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Z:\Licitações2024\Concorrência - 2024\Concorrencia 2-2024 - Posto de Saúde Bairro União\Pasta Técnica Engenharia\"/>
    </mc:Choice>
  </mc:AlternateContent>
  <bookViews>
    <workbookView xWindow="0" yWindow="0" windowWidth="28800" windowHeight="11835"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ABC'!$B$11:$L$397</definedName>
    <definedName name="__Anonymous_Sheet_DB__0">PLANILHA_SINTÉTICA!$B$9:$L$451</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ABC'!$A$10:$L$23</definedName>
    <definedName name="_xlnm._FilterDatabase" localSheetId="1" hidden="1">'FOLHA FECHAMENTO'!$A$9:$K$12</definedName>
    <definedName name="_xlnm._FilterDatabase" localSheetId="6" hidden="1">INSUMOS!$A$2:$D$4939</definedName>
    <definedName name="_xlnm._FilterDatabase" localSheetId="5" hidden="1">SERVIÇOS!$A$4:$F$8569</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BDI!$A$1:$I$43</definedName>
    <definedName name="_xlnm.Print_Area" localSheetId="9">'COMPOSIÇÕES COMPLEMENTARES '!$A$1:$K$26</definedName>
    <definedName name="_xlnm.Print_Area" localSheetId="10">COTAÇÕES!$A$1:$I$47</definedName>
    <definedName name="_xlnm.Print_Area" localSheetId="8">CRONOGRAMA!$A$2:$AA$34</definedName>
    <definedName name="_xlnm.Print_Area" localSheetId="7">'CURVA ABC'!$A$3:$L$192</definedName>
    <definedName name="_xlnm.Print_Area" localSheetId="0">DADOS!$A$1:$P$76</definedName>
    <definedName name="_xlnm.Print_Area" localSheetId="11">DECLARAÇÃO!$A$1:$H$42</definedName>
    <definedName name="_xlnm.Print_Area" localSheetId="13">'ENCARGOS SOCIAIS'!$A$1:$H$50</definedName>
    <definedName name="_xlnm.Print_Area" localSheetId="1">'FOLHA FECHAMENTO'!$A$1:$M$58</definedName>
    <definedName name="_xlnm.Print_Area" localSheetId="6">INSUMOS!$A$1:$D$4939</definedName>
    <definedName name="_xlnm.Print_Area" localSheetId="4">PLANILHA_SINTÉTICA!$A$1:$L$234</definedName>
    <definedName name="_xlnm.Print_Area" localSheetId="12">'PROJETOS RECEBIDOS'!$A$1:$J$25</definedName>
    <definedName name="_xlnm.Print_Area" localSheetId="3">RESUMO!$A$1:$J$46</definedName>
    <definedName name="_xlnm.Print_Area" localSheetId="5">SERVIÇOS!$A$1:$F$8569</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ABC'!$A$3:$B$397</definedName>
    <definedName name="Excel_BuiltIn__FilterDatabase_6" localSheetId="6">"#REF!"</definedName>
    <definedName name="Excel_BuiltIn__FilterDatabase_6">PLANILHA_SINTÉTICA!$A$1:$B$451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 i="9" l="1"/>
  <c r="Q34" i="9"/>
  <c r="V32" i="9"/>
  <c r="K230" i="1" l="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229" i="1"/>
  <c r="K217" i="1"/>
  <c r="K218" i="1"/>
  <c r="K219" i="1"/>
  <c r="K220" i="1"/>
  <c r="K221" i="1"/>
  <c r="K222" i="1"/>
  <c r="K223" i="1"/>
  <c r="K224" i="1"/>
  <c r="K225" i="1"/>
  <c r="K226" i="1"/>
  <c r="K227" i="1"/>
  <c r="K216" i="1"/>
  <c r="K208" i="1"/>
  <c r="K209" i="1"/>
  <c r="K210" i="1"/>
  <c r="K211" i="1"/>
  <c r="K212" i="1"/>
  <c r="K213" i="1"/>
  <c r="K214" i="1"/>
  <c r="K207" i="1"/>
  <c r="K201" i="1"/>
  <c r="K202" i="1"/>
  <c r="K203" i="1"/>
  <c r="K204" i="1"/>
  <c r="K205" i="1"/>
  <c r="K200" i="1"/>
  <c r="K198" i="1"/>
  <c r="K187" i="1"/>
  <c r="K188" i="1"/>
  <c r="K189" i="1"/>
  <c r="K190" i="1"/>
  <c r="K191" i="1"/>
  <c r="K192" i="1"/>
  <c r="K193" i="1"/>
  <c r="K194" i="1"/>
  <c r="K195" i="1"/>
  <c r="K196" i="1"/>
  <c r="K197" i="1"/>
  <c r="K186"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10" i="1"/>
  <c r="K102" i="1"/>
  <c r="K103" i="1"/>
  <c r="K104" i="1"/>
  <c r="K105" i="1"/>
  <c r="K106" i="1"/>
  <c r="K107" i="1"/>
  <c r="K108" i="1"/>
  <c r="K10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71" i="1"/>
  <c r="K61" i="1"/>
  <c r="K62" i="1"/>
  <c r="K63" i="1"/>
  <c r="K64" i="1"/>
  <c r="K65" i="1"/>
  <c r="K66" i="1"/>
  <c r="K67" i="1"/>
  <c r="K68" i="1"/>
  <c r="K69" i="1"/>
  <c r="K60" i="1"/>
  <c r="K51" i="1"/>
  <c r="K52" i="1"/>
  <c r="K53" i="1"/>
  <c r="K54" i="1"/>
  <c r="K55" i="1"/>
  <c r="K56" i="1"/>
  <c r="K57" i="1"/>
  <c r="K58" i="1"/>
  <c r="K50" i="1"/>
  <c r="K39" i="1"/>
  <c r="K40" i="1"/>
  <c r="K41" i="1"/>
  <c r="K42" i="1"/>
  <c r="K43" i="1"/>
  <c r="K44" i="1"/>
  <c r="K45" i="1"/>
  <c r="K46" i="1"/>
  <c r="K47" i="1"/>
  <c r="K48" i="1"/>
  <c r="K38" i="1"/>
  <c r="K25" i="1"/>
  <c r="K26" i="1"/>
  <c r="K27" i="1"/>
  <c r="K28" i="1"/>
  <c r="K29" i="1"/>
  <c r="K30" i="1"/>
  <c r="K31" i="1"/>
  <c r="K32" i="1"/>
  <c r="K33" i="1"/>
  <c r="K34" i="1"/>
  <c r="K35" i="1"/>
  <c r="K36" i="1"/>
  <c r="K24" i="1"/>
  <c r="K11" i="1"/>
  <c r="K12" i="1"/>
  <c r="K10" i="1"/>
  <c r="K22" i="1"/>
  <c r="K14" i="1"/>
  <c r="K15" i="1"/>
  <c r="K16" i="1"/>
  <c r="K17" i="1"/>
  <c r="K18" i="1"/>
  <c r="K19" i="1"/>
  <c r="K20" i="1"/>
  <c r="K21" i="1"/>
  <c r="I23" i="1"/>
  <c r="J23" i="1"/>
  <c r="B38" i="25" l="1"/>
  <c r="E38" i="25"/>
  <c r="L38" i="25"/>
  <c r="B26" i="25"/>
  <c r="E26" i="25"/>
  <c r="L26" i="25"/>
  <c r="B48" i="25"/>
  <c r="E48" i="25"/>
  <c r="L48" i="25"/>
  <c r="B176" i="25"/>
  <c r="E176" i="25"/>
  <c r="L176" i="25"/>
  <c r="B55" i="25"/>
  <c r="E55" i="25"/>
  <c r="L55" i="25"/>
  <c r="B89" i="25"/>
  <c r="E89" i="25"/>
  <c r="L89" i="25"/>
  <c r="B35" i="25"/>
  <c r="E35" i="25"/>
  <c r="L35" i="25"/>
  <c r="B60" i="25"/>
  <c r="E60" i="25"/>
  <c r="L60" i="25"/>
  <c r="B36" i="25"/>
  <c r="E36" i="25"/>
  <c r="L36" i="25"/>
  <c r="B83" i="25"/>
  <c r="E83" i="25"/>
  <c r="L83" i="25"/>
  <c r="B44" i="25"/>
  <c r="E44" i="25"/>
  <c r="L44" i="25"/>
  <c r="B52" i="25"/>
  <c r="E52" i="25"/>
  <c r="L52" i="25"/>
  <c r="B152" i="25"/>
  <c r="E152" i="25"/>
  <c r="L152" i="25"/>
  <c r="B19" i="25"/>
  <c r="E19" i="25"/>
  <c r="L19" i="25"/>
  <c r="B77" i="25"/>
  <c r="E77" i="25"/>
  <c r="L77" i="25"/>
  <c r="B17" i="25"/>
  <c r="E17" i="25"/>
  <c r="L17" i="25"/>
  <c r="B23" i="25"/>
  <c r="E23" i="25"/>
  <c r="L23" i="25"/>
  <c r="B12" i="25"/>
  <c r="E12" i="25"/>
  <c r="L12" i="25"/>
  <c r="B11" i="25"/>
  <c r="E11" i="25"/>
  <c r="L11" i="25"/>
  <c r="B41" i="25"/>
  <c r="E41" i="25"/>
  <c r="L41" i="25"/>
  <c r="B74" i="25"/>
  <c r="E74" i="25"/>
  <c r="L74" i="25"/>
  <c r="B78" i="25"/>
  <c r="E78" i="25"/>
  <c r="L78" i="25"/>
  <c r="B137" i="25"/>
  <c r="E137" i="25"/>
  <c r="L137" i="25"/>
  <c r="B75" i="25"/>
  <c r="E75" i="25"/>
  <c r="L75" i="25"/>
  <c r="B47" i="25"/>
  <c r="E47" i="25"/>
  <c r="L47" i="25"/>
  <c r="B67" i="25"/>
  <c r="E67" i="25"/>
  <c r="L67" i="25"/>
  <c r="B30" i="25"/>
  <c r="E30" i="25"/>
  <c r="L30" i="25"/>
  <c r="B32" i="25"/>
  <c r="E32" i="25"/>
  <c r="L32" i="25"/>
  <c r="B22" i="25"/>
  <c r="E22" i="25"/>
  <c r="L22" i="25"/>
  <c r="B72" i="25"/>
  <c r="E72" i="25"/>
  <c r="L72" i="25"/>
  <c r="B46" i="25"/>
  <c r="E46" i="25"/>
  <c r="L46" i="25"/>
  <c r="B51" i="25"/>
  <c r="E51" i="25"/>
  <c r="L51" i="25"/>
  <c r="B126" i="25"/>
  <c r="E126" i="25"/>
  <c r="L126" i="25"/>
  <c r="B116" i="25"/>
  <c r="E116" i="25"/>
  <c r="L116" i="25"/>
  <c r="B111" i="25"/>
  <c r="E111" i="25"/>
  <c r="L111" i="25"/>
  <c r="B127" i="25"/>
  <c r="E127" i="25"/>
  <c r="L127" i="25"/>
  <c r="B93" i="25"/>
  <c r="E93" i="25"/>
  <c r="L93" i="25"/>
  <c r="B134" i="25"/>
  <c r="E134" i="25"/>
  <c r="L134" i="25"/>
  <c r="B170" i="25"/>
  <c r="E170" i="25"/>
  <c r="L170" i="25"/>
  <c r="B142" i="25"/>
  <c r="E142" i="25"/>
  <c r="L142" i="25"/>
  <c r="B58" i="25"/>
  <c r="E58" i="25"/>
  <c r="L58" i="25"/>
  <c r="B100" i="25"/>
  <c r="E100" i="25"/>
  <c r="L100" i="25"/>
  <c r="B125" i="25"/>
  <c r="E125" i="25"/>
  <c r="L125" i="25"/>
  <c r="B153" i="25"/>
  <c r="E153" i="25"/>
  <c r="L153" i="25"/>
  <c r="B182" i="25"/>
  <c r="E182" i="25"/>
  <c r="L182" i="25"/>
  <c r="B171" i="25"/>
  <c r="E171" i="25"/>
  <c r="L171" i="25"/>
  <c r="B146" i="25"/>
  <c r="E146" i="25"/>
  <c r="L146" i="25"/>
  <c r="B185" i="25"/>
  <c r="E185" i="25"/>
  <c r="L185" i="25"/>
  <c r="B178" i="25"/>
  <c r="E178" i="25"/>
  <c r="L178" i="25"/>
  <c r="B120" i="25"/>
  <c r="E120" i="25"/>
  <c r="L120" i="25"/>
  <c r="B80" i="25"/>
  <c r="E80" i="25"/>
  <c r="L80" i="25"/>
  <c r="B143" i="25"/>
  <c r="E143" i="25"/>
  <c r="L143" i="25"/>
  <c r="B39" i="25"/>
  <c r="E39" i="25"/>
  <c r="L39" i="25"/>
  <c r="B69" i="25"/>
  <c r="E69" i="25"/>
  <c r="L69" i="25"/>
  <c r="B123" i="25"/>
  <c r="E123" i="25"/>
  <c r="L123" i="25"/>
  <c r="B33" i="25"/>
  <c r="E33" i="25"/>
  <c r="L33" i="25"/>
  <c r="B121" i="25"/>
  <c r="E121" i="25"/>
  <c r="L121" i="25"/>
  <c r="B45" i="25"/>
  <c r="E45" i="25"/>
  <c r="L45" i="25"/>
  <c r="B135" i="25"/>
  <c r="E135" i="25"/>
  <c r="L135" i="25"/>
  <c r="B154" i="25"/>
  <c r="E154" i="25"/>
  <c r="L154" i="25"/>
  <c r="B88" i="25"/>
  <c r="E88" i="25"/>
  <c r="L88" i="25"/>
  <c r="B94" i="25"/>
  <c r="E94" i="25"/>
  <c r="L94" i="25"/>
  <c r="B109" i="25"/>
  <c r="E109" i="25"/>
  <c r="L109" i="25"/>
  <c r="B117" i="25"/>
  <c r="E117" i="25"/>
  <c r="L117" i="25"/>
  <c r="B56" i="25"/>
  <c r="E56" i="25"/>
  <c r="L56" i="25"/>
  <c r="B160" i="25"/>
  <c r="E160" i="25"/>
  <c r="L160" i="25"/>
  <c r="B167" i="25"/>
  <c r="E167" i="25"/>
  <c r="L167" i="25"/>
  <c r="B98" i="25"/>
  <c r="E98" i="25"/>
  <c r="L98" i="25"/>
  <c r="B112" i="25"/>
  <c r="E112" i="25"/>
  <c r="L112" i="25"/>
  <c r="B173" i="25"/>
  <c r="E173" i="25"/>
  <c r="L173" i="25"/>
  <c r="B108" i="25"/>
  <c r="E108" i="25"/>
  <c r="L108" i="25"/>
  <c r="B157" i="25"/>
  <c r="E157" i="25"/>
  <c r="L157" i="25"/>
  <c r="B188" i="25"/>
  <c r="E188" i="25"/>
  <c r="L188" i="25"/>
  <c r="B174" i="25"/>
  <c r="E174" i="25"/>
  <c r="L174" i="25"/>
  <c r="B187" i="25"/>
  <c r="E187" i="25"/>
  <c r="L187" i="25"/>
  <c r="B192" i="25"/>
  <c r="E192" i="25"/>
  <c r="L192" i="25"/>
  <c r="B189" i="25"/>
  <c r="E189" i="25"/>
  <c r="L189" i="25"/>
  <c r="B151" i="25"/>
  <c r="E151" i="25"/>
  <c r="L151" i="25"/>
  <c r="B191" i="25"/>
  <c r="E191" i="25"/>
  <c r="L191" i="25"/>
  <c r="B181" i="25"/>
  <c r="E181" i="25"/>
  <c r="L181" i="25"/>
  <c r="B145" i="25"/>
  <c r="E145" i="25"/>
  <c r="L145" i="25"/>
  <c r="B81" i="25"/>
  <c r="E81" i="25"/>
  <c r="L81" i="25"/>
  <c r="B124" i="25"/>
  <c r="E124" i="25"/>
  <c r="L124" i="25"/>
  <c r="B190" i="25"/>
  <c r="E190" i="25"/>
  <c r="L190" i="25"/>
  <c r="B156" i="25"/>
  <c r="E156" i="25"/>
  <c r="L156" i="25"/>
  <c r="B158" i="25"/>
  <c r="E158" i="25"/>
  <c r="L158" i="25"/>
  <c r="B166" i="25"/>
  <c r="E166" i="25"/>
  <c r="L166" i="25"/>
  <c r="B130" i="25"/>
  <c r="E130" i="25"/>
  <c r="L130" i="25"/>
  <c r="B79" i="25"/>
  <c r="E79" i="25"/>
  <c r="L79" i="25"/>
  <c r="B86" i="25"/>
  <c r="E86" i="25"/>
  <c r="L86" i="25"/>
  <c r="B118" i="25"/>
  <c r="E118" i="25"/>
  <c r="L118" i="25"/>
  <c r="B164" i="25"/>
  <c r="E164" i="25"/>
  <c r="L164" i="25"/>
  <c r="B110" i="25"/>
  <c r="E110" i="25"/>
  <c r="L110" i="25"/>
  <c r="B155" i="25"/>
  <c r="E155" i="25"/>
  <c r="L155" i="25"/>
  <c r="B131" i="25"/>
  <c r="E131" i="25"/>
  <c r="L131" i="25"/>
  <c r="B140" i="25"/>
  <c r="E140" i="25"/>
  <c r="L140" i="25"/>
  <c r="B114" i="25"/>
  <c r="E114" i="25"/>
  <c r="L114" i="25"/>
  <c r="B172" i="25"/>
  <c r="E172" i="25"/>
  <c r="L172" i="25"/>
  <c r="B87" i="25"/>
  <c r="E87" i="25"/>
  <c r="L87" i="25"/>
  <c r="B144" i="25"/>
  <c r="E144" i="25"/>
  <c r="L144" i="25"/>
  <c r="B115" i="25"/>
  <c r="E115" i="25"/>
  <c r="L115" i="25"/>
  <c r="B97" i="25"/>
  <c r="E97" i="25"/>
  <c r="L97" i="25"/>
  <c r="B148" i="25"/>
  <c r="E148" i="25"/>
  <c r="L148" i="25"/>
  <c r="B133" i="25"/>
  <c r="E133" i="25"/>
  <c r="L133" i="25"/>
  <c r="B141" i="25"/>
  <c r="E141" i="25"/>
  <c r="L141" i="25"/>
  <c r="B147" i="25"/>
  <c r="E147" i="25"/>
  <c r="L147" i="25"/>
  <c r="B184" i="25"/>
  <c r="E184" i="25"/>
  <c r="L184" i="25"/>
  <c r="B159" i="25"/>
  <c r="E159" i="25"/>
  <c r="L159" i="25"/>
  <c r="B149" i="25"/>
  <c r="E149" i="25"/>
  <c r="L149" i="25"/>
  <c r="B138" i="25"/>
  <c r="E138" i="25"/>
  <c r="L138" i="25"/>
  <c r="B186" i="25"/>
  <c r="E186" i="25"/>
  <c r="L186" i="25"/>
  <c r="B169" i="25"/>
  <c r="E169" i="25"/>
  <c r="L169" i="25"/>
  <c r="B168" i="25"/>
  <c r="E168" i="25"/>
  <c r="L168" i="25"/>
  <c r="B129" i="25"/>
  <c r="E129" i="25"/>
  <c r="L129" i="25"/>
  <c r="B165" i="25"/>
  <c r="E165" i="25"/>
  <c r="L165" i="25"/>
  <c r="B122" i="25"/>
  <c r="E122" i="25"/>
  <c r="L122" i="25"/>
  <c r="B177" i="25"/>
  <c r="E177" i="25"/>
  <c r="L177" i="25"/>
  <c r="B163" i="25"/>
  <c r="E163" i="25"/>
  <c r="L163" i="25"/>
  <c r="B104" i="25"/>
  <c r="E104" i="25"/>
  <c r="L104" i="25"/>
  <c r="B139" i="25"/>
  <c r="E139" i="25"/>
  <c r="L139" i="25"/>
  <c r="B103" i="25"/>
  <c r="E103" i="25"/>
  <c r="L103" i="25"/>
  <c r="B107" i="25"/>
  <c r="E107" i="25"/>
  <c r="L107" i="25"/>
  <c r="B92" i="25"/>
  <c r="E92" i="25"/>
  <c r="L92" i="25"/>
  <c r="B161" i="25"/>
  <c r="E161" i="25"/>
  <c r="L161" i="25"/>
  <c r="B162" i="25"/>
  <c r="E162" i="25"/>
  <c r="L162" i="25"/>
  <c r="B95" i="25"/>
  <c r="E95" i="25"/>
  <c r="L95" i="25"/>
  <c r="B96" i="25"/>
  <c r="E96" i="25"/>
  <c r="L96" i="25"/>
  <c r="B150" i="25"/>
  <c r="E150" i="25"/>
  <c r="L150" i="25"/>
  <c r="B64" i="25"/>
  <c r="E64" i="25"/>
  <c r="L64" i="25"/>
  <c r="B119" i="25"/>
  <c r="E119" i="25"/>
  <c r="L119" i="25"/>
  <c r="B29" i="25"/>
  <c r="E29" i="25"/>
  <c r="L29" i="25"/>
  <c r="B101" i="25"/>
  <c r="E101" i="25"/>
  <c r="L101" i="25"/>
  <c r="B105" i="25"/>
  <c r="E105" i="25"/>
  <c r="L105" i="25"/>
  <c r="B63" i="25"/>
  <c r="E63" i="25"/>
  <c r="L63" i="25"/>
  <c r="B84" i="25"/>
  <c r="E84" i="25"/>
  <c r="L84" i="25"/>
  <c r="B20" i="25"/>
  <c r="E20" i="25"/>
  <c r="L20" i="25"/>
  <c r="B65" i="25"/>
  <c r="E65" i="25"/>
  <c r="L65" i="25"/>
  <c r="B54" i="25"/>
  <c r="E54" i="25"/>
  <c r="L54" i="25"/>
  <c r="B15" i="25"/>
  <c r="E15" i="25"/>
  <c r="L15" i="25"/>
  <c r="B13" i="25"/>
  <c r="E13" i="25"/>
  <c r="L13" i="25"/>
  <c r="B57" i="25"/>
  <c r="E57" i="25"/>
  <c r="L57" i="25"/>
  <c r="B91" i="25"/>
  <c r="E91" i="25"/>
  <c r="L91" i="25"/>
  <c r="B16" i="25"/>
  <c r="E16" i="25"/>
  <c r="L16" i="25"/>
  <c r="B31" i="25"/>
  <c r="E31" i="25"/>
  <c r="L31" i="25"/>
  <c r="B14" i="25"/>
  <c r="E14" i="25"/>
  <c r="L14" i="25"/>
  <c r="B62" i="25"/>
  <c r="E62" i="25"/>
  <c r="L62" i="25"/>
  <c r="B68" i="25"/>
  <c r="E68" i="25"/>
  <c r="L68" i="25"/>
  <c r="B71" i="25"/>
  <c r="E71" i="25"/>
  <c r="L71" i="25"/>
  <c r="B85" i="25"/>
  <c r="E85" i="25"/>
  <c r="L85" i="25"/>
  <c r="B70" i="25"/>
  <c r="E70" i="25"/>
  <c r="L70" i="25"/>
  <c r="B25" i="25"/>
  <c r="E25" i="25"/>
  <c r="L25" i="25"/>
  <c r="B28" i="25"/>
  <c r="E28" i="25"/>
  <c r="L28" i="25"/>
  <c r="B49" i="25"/>
  <c r="E49" i="25"/>
  <c r="L49" i="25"/>
  <c r="B21" i="25"/>
  <c r="E21" i="25"/>
  <c r="L21" i="25"/>
  <c r="B73" i="25"/>
  <c r="E73" i="25"/>
  <c r="L73" i="25"/>
  <c r="B180" i="25"/>
  <c r="E180" i="25"/>
  <c r="L180" i="25"/>
  <c r="B136" i="25"/>
  <c r="E136" i="25"/>
  <c r="L136" i="25"/>
  <c r="B99" i="25"/>
  <c r="E99" i="25"/>
  <c r="L99" i="25"/>
  <c r="B27" i="25"/>
  <c r="E27" i="25"/>
  <c r="L27" i="25"/>
  <c r="B50" i="25"/>
  <c r="E50" i="25"/>
  <c r="L50" i="25"/>
  <c r="B66" i="25"/>
  <c r="E66" i="25"/>
  <c r="L66" i="25"/>
  <c r="B24" i="25"/>
  <c r="E24" i="25"/>
  <c r="L24" i="25"/>
  <c r="B42" i="25"/>
  <c r="E42" i="25"/>
  <c r="L42" i="25"/>
  <c r="B18" i="25"/>
  <c r="E18" i="25"/>
  <c r="L18" i="25"/>
  <c r="B90" i="25"/>
  <c r="E90" i="25"/>
  <c r="L90" i="25"/>
  <c r="B132" i="25"/>
  <c r="E132" i="25"/>
  <c r="L132" i="25"/>
  <c r="B175" i="25"/>
  <c r="E175" i="25"/>
  <c r="L175" i="25"/>
  <c r="B183" i="25"/>
  <c r="E183" i="25"/>
  <c r="L183" i="25"/>
  <c r="B179" i="25"/>
  <c r="E179" i="25"/>
  <c r="L179" i="25"/>
  <c r="B106" i="25"/>
  <c r="E106" i="25"/>
  <c r="L106" i="25"/>
  <c r="B128" i="25"/>
  <c r="E128" i="25"/>
  <c r="L128" i="25"/>
  <c r="B53" i="25"/>
  <c r="E53" i="25"/>
  <c r="L53" i="25"/>
  <c r="B59" i="25"/>
  <c r="E59" i="25"/>
  <c r="L59" i="25"/>
  <c r="B76" i="25"/>
  <c r="E76" i="25"/>
  <c r="L76" i="25"/>
  <c r="B61" i="25"/>
  <c r="E61" i="25"/>
  <c r="L61" i="25"/>
  <c r="B43" i="25"/>
  <c r="E43" i="25"/>
  <c r="L43" i="25"/>
  <c r="B34" i="25"/>
  <c r="E34" i="25"/>
  <c r="L34" i="25"/>
  <c r="B37" i="25"/>
  <c r="E37" i="25"/>
  <c r="L37" i="25"/>
  <c r="B102" i="25"/>
  <c r="E102" i="25"/>
  <c r="L102" i="25"/>
  <c r="B82" i="25"/>
  <c r="E82" i="25"/>
  <c r="L82" i="25"/>
  <c r="B113" i="25"/>
  <c r="E113" i="25"/>
  <c r="L113" i="25"/>
  <c r="C183" i="1" l="1"/>
  <c r="C63" i="25" s="1"/>
  <c r="D183" i="1"/>
  <c r="D63" i="25" s="1"/>
  <c r="F183" i="1"/>
  <c r="G183" i="1"/>
  <c r="J183" i="1" s="1"/>
  <c r="T183" i="1"/>
  <c r="W183" i="1" s="1"/>
  <c r="AJ183" i="1"/>
  <c r="C26" i="1"/>
  <c r="C82" i="25" s="1"/>
  <c r="D26" i="1"/>
  <c r="D82" i="25" s="1"/>
  <c r="F26" i="1"/>
  <c r="G26" i="1"/>
  <c r="J26" i="1" s="1"/>
  <c r="T26" i="1"/>
  <c r="W26" i="1" s="1"/>
  <c r="C25" i="1"/>
  <c r="C102" i="25" s="1"/>
  <c r="D25" i="1"/>
  <c r="D102" i="25" s="1"/>
  <c r="F25" i="1"/>
  <c r="G25" i="1"/>
  <c r="J25" i="1" s="1"/>
  <c r="T25" i="1"/>
  <c r="W25" i="1" s="1"/>
  <c r="H183" i="1" l="1"/>
  <c r="I183" i="1"/>
  <c r="H26" i="1"/>
  <c r="I26" i="1"/>
  <c r="H25" i="1"/>
  <c r="I25" i="1"/>
  <c r="B40" i="25"/>
  <c r="L40" i="25"/>
  <c r="E40" i="25"/>
  <c r="O25" i="1" l="1"/>
  <c r="F102" i="25"/>
  <c r="F82" i="25"/>
  <c r="F63" i="25"/>
  <c r="S26" i="1"/>
  <c r="Q25" i="1"/>
  <c r="C194" i="1"/>
  <c r="C57" i="25" s="1"/>
  <c r="D194" i="1"/>
  <c r="D57" i="25" s="1"/>
  <c r="F194" i="1"/>
  <c r="G194" i="1"/>
  <c r="J194" i="1" s="1"/>
  <c r="T194" i="1"/>
  <c r="W194" i="1" s="1"/>
  <c r="AJ194" i="1"/>
  <c r="C64" i="1"/>
  <c r="C46" i="25" s="1"/>
  <c r="D64" i="1"/>
  <c r="D46" i="25" s="1"/>
  <c r="F64" i="1"/>
  <c r="G64" i="1"/>
  <c r="J64" i="1" s="1"/>
  <c r="T64" i="1"/>
  <c r="W64" i="1" s="1"/>
  <c r="AJ64" i="1"/>
  <c r="O26" i="1" l="1"/>
  <c r="G82" i="25"/>
  <c r="I82" i="25" s="1"/>
  <c r="Q26" i="1"/>
  <c r="U26" i="1" s="1"/>
  <c r="X26" i="1" s="1"/>
  <c r="G63" i="25"/>
  <c r="I63" i="25" s="1"/>
  <c r="S183" i="1"/>
  <c r="O183" i="1"/>
  <c r="Q183" i="1"/>
  <c r="S25" i="1"/>
  <c r="U25" i="1" s="1"/>
  <c r="V25" i="1" s="1"/>
  <c r="G102" i="25"/>
  <c r="I102" i="25" s="1"/>
  <c r="H64" i="1"/>
  <c r="F46" i="25" s="1"/>
  <c r="H194" i="1"/>
  <c r="F57" i="25" s="1"/>
  <c r="I194" i="1"/>
  <c r="I64" i="1"/>
  <c r="C67" i="1"/>
  <c r="C116" i="25" s="1"/>
  <c r="D67" i="1"/>
  <c r="D116" i="25" s="1"/>
  <c r="F67" i="1"/>
  <c r="G67" i="1"/>
  <c r="J67" i="1" s="1"/>
  <c r="T67" i="1"/>
  <c r="W67" i="1" s="1"/>
  <c r="AJ67" i="1"/>
  <c r="C213" i="1"/>
  <c r="C73" i="25" s="1"/>
  <c r="D213" i="1"/>
  <c r="D73" i="25" s="1"/>
  <c r="T213" i="1"/>
  <c r="W213" i="1" s="1"/>
  <c r="AJ213" i="1"/>
  <c r="U183" i="1" l="1"/>
  <c r="X183" i="1" s="1"/>
  <c r="V26" i="1"/>
  <c r="G46" i="25"/>
  <c r="I46" i="25" s="1"/>
  <c r="X25" i="1"/>
  <c r="Q64" i="1"/>
  <c r="G57" i="25"/>
  <c r="I57" i="25" s="1"/>
  <c r="H67" i="1"/>
  <c r="F116" i="25" s="1"/>
  <c r="I67" i="1"/>
  <c r="C205" i="1"/>
  <c r="D205" i="1"/>
  <c r="F205" i="1"/>
  <c r="H205" i="1" s="1"/>
  <c r="G205" i="1"/>
  <c r="J205" i="1" s="1"/>
  <c r="T205" i="1"/>
  <c r="W205" i="1" s="1"/>
  <c r="AJ205" i="1"/>
  <c r="V183" i="1" l="1"/>
  <c r="S64" i="1"/>
  <c r="O64" i="1"/>
  <c r="O194" i="1"/>
  <c r="Q194" i="1"/>
  <c r="S194" i="1"/>
  <c r="O205" i="1"/>
  <c r="Q205" i="1"/>
  <c r="S205" i="1"/>
  <c r="I205" i="1"/>
  <c r="C226" i="1"/>
  <c r="C18" i="25" s="1"/>
  <c r="AD12" i="9"/>
  <c r="AD13" i="9"/>
  <c r="AD14" i="9"/>
  <c r="AD15" i="9"/>
  <c r="AD16" i="9"/>
  <c r="AD17" i="9"/>
  <c r="AD18" i="9"/>
  <c r="AD19" i="9"/>
  <c r="AD20" i="9"/>
  <c r="AD21" i="9"/>
  <c r="AD22" i="9"/>
  <c r="AD23" i="9"/>
  <c r="AD24" i="9"/>
  <c r="AD25" i="9"/>
  <c r="AD26" i="9"/>
  <c r="AD27" i="9"/>
  <c r="AD28" i="9"/>
  <c r="AD29" i="9"/>
  <c r="AD30" i="9"/>
  <c r="Q67" i="1" l="1"/>
  <c r="G116" i="25"/>
  <c r="I116" i="25" s="1"/>
  <c r="U64" i="1"/>
  <c r="X64" i="1" s="1"/>
  <c r="U194" i="1"/>
  <c r="V194" i="1" s="1"/>
  <c r="S67" i="1"/>
  <c r="O67" i="1"/>
  <c r="U205" i="1"/>
  <c r="X205" i="1" s="1"/>
  <c r="V205" i="1"/>
  <c r="C22" i="1"/>
  <c r="D22" i="1"/>
  <c r="F22" i="1"/>
  <c r="H22" i="1" s="1"/>
  <c r="G22" i="1"/>
  <c r="J22" i="1" s="1"/>
  <c r="T22" i="1"/>
  <c r="W22" i="1" s="1"/>
  <c r="AJ22" i="1"/>
  <c r="V64" i="1" l="1"/>
  <c r="U67" i="1"/>
  <c r="X67" i="1" s="1"/>
  <c r="X194" i="1"/>
  <c r="O22" i="1"/>
  <c r="Q22" i="1"/>
  <c r="S22" i="1"/>
  <c r="I22" i="1"/>
  <c r="C19" i="1"/>
  <c r="C61" i="25" s="1"/>
  <c r="D19" i="1"/>
  <c r="D61" i="25" s="1"/>
  <c r="F19" i="1"/>
  <c r="G19" i="1"/>
  <c r="J19" i="1" s="1"/>
  <c r="T19" i="1"/>
  <c r="W19" i="1" s="1"/>
  <c r="AJ19" i="1"/>
  <c r="C20" i="1"/>
  <c r="C43" i="25" s="1"/>
  <c r="D20" i="1"/>
  <c r="D43" i="25" s="1"/>
  <c r="F20" i="1"/>
  <c r="G20" i="1"/>
  <c r="J20" i="1" s="1"/>
  <c r="T20" i="1"/>
  <c r="W20" i="1" s="1"/>
  <c r="AJ20" i="1"/>
  <c r="C21" i="1"/>
  <c r="C34" i="25" s="1"/>
  <c r="D21" i="1"/>
  <c r="D34" i="25" s="1"/>
  <c r="F21" i="1"/>
  <c r="G21" i="1"/>
  <c r="J21" i="1" s="1"/>
  <c r="T21" i="1"/>
  <c r="W21" i="1" s="1"/>
  <c r="AJ21" i="1"/>
  <c r="C18" i="1"/>
  <c r="C76" i="25" s="1"/>
  <c r="D18" i="1"/>
  <c r="D76" i="25" s="1"/>
  <c r="F18" i="1"/>
  <c r="G18" i="1"/>
  <c r="J18" i="1" s="1"/>
  <c r="T18" i="1"/>
  <c r="W18" i="1" s="1"/>
  <c r="AJ18" i="1"/>
  <c r="V67" i="1" l="1"/>
  <c r="H21" i="1"/>
  <c r="F34" i="25" s="1"/>
  <c r="H19" i="1"/>
  <c r="F61" i="25" s="1"/>
  <c r="U22" i="1"/>
  <c r="X22" i="1" s="1"/>
  <c r="V22" i="1"/>
  <c r="H20" i="1"/>
  <c r="F43" i="25" s="1"/>
  <c r="H18" i="1"/>
  <c r="F76" i="25" s="1"/>
  <c r="I21" i="1"/>
  <c r="I19" i="1"/>
  <c r="I20" i="1"/>
  <c r="I18" i="1"/>
  <c r="C92" i="1"/>
  <c r="C69" i="25" s="1"/>
  <c r="D92" i="1"/>
  <c r="D69" i="25" s="1"/>
  <c r="F92" i="1"/>
  <c r="G92" i="1"/>
  <c r="J92" i="1" s="1"/>
  <c r="T92" i="1"/>
  <c r="W92" i="1" s="1"/>
  <c r="AJ92" i="1"/>
  <c r="C161" i="1"/>
  <c r="C168" i="25" s="1"/>
  <c r="D161" i="1"/>
  <c r="D168" i="25" s="1"/>
  <c r="F161" i="1"/>
  <c r="G161" i="1"/>
  <c r="J161" i="1" s="1"/>
  <c r="T161" i="1"/>
  <c r="W161" i="1" s="1"/>
  <c r="AJ161" i="1"/>
  <c r="C162" i="1"/>
  <c r="C129" i="25" s="1"/>
  <c r="D162" i="1"/>
  <c r="D129" i="25" s="1"/>
  <c r="F162" i="1"/>
  <c r="G162" i="1"/>
  <c r="J162" i="1" s="1"/>
  <c r="T162" i="1"/>
  <c r="W162" i="1" s="1"/>
  <c r="AJ162" i="1"/>
  <c r="C163" i="1"/>
  <c r="C165" i="25" s="1"/>
  <c r="D163" i="1"/>
  <c r="D165" i="25" s="1"/>
  <c r="F163" i="1"/>
  <c r="I163" i="1" s="1"/>
  <c r="G163" i="1"/>
  <c r="J163" i="1" s="1"/>
  <c r="T163" i="1"/>
  <c r="W163" i="1" s="1"/>
  <c r="AJ163" i="1"/>
  <c r="Q18" i="1" l="1"/>
  <c r="Q20" i="1"/>
  <c r="H92" i="1"/>
  <c r="F69" i="25" s="1"/>
  <c r="H161" i="1"/>
  <c r="F168" i="25" s="1"/>
  <c r="I92" i="1"/>
  <c r="H162" i="1"/>
  <c r="F129" i="25" s="1"/>
  <c r="H163" i="1"/>
  <c r="F165" i="25" s="1"/>
  <c r="I162" i="1"/>
  <c r="I161" i="1"/>
  <c r="S21" i="1" l="1"/>
  <c r="G34" i="25"/>
  <c r="I34" i="25" s="1"/>
  <c r="S18" i="1"/>
  <c r="G76" i="25"/>
  <c r="I76" i="25" s="1"/>
  <c r="Q19" i="1"/>
  <c r="G61" i="25"/>
  <c r="I61" i="25" s="1"/>
  <c r="S20" i="1"/>
  <c r="G43" i="25"/>
  <c r="I43" i="25" s="1"/>
  <c r="S19" i="1"/>
  <c r="Q21" i="1"/>
  <c r="G165" i="25"/>
  <c r="I165" i="25" s="1"/>
  <c r="O21" i="1"/>
  <c r="G168" i="25"/>
  <c r="I168" i="25" s="1"/>
  <c r="O19" i="1"/>
  <c r="O18" i="1"/>
  <c r="O20" i="1"/>
  <c r="U20" i="1" s="1"/>
  <c r="X20" i="1" s="1"/>
  <c r="O161" i="1"/>
  <c r="D7" i="20"/>
  <c r="F6" i="20"/>
  <c r="D6" i="20"/>
  <c r="F5" i="20"/>
  <c r="D5" i="20"/>
  <c r="F4" i="20"/>
  <c r="D4" i="20"/>
  <c r="C5" i="23"/>
  <c r="C4" i="23"/>
  <c r="C3" i="23"/>
  <c r="J4" i="18"/>
  <c r="F4" i="18"/>
  <c r="J3" i="18"/>
  <c r="F3" i="18"/>
  <c r="J2" i="18"/>
  <c r="F2" i="18"/>
  <c r="AA6" i="9"/>
  <c r="AA5" i="9"/>
  <c r="X5" i="9"/>
  <c r="AA4" i="9"/>
  <c r="X4" i="9"/>
  <c r="J8" i="25"/>
  <c r="F8" i="25"/>
  <c r="C8" i="25"/>
  <c r="J7" i="25"/>
  <c r="F7" i="25"/>
  <c r="J6" i="25"/>
  <c r="E6" i="25"/>
  <c r="J5" i="25"/>
  <c r="E5" i="25"/>
  <c r="J4" i="25"/>
  <c r="J6" i="1"/>
  <c r="F6" i="1"/>
  <c r="C6" i="1"/>
  <c r="J5" i="1"/>
  <c r="F5" i="1"/>
  <c r="J4" i="1"/>
  <c r="E4" i="1"/>
  <c r="J3" i="1"/>
  <c r="E3" i="1"/>
  <c r="J2" i="1"/>
  <c r="D8" i="21"/>
  <c r="D7" i="21"/>
  <c r="Q92" i="1" l="1"/>
  <c r="G69" i="25"/>
  <c r="I69" i="25" s="1"/>
  <c r="S162" i="1"/>
  <c r="G129" i="25"/>
  <c r="I129" i="25" s="1"/>
  <c r="Q161" i="1"/>
  <c r="U18" i="1"/>
  <c r="X18" i="1" s="1"/>
  <c r="U19" i="1"/>
  <c r="X19" i="1" s="1"/>
  <c r="U21" i="1"/>
  <c r="V21" i="1" s="1"/>
  <c r="S92" i="1"/>
  <c r="Q162" i="1"/>
  <c r="O162" i="1"/>
  <c r="Q163" i="1"/>
  <c r="O92" i="1"/>
  <c r="U92" i="1" s="1"/>
  <c r="S161" i="1"/>
  <c r="O163" i="1"/>
  <c r="S163" i="1"/>
  <c r="V20" i="1"/>
  <c r="I199" i="18"/>
  <c r="H199" i="18"/>
  <c r="I198" i="18"/>
  <c r="H198" i="18"/>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H161" i="18"/>
  <c r="I160" i="18"/>
  <c r="H160" i="18"/>
  <c r="I159" i="18"/>
  <c r="H159" i="18"/>
  <c r="I158" i="18"/>
  <c r="H158" i="18"/>
  <c r="I157" i="18"/>
  <c r="H157" i="18"/>
  <c r="I156" i="18"/>
  <c r="H156" i="18"/>
  <c r="I155" i="18"/>
  <c r="H155" i="18"/>
  <c r="I154" i="18"/>
  <c r="H154" i="18"/>
  <c r="I153" i="18"/>
  <c r="H153" i="18"/>
  <c r="I152" i="18"/>
  <c r="H152" i="18"/>
  <c r="I151" i="18"/>
  <c r="H151" i="18"/>
  <c r="I150" i="18"/>
  <c r="H150" i="18"/>
  <c r="I149" i="18"/>
  <c r="H149" i="18"/>
  <c r="I148" i="18"/>
  <c r="H148" i="18"/>
  <c r="I147" i="18"/>
  <c r="H147" i="18"/>
  <c r="I146" i="18"/>
  <c r="H146" i="18"/>
  <c r="I145" i="18"/>
  <c r="H145" i="18"/>
  <c r="I144" i="18"/>
  <c r="H144" i="18"/>
  <c r="I143" i="18"/>
  <c r="H143" i="18"/>
  <c r="I142" i="18"/>
  <c r="H142" i="18"/>
  <c r="I141" i="18"/>
  <c r="H141" i="18"/>
  <c r="I140" i="18"/>
  <c r="H140" i="18"/>
  <c r="I139" i="18"/>
  <c r="H139" i="18"/>
  <c r="I138" i="18"/>
  <c r="H138"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7" i="18"/>
  <c r="H87" i="18"/>
  <c r="I86" i="18"/>
  <c r="H86" i="18"/>
  <c r="I85" i="18"/>
  <c r="H85" i="18"/>
  <c r="I84" i="18"/>
  <c r="H84" i="18"/>
  <c r="I83" i="18"/>
  <c r="H83" i="18"/>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I23" i="18"/>
  <c r="I22" i="18"/>
  <c r="I21" i="18"/>
  <c r="I20" i="18"/>
  <c r="I18" i="18"/>
  <c r="H18" i="18"/>
  <c r="I17" i="18"/>
  <c r="H17" i="18"/>
  <c r="I16" i="18"/>
  <c r="H16" i="18"/>
  <c r="I15" i="18"/>
  <c r="H15" i="18"/>
  <c r="I14" i="18"/>
  <c r="H14" i="18"/>
  <c r="I13" i="18"/>
  <c r="H13" i="18"/>
  <c r="I11" i="18"/>
  <c r="H11" i="18"/>
  <c r="I10" i="18"/>
  <c r="H10" i="18"/>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27" i="1"/>
  <c r="I227" i="1"/>
  <c r="J222" i="1"/>
  <c r="I222" i="1"/>
  <c r="J216" i="1"/>
  <c r="I216" i="1"/>
  <c r="J214" i="1"/>
  <c r="I214" i="1"/>
  <c r="J198" i="1"/>
  <c r="I198" i="1"/>
  <c r="J195" i="1"/>
  <c r="I195" i="1"/>
  <c r="J189" i="1"/>
  <c r="I189" i="1"/>
  <c r="J186" i="1"/>
  <c r="I186" i="1"/>
  <c r="J184" i="1"/>
  <c r="I184" i="1"/>
  <c r="J171" i="1"/>
  <c r="I171" i="1"/>
  <c r="J146" i="1"/>
  <c r="I146" i="1"/>
  <c r="J135" i="1"/>
  <c r="I135" i="1"/>
  <c r="J115" i="1"/>
  <c r="I115" i="1"/>
  <c r="J110" i="1"/>
  <c r="I110" i="1"/>
  <c r="J108" i="1"/>
  <c r="I108" i="1"/>
  <c r="J101" i="1"/>
  <c r="I101" i="1"/>
  <c r="J99" i="1"/>
  <c r="I99" i="1"/>
  <c r="J96" i="1"/>
  <c r="I96" i="1"/>
  <c r="J84" i="1"/>
  <c r="I84" i="1"/>
  <c r="J78" i="1"/>
  <c r="I78" i="1"/>
  <c r="J71" i="1"/>
  <c r="I71" i="1"/>
  <c r="J69" i="1"/>
  <c r="I69" i="1"/>
  <c r="J58" i="1"/>
  <c r="I58" i="1"/>
  <c r="J48" i="1"/>
  <c r="I48" i="1"/>
  <c r="J36" i="1"/>
  <c r="I36" i="1"/>
  <c r="J15" i="1"/>
  <c r="I15" i="1"/>
  <c r="J12" i="1"/>
  <c r="I12" i="1"/>
  <c r="J11" i="1"/>
  <c r="I11" i="1"/>
  <c r="V18" i="1" l="1"/>
  <c r="V19" i="1"/>
  <c r="U161" i="1"/>
  <c r="X161" i="1" s="1"/>
  <c r="U162" i="1"/>
  <c r="X162" i="1" s="1"/>
  <c r="X21" i="1"/>
  <c r="U163" i="1"/>
  <c r="X163" i="1" s="1"/>
  <c r="X92" i="1"/>
  <c r="V92" i="1"/>
  <c r="C36" i="1"/>
  <c r="V161" i="1" l="1"/>
  <c r="V162" i="1"/>
  <c r="V163" i="1"/>
  <c r="V11" i="1"/>
  <c r="V69" i="1"/>
  <c r="V71" i="1"/>
  <c r="V78" i="1"/>
  <c r="V84" i="1"/>
  <c r="V96" i="1"/>
  <c r="V99" i="1"/>
  <c r="V101" i="1"/>
  <c r="V108" i="1"/>
  <c r="V110" i="1"/>
  <c r="V115" i="1"/>
  <c r="V135" i="1"/>
  <c r="V146" i="1"/>
  <c r="V171" i="1"/>
  <c r="V184" i="1"/>
  <c r="V186" i="1"/>
  <c r="V189" i="1"/>
  <c r="V195" i="1"/>
  <c r="V198" i="1"/>
  <c r="V214" i="1"/>
  <c r="V216" i="1"/>
  <c r="V222" i="1"/>
  <c r="V227"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W5" i="1"/>
  <c r="S5" i="1" s="1"/>
  <c r="T11" i="1"/>
  <c r="W11" i="1" s="1"/>
  <c r="T12" i="1"/>
  <c r="W12" i="1" s="1"/>
  <c r="T14" i="1"/>
  <c r="W14" i="1" s="1"/>
  <c r="T15" i="1"/>
  <c r="W15" i="1" s="1"/>
  <c r="T16" i="1"/>
  <c r="W16" i="1" s="1"/>
  <c r="T17" i="1"/>
  <c r="W17" i="1" s="1"/>
  <c r="T24" i="1"/>
  <c r="W24" i="1" s="1"/>
  <c r="T27" i="1"/>
  <c r="W27" i="1" s="1"/>
  <c r="T28" i="1"/>
  <c r="W28" i="1" s="1"/>
  <c r="T29" i="1"/>
  <c r="W29" i="1" s="1"/>
  <c r="T30" i="1"/>
  <c r="W30" i="1" s="1"/>
  <c r="T31" i="1"/>
  <c r="W31" i="1" s="1"/>
  <c r="T32" i="1"/>
  <c r="W32" i="1" s="1"/>
  <c r="T33" i="1"/>
  <c r="W33" i="1" s="1"/>
  <c r="T34" i="1"/>
  <c r="W34" i="1" s="1"/>
  <c r="T35" i="1"/>
  <c r="W35" i="1" s="1"/>
  <c r="T36" i="1"/>
  <c r="W36" i="1" s="1"/>
  <c r="T38" i="1"/>
  <c r="W38" i="1" s="1"/>
  <c r="T39" i="1"/>
  <c r="W39" i="1" s="1"/>
  <c r="T40" i="1"/>
  <c r="W40" i="1" s="1"/>
  <c r="T41" i="1"/>
  <c r="W41" i="1" s="1"/>
  <c r="T42" i="1"/>
  <c r="W42" i="1" s="1"/>
  <c r="T43" i="1"/>
  <c r="W43" i="1" s="1"/>
  <c r="T44" i="1"/>
  <c r="W44" i="1" s="1"/>
  <c r="T45" i="1"/>
  <c r="W45" i="1" s="1"/>
  <c r="T46" i="1"/>
  <c r="W46" i="1" s="1"/>
  <c r="T47" i="1"/>
  <c r="W47" i="1" s="1"/>
  <c r="T48" i="1"/>
  <c r="W48" i="1" s="1"/>
  <c r="T50" i="1"/>
  <c r="W50" i="1" s="1"/>
  <c r="T51" i="1"/>
  <c r="W51" i="1" s="1"/>
  <c r="T52" i="1"/>
  <c r="W52" i="1" s="1"/>
  <c r="T53" i="1"/>
  <c r="W53" i="1" s="1"/>
  <c r="T54" i="1"/>
  <c r="W54" i="1" s="1"/>
  <c r="T55" i="1"/>
  <c r="W55" i="1" s="1"/>
  <c r="T56" i="1"/>
  <c r="W56" i="1" s="1"/>
  <c r="T57" i="1"/>
  <c r="W57" i="1" s="1"/>
  <c r="T58" i="1"/>
  <c r="W58" i="1" s="1"/>
  <c r="T60" i="1"/>
  <c r="W60" i="1" s="1"/>
  <c r="T61" i="1"/>
  <c r="W61" i="1" s="1"/>
  <c r="T62" i="1"/>
  <c r="W62" i="1" s="1"/>
  <c r="T63" i="1"/>
  <c r="W63" i="1" s="1"/>
  <c r="T65" i="1"/>
  <c r="W65" i="1" s="1"/>
  <c r="T66" i="1"/>
  <c r="W66" i="1" s="1"/>
  <c r="T68" i="1"/>
  <c r="W68" i="1" s="1"/>
  <c r="T69" i="1"/>
  <c r="W69"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3" i="1"/>
  <c r="W93" i="1" s="1"/>
  <c r="T94" i="1"/>
  <c r="W94" i="1" s="1"/>
  <c r="T95" i="1"/>
  <c r="W95" i="1" s="1"/>
  <c r="T96" i="1"/>
  <c r="W96" i="1" s="1"/>
  <c r="T97" i="1"/>
  <c r="W97" i="1" s="1"/>
  <c r="T98" i="1"/>
  <c r="W98" i="1" s="1"/>
  <c r="T99" i="1"/>
  <c r="W99" i="1" s="1"/>
  <c r="T101" i="1"/>
  <c r="W101" i="1" s="1"/>
  <c r="T102" i="1"/>
  <c r="W102" i="1" s="1"/>
  <c r="T103" i="1"/>
  <c r="W103" i="1" s="1"/>
  <c r="T104" i="1"/>
  <c r="W104" i="1" s="1"/>
  <c r="T105" i="1"/>
  <c r="W105" i="1" s="1"/>
  <c r="T106" i="1"/>
  <c r="W106" i="1" s="1"/>
  <c r="T107" i="1"/>
  <c r="W107" i="1" s="1"/>
  <c r="T108" i="1"/>
  <c r="W108"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4" i="1"/>
  <c r="W184" i="1" s="1"/>
  <c r="T186" i="1"/>
  <c r="W186" i="1" s="1"/>
  <c r="T187" i="1"/>
  <c r="W187" i="1" s="1"/>
  <c r="T188" i="1"/>
  <c r="W188" i="1" s="1"/>
  <c r="T189" i="1"/>
  <c r="W189" i="1" s="1"/>
  <c r="T190" i="1"/>
  <c r="W190" i="1" s="1"/>
  <c r="T191" i="1"/>
  <c r="W191" i="1" s="1"/>
  <c r="T192" i="1"/>
  <c r="W192" i="1" s="1"/>
  <c r="T193" i="1"/>
  <c r="W193" i="1" s="1"/>
  <c r="T195" i="1"/>
  <c r="W195" i="1" s="1"/>
  <c r="T196" i="1"/>
  <c r="W196" i="1" s="1"/>
  <c r="T197" i="1"/>
  <c r="W197" i="1" s="1"/>
  <c r="T198" i="1"/>
  <c r="W198" i="1" s="1"/>
  <c r="T200" i="1"/>
  <c r="W200" i="1" s="1"/>
  <c r="T201" i="1"/>
  <c r="W201" i="1" s="1"/>
  <c r="T202" i="1"/>
  <c r="W202" i="1" s="1"/>
  <c r="T203" i="1"/>
  <c r="W203" i="1" s="1"/>
  <c r="T204" i="1"/>
  <c r="W204" i="1" s="1"/>
  <c r="T207" i="1"/>
  <c r="W207" i="1" s="1"/>
  <c r="T208" i="1"/>
  <c r="W208" i="1" s="1"/>
  <c r="T209" i="1"/>
  <c r="W209" i="1" s="1"/>
  <c r="T210" i="1"/>
  <c r="W210" i="1" s="1"/>
  <c r="T211" i="1"/>
  <c r="W211" i="1" s="1"/>
  <c r="T212" i="1"/>
  <c r="W212" i="1" s="1"/>
  <c r="T214" i="1"/>
  <c r="W214"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10" i="1"/>
  <c r="W10" i="1" s="1"/>
  <c r="O5" i="1" l="1"/>
  <c r="Q5" i="1"/>
  <c r="D15" i="18"/>
  <c r="E15" i="18"/>
  <c r="G15" i="18"/>
  <c r="U7" i="1" l="1"/>
  <c r="J15" i="18"/>
  <c r="H33" i="19"/>
  <c r="G33" i="19"/>
  <c r="F33" i="19"/>
  <c r="C33" i="19"/>
  <c r="H32" i="19"/>
  <c r="G32" i="19"/>
  <c r="F32" i="19"/>
  <c r="C32" i="19"/>
  <c r="H31" i="19"/>
  <c r="G31" i="19"/>
  <c r="F31" i="19"/>
  <c r="C31" i="19"/>
  <c r="H30" i="19"/>
  <c r="G30" i="19"/>
  <c r="F30" i="19"/>
  <c r="C30" i="19"/>
  <c r="H29" i="19"/>
  <c r="G29" i="19"/>
  <c r="F29" i="19"/>
  <c r="C29" i="19"/>
  <c r="H28" i="19"/>
  <c r="G28" i="19"/>
  <c r="F28" i="19"/>
  <c r="C28" i="19"/>
  <c r="C27" i="19"/>
  <c r="C26" i="19"/>
  <c r="C25" i="19"/>
  <c r="C24" i="19"/>
  <c r="C23" i="19"/>
  <c r="C22" i="19"/>
  <c r="C21" i="19"/>
  <c r="C20" i="19"/>
  <c r="C19" i="19"/>
  <c r="C18" i="19"/>
  <c r="C17" i="19"/>
  <c r="C16" i="19"/>
  <c r="C14" i="19"/>
  <c r="D11" i="1" l="1"/>
  <c r="F11" i="1"/>
  <c r="G11" i="1"/>
  <c r="H11" i="1" s="1"/>
  <c r="C12" i="1"/>
  <c r="C15" i="19" s="1"/>
  <c r="D12" i="1"/>
  <c r="C14" i="1"/>
  <c r="C128" i="25" s="1"/>
  <c r="D14" i="1"/>
  <c r="D128" i="25" s="1"/>
  <c r="D15" i="1"/>
  <c r="F15" i="1"/>
  <c r="G15" i="1"/>
  <c r="C16" i="1"/>
  <c r="C53" i="25" s="1"/>
  <c r="D16" i="1"/>
  <c r="D53" i="25" s="1"/>
  <c r="F16" i="1"/>
  <c r="I16" i="1" s="1"/>
  <c r="G16" i="1"/>
  <c r="J16" i="1" s="1"/>
  <c r="C17" i="1"/>
  <c r="C59" i="25" s="1"/>
  <c r="D17" i="1"/>
  <c r="D59" i="25" s="1"/>
  <c r="C24" i="1"/>
  <c r="C37" i="25" s="1"/>
  <c r="D24" i="1"/>
  <c r="D37" i="25" s="1"/>
  <c r="F24" i="1"/>
  <c r="I24" i="1" s="1"/>
  <c r="G24" i="1"/>
  <c r="C27" i="1"/>
  <c r="C113" i="25" s="1"/>
  <c r="D27" i="1"/>
  <c r="D113" i="25" s="1"/>
  <c r="F27" i="1"/>
  <c r="I27" i="1" s="1"/>
  <c r="G27" i="1"/>
  <c r="J27" i="1" s="1"/>
  <c r="C28" i="1"/>
  <c r="C38" i="25" s="1"/>
  <c r="D28" i="1"/>
  <c r="D38" i="25" s="1"/>
  <c r="F28" i="1"/>
  <c r="I28" i="1" s="1"/>
  <c r="G28" i="1"/>
  <c r="J28" i="1" s="1"/>
  <c r="C29" i="1"/>
  <c r="C26" i="25" s="1"/>
  <c r="D29" i="1"/>
  <c r="D26" i="25" s="1"/>
  <c r="F29" i="1"/>
  <c r="I29" i="1" s="1"/>
  <c r="G29" i="1"/>
  <c r="J29" i="1" s="1"/>
  <c r="C30" i="1"/>
  <c r="C48" i="25" s="1"/>
  <c r="D30" i="1"/>
  <c r="D48" i="25" s="1"/>
  <c r="F30" i="1"/>
  <c r="I30" i="1" s="1"/>
  <c r="G30" i="1"/>
  <c r="J30" i="1" s="1"/>
  <c r="C31" i="1"/>
  <c r="C176" i="25" s="1"/>
  <c r="D31" i="1"/>
  <c r="D176" i="25" s="1"/>
  <c r="F31" i="1"/>
  <c r="I31" i="1" s="1"/>
  <c r="G31" i="1"/>
  <c r="J31" i="1" s="1"/>
  <c r="C32" i="1"/>
  <c r="C55" i="25" s="1"/>
  <c r="D32" i="1"/>
  <c r="D55" i="25" s="1"/>
  <c r="F32" i="1"/>
  <c r="I32" i="1" s="1"/>
  <c r="G32" i="1"/>
  <c r="J32" i="1" s="1"/>
  <c r="C33" i="1"/>
  <c r="C89" i="25" s="1"/>
  <c r="D33" i="1"/>
  <c r="D89" i="25" s="1"/>
  <c r="F33" i="1"/>
  <c r="I33" i="1" s="1"/>
  <c r="G33" i="1"/>
  <c r="J33" i="1" s="1"/>
  <c r="C34" i="1"/>
  <c r="C35" i="25" s="1"/>
  <c r="D34" i="1"/>
  <c r="D35" i="25" s="1"/>
  <c r="F34" i="1"/>
  <c r="I34" i="1" s="1"/>
  <c r="G34" i="1"/>
  <c r="J34" i="1" s="1"/>
  <c r="C35" i="1"/>
  <c r="C60" i="25" s="1"/>
  <c r="D35" i="1"/>
  <c r="D60" i="25" s="1"/>
  <c r="F35" i="1"/>
  <c r="I35" i="1" s="1"/>
  <c r="G35" i="1"/>
  <c r="J35" i="1" s="1"/>
  <c r="D36" i="1"/>
  <c r="F36" i="1"/>
  <c r="G36" i="1"/>
  <c r="H36" i="1"/>
  <c r="C38" i="1"/>
  <c r="C36" i="25" s="1"/>
  <c r="D38" i="1"/>
  <c r="D36" i="25" s="1"/>
  <c r="F38" i="1"/>
  <c r="I38" i="1" s="1"/>
  <c r="G38" i="1"/>
  <c r="J38" i="1" s="1"/>
  <c r="C39" i="1"/>
  <c r="C83" i="25" s="1"/>
  <c r="D39" i="1"/>
  <c r="D83" i="25" s="1"/>
  <c r="F39" i="1"/>
  <c r="I39" i="1" s="1"/>
  <c r="G39" i="1"/>
  <c r="J39" i="1" s="1"/>
  <c r="C40" i="1"/>
  <c r="C44" i="25" s="1"/>
  <c r="D40" i="1"/>
  <c r="D44" i="25" s="1"/>
  <c r="F40" i="1"/>
  <c r="I40" i="1" s="1"/>
  <c r="G40" i="1"/>
  <c r="J40" i="1" s="1"/>
  <c r="C41" i="1"/>
  <c r="C52" i="25" s="1"/>
  <c r="D41" i="1"/>
  <c r="D52" i="25" s="1"/>
  <c r="F41" i="1"/>
  <c r="I41" i="1" s="1"/>
  <c r="G41" i="1"/>
  <c r="J41" i="1" s="1"/>
  <c r="C42" i="1"/>
  <c r="C152" i="25" s="1"/>
  <c r="D42" i="1"/>
  <c r="D152" i="25" s="1"/>
  <c r="F42" i="1"/>
  <c r="I42" i="1" s="1"/>
  <c r="G42" i="1"/>
  <c r="J42" i="1" s="1"/>
  <c r="C43" i="1"/>
  <c r="C19" i="25" s="1"/>
  <c r="D43" i="1"/>
  <c r="D19" i="25" s="1"/>
  <c r="F43" i="1"/>
  <c r="I43" i="1" s="1"/>
  <c r="G43" i="1"/>
  <c r="J43" i="1" s="1"/>
  <c r="C44" i="1"/>
  <c r="C77" i="25" s="1"/>
  <c r="D44" i="1"/>
  <c r="D77" i="25" s="1"/>
  <c r="F44" i="1"/>
  <c r="I44" i="1" s="1"/>
  <c r="G44" i="1"/>
  <c r="J44" i="1" s="1"/>
  <c r="C45" i="1"/>
  <c r="C17" i="25" s="1"/>
  <c r="D45" i="1"/>
  <c r="D17" i="25" s="1"/>
  <c r="F45" i="1"/>
  <c r="I45" i="1" s="1"/>
  <c r="G45" i="1"/>
  <c r="J45" i="1" s="1"/>
  <c r="C46" i="1"/>
  <c r="C23" i="25" s="1"/>
  <c r="D46" i="1"/>
  <c r="D23" i="25" s="1"/>
  <c r="F46" i="1"/>
  <c r="I46" i="1" s="1"/>
  <c r="G46" i="1"/>
  <c r="J46" i="1" s="1"/>
  <c r="C47" i="1"/>
  <c r="C12" i="25" s="1"/>
  <c r="D47" i="1"/>
  <c r="D12" i="25" s="1"/>
  <c r="F47" i="1"/>
  <c r="I47" i="1" s="1"/>
  <c r="G47" i="1"/>
  <c r="J47" i="1" s="1"/>
  <c r="C48" i="1"/>
  <c r="D48" i="1"/>
  <c r="F48" i="1"/>
  <c r="G48" i="1"/>
  <c r="H48" i="1"/>
  <c r="C50" i="1"/>
  <c r="C11" i="25" s="1"/>
  <c r="D50" i="1"/>
  <c r="D11" i="25" s="1"/>
  <c r="F50" i="1"/>
  <c r="I50" i="1" s="1"/>
  <c r="G50" i="1"/>
  <c r="J50" i="1" s="1"/>
  <c r="C51" i="1"/>
  <c r="C41" i="25" s="1"/>
  <c r="D51" i="1"/>
  <c r="D41" i="25" s="1"/>
  <c r="F51" i="1"/>
  <c r="I51" i="1" s="1"/>
  <c r="G51" i="1"/>
  <c r="J51" i="1" s="1"/>
  <c r="C52" i="1"/>
  <c r="C74" i="25" s="1"/>
  <c r="D52" i="1"/>
  <c r="D74" i="25" s="1"/>
  <c r="F52" i="1"/>
  <c r="I52" i="1" s="1"/>
  <c r="G52" i="1"/>
  <c r="J52" i="1" s="1"/>
  <c r="C53" i="1"/>
  <c r="C78" i="25" s="1"/>
  <c r="D53" i="1"/>
  <c r="D78" i="25" s="1"/>
  <c r="F53" i="1"/>
  <c r="I53" i="1" s="1"/>
  <c r="G53" i="1"/>
  <c r="J53" i="1" s="1"/>
  <c r="C54" i="1"/>
  <c r="C137" i="25" s="1"/>
  <c r="D54" i="1"/>
  <c r="D137" i="25" s="1"/>
  <c r="F54" i="1"/>
  <c r="I54" i="1" s="1"/>
  <c r="G54" i="1"/>
  <c r="J54" i="1" s="1"/>
  <c r="C55" i="1"/>
  <c r="C75" i="25" s="1"/>
  <c r="D55" i="1"/>
  <c r="D75" i="25" s="1"/>
  <c r="F55" i="1"/>
  <c r="I55" i="1" s="1"/>
  <c r="G55" i="1"/>
  <c r="J55" i="1" s="1"/>
  <c r="C56" i="1"/>
  <c r="C47" i="25" s="1"/>
  <c r="D56" i="1"/>
  <c r="D47" i="25" s="1"/>
  <c r="F56" i="1"/>
  <c r="I56" i="1" s="1"/>
  <c r="G56" i="1"/>
  <c r="J56" i="1" s="1"/>
  <c r="C57" i="1"/>
  <c r="C67" i="25" s="1"/>
  <c r="D57" i="1"/>
  <c r="D67" i="25" s="1"/>
  <c r="F57" i="1"/>
  <c r="I57" i="1" s="1"/>
  <c r="G57" i="1"/>
  <c r="J57" i="1" s="1"/>
  <c r="C58" i="1"/>
  <c r="D58" i="1"/>
  <c r="F58" i="1"/>
  <c r="G58" i="1"/>
  <c r="H58" i="1"/>
  <c r="C60" i="1"/>
  <c r="C30" i="25" s="1"/>
  <c r="D60" i="1"/>
  <c r="D30" i="25" s="1"/>
  <c r="F60" i="1"/>
  <c r="I60" i="1" s="1"/>
  <c r="G60" i="1"/>
  <c r="J60" i="1" s="1"/>
  <c r="C61" i="1"/>
  <c r="C32" i="25" s="1"/>
  <c r="D61" i="1"/>
  <c r="D32" i="25" s="1"/>
  <c r="F61" i="1"/>
  <c r="I61" i="1" s="1"/>
  <c r="G61" i="1"/>
  <c r="J61" i="1" s="1"/>
  <c r="C62" i="1"/>
  <c r="C22" i="25" s="1"/>
  <c r="D62" i="1"/>
  <c r="D22" i="25" s="1"/>
  <c r="F62" i="1"/>
  <c r="I62" i="1" s="1"/>
  <c r="G62" i="1"/>
  <c r="J62" i="1" s="1"/>
  <c r="C63" i="1"/>
  <c r="C72" i="25" s="1"/>
  <c r="D63" i="1"/>
  <c r="D72" i="25" s="1"/>
  <c r="F63" i="1"/>
  <c r="I63" i="1" s="1"/>
  <c r="G63" i="1"/>
  <c r="J63" i="1" s="1"/>
  <c r="C65" i="1"/>
  <c r="C51" i="25" s="1"/>
  <c r="D65" i="1"/>
  <c r="D51" i="25" s="1"/>
  <c r="F65" i="1"/>
  <c r="I65" i="1" s="1"/>
  <c r="G65" i="1"/>
  <c r="J65" i="1" s="1"/>
  <c r="C66" i="1"/>
  <c r="C126" i="25" s="1"/>
  <c r="D66" i="1"/>
  <c r="D126" i="25" s="1"/>
  <c r="F66" i="1"/>
  <c r="I66" i="1" s="1"/>
  <c r="G66" i="1"/>
  <c r="J66" i="1" s="1"/>
  <c r="I28" i="19"/>
  <c r="I29" i="19"/>
  <c r="I30" i="19"/>
  <c r="I31" i="19"/>
  <c r="I32" i="19"/>
  <c r="I33" i="19"/>
  <c r="I49" i="1" l="1"/>
  <c r="J49" i="1"/>
  <c r="H65" i="1"/>
  <c r="F51" i="25" s="1"/>
  <c r="H66" i="1"/>
  <c r="F126" i="25" s="1"/>
  <c r="H39" i="1"/>
  <c r="F83" i="25" s="1"/>
  <c r="H44" i="1"/>
  <c r="F77" i="25" s="1"/>
  <c r="J37" i="1"/>
  <c r="G17" i="19" s="1"/>
  <c r="H61" i="1"/>
  <c r="F32" i="25" s="1"/>
  <c r="H52" i="1"/>
  <c r="F74" i="25" s="1"/>
  <c r="H57" i="1"/>
  <c r="F67" i="25" s="1"/>
  <c r="H45" i="1"/>
  <c r="F17" i="25" s="1"/>
  <c r="H34" i="1"/>
  <c r="F35" i="25" s="1"/>
  <c r="H54" i="1"/>
  <c r="F137" i="25" s="1"/>
  <c r="H53" i="1"/>
  <c r="F78" i="25" s="1"/>
  <c r="H40" i="1"/>
  <c r="F44" i="25" s="1"/>
  <c r="I37" i="1"/>
  <c r="H35" i="1"/>
  <c r="F60" i="25" s="1"/>
  <c r="H47" i="1"/>
  <c r="F12" i="25" s="1"/>
  <c r="H30" i="1"/>
  <c r="F48" i="25" s="1"/>
  <c r="H55" i="1"/>
  <c r="F75" i="25" s="1"/>
  <c r="H42" i="1"/>
  <c r="F152" i="25" s="1"/>
  <c r="J24" i="1"/>
  <c r="G16" i="19" s="1"/>
  <c r="H63" i="1"/>
  <c r="F72" i="25" s="1"/>
  <c r="H50" i="1"/>
  <c r="F11" i="25" s="1"/>
  <c r="H32" i="1"/>
  <c r="F55" i="25" s="1"/>
  <c r="H60" i="1"/>
  <c r="F30" i="25" s="1"/>
  <c r="H46" i="1"/>
  <c r="F23" i="25" s="1"/>
  <c r="H41" i="1"/>
  <c r="F52" i="25" s="1"/>
  <c r="H62" i="1"/>
  <c r="F22" i="25" s="1"/>
  <c r="H31" i="1"/>
  <c r="F176" i="25" s="1"/>
  <c r="G18" i="19"/>
  <c r="H56" i="1"/>
  <c r="F47" i="25" s="1"/>
  <c r="H43" i="1"/>
  <c r="F19" i="25" s="1"/>
  <c r="H51" i="1"/>
  <c r="F41" i="25" s="1"/>
  <c r="H38" i="1"/>
  <c r="F36" i="25" s="1"/>
  <c r="H33" i="1"/>
  <c r="F89" i="25" s="1"/>
  <c r="S58" i="1"/>
  <c r="Q58" i="1"/>
  <c r="O58" i="1"/>
  <c r="S48" i="1"/>
  <c r="Q48" i="1"/>
  <c r="O48" i="1"/>
  <c r="S36" i="1"/>
  <c r="Q36" i="1"/>
  <c r="O36" i="1"/>
  <c r="S11" i="1"/>
  <c r="Q11" i="1"/>
  <c r="O11" i="1"/>
  <c r="H29" i="1"/>
  <c r="F26" i="25" s="1"/>
  <c r="H27" i="1"/>
  <c r="F113" i="25" s="1"/>
  <c r="H28" i="1"/>
  <c r="F38" i="25" s="1"/>
  <c r="H24" i="1"/>
  <c r="F37" i="25" s="1"/>
  <c r="H16" i="1"/>
  <c r="F53" i="25" s="1"/>
  <c r="H15" i="1"/>
  <c r="G30" i="25" l="1"/>
  <c r="I30" i="25" s="1"/>
  <c r="G36" i="25"/>
  <c r="I36" i="25" s="1"/>
  <c r="G55" i="25"/>
  <c r="I55" i="25" s="1"/>
  <c r="G41" i="25"/>
  <c r="I41" i="25" s="1"/>
  <c r="G11" i="25"/>
  <c r="G35" i="25"/>
  <c r="I35" i="25" s="1"/>
  <c r="G53" i="25"/>
  <c r="I53" i="25" s="1"/>
  <c r="G17" i="25"/>
  <c r="I17" i="25" s="1"/>
  <c r="G74" i="25"/>
  <c r="I74" i="25" s="1"/>
  <c r="G38" i="25"/>
  <c r="I38" i="25" s="1"/>
  <c r="G32" i="25"/>
  <c r="I32" i="25" s="1"/>
  <c r="G37" i="25"/>
  <c r="I37" i="25" s="1"/>
  <c r="G12" i="25"/>
  <c r="I12" i="25" s="1"/>
  <c r="G26" i="25"/>
  <c r="I26" i="25" s="1"/>
  <c r="G23" i="25"/>
  <c r="I23" i="25" s="1"/>
  <c r="G51" i="25"/>
  <c r="I51" i="25" s="1"/>
  <c r="G113" i="25"/>
  <c r="I113" i="25" s="1"/>
  <c r="O47" i="1"/>
  <c r="O39" i="1"/>
  <c r="O60" i="1"/>
  <c r="S60" i="1"/>
  <c r="Q50" i="1"/>
  <c r="S34" i="1"/>
  <c r="O38" i="1"/>
  <c r="O45" i="1"/>
  <c r="Q57" i="1"/>
  <c r="Q52" i="1"/>
  <c r="O52" i="1"/>
  <c r="O40" i="1"/>
  <c r="L49" i="1"/>
  <c r="H18" i="19" s="1"/>
  <c r="F18" i="19"/>
  <c r="L37" i="1"/>
  <c r="H17" i="19" s="1"/>
  <c r="AA14" i="9" s="1"/>
  <c r="F17" i="19"/>
  <c r="L23" i="1"/>
  <c r="H16" i="19" s="1"/>
  <c r="F16" i="19"/>
  <c r="S15" i="1"/>
  <c r="O15" i="1"/>
  <c r="Q15" i="1"/>
  <c r="S16" i="1"/>
  <c r="Q16" i="1"/>
  <c r="Q24" i="1"/>
  <c r="O24" i="1"/>
  <c r="S28" i="1"/>
  <c r="O28" i="1"/>
  <c r="U48" i="1"/>
  <c r="V48" i="1" s="1"/>
  <c r="U11" i="1"/>
  <c r="U36" i="1"/>
  <c r="V36" i="1" s="1"/>
  <c r="U58" i="1"/>
  <c r="V58" i="1" s="1"/>
  <c r="A55" i="2"/>
  <c r="S57" i="1" l="1"/>
  <c r="G67" i="25"/>
  <c r="I67" i="25" s="1"/>
  <c r="S63" i="1"/>
  <c r="G72" i="25"/>
  <c r="I72" i="25" s="1"/>
  <c r="O32" i="1"/>
  <c r="Q34" i="1"/>
  <c r="O33" i="1"/>
  <c r="G89" i="25"/>
  <c r="I89" i="25" s="1"/>
  <c r="Q42" i="1"/>
  <c r="G152" i="25"/>
  <c r="I152" i="25" s="1"/>
  <c r="O41" i="1"/>
  <c r="G52" i="25"/>
  <c r="I52" i="25" s="1"/>
  <c r="Q43" i="1"/>
  <c r="G19" i="25"/>
  <c r="I19" i="25" s="1"/>
  <c r="H11" i="25"/>
  <c r="H12" i="25" s="1"/>
  <c r="I11" i="25"/>
  <c r="J11" i="25" s="1"/>
  <c r="J12" i="25" s="1"/>
  <c r="Q28" i="1"/>
  <c r="S24" i="1"/>
  <c r="O50" i="1"/>
  <c r="Q45" i="1"/>
  <c r="Q38" i="1"/>
  <c r="O35" i="1"/>
  <c r="G60" i="25"/>
  <c r="I60" i="25" s="1"/>
  <c r="O66" i="1"/>
  <c r="G126" i="25"/>
  <c r="I126" i="25" s="1"/>
  <c r="O56" i="1"/>
  <c r="G47" i="25"/>
  <c r="I47" i="25" s="1"/>
  <c r="Q30" i="1"/>
  <c r="U30" i="1" s="1"/>
  <c r="V30" i="1" s="1"/>
  <c r="G48" i="25"/>
  <c r="I48" i="25" s="1"/>
  <c r="S39" i="1"/>
  <c r="G83" i="25"/>
  <c r="I83" i="25" s="1"/>
  <c r="S53" i="1"/>
  <c r="G78" i="25"/>
  <c r="I78" i="25" s="1"/>
  <c r="Q31" i="1"/>
  <c r="G176" i="25"/>
  <c r="I176" i="25" s="1"/>
  <c r="S32" i="1"/>
  <c r="Q47" i="1"/>
  <c r="S44" i="1"/>
  <c r="G77" i="25"/>
  <c r="I77" i="25" s="1"/>
  <c r="O62" i="1"/>
  <c r="G22" i="25"/>
  <c r="I22" i="25" s="1"/>
  <c r="Q55" i="1"/>
  <c r="G75" i="25"/>
  <c r="I75" i="25" s="1"/>
  <c r="S40" i="1"/>
  <c r="G44" i="25"/>
  <c r="I44" i="25" s="1"/>
  <c r="S54" i="1"/>
  <c r="G137" i="25"/>
  <c r="I137" i="25" s="1"/>
  <c r="Q56" i="1"/>
  <c r="O43" i="1"/>
  <c r="S66" i="1"/>
  <c r="O16" i="1"/>
  <c r="O54" i="1"/>
  <c r="Q27" i="1"/>
  <c r="O27" i="1"/>
  <c r="S27" i="1"/>
  <c r="U27" i="1" s="1"/>
  <c r="V27" i="1" s="1"/>
  <c r="O44" i="1"/>
  <c r="Q62" i="1"/>
  <c r="O55" i="1"/>
  <c r="O31" i="1"/>
  <c r="Q63" i="1"/>
  <c r="O29" i="1"/>
  <c r="Q29" i="1"/>
  <c r="O53" i="1"/>
  <c r="O42" i="1"/>
  <c r="O30" i="1"/>
  <c r="S29" i="1"/>
  <c r="S46" i="1"/>
  <c r="S41" i="1"/>
  <c r="Q61" i="1"/>
  <c r="O63" i="1"/>
  <c r="O51" i="1"/>
  <c r="S51" i="1"/>
  <c r="S61" i="1"/>
  <c r="Q51" i="1"/>
  <c r="S30" i="1"/>
  <c r="S55" i="1"/>
  <c r="U55" i="1" s="1"/>
  <c r="V55" i="1" s="1"/>
  <c r="S43" i="1"/>
  <c r="Q54" i="1"/>
  <c r="O46" i="1"/>
  <c r="Q35" i="1"/>
  <c r="Q65" i="1"/>
  <c r="O65" i="1"/>
  <c r="S65" i="1"/>
  <c r="S42" i="1"/>
  <c r="U42" i="1" s="1"/>
  <c r="V42" i="1" s="1"/>
  <c r="S62" i="1"/>
  <c r="S31" i="1"/>
  <c r="Q32" i="1"/>
  <c r="O61" i="1"/>
  <c r="S33" i="1"/>
  <c r="Q53" i="1"/>
  <c r="S56" i="1"/>
  <c r="Q40" i="1"/>
  <c r="U40" i="1" s="1"/>
  <c r="V40" i="1" s="1"/>
  <c r="S38" i="1"/>
  <c r="U38" i="1" s="1"/>
  <c r="V38" i="1" s="1"/>
  <c r="Q41" i="1"/>
  <c r="Q33" i="1"/>
  <c r="Q44" i="1"/>
  <c r="O57" i="1"/>
  <c r="U57" i="1" s="1"/>
  <c r="V57" i="1" s="1"/>
  <c r="S52" i="1"/>
  <c r="U52" i="1" s="1"/>
  <c r="V52" i="1" s="1"/>
  <c r="O34" i="1"/>
  <c r="U34" i="1" s="1"/>
  <c r="V34" i="1" s="1"/>
  <c r="Q39" i="1"/>
  <c r="U39" i="1" s="1"/>
  <c r="V39" i="1" s="1"/>
  <c r="Q46" i="1"/>
  <c r="Q66" i="1"/>
  <c r="S47" i="1"/>
  <c r="U47" i="1" s="1"/>
  <c r="V47" i="1" s="1"/>
  <c r="S45" i="1"/>
  <c r="U45" i="1" s="1"/>
  <c r="V45" i="1" s="1"/>
  <c r="S50" i="1"/>
  <c r="Q60" i="1"/>
  <c r="U60" i="1" s="1"/>
  <c r="V60" i="1" s="1"/>
  <c r="S35" i="1"/>
  <c r="U43" i="1"/>
  <c r="V43" i="1" s="1"/>
  <c r="U15" i="1"/>
  <c r="X36" i="1"/>
  <c r="X11" i="1"/>
  <c r="X58" i="1"/>
  <c r="X48" i="1"/>
  <c r="U28" i="1"/>
  <c r="V28" i="1" s="1"/>
  <c r="U16" i="1"/>
  <c r="V16" i="1" s="1"/>
  <c r="U24" i="1"/>
  <c r="V24" i="1" s="1"/>
  <c r="G11" i="18"/>
  <c r="E11" i="18"/>
  <c r="D11" i="18"/>
  <c r="I9" i="18"/>
  <c r="G10" i="18"/>
  <c r="E10" i="18"/>
  <c r="D10" i="18"/>
  <c r="U32" i="1" l="1"/>
  <c r="V32" i="1" s="1"/>
  <c r="U54" i="1"/>
  <c r="V54" i="1" s="1"/>
  <c r="U63" i="1"/>
  <c r="V63" i="1" s="1"/>
  <c r="U56" i="1"/>
  <c r="X56" i="1" s="1"/>
  <c r="U66" i="1"/>
  <c r="V66" i="1" s="1"/>
  <c r="U50" i="1"/>
  <c r="V50" i="1" s="1"/>
  <c r="U61" i="1"/>
  <c r="X61" i="1" s="1"/>
  <c r="U62" i="1"/>
  <c r="X62" i="1" s="1"/>
  <c r="U44" i="1"/>
  <c r="V44" i="1" s="1"/>
  <c r="U29" i="1"/>
  <c r="V29" i="1" s="1"/>
  <c r="U46" i="1"/>
  <c r="V46" i="1" s="1"/>
  <c r="U35" i="1"/>
  <c r="V35" i="1" s="1"/>
  <c r="U31" i="1"/>
  <c r="V31" i="1" s="1"/>
  <c r="U41" i="1"/>
  <c r="V41" i="1" s="1"/>
  <c r="U53" i="1"/>
  <c r="V53" i="1" s="1"/>
  <c r="U65" i="1"/>
  <c r="U33" i="1"/>
  <c r="V33" i="1" s="1"/>
  <c r="U51" i="1"/>
  <c r="V51" i="1" s="1"/>
  <c r="X42" i="1"/>
  <c r="X47" i="1"/>
  <c r="X60" i="1"/>
  <c r="X39" i="1"/>
  <c r="X52" i="1"/>
  <c r="X57" i="1"/>
  <c r="X43" i="1"/>
  <c r="X34" i="1"/>
  <c r="X30" i="1"/>
  <c r="X38" i="1"/>
  <c r="X55" i="1"/>
  <c r="X40" i="1"/>
  <c r="X45" i="1"/>
  <c r="H9" i="18"/>
  <c r="J9" i="18" s="1"/>
  <c r="X15" i="1"/>
  <c r="V15" i="1"/>
  <c r="X28" i="1"/>
  <c r="X27" i="1"/>
  <c r="X24" i="1"/>
  <c r="X16" i="1"/>
  <c r="J11" i="18"/>
  <c r="J10" i="18"/>
  <c r="H8" i="19"/>
  <c r="X63" i="1" l="1"/>
  <c r="V61" i="1"/>
  <c r="X32" i="1"/>
  <c r="X54" i="1"/>
  <c r="V56" i="1"/>
  <c r="X50" i="1"/>
  <c r="X66" i="1"/>
  <c r="V62" i="1"/>
  <c r="X44" i="1"/>
  <c r="X31" i="1"/>
  <c r="X29" i="1"/>
  <c r="X46" i="1"/>
  <c r="X35" i="1"/>
  <c r="X41" i="1"/>
  <c r="X53" i="1"/>
  <c r="X51" i="1"/>
  <c r="X33" i="1"/>
  <c r="X65" i="1"/>
  <c r="V65" i="1"/>
  <c r="L16" i="2"/>
  <c r="I86" i="10" l="1"/>
  <c r="I78" i="10"/>
  <c r="I70" i="10"/>
  <c r="I62" i="10"/>
  <c r="I54" i="10"/>
  <c r="I46" i="10"/>
  <c r="H24" i="18" s="1"/>
  <c r="I38" i="10"/>
  <c r="H23" i="18" s="1"/>
  <c r="I30" i="10"/>
  <c r="H22" i="18" s="1"/>
  <c r="I22" i="10"/>
  <c r="H21" i="18" s="1"/>
  <c r="D8" i="19"/>
  <c r="K11" i="2"/>
  <c r="C10" i="2"/>
  <c r="X3" i="9" s="1"/>
  <c r="C68" i="1" l="1"/>
  <c r="C111" i="25" s="1"/>
  <c r="D68" i="1"/>
  <c r="D111" i="25" s="1"/>
  <c r="F68" i="1"/>
  <c r="I68" i="1" s="1"/>
  <c r="I59" i="1" s="1"/>
  <c r="F19" i="19" s="1"/>
  <c r="G68" i="1"/>
  <c r="J68" i="1" s="1"/>
  <c r="J59" i="1" s="1"/>
  <c r="C69" i="1"/>
  <c r="D69" i="1"/>
  <c r="F69" i="1"/>
  <c r="G69" i="1"/>
  <c r="H69" i="1"/>
  <c r="D71" i="1"/>
  <c r="F71" i="1"/>
  <c r="G71" i="1"/>
  <c r="H71" i="1"/>
  <c r="C72" i="1"/>
  <c r="C127" i="25" s="1"/>
  <c r="D72" i="1"/>
  <c r="D127" i="25" s="1"/>
  <c r="F72" i="1"/>
  <c r="I72" i="1" s="1"/>
  <c r="G72" i="1"/>
  <c r="J72" i="1" s="1"/>
  <c r="C73" i="1"/>
  <c r="C93" i="25" s="1"/>
  <c r="D73" i="1"/>
  <c r="D93" i="25" s="1"/>
  <c r="F73" i="1"/>
  <c r="I73" i="1" s="1"/>
  <c r="G73" i="1"/>
  <c r="J73" i="1" s="1"/>
  <c r="C74" i="1"/>
  <c r="C134" i="25" s="1"/>
  <c r="D74" i="1"/>
  <c r="D134" i="25" s="1"/>
  <c r="F74" i="1"/>
  <c r="I74" i="1" s="1"/>
  <c r="G74" i="1"/>
  <c r="J74" i="1" s="1"/>
  <c r="C75" i="1"/>
  <c r="C170" i="25" s="1"/>
  <c r="D75" i="1"/>
  <c r="D170" i="25" s="1"/>
  <c r="F75" i="1"/>
  <c r="I75" i="1" s="1"/>
  <c r="G75" i="1"/>
  <c r="J75" i="1" s="1"/>
  <c r="C76" i="1"/>
  <c r="C142" i="25" s="1"/>
  <c r="D76" i="1"/>
  <c r="D142" i="25" s="1"/>
  <c r="F76" i="1"/>
  <c r="I76" i="1" s="1"/>
  <c r="G76" i="1"/>
  <c r="J76" i="1" s="1"/>
  <c r="C77" i="1"/>
  <c r="C58" i="25" s="1"/>
  <c r="D77" i="1"/>
  <c r="D58" i="25" s="1"/>
  <c r="F77" i="1"/>
  <c r="I77" i="1" s="1"/>
  <c r="G77" i="1"/>
  <c r="J77" i="1" s="1"/>
  <c r="D78" i="1"/>
  <c r="F78" i="1"/>
  <c r="G78" i="1"/>
  <c r="H78" i="1"/>
  <c r="C79" i="1"/>
  <c r="C100" i="25" s="1"/>
  <c r="D79" i="1"/>
  <c r="D100" i="25" s="1"/>
  <c r="F79" i="1"/>
  <c r="I79" i="1" s="1"/>
  <c r="G79" i="1"/>
  <c r="J79" i="1" s="1"/>
  <c r="C80" i="1"/>
  <c r="C125" i="25" s="1"/>
  <c r="D80" i="1"/>
  <c r="D125" i="25" s="1"/>
  <c r="F80" i="1"/>
  <c r="I80" i="1" s="1"/>
  <c r="G80" i="1"/>
  <c r="J80" i="1" s="1"/>
  <c r="C81" i="1"/>
  <c r="C153" i="25" s="1"/>
  <c r="D81" i="1"/>
  <c r="D153" i="25" s="1"/>
  <c r="F81" i="1"/>
  <c r="I81" i="1" s="1"/>
  <c r="G81" i="1"/>
  <c r="J81" i="1" s="1"/>
  <c r="C82" i="1"/>
  <c r="C182" i="25" s="1"/>
  <c r="D82" i="1"/>
  <c r="D182" i="25" s="1"/>
  <c r="F82" i="1"/>
  <c r="I82" i="1" s="1"/>
  <c r="G82" i="1"/>
  <c r="J82" i="1" s="1"/>
  <c r="C83" i="1"/>
  <c r="C171" i="25" s="1"/>
  <c r="D83" i="1"/>
  <c r="D171" i="25" s="1"/>
  <c r="F83" i="1"/>
  <c r="I83" i="1" s="1"/>
  <c r="G83" i="1"/>
  <c r="J83" i="1" s="1"/>
  <c r="D84" i="1"/>
  <c r="F84" i="1"/>
  <c r="G84" i="1"/>
  <c r="H84" i="1"/>
  <c r="C85" i="1"/>
  <c r="C146" i="25" s="1"/>
  <c r="D85" i="1"/>
  <c r="D146" i="25" s="1"/>
  <c r="F85" i="1"/>
  <c r="I85" i="1" s="1"/>
  <c r="G85" i="1"/>
  <c r="J85" i="1" s="1"/>
  <c r="C86" i="1"/>
  <c r="C185" i="25" s="1"/>
  <c r="D86" i="1"/>
  <c r="D185" i="25" s="1"/>
  <c r="F86" i="1"/>
  <c r="I86" i="1" s="1"/>
  <c r="G86" i="1"/>
  <c r="J86" i="1" s="1"/>
  <c r="C87" i="1"/>
  <c r="C178" i="25" s="1"/>
  <c r="D87" i="1"/>
  <c r="D178" i="25" s="1"/>
  <c r="F87" i="1"/>
  <c r="I87" i="1" s="1"/>
  <c r="G87" i="1"/>
  <c r="J87" i="1" s="1"/>
  <c r="C88" i="1"/>
  <c r="C120" i="25" s="1"/>
  <c r="D88" i="1"/>
  <c r="D120" i="25" s="1"/>
  <c r="F88" i="1"/>
  <c r="I88" i="1" s="1"/>
  <c r="G88" i="1"/>
  <c r="J88" i="1" s="1"/>
  <c r="C89" i="1"/>
  <c r="C80" i="25" s="1"/>
  <c r="D89" i="1"/>
  <c r="D80" i="25" s="1"/>
  <c r="F89" i="1"/>
  <c r="I89" i="1" s="1"/>
  <c r="G89" i="1"/>
  <c r="J89" i="1" s="1"/>
  <c r="C90" i="1"/>
  <c r="C143" i="25" s="1"/>
  <c r="D90" i="1"/>
  <c r="D143" i="25" s="1"/>
  <c r="F90" i="1"/>
  <c r="I90" i="1" s="1"/>
  <c r="G90" i="1"/>
  <c r="J90" i="1" s="1"/>
  <c r="C91" i="1"/>
  <c r="C39" i="25" s="1"/>
  <c r="D91" i="1"/>
  <c r="D39" i="25" s="1"/>
  <c r="F91" i="1"/>
  <c r="I91" i="1" s="1"/>
  <c r="G91" i="1"/>
  <c r="J91" i="1" s="1"/>
  <c r="C93" i="1"/>
  <c r="C123" i="25" s="1"/>
  <c r="D93" i="1"/>
  <c r="D123" i="25" s="1"/>
  <c r="F93" i="1"/>
  <c r="I93" i="1" s="1"/>
  <c r="G93" i="1"/>
  <c r="J93" i="1" s="1"/>
  <c r="C94" i="1"/>
  <c r="C33" i="25" s="1"/>
  <c r="D94" i="1"/>
  <c r="D33" i="25" s="1"/>
  <c r="F94" i="1"/>
  <c r="I94" i="1" s="1"/>
  <c r="G94" i="1"/>
  <c r="J94" i="1" s="1"/>
  <c r="C95" i="1"/>
  <c r="C121" i="25" s="1"/>
  <c r="D95" i="1"/>
  <c r="D121" i="25" s="1"/>
  <c r="F95" i="1"/>
  <c r="I95" i="1" s="1"/>
  <c r="G95" i="1"/>
  <c r="J95" i="1" s="1"/>
  <c r="D96" i="1"/>
  <c r="F96" i="1"/>
  <c r="G96" i="1"/>
  <c r="H96" i="1"/>
  <c r="C97" i="1"/>
  <c r="C45" i="25" s="1"/>
  <c r="D97" i="1"/>
  <c r="D45" i="25" s="1"/>
  <c r="F97" i="1"/>
  <c r="I97" i="1" s="1"/>
  <c r="G97" i="1"/>
  <c r="J97" i="1" s="1"/>
  <c r="C98" i="1"/>
  <c r="C135" i="25" s="1"/>
  <c r="D98" i="1"/>
  <c r="D135" i="25" s="1"/>
  <c r="F98" i="1"/>
  <c r="I98" i="1" s="1"/>
  <c r="G98" i="1"/>
  <c r="J98" i="1" s="1"/>
  <c r="C99" i="1"/>
  <c r="D99" i="1"/>
  <c r="F99" i="1"/>
  <c r="G99" i="1"/>
  <c r="H99" i="1"/>
  <c r="D101" i="1"/>
  <c r="F101" i="1"/>
  <c r="G101" i="1"/>
  <c r="H101" i="1"/>
  <c r="C102" i="1"/>
  <c r="C154" i="25" s="1"/>
  <c r="D102" i="1"/>
  <c r="D154" i="25" s="1"/>
  <c r="F102" i="1"/>
  <c r="I102" i="1" s="1"/>
  <c r="G102" i="1"/>
  <c r="J102" i="1" s="1"/>
  <c r="C103" i="1"/>
  <c r="C88" i="25" s="1"/>
  <c r="D103" i="1"/>
  <c r="D88" i="25" s="1"/>
  <c r="F103" i="1"/>
  <c r="I103" i="1" s="1"/>
  <c r="G103" i="1"/>
  <c r="J103" i="1" s="1"/>
  <c r="C104" i="1"/>
  <c r="C94" i="25" s="1"/>
  <c r="D104" i="1"/>
  <c r="D94" i="25" s="1"/>
  <c r="F104" i="1"/>
  <c r="I104" i="1" s="1"/>
  <c r="G104" i="1"/>
  <c r="J104" i="1" s="1"/>
  <c r="C105" i="1"/>
  <c r="C109" i="25" s="1"/>
  <c r="D105" i="1"/>
  <c r="D109" i="25" s="1"/>
  <c r="F105" i="1"/>
  <c r="I105" i="1" s="1"/>
  <c r="G105" i="1"/>
  <c r="J105" i="1" s="1"/>
  <c r="C106" i="1"/>
  <c r="C117" i="25" s="1"/>
  <c r="D106" i="1"/>
  <c r="D117" i="25" s="1"/>
  <c r="F106" i="1"/>
  <c r="I106" i="1" s="1"/>
  <c r="G106" i="1"/>
  <c r="J106" i="1" s="1"/>
  <c r="C107" i="1"/>
  <c r="C56" i="25" s="1"/>
  <c r="D107" i="1"/>
  <c r="D56" i="25" s="1"/>
  <c r="F107" i="1"/>
  <c r="I107" i="1" s="1"/>
  <c r="G107" i="1"/>
  <c r="J107" i="1" s="1"/>
  <c r="C108" i="1"/>
  <c r="D108" i="1"/>
  <c r="F108" i="1"/>
  <c r="G108" i="1"/>
  <c r="H108" i="1"/>
  <c r="D110" i="1"/>
  <c r="F110" i="1"/>
  <c r="G110" i="1"/>
  <c r="H110" i="1"/>
  <c r="C111" i="1"/>
  <c r="C160" i="25" s="1"/>
  <c r="D111" i="1"/>
  <c r="D160" i="25" s="1"/>
  <c r="F111" i="1"/>
  <c r="I111" i="1" s="1"/>
  <c r="G111" i="1"/>
  <c r="J111" i="1" s="1"/>
  <c r="C112" i="1"/>
  <c r="C167" i="25" s="1"/>
  <c r="D112" i="1"/>
  <c r="D167" i="25" s="1"/>
  <c r="F112" i="1"/>
  <c r="I112" i="1" s="1"/>
  <c r="G112" i="1"/>
  <c r="J112" i="1" s="1"/>
  <c r="C113" i="1"/>
  <c r="C98" i="25" s="1"/>
  <c r="D113" i="1"/>
  <c r="D98" i="25" s="1"/>
  <c r="F113" i="1"/>
  <c r="I113" i="1" s="1"/>
  <c r="G113" i="1"/>
  <c r="J113" i="1" s="1"/>
  <c r="C114" i="1"/>
  <c r="C112" i="25" s="1"/>
  <c r="D114" i="1"/>
  <c r="D112" i="25" s="1"/>
  <c r="F114" i="1"/>
  <c r="I114" i="1" s="1"/>
  <c r="G114" i="1"/>
  <c r="J114" i="1" s="1"/>
  <c r="D115" i="1"/>
  <c r="F115" i="1"/>
  <c r="G115" i="1"/>
  <c r="H115" i="1"/>
  <c r="C116" i="1"/>
  <c r="C173" i="25" s="1"/>
  <c r="D116" i="1"/>
  <c r="D173" i="25" s="1"/>
  <c r="F116" i="1"/>
  <c r="I116" i="1" s="1"/>
  <c r="G116" i="1"/>
  <c r="J116" i="1" s="1"/>
  <c r="C117" i="1"/>
  <c r="C108" i="25" s="1"/>
  <c r="D117" i="1"/>
  <c r="D108" i="25" s="1"/>
  <c r="F117" i="1"/>
  <c r="I117" i="1" s="1"/>
  <c r="G117" i="1"/>
  <c r="J117" i="1" s="1"/>
  <c r="C118" i="1"/>
  <c r="C157" i="25" s="1"/>
  <c r="D118" i="1"/>
  <c r="D157" i="25" s="1"/>
  <c r="F118" i="1"/>
  <c r="I118" i="1" s="1"/>
  <c r="G118" i="1"/>
  <c r="J118" i="1" s="1"/>
  <c r="C119" i="1"/>
  <c r="C188" i="25" s="1"/>
  <c r="D119" i="1"/>
  <c r="D188" i="25" s="1"/>
  <c r="F119" i="1"/>
  <c r="I119" i="1" s="1"/>
  <c r="G119" i="1"/>
  <c r="J119" i="1" s="1"/>
  <c r="C120" i="1"/>
  <c r="C174" i="25" s="1"/>
  <c r="D120" i="1"/>
  <c r="D174" i="25" s="1"/>
  <c r="F120" i="1"/>
  <c r="I120" i="1" s="1"/>
  <c r="G120" i="1"/>
  <c r="J120" i="1" s="1"/>
  <c r="C121" i="1"/>
  <c r="C187" i="25" s="1"/>
  <c r="D121" i="1"/>
  <c r="D187" i="25" s="1"/>
  <c r="F121" i="1"/>
  <c r="I121" i="1" s="1"/>
  <c r="G121" i="1"/>
  <c r="J121" i="1" s="1"/>
  <c r="C122" i="1"/>
  <c r="C192" i="25" s="1"/>
  <c r="D122" i="1"/>
  <c r="D192" i="25" s="1"/>
  <c r="F122" i="1"/>
  <c r="I122" i="1" s="1"/>
  <c r="G122" i="1"/>
  <c r="J122" i="1" s="1"/>
  <c r="C123" i="1"/>
  <c r="C189" i="25" s="1"/>
  <c r="D123" i="1"/>
  <c r="D189" i="25" s="1"/>
  <c r="F123" i="1"/>
  <c r="I123" i="1" s="1"/>
  <c r="G123" i="1"/>
  <c r="J123" i="1" s="1"/>
  <c r="C124" i="1"/>
  <c r="C151" i="25" s="1"/>
  <c r="D124" i="1"/>
  <c r="D151" i="25" s="1"/>
  <c r="F124" i="1"/>
  <c r="I124" i="1" s="1"/>
  <c r="G124" i="1"/>
  <c r="J124" i="1" s="1"/>
  <c r="C125" i="1"/>
  <c r="C191" i="25" s="1"/>
  <c r="D125" i="1"/>
  <c r="D191" i="25" s="1"/>
  <c r="F125" i="1"/>
  <c r="I125" i="1" s="1"/>
  <c r="G125" i="1"/>
  <c r="J125" i="1" s="1"/>
  <c r="C126" i="1"/>
  <c r="C181" i="25" s="1"/>
  <c r="D126" i="1"/>
  <c r="D181" i="25" s="1"/>
  <c r="F126" i="1"/>
  <c r="I126" i="1" s="1"/>
  <c r="G126" i="1"/>
  <c r="J126" i="1" s="1"/>
  <c r="C127" i="1"/>
  <c r="C145" i="25" s="1"/>
  <c r="D127" i="1"/>
  <c r="D145" i="25" s="1"/>
  <c r="F127" i="1"/>
  <c r="I127" i="1" s="1"/>
  <c r="G127" i="1"/>
  <c r="J127" i="1" s="1"/>
  <c r="C128" i="1"/>
  <c r="C81" i="25" s="1"/>
  <c r="D128" i="1"/>
  <c r="D81" i="25" s="1"/>
  <c r="F128" i="1"/>
  <c r="I128" i="1" s="1"/>
  <c r="G128" i="1"/>
  <c r="J128" i="1" s="1"/>
  <c r="C129" i="1"/>
  <c r="C124" i="25" s="1"/>
  <c r="D129" i="1"/>
  <c r="D124" i="25" s="1"/>
  <c r="F129" i="1"/>
  <c r="I129" i="1" s="1"/>
  <c r="G129" i="1"/>
  <c r="J129" i="1" s="1"/>
  <c r="C130" i="1"/>
  <c r="C190" i="25" s="1"/>
  <c r="D130" i="1"/>
  <c r="D190" i="25" s="1"/>
  <c r="F130" i="1"/>
  <c r="I130" i="1" s="1"/>
  <c r="G130" i="1"/>
  <c r="J130" i="1" s="1"/>
  <c r="C131" i="1"/>
  <c r="C156" i="25" s="1"/>
  <c r="D131" i="1"/>
  <c r="D156" i="25" s="1"/>
  <c r="F131" i="1"/>
  <c r="I131" i="1" s="1"/>
  <c r="G131" i="1"/>
  <c r="J131" i="1" s="1"/>
  <c r="C132" i="1"/>
  <c r="C158" i="25" s="1"/>
  <c r="D132" i="1"/>
  <c r="D158" i="25" s="1"/>
  <c r="F132" i="1"/>
  <c r="I132" i="1" s="1"/>
  <c r="G132" i="1"/>
  <c r="J132" i="1" s="1"/>
  <c r="C133" i="1"/>
  <c r="C166" i="25" s="1"/>
  <c r="D133" i="1"/>
  <c r="D166" i="25" s="1"/>
  <c r="F133" i="1"/>
  <c r="I133" i="1" s="1"/>
  <c r="G133" i="1"/>
  <c r="J133" i="1" s="1"/>
  <c r="C134" i="1"/>
  <c r="C130" i="25" s="1"/>
  <c r="D134" i="1"/>
  <c r="D130" i="25" s="1"/>
  <c r="F134" i="1"/>
  <c r="I134" i="1" s="1"/>
  <c r="G134" i="1"/>
  <c r="J134" i="1" s="1"/>
  <c r="D135" i="1"/>
  <c r="F135" i="1"/>
  <c r="G135" i="1"/>
  <c r="H135" i="1"/>
  <c r="C136" i="1"/>
  <c r="C79" i="25" s="1"/>
  <c r="D136" i="1"/>
  <c r="D79" i="25" s="1"/>
  <c r="F136" i="1"/>
  <c r="I136" i="1" s="1"/>
  <c r="G136" i="1"/>
  <c r="J136" i="1" s="1"/>
  <c r="C137" i="1"/>
  <c r="C86" i="25" s="1"/>
  <c r="D137" i="1"/>
  <c r="D86" i="25" s="1"/>
  <c r="F137" i="1"/>
  <c r="I137" i="1" s="1"/>
  <c r="G137" i="1"/>
  <c r="J137" i="1" s="1"/>
  <c r="C138" i="1"/>
  <c r="C118" i="25" s="1"/>
  <c r="D138" i="1"/>
  <c r="D118" i="25" s="1"/>
  <c r="F138" i="1"/>
  <c r="I138" i="1" s="1"/>
  <c r="G138" i="1"/>
  <c r="J138" i="1" s="1"/>
  <c r="C139" i="1"/>
  <c r="C164" i="25" s="1"/>
  <c r="D139" i="1"/>
  <c r="D164" i="25" s="1"/>
  <c r="F139" i="1"/>
  <c r="I139" i="1" s="1"/>
  <c r="G139" i="1"/>
  <c r="J139" i="1" s="1"/>
  <c r="C140" i="1"/>
  <c r="C110" i="25" s="1"/>
  <c r="D140" i="1"/>
  <c r="D110" i="25" s="1"/>
  <c r="F140" i="1"/>
  <c r="I140" i="1" s="1"/>
  <c r="G140" i="1"/>
  <c r="J140" i="1" s="1"/>
  <c r="C141" i="1"/>
  <c r="C155" i="25" s="1"/>
  <c r="D141" i="1"/>
  <c r="D155" i="25" s="1"/>
  <c r="F141" i="1"/>
  <c r="I141" i="1" s="1"/>
  <c r="G141" i="1"/>
  <c r="J141" i="1" s="1"/>
  <c r="C142" i="1"/>
  <c r="C131" i="25" s="1"/>
  <c r="D142" i="1"/>
  <c r="D131" i="25" s="1"/>
  <c r="F142" i="1"/>
  <c r="I142" i="1" s="1"/>
  <c r="G142" i="1"/>
  <c r="J142" i="1" s="1"/>
  <c r="C143" i="1"/>
  <c r="C140" i="25" s="1"/>
  <c r="D143" i="1"/>
  <c r="D140" i="25" s="1"/>
  <c r="F143" i="1"/>
  <c r="I143" i="1" s="1"/>
  <c r="G143" i="1"/>
  <c r="J143" i="1" s="1"/>
  <c r="C144" i="1"/>
  <c r="C114" i="25" s="1"/>
  <c r="D144" i="1"/>
  <c r="D114" i="25" s="1"/>
  <c r="F144" i="1"/>
  <c r="I144" i="1" s="1"/>
  <c r="G144" i="1"/>
  <c r="J144" i="1" s="1"/>
  <c r="C145" i="1"/>
  <c r="C172" i="25" s="1"/>
  <c r="D145" i="1"/>
  <c r="D172" i="25" s="1"/>
  <c r="F145" i="1"/>
  <c r="I145" i="1" s="1"/>
  <c r="G145" i="1"/>
  <c r="J145" i="1" s="1"/>
  <c r="D146" i="1"/>
  <c r="F146" i="1"/>
  <c r="G146" i="1"/>
  <c r="H146" i="1"/>
  <c r="C147" i="1"/>
  <c r="C87" i="25" s="1"/>
  <c r="D147" i="1"/>
  <c r="D87" i="25" s="1"/>
  <c r="F147" i="1"/>
  <c r="I147" i="1" s="1"/>
  <c r="G147" i="1"/>
  <c r="J147" i="1" s="1"/>
  <c r="C148" i="1"/>
  <c r="C144" i="25" s="1"/>
  <c r="D148" i="1"/>
  <c r="D144" i="25" s="1"/>
  <c r="F148" i="1"/>
  <c r="I148" i="1" s="1"/>
  <c r="G148" i="1"/>
  <c r="J148" i="1" s="1"/>
  <c r="C149" i="1"/>
  <c r="C115" i="25" s="1"/>
  <c r="D149" i="1"/>
  <c r="D115" i="25" s="1"/>
  <c r="F149" i="1"/>
  <c r="I149" i="1" s="1"/>
  <c r="G149" i="1"/>
  <c r="J149" i="1" s="1"/>
  <c r="C150" i="1"/>
  <c r="C97" i="25" s="1"/>
  <c r="D150" i="1"/>
  <c r="D97" i="25" s="1"/>
  <c r="F150" i="1"/>
  <c r="I150" i="1" s="1"/>
  <c r="G150" i="1"/>
  <c r="J150" i="1" s="1"/>
  <c r="C151" i="1"/>
  <c r="C148" i="25" s="1"/>
  <c r="D151" i="1"/>
  <c r="D148" i="25" s="1"/>
  <c r="F151" i="1"/>
  <c r="I151" i="1" s="1"/>
  <c r="G151" i="1"/>
  <c r="J151" i="1" s="1"/>
  <c r="C152" i="1"/>
  <c r="C133" i="25" s="1"/>
  <c r="D152" i="1"/>
  <c r="D133" i="25" s="1"/>
  <c r="F152" i="1"/>
  <c r="I152" i="1" s="1"/>
  <c r="G152" i="1"/>
  <c r="J152" i="1" s="1"/>
  <c r="C153" i="1"/>
  <c r="C141" i="25" s="1"/>
  <c r="D153" i="1"/>
  <c r="D141" i="25" s="1"/>
  <c r="F153" i="1"/>
  <c r="I153" i="1" s="1"/>
  <c r="G153" i="1"/>
  <c r="J153" i="1" s="1"/>
  <c r="C154" i="1"/>
  <c r="C147" i="25" s="1"/>
  <c r="D154" i="1"/>
  <c r="D147" i="25" s="1"/>
  <c r="F154" i="1"/>
  <c r="I154" i="1" s="1"/>
  <c r="G154" i="1"/>
  <c r="J154" i="1" s="1"/>
  <c r="C155" i="1"/>
  <c r="C184" i="25" s="1"/>
  <c r="D155" i="1"/>
  <c r="D184" i="25" s="1"/>
  <c r="F155" i="1"/>
  <c r="I155" i="1" s="1"/>
  <c r="G155" i="1"/>
  <c r="J155" i="1" s="1"/>
  <c r="C156" i="1"/>
  <c r="C159" i="25" s="1"/>
  <c r="D156" i="1"/>
  <c r="D159" i="25" s="1"/>
  <c r="F156" i="1"/>
  <c r="I156" i="1" s="1"/>
  <c r="G156" i="1"/>
  <c r="J156" i="1" s="1"/>
  <c r="C157" i="1"/>
  <c r="C149" i="25" s="1"/>
  <c r="D157" i="1"/>
  <c r="D149" i="25" s="1"/>
  <c r="F157" i="1"/>
  <c r="I157" i="1" s="1"/>
  <c r="G157" i="1"/>
  <c r="J157" i="1" s="1"/>
  <c r="C158" i="1"/>
  <c r="C138" i="25" s="1"/>
  <c r="D158" i="1"/>
  <c r="D138" i="25" s="1"/>
  <c r="F158" i="1"/>
  <c r="I158" i="1" s="1"/>
  <c r="G158" i="1"/>
  <c r="J158" i="1" s="1"/>
  <c r="C159" i="1"/>
  <c r="C186" i="25" s="1"/>
  <c r="D159" i="1"/>
  <c r="D186" i="25" s="1"/>
  <c r="F159" i="1"/>
  <c r="I159" i="1" s="1"/>
  <c r="G159" i="1"/>
  <c r="J159" i="1" s="1"/>
  <c r="C160" i="1"/>
  <c r="C169" i="25" s="1"/>
  <c r="D160" i="1"/>
  <c r="D169" i="25" s="1"/>
  <c r="F160" i="1"/>
  <c r="I160" i="1" s="1"/>
  <c r="G160" i="1"/>
  <c r="J160" i="1" s="1"/>
  <c r="C164" i="1"/>
  <c r="C122" i="25" s="1"/>
  <c r="D164" i="1"/>
  <c r="D122" i="25" s="1"/>
  <c r="F164" i="1"/>
  <c r="I164" i="1" s="1"/>
  <c r="G164" i="1"/>
  <c r="J164" i="1" s="1"/>
  <c r="C165" i="1"/>
  <c r="C177" i="25" s="1"/>
  <c r="D165" i="1"/>
  <c r="D177" i="25" s="1"/>
  <c r="F165" i="1"/>
  <c r="I165" i="1" s="1"/>
  <c r="G165" i="1"/>
  <c r="J165" i="1" s="1"/>
  <c r="C166" i="1"/>
  <c r="C163" i="25" s="1"/>
  <c r="D166" i="1"/>
  <c r="D163" i="25" s="1"/>
  <c r="F166" i="1"/>
  <c r="I166" i="1" s="1"/>
  <c r="G166" i="1"/>
  <c r="J166" i="1" s="1"/>
  <c r="C167" i="1"/>
  <c r="C104" i="25" s="1"/>
  <c r="D167" i="1"/>
  <c r="D104" i="25" s="1"/>
  <c r="F167" i="1"/>
  <c r="I167" i="1" s="1"/>
  <c r="G167" i="1"/>
  <c r="J167" i="1" s="1"/>
  <c r="C168" i="1"/>
  <c r="C139" i="25" s="1"/>
  <c r="D168" i="1"/>
  <c r="D139" i="25" s="1"/>
  <c r="F168" i="1"/>
  <c r="I168" i="1" s="1"/>
  <c r="G168" i="1"/>
  <c r="J168" i="1" s="1"/>
  <c r="C169" i="1"/>
  <c r="C103" i="25" s="1"/>
  <c r="D169" i="1"/>
  <c r="D103" i="25" s="1"/>
  <c r="F169" i="1"/>
  <c r="I169" i="1" s="1"/>
  <c r="G169" i="1"/>
  <c r="J169" i="1" s="1"/>
  <c r="C170" i="1"/>
  <c r="C107" i="25" s="1"/>
  <c r="D170" i="1"/>
  <c r="D107" i="25" s="1"/>
  <c r="F170" i="1"/>
  <c r="I170" i="1" s="1"/>
  <c r="G170" i="1"/>
  <c r="J170" i="1" s="1"/>
  <c r="D171" i="1"/>
  <c r="F171" i="1"/>
  <c r="G171" i="1"/>
  <c r="H171" i="1"/>
  <c r="C172" i="1"/>
  <c r="C92" i="25" s="1"/>
  <c r="D172" i="1"/>
  <c r="D92" i="25" s="1"/>
  <c r="F172" i="1"/>
  <c r="I172" i="1" s="1"/>
  <c r="G172" i="1"/>
  <c r="J172" i="1" s="1"/>
  <c r="C173" i="1"/>
  <c r="C161" i="25" s="1"/>
  <c r="D173" i="1"/>
  <c r="D161" i="25" s="1"/>
  <c r="F173" i="1"/>
  <c r="I173" i="1" s="1"/>
  <c r="G173" i="1"/>
  <c r="J173" i="1" s="1"/>
  <c r="C174" i="1"/>
  <c r="C162" i="25" s="1"/>
  <c r="D174" i="1"/>
  <c r="D162" i="25" s="1"/>
  <c r="F174" i="1"/>
  <c r="I174" i="1" s="1"/>
  <c r="G174" i="1"/>
  <c r="J174" i="1" s="1"/>
  <c r="C175" i="1"/>
  <c r="C95" i="25" s="1"/>
  <c r="D175" i="1"/>
  <c r="D95" i="25" s="1"/>
  <c r="F175" i="1"/>
  <c r="I175" i="1" s="1"/>
  <c r="G175" i="1"/>
  <c r="J175" i="1" s="1"/>
  <c r="C176" i="1"/>
  <c r="C96" i="25" s="1"/>
  <c r="D176" i="1"/>
  <c r="D96" i="25" s="1"/>
  <c r="F176" i="1"/>
  <c r="I176" i="1" s="1"/>
  <c r="G176" i="1"/>
  <c r="J176" i="1" s="1"/>
  <c r="C177" i="1"/>
  <c r="C150" i="25" s="1"/>
  <c r="D177" i="1"/>
  <c r="D150" i="25" s="1"/>
  <c r="F177" i="1"/>
  <c r="I177" i="1" s="1"/>
  <c r="G177" i="1"/>
  <c r="J177" i="1" s="1"/>
  <c r="C178" i="1"/>
  <c r="C64" i="25" s="1"/>
  <c r="D178" i="1"/>
  <c r="D64" i="25" s="1"/>
  <c r="F178" i="1"/>
  <c r="I178" i="1" s="1"/>
  <c r="G178" i="1"/>
  <c r="J178" i="1" s="1"/>
  <c r="C179" i="1"/>
  <c r="C119" i="25" s="1"/>
  <c r="D179" i="1"/>
  <c r="D119" i="25" s="1"/>
  <c r="F179" i="1"/>
  <c r="I179" i="1" s="1"/>
  <c r="G179" i="1"/>
  <c r="J179" i="1" s="1"/>
  <c r="C180" i="1"/>
  <c r="C29" i="25" s="1"/>
  <c r="D180" i="1"/>
  <c r="D29" i="25" s="1"/>
  <c r="F180" i="1"/>
  <c r="I180" i="1" s="1"/>
  <c r="G180" i="1"/>
  <c r="J180" i="1" s="1"/>
  <c r="C181" i="1"/>
  <c r="C101" i="25" s="1"/>
  <c r="D181" i="1"/>
  <c r="D101" i="25" s="1"/>
  <c r="F181" i="1"/>
  <c r="I181" i="1" s="1"/>
  <c r="G181" i="1"/>
  <c r="J181" i="1" s="1"/>
  <c r="C182" i="1"/>
  <c r="C105" i="25" s="1"/>
  <c r="D182" i="1"/>
  <c r="D105" i="25" s="1"/>
  <c r="F182" i="1"/>
  <c r="I182" i="1" s="1"/>
  <c r="G182" i="1"/>
  <c r="J182" i="1" s="1"/>
  <c r="C184" i="1"/>
  <c r="D184" i="1"/>
  <c r="F184" i="1"/>
  <c r="G184" i="1"/>
  <c r="H184" i="1"/>
  <c r="D186" i="1"/>
  <c r="F186" i="1"/>
  <c r="G186" i="1"/>
  <c r="H186" i="1"/>
  <c r="C187" i="1"/>
  <c r="C84" i="25" s="1"/>
  <c r="D187" i="1"/>
  <c r="D84" i="25" s="1"/>
  <c r="F187" i="1"/>
  <c r="I187" i="1" s="1"/>
  <c r="G187" i="1"/>
  <c r="J187" i="1" s="1"/>
  <c r="C188" i="1"/>
  <c r="C20" i="25" s="1"/>
  <c r="D188" i="1"/>
  <c r="D20" i="25" s="1"/>
  <c r="F188" i="1"/>
  <c r="I188" i="1" s="1"/>
  <c r="G188" i="1"/>
  <c r="J188" i="1" s="1"/>
  <c r="D189" i="1"/>
  <c r="F189" i="1"/>
  <c r="G189" i="1"/>
  <c r="H189" i="1"/>
  <c r="C190" i="1"/>
  <c r="C65" i="25" s="1"/>
  <c r="D190" i="1"/>
  <c r="D65" i="25" s="1"/>
  <c r="F190" i="1"/>
  <c r="I190" i="1" s="1"/>
  <c r="G190" i="1"/>
  <c r="J190" i="1" s="1"/>
  <c r="C191" i="1"/>
  <c r="C54" i="25" s="1"/>
  <c r="D191" i="1"/>
  <c r="D54" i="25" s="1"/>
  <c r="F191" i="1"/>
  <c r="I191" i="1" s="1"/>
  <c r="G191" i="1"/>
  <c r="J191" i="1" s="1"/>
  <c r="C192" i="1"/>
  <c r="C15" i="25" s="1"/>
  <c r="D192" i="1"/>
  <c r="D15" i="25" s="1"/>
  <c r="F192" i="1"/>
  <c r="I192" i="1" s="1"/>
  <c r="G192" i="1"/>
  <c r="J192" i="1" s="1"/>
  <c r="C193" i="1"/>
  <c r="C13" i="25" s="1"/>
  <c r="D193" i="1"/>
  <c r="D13" i="25" s="1"/>
  <c r="F193" i="1"/>
  <c r="I193" i="1" s="1"/>
  <c r="G193" i="1"/>
  <c r="J193" i="1" s="1"/>
  <c r="D195" i="1"/>
  <c r="F195" i="1"/>
  <c r="G195" i="1"/>
  <c r="H195" i="1"/>
  <c r="C196" i="1"/>
  <c r="C91" i="25" s="1"/>
  <c r="D196" i="1"/>
  <c r="D91" i="25" s="1"/>
  <c r="F196" i="1"/>
  <c r="I196" i="1" s="1"/>
  <c r="G196" i="1"/>
  <c r="J196" i="1" s="1"/>
  <c r="C197" i="1"/>
  <c r="C16" i="25" s="1"/>
  <c r="D197" i="1"/>
  <c r="D16" i="25" s="1"/>
  <c r="F197" i="1"/>
  <c r="I197" i="1" s="1"/>
  <c r="G197" i="1"/>
  <c r="J197" i="1" s="1"/>
  <c r="C198" i="1"/>
  <c r="D198" i="1"/>
  <c r="F198" i="1"/>
  <c r="G198" i="1"/>
  <c r="H198" i="1"/>
  <c r="C200" i="1"/>
  <c r="C31" i="25" s="1"/>
  <c r="D200" i="1"/>
  <c r="D31" i="25" s="1"/>
  <c r="F200" i="1"/>
  <c r="I200" i="1" s="1"/>
  <c r="G200" i="1"/>
  <c r="J200" i="1" s="1"/>
  <c r="C201" i="1"/>
  <c r="C14" i="25" s="1"/>
  <c r="D201" i="1"/>
  <c r="D14" i="25" s="1"/>
  <c r="F201" i="1"/>
  <c r="I201" i="1" s="1"/>
  <c r="G201" i="1"/>
  <c r="J201" i="1" s="1"/>
  <c r="C202" i="1"/>
  <c r="C62" i="25" s="1"/>
  <c r="D202" i="1"/>
  <c r="D62" i="25" s="1"/>
  <c r="F202" i="1"/>
  <c r="I202" i="1" s="1"/>
  <c r="G202" i="1"/>
  <c r="J202" i="1" s="1"/>
  <c r="C203" i="1"/>
  <c r="C68" i="25" s="1"/>
  <c r="D203" i="1"/>
  <c r="D68" i="25" s="1"/>
  <c r="F203" i="1"/>
  <c r="I203" i="1" s="1"/>
  <c r="G203" i="1"/>
  <c r="J203" i="1" s="1"/>
  <c r="C204" i="1"/>
  <c r="C71" i="25" s="1"/>
  <c r="D204" i="1"/>
  <c r="D71" i="25" s="1"/>
  <c r="F204" i="1"/>
  <c r="I204" i="1" s="1"/>
  <c r="G204" i="1"/>
  <c r="J204" i="1" s="1"/>
  <c r="C207" i="1"/>
  <c r="C85" i="25" s="1"/>
  <c r="D207" i="1"/>
  <c r="D85" i="25" s="1"/>
  <c r="F207" i="1"/>
  <c r="I207" i="1" s="1"/>
  <c r="G207" i="1"/>
  <c r="J207" i="1" s="1"/>
  <c r="C208" i="1"/>
  <c r="C70" i="25" s="1"/>
  <c r="D208" i="1"/>
  <c r="D70" i="25" s="1"/>
  <c r="F208" i="1"/>
  <c r="I208" i="1" s="1"/>
  <c r="G208" i="1"/>
  <c r="J208" i="1" s="1"/>
  <c r="C209" i="1"/>
  <c r="C25" i="25" s="1"/>
  <c r="D209" i="1"/>
  <c r="D25" i="25" s="1"/>
  <c r="F209" i="1"/>
  <c r="I209" i="1" s="1"/>
  <c r="G209" i="1"/>
  <c r="J209" i="1" s="1"/>
  <c r="C210" i="1"/>
  <c r="C28" i="25" s="1"/>
  <c r="D210" i="1"/>
  <c r="D28" i="25" s="1"/>
  <c r="F210" i="1"/>
  <c r="I210" i="1" s="1"/>
  <c r="G210" i="1"/>
  <c r="J210" i="1" s="1"/>
  <c r="C211" i="1"/>
  <c r="C49" i="25" s="1"/>
  <c r="D211" i="1"/>
  <c r="D49" i="25" s="1"/>
  <c r="F211" i="1"/>
  <c r="I211" i="1" s="1"/>
  <c r="G211" i="1"/>
  <c r="J211" i="1" s="1"/>
  <c r="C212" i="1"/>
  <c r="C21" i="25" s="1"/>
  <c r="D212" i="1"/>
  <c r="D21" i="25" s="1"/>
  <c r="F212" i="1"/>
  <c r="I212" i="1" s="1"/>
  <c r="G212" i="1"/>
  <c r="J212" i="1" s="1"/>
  <c r="C214" i="1"/>
  <c r="D214" i="1"/>
  <c r="F214" i="1"/>
  <c r="G214" i="1"/>
  <c r="H214" i="1"/>
  <c r="D216" i="1"/>
  <c r="F216" i="1"/>
  <c r="G216" i="1"/>
  <c r="H216" i="1"/>
  <c r="C217" i="1"/>
  <c r="C180" i="25" s="1"/>
  <c r="D217" i="1"/>
  <c r="D180" i="25" s="1"/>
  <c r="F217" i="1"/>
  <c r="I217" i="1" s="1"/>
  <c r="G217" i="1"/>
  <c r="J217" i="1" s="1"/>
  <c r="C218" i="1"/>
  <c r="C136" i="25" s="1"/>
  <c r="D218" i="1"/>
  <c r="D136" i="25" s="1"/>
  <c r="F218" i="1"/>
  <c r="I218" i="1" s="1"/>
  <c r="G218" i="1"/>
  <c r="J218" i="1" s="1"/>
  <c r="C219" i="1"/>
  <c r="C99" i="25" s="1"/>
  <c r="D219" i="1"/>
  <c r="D99" i="25" s="1"/>
  <c r="F219" i="1"/>
  <c r="I219" i="1" s="1"/>
  <c r="G219" i="1"/>
  <c r="J219" i="1" s="1"/>
  <c r="C220" i="1"/>
  <c r="C27" i="25" s="1"/>
  <c r="D220" i="1"/>
  <c r="D27" i="25" s="1"/>
  <c r="F220" i="1"/>
  <c r="I220" i="1" s="1"/>
  <c r="G220" i="1"/>
  <c r="J220" i="1" s="1"/>
  <c r="C221" i="1"/>
  <c r="C50" i="25" s="1"/>
  <c r="D221" i="1"/>
  <c r="D50" i="25" s="1"/>
  <c r="F221" i="1"/>
  <c r="I221" i="1" s="1"/>
  <c r="G221" i="1"/>
  <c r="J221" i="1" s="1"/>
  <c r="D222" i="1"/>
  <c r="F222" i="1"/>
  <c r="G222" i="1"/>
  <c r="H222" i="1"/>
  <c r="C223" i="1"/>
  <c r="C66" i="25" s="1"/>
  <c r="D223" i="1"/>
  <c r="D66" i="25" s="1"/>
  <c r="F223" i="1"/>
  <c r="I223" i="1" s="1"/>
  <c r="G223" i="1"/>
  <c r="J223" i="1" s="1"/>
  <c r="C224" i="1"/>
  <c r="C24" i="25" s="1"/>
  <c r="D224" i="1"/>
  <c r="D24" i="25" s="1"/>
  <c r="F224" i="1"/>
  <c r="I224" i="1" s="1"/>
  <c r="G224" i="1"/>
  <c r="J224" i="1" s="1"/>
  <c r="C225" i="1"/>
  <c r="C42" i="25" s="1"/>
  <c r="D225" i="1"/>
  <c r="D42" i="25" s="1"/>
  <c r="F225" i="1"/>
  <c r="I225" i="1" s="1"/>
  <c r="G225" i="1"/>
  <c r="J225" i="1" s="1"/>
  <c r="D226" i="1"/>
  <c r="D18" i="25" s="1"/>
  <c r="F226" i="1"/>
  <c r="I226" i="1" s="1"/>
  <c r="G226" i="1"/>
  <c r="J226" i="1" s="1"/>
  <c r="C227" i="1"/>
  <c r="D227" i="1"/>
  <c r="F227" i="1"/>
  <c r="G227" i="1"/>
  <c r="H227" i="1"/>
  <c r="C229" i="1"/>
  <c r="C90" i="25" s="1"/>
  <c r="D229" i="1"/>
  <c r="D90" i="25" s="1"/>
  <c r="F229" i="1"/>
  <c r="I229" i="1" s="1"/>
  <c r="G229" i="1"/>
  <c r="J229" i="1" s="1"/>
  <c r="C230" i="1"/>
  <c r="C132" i="25" s="1"/>
  <c r="D230" i="1"/>
  <c r="D132" i="25" s="1"/>
  <c r="F230" i="1"/>
  <c r="I230" i="1" s="1"/>
  <c r="G230" i="1"/>
  <c r="J230" i="1" s="1"/>
  <c r="C231" i="1"/>
  <c r="C175" i="25" s="1"/>
  <c r="D231" i="1"/>
  <c r="D175" i="25" s="1"/>
  <c r="F231" i="1"/>
  <c r="I231" i="1" s="1"/>
  <c r="G231" i="1"/>
  <c r="J231" i="1" s="1"/>
  <c r="C232" i="1"/>
  <c r="C183" i="25" s="1"/>
  <c r="D232" i="1"/>
  <c r="D183" i="25" s="1"/>
  <c r="F232" i="1"/>
  <c r="I232" i="1" s="1"/>
  <c r="G232" i="1"/>
  <c r="J232" i="1" s="1"/>
  <c r="C233" i="1"/>
  <c r="C179" i="25" s="1"/>
  <c r="D233" i="1"/>
  <c r="D179" i="25" s="1"/>
  <c r="F233" i="1"/>
  <c r="I233" i="1" s="1"/>
  <c r="G233" i="1"/>
  <c r="J233" i="1" s="1"/>
  <c r="C234" i="1"/>
  <c r="C106" i="25" s="1"/>
  <c r="D234" i="1"/>
  <c r="D106" i="25" s="1"/>
  <c r="F234" i="1"/>
  <c r="I234" i="1" s="1"/>
  <c r="G234" i="1"/>
  <c r="J234" i="1" s="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J109" i="1" l="1"/>
  <c r="I109" i="1"/>
  <c r="I215" i="1"/>
  <c r="J228" i="1"/>
  <c r="G27" i="19" s="1"/>
  <c r="I228" i="1"/>
  <c r="F27" i="19" s="1"/>
  <c r="J215" i="1"/>
  <c r="G26" i="19" s="1"/>
  <c r="H202" i="1"/>
  <c r="F62" i="25" s="1"/>
  <c r="I199" i="1"/>
  <c r="J199" i="1"/>
  <c r="G24" i="19" s="1"/>
  <c r="H204" i="1"/>
  <c r="F71" i="25" s="1"/>
  <c r="H98" i="1"/>
  <c r="F135" i="25" s="1"/>
  <c r="H234" i="1"/>
  <c r="F106" i="25" s="1"/>
  <c r="H220" i="1"/>
  <c r="F27" i="25" s="1"/>
  <c r="H225" i="1"/>
  <c r="F42" i="25" s="1"/>
  <c r="H221" i="1"/>
  <c r="F50" i="25" s="1"/>
  <c r="H217" i="1"/>
  <c r="F180" i="25" s="1"/>
  <c r="H107" i="1"/>
  <c r="F56" i="25" s="1"/>
  <c r="H230" i="1"/>
  <c r="F132" i="25" s="1"/>
  <c r="H197" i="1"/>
  <c r="F16" i="25" s="1"/>
  <c r="H191" i="1"/>
  <c r="F54" i="25" s="1"/>
  <c r="H224" i="1"/>
  <c r="F24" i="25" s="1"/>
  <c r="H219" i="1"/>
  <c r="F99" i="25" s="1"/>
  <c r="H232" i="1"/>
  <c r="F183" i="25" s="1"/>
  <c r="H200" i="1"/>
  <c r="F31" i="25" s="1"/>
  <c r="H193" i="1"/>
  <c r="F13" i="25" s="1"/>
  <c r="H188" i="1"/>
  <c r="F20" i="25" s="1"/>
  <c r="H226" i="1"/>
  <c r="F18" i="25" s="1"/>
  <c r="H229" i="1"/>
  <c r="F90" i="25" s="1"/>
  <c r="H196" i="1"/>
  <c r="F91" i="25" s="1"/>
  <c r="H190" i="1"/>
  <c r="F65" i="25" s="1"/>
  <c r="H223" i="1"/>
  <c r="F66" i="25" s="1"/>
  <c r="H218" i="1"/>
  <c r="F136" i="25" s="1"/>
  <c r="H203" i="1"/>
  <c r="F68" i="25" s="1"/>
  <c r="H231" i="1"/>
  <c r="F175" i="25" s="1"/>
  <c r="H192" i="1"/>
  <c r="F15" i="25" s="1"/>
  <c r="H187" i="1"/>
  <c r="F84" i="25" s="1"/>
  <c r="J185" i="1"/>
  <c r="G23" i="19" s="1"/>
  <c r="H233" i="1"/>
  <c r="F179" i="25" s="1"/>
  <c r="H201" i="1"/>
  <c r="F14" i="25" s="1"/>
  <c r="I185" i="1"/>
  <c r="H77" i="1"/>
  <c r="F58" i="25" s="1"/>
  <c r="H76" i="1"/>
  <c r="F142" i="25" s="1"/>
  <c r="H83" i="1"/>
  <c r="F171" i="25" s="1"/>
  <c r="H82" i="1"/>
  <c r="F182" i="25" s="1"/>
  <c r="H81" i="1"/>
  <c r="F153" i="25" s="1"/>
  <c r="H80" i="1"/>
  <c r="F125" i="25" s="1"/>
  <c r="H97" i="1"/>
  <c r="F45" i="25" s="1"/>
  <c r="H90" i="1"/>
  <c r="F143" i="25" s="1"/>
  <c r="H91" i="1"/>
  <c r="F39" i="25" s="1"/>
  <c r="H89" i="1"/>
  <c r="F80" i="25" s="1"/>
  <c r="H94" i="1"/>
  <c r="F33" i="25" s="1"/>
  <c r="H88" i="1"/>
  <c r="F120" i="25" s="1"/>
  <c r="H87" i="1"/>
  <c r="F178" i="25" s="1"/>
  <c r="H103" i="1"/>
  <c r="F88" i="25" s="1"/>
  <c r="H86" i="1"/>
  <c r="F185" i="25" s="1"/>
  <c r="I100" i="1"/>
  <c r="F21" i="19" s="1"/>
  <c r="H95" i="1"/>
  <c r="F121" i="25" s="1"/>
  <c r="H85" i="1"/>
  <c r="F146" i="25" s="1"/>
  <c r="H105" i="1"/>
  <c r="F109" i="25" s="1"/>
  <c r="H102" i="1"/>
  <c r="F154" i="25" s="1"/>
  <c r="H93" i="1"/>
  <c r="F123" i="25" s="1"/>
  <c r="J100" i="1"/>
  <c r="G21" i="19" s="1"/>
  <c r="H104" i="1"/>
  <c r="F94" i="25" s="1"/>
  <c r="H106" i="1"/>
  <c r="F117" i="25" s="1"/>
  <c r="H169" i="1"/>
  <c r="F103" i="25" s="1"/>
  <c r="H170" i="1"/>
  <c r="F107" i="25" s="1"/>
  <c r="H145" i="1"/>
  <c r="F172" i="25" s="1"/>
  <c r="H144" i="1"/>
  <c r="F114" i="25" s="1"/>
  <c r="H143" i="1"/>
  <c r="F140" i="25" s="1"/>
  <c r="H142" i="1"/>
  <c r="F131" i="25" s="1"/>
  <c r="H136" i="1"/>
  <c r="F79" i="25" s="1"/>
  <c r="H156" i="1"/>
  <c r="F159" i="25" s="1"/>
  <c r="H167" i="1"/>
  <c r="F104" i="25" s="1"/>
  <c r="H151" i="1"/>
  <c r="F148" i="25" s="1"/>
  <c r="H153" i="1"/>
  <c r="F141" i="25" s="1"/>
  <c r="H168" i="1"/>
  <c r="F139" i="25" s="1"/>
  <c r="H160" i="1"/>
  <c r="F169" i="25" s="1"/>
  <c r="H152" i="1"/>
  <c r="F133" i="25" s="1"/>
  <c r="H165" i="1"/>
  <c r="F177" i="25" s="1"/>
  <c r="H157" i="1"/>
  <c r="F149" i="25" s="1"/>
  <c r="H208" i="1"/>
  <c r="F70" i="25" s="1"/>
  <c r="H150" i="1"/>
  <c r="F97" i="25" s="1"/>
  <c r="H141" i="1"/>
  <c r="F155" i="25" s="1"/>
  <c r="H158" i="1"/>
  <c r="F138" i="25" s="1"/>
  <c r="H147" i="1"/>
  <c r="F87" i="25" s="1"/>
  <c r="H138" i="1"/>
  <c r="F118" i="25" s="1"/>
  <c r="H149" i="1"/>
  <c r="F115" i="25" s="1"/>
  <c r="H155" i="1"/>
  <c r="F184" i="25" s="1"/>
  <c r="H140" i="1"/>
  <c r="F110" i="25" s="1"/>
  <c r="H164" i="1"/>
  <c r="F122" i="25" s="1"/>
  <c r="H166" i="1"/>
  <c r="F163" i="25" s="1"/>
  <c r="H137" i="1"/>
  <c r="F86" i="25" s="1"/>
  <c r="H159" i="1"/>
  <c r="F186" i="25" s="1"/>
  <c r="H148" i="1"/>
  <c r="F144" i="25" s="1"/>
  <c r="H154" i="1"/>
  <c r="F147" i="25" s="1"/>
  <c r="H139" i="1"/>
  <c r="F164" i="25" s="1"/>
  <c r="H133" i="1"/>
  <c r="F166" i="25" s="1"/>
  <c r="H121" i="1"/>
  <c r="F187" i="25" s="1"/>
  <c r="H123" i="1"/>
  <c r="F189" i="25" s="1"/>
  <c r="H132" i="1"/>
  <c r="F158" i="25" s="1"/>
  <c r="H120" i="1"/>
  <c r="F174" i="25" s="1"/>
  <c r="H209" i="1"/>
  <c r="F25" i="25" s="1"/>
  <c r="H111" i="1"/>
  <c r="F160" i="25" s="1"/>
  <c r="H176" i="1"/>
  <c r="F96" i="25" s="1"/>
  <c r="H128" i="1"/>
  <c r="F81" i="25" s="1"/>
  <c r="H116" i="1"/>
  <c r="F173" i="25" s="1"/>
  <c r="G22" i="19"/>
  <c r="H72" i="1"/>
  <c r="F127" i="25" s="1"/>
  <c r="H210" i="1"/>
  <c r="F28" i="25" s="1"/>
  <c r="H178" i="1"/>
  <c r="F64" i="25" s="1"/>
  <c r="H130" i="1"/>
  <c r="F190" i="25" s="1"/>
  <c r="H118" i="1"/>
  <c r="F157" i="25" s="1"/>
  <c r="H113" i="1"/>
  <c r="F98" i="25" s="1"/>
  <c r="J70" i="1"/>
  <c r="H173" i="1"/>
  <c r="F161" i="25" s="1"/>
  <c r="H125" i="1"/>
  <c r="F191" i="25" s="1"/>
  <c r="H79" i="1"/>
  <c r="F100" i="25" s="1"/>
  <c r="H74" i="1"/>
  <c r="F134" i="25" s="1"/>
  <c r="I70" i="1"/>
  <c r="F20" i="19" s="1"/>
  <c r="H212" i="1"/>
  <c r="F21" i="25" s="1"/>
  <c r="H180" i="1"/>
  <c r="F29" i="25" s="1"/>
  <c r="H207" i="1"/>
  <c r="F85" i="25" s="1"/>
  <c r="H175" i="1"/>
  <c r="F95" i="25" s="1"/>
  <c r="H127" i="1"/>
  <c r="F145" i="25" s="1"/>
  <c r="H182" i="1"/>
  <c r="F105" i="25" s="1"/>
  <c r="H134" i="1"/>
  <c r="F130" i="25" s="1"/>
  <c r="H122" i="1"/>
  <c r="F192" i="25" s="1"/>
  <c r="H177" i="1"/>
  <c r="F150" i="25" s="1"/>
  <c r="H129" i="1"/>
  <c r="F124" i="25" s="1"/>
  <c r="H117" i="1"/>
  <c r="F108" i="25" s="1"/>
  <c r="H112" i="1"/>
  <c r="F167" i="25" s="1"/>
  <c r="H68" i="1"/>
  <c r="F111" i="25" s="1"/>
  <c r="H172" i="1"/>
  <c r="F92" i="25" s="1"/>
  <c r="H124" i="1"/>
  <c r="F151" i="25" s="1"/>
  <c r="H73" i="1"/>
  <c r="F93" i="25" s="1"/>
  <c r="L59" i="1"/>
  <c r="H19" i="19" s="1"/>
  <c r="G19" i="19"/>
  <c r="H211" i="1"/>
  <c r="F49" i="25" s="1"/>
  <c r="H179" i="1"/>
  <c r="F119" i="25" s="1"/>
  <c r="H131" i="1"/>
  <c r="F156" i="25" s="1"/>
  <c r="H119" i="1"/>
  <c r="F188" i="25" s="1"/>
  <c r="H114" i="1"/>
  <c r="F112" i="25" s="1"/>
  <c r="H174" i="1"/>
  <c r="F162" i="25" s="1"/>
  <c r="H126" i="1"/>
  <c r="F181" i="25" s="1"/>
  <c r="H75" i="1"/>
  <c r="F170" i="25" s="1"/>
  <c r="H181" i="1"/>
  <c r="F101" i="25" s="1"/>
  <c r="S985" i="1"/>
  <c r="Q985" i="1"/>
  <c r="O985" i="1"/>
  <c r="Q984" i="1"/>
  <c r="S984" i="1"/>
  <c r="O984" i="1"/>
  <c r="S983" i="1"/>
  <c r="Q983" i="1"/>
  <c r="O983" i="1"/>
  <c r="S982" i="1"/>
  <c r="O982" i="1"/>
  <c r="Q982" i="1"/>
  <c r="O978" i="1"/>
  <c r="S978" i="1"/>
  <c r="Q978" i="1"/>
  <c r="S977" i="1"/>
  <c r="O977" i="1"/>
  <c r="Q977" i="1"/>
  <c r="O975" i="1"/>
  <c r="S975" i="1"/>
  <c r="Q975" i="1"/>
  <c r="O974" i="1"/>
  <c r="S974" i="1"/>
  <c r="Q974" i="1"/>
  <c r="S973" i="1"/>
  <c r="O973" i="1"/>
  <c r="Q973" i="1"/>
  <c r="Q972" i="1"/>
  <c r="S972" i="1"/>
  <c r="O972" i="1"/>
  <c r="S969" i="1"/>
  <c r="Q969" i="1"/>
  <c r="O969" i="1"/>
  <c r="Q968" i="1"/>
  <c r="S968" i="1"/>
  <c r="O968" i="1"/>
  <c r="S963" i="1"/>
  <c r="Q963" i="1"/>
  <c r="O963" i="1"/>
  <c r="O962" i="1"/>
  <c r="S962" i="1"/>
  <c r="Q962" i="1"/>
  <c r="S961" i="1"/>
  <c r="Q961" i="1"/>
  <c r="O961" i="1"/>
  <c r="S960" i="1"/>
  <c r="Q960" i="1"/>
  <c r="O960" i="1"/>
  <c r="O959" i="1"/>
  <c r="Q959" i="1"/>
  <c r="S959" i="1"/>
  <c r="O958" i="1"/>
  <c r="Q958" i="1"/>
  <c r="S958" i="1"/>
  <c r="S957" i="1"/>
  <c r="O957" i="1"/>
  <c r="Q957" i="1"/>
  <c r="O954" i="1"/>
  <c r="S954" i="1"/>
  <c r="Q954" i="1"/>
  <c r="S953" i="1"/>
  <c r="Q953" i="1"/>
  <c r="O953" i="1"/>
  <c r="S951" i="1"/>
  <c r="O951" i="1"/>
  <c r="Q951" i="1"/>
  <c r="S950" i="1"/>
  <c r="O950" i="1"/>
  <c r="Q950" i="1"/>
  <c r="Q947" i="1"/>
  <c r="S947" i="1"/>
  <c r="O947" i="1"/>
  <c r="O946" i="1"/>
  <c r="S946" i="1"/>
  <c r="Q946" i="1"/>
  <c r="S945" i="1"/>
  <c r="O945" i="1"/>
  <c r="Q945" i="1"/>
  <c r="S944" i="1"/>
  <c r="Q944" i="1"/>
  <c r="O944" i="1"/>
  <c r="O943" i="1"/>
  <c r="S943" i="1"/>
  <c r="Q943" i="1"/>
  <c r="O942" i="1"/>
  <c r="S942" i="1"/>
  <c r="Q942" i="1"/>
  <c r="Q940" i="1"/>
  <c r="S940" i="1"/>
  <c r="O940" i="1"/>
  <c r="Q939" i="1"/>
  <c r="S939" i="1"/>
  <c r="O939" i="1"/>
  <c r="O938" i="1"/>
  <c r="Q938" i="1"/>
  <c r="S938" i="1"/>
  <c r="S937" i="1"/>
  <c r="O937" i="1"/>
  <c r="Q937" i="1"/>
  <c r="Q936" i="1"/>
  <c r="S936" i="1"/>
  <c r="O936" i="1"/>
  <c r="Q935" i="1"/>
  <c r="S935" i="1"/>
  <c r="O935" i="1"/>
  <c r="O930" i="1"/>
  <c r="S930" i="1"/>
  <c r="Q930" i="1"/>
  <c r="S929" i="1"/>
  <c r="Q929" i="1"/>
  <c r="O929" i="1"/>
  <c r="S928" i="1"/>
  <c r="Q928" i="1"/>
  <c r="O928" i="1"/>
  <c r="Q927" i="1"/>
  <c r="S927" i="1"/>
  <c r="O927" i="1"/>
  <c r="O926" i="1"/>
  <c r="S926" i="1"/>
  <c r="Q926" i="1"/>
  <c r="Q925" i="1"/>
  <c r="O925" i="1"/>
  <c r="S925" i="1"/>
  <c r="S924" i="1"/>
  <c r="Q924" i="1"/>
  <c r="O924" i="1"/>
  <c r="S923" i="1"/>
  <c r="Q923" i="1"/>
  <c r="O923" i="1"/>
  <c r="S913" i="1"/>
  <c r="Q913" i="1"/>
  <c r="O913" i="1"/>
  <c r="S912" i="1"/>
  <c r="O912" i="1"/>
  <c r="Q912" i="1"/>
  <c r="Q911" i="1"/>
  <c r="O911" i="1"/>
  <c r="S911" i="1"/>
  <c r="O910" i="1"/>
  <c r="S910" i="1"/>
  <c r="Q910" i="1"/>
  <c r="S909" i="1"/>
  <c r="Q909" i="1"/>
  <c r="O909" i="1"/>
  <c r="S908" i="1"/>
  <c r="Q908" i="1"/>
  <c r="O908" i="1"/>
  <c r="S907" i="1"/>
  <c r="Q907" i="1"/>
  <c r="O907" i="1"/>
  <c r="S904" i="1"/>
  <c r="O904" i="1"/>
  <c r="Q904" i="1"/>
  <c r="S902" i="1"/>
  <c r="Q902" i="1"/>
  <c r="O902" i="1"/>
  <c r="S901" i="1"/>
  <c r="Q901" i="1"/>
  <c r="O901" i="1"/>
  <c r="S900" i="1"/>
  <c r="Q900" i="1"/>
  <c r="O900" i="1"/>
  <c r="Q899" i="1"/>
  <c r="S899" i="1"/>
  <c r="O899" i="1"/>
  <c r="O898" i="1"/>
  <c r="S898" i="1"/>
  <c r="Q898" i="1"/>
  <c r="S897" i="1"/>
  <c r="Q897" i="1"/>
  <c r="O897" i="1"/>
  <c r="S896" i="1"/>
  <c r="O896" i="1"/>
  <c r="Q896" i="1"/>
  <c r="Q895" i="1"/>
  <c r="O895" i="1"/>
  <c r="S895" i="1"/>
  <c r="O894" i="1"/>
  <c r="S894" i="1"/>
  <c r="Q894" i="1"/>
  <c r="O890" i="1"/>
  <c r="S890" i="1"/>
  <c r="Q890" i="1"/>
  <c r="S889" i="1"/>
  <c r="O889" i="1"/>
  <c r="Q889" i="1"/>
  <c r="S888" i="1"/>
  <c r="Q888" i="1"/>
  <c r="O888" i="1"/>
  <c r="Q887" i="1"/>
  <c r="S887" i="1"/>
  <c r="O887" i="1"/>
  <c r="S886" i="1"/>
  <c r="Q886" i="1"/>
  <c r="O886" i="1"/>
  <c r="S885" i="1"/>
  <c r="Q885" i="1"/>
  <c r="O885" i="1"/>
  <c r="S884" i="1"/>
  <c r="O884" i="1"/>
  <c r="Q884" i="1"/>
  <c r="Q883" i="1"/>
  <c r="S883" i="1"/>
  <c r="O883" i="1"/>
  <c r="O882" i="1"/>
  <c r="S882" i="1"/>
  <c r="Q882" i="1"/>
  <c r="S881" i="1"/>
  <c r="Q881" i="1"/>
  <c r="O881" i="1"/>
  <c r="Q879" i="1"/>
  <c r="S879" i="1"/>
  <c r="O879" i="1"/>
  <c r="S878" i="1"/>
  <c r="O878" i="1"/>
  <c r="Q878" i="1"/>
  <c r="S877" i="1"/>
  <c r="Q877" i="1"/>
  <c r="O877" i="1"/>
  <c r="S876" i="1"/>
  <c r="Q876" i="1"/>
  <c r="O876" i="1"/>
  <c r="S875" i="1"/>
  <c r="Q875" i="1"/>
  <c r="O875" i="1"/>
  <c r="O874" i="1"/>
  <c r="S874" i="1"/>
  <c r="Q874" i="1"/>
  <c r="S873" i="1"/>
  <c r="O873" i="1"/>
  <c r="Q873" i="1"/>
  <c r="S872" i="1"/>
  <c r="Q872" i="1"/>
  <c r="O872" i="1"/>
  <c r="Q871" i="1"/>
  <c r="S871" i="1"/>
  <c r="O871" i="1"/>
  <c r="S870" i="1"/>
  <c r="Q870" i="1"/>
  <c r="O870" i="1"/>
  <c r="O869" i="1"/>
  <c r="S869" i="1"/>
  <c r="Q869" i="1"/>
  <c r="S868" i="1"/>
  <c r="O868" i="1"/>
  <c r="Q868" i="1"/>
  <c r="Q867" i="1"/>
  <c r="S867" i="1"/>
  <c r="O867" i="1"/>
  <c r="S860" i="1"/>
  <c r="Q860" i="1"/>
  <c r="O860" i="1"/>
  <c r="S859" i="1"/>
  <c r="Q859" i="1"/>
  <c r="O859" i="1"/>
  <c r="O858" i="1"/>
  <c r="S858" i="1"/>
  <c r="Q858" i="1"/>
  <c r="S857" i="1"/>
  <c r="Q857" i="1"/>
  <c r="O857" i="1"/>
  <c r="Q851" i="1"/>
  <c r="S851" i="1"/>
  <c r="O851" i="1"/>
  <c r="Q839" i="1"/>
  <c r="O839" i="1"/>
  <c r="S839" i="1"/>
  <c r="S838" i="1"/>
  <c r="Q838" i="1"/>
  <c r="O838" i="1"/>
  <c r="S837" i="1"/>
  <c r="Q837" i="1"/>
  <c r="O837" i="1"/>
  <c r="S836" i="1"/>
  <c r="Q836" i="1"/>
  <c r="O836" i="1"/>
  <c r="Q835" i="1"/>
  <c r="S835" i="1"/>
  <c r="O835" i="1"/>
  <c r="O834" i="1"/>
  <c r="S834" i="1"/>
  <c r="Q834" i="1"/>
  <c r="S833" i="1"/>
  <c r="Q833" i="1"/>
  <c r="O833" i="1"/>
  <c r="O830" i="1"/>
  <c r="S830" i="1"/>
  <c r="Q830" i="1"/>
  <c r="S829" i="1"/>
  <c r="Q829" i="1"/>
  <c r="O829" i="1"/>
  <c r="S821" i="1"/>
  <c r="Q821" i="1"/>
  <c r="O821" i="1"/>
  <c r="S820" i="1"/>
  <c r="O820" i="1"/>
  <c r="Q820" i="1"/>
  <c r="Q819" i="1"/>
  <c r="S819" i="1"/>
  <c r="O819" i="1"/>
  <c r="O818" i="1"/>
  <c r="S818" i="1"/>
  <c r="Q818" i="1"/>
  <c r="S817" i="1"/>
  <c r="Q817" i="1"/>
  <c r="O817" i="1"/>
  <c r="S816" i="1"/>
  <c r="Q816" i="1"/>
  <c r="O816" i="1"/>
  <c r="Q815" i="1"/>
  <c r="S815" i="1"/>
  <c r="O815" i="1"/>
  <c r="S813" i="1"/>
  <c r="Q813" i="1"/>
  <c r="O813" i="1"/>
  <c r="S812" i="1"/>
  <c r="Q812" i="1"/>
  <c r="O812" i="1"/>
  <c r="Q811" i="1"/>
  <c r="S811" i="1"/>
  <c r="O811" i="1"/>
  <c r="S810" i="1"/>
  <c r="O810" i="1"/>
  <c r="Q810" i="1"/>
  <c r="S808" i="1"/>
  <c r="Q808" i="1"/>
  <c r="O808" i="1"/>
  <c r="Q807" i="1"/>
  <c r="O807" i="1"/>
  <c r="S807" i="1"/>
  <c r="O802" i="1"/>
  <c r="S802" i="1"/>
  <c r="Q802" i="1"/>
  <c r="S801" i="1"/>
  <c r="Q801" i="1"/>
  <c r="O801" i="1"/>
  <c r="Q795" i="1"/>
  <c r="S795" i="1"/>
  <c r="O795" i="1"/>
  <c r="O794" i="1"/>
  <c r="S794" i="1"/>
  <c r="Q794" i="1"/>
  <c r="S788" i="1"/>
  <c r="O788" i="1"/>
  <c r="Q788" i="1"/>
  <c r="O786" i="1"/>
  <c r="Q786" i="1"/>
  <c r="S786" i="1"/>
  <c r="S785" i="1"/>
  <c r="Q785" i="1"/>
  <c r="O785" i="1"/>
  <c r="S781" i="1"/>
  <c r="Q781" i="1"/>
  <c r="O781" i="1"/>
  <c r="S780" i="1"/>
  <c r="Q780" i="1"/>
  <c r="O780" i="1"/>
  <c r="Q779" i="1"/>
  <c r="S779" i="1"/>
  <c r="O779" i="1"/>
  <c r="S778" i="1"/>
  <c r="O778" i="1"/>
  <c r="Q778" i="1"/>
  <c r="S777" i="1"/>
  <c r="O777" i="1"/>
  <c r="Q777" i="1"/>
  <c r="S776" i="1"/>
  <c r="Q776" i="1"/>
  <c r="O776" i="1"/>
  <c r="Q775" i="1"/>
  <c r="S775" i="1"/>
  <c r="O775" i="1"/>
  <c r="S774" i="1"/>
  <c r="Q774" i="1"/>
  <c r="O774" i="1"/>
  <c r="S773" i="1"/>
  <c r="Q773" i="1"/>
  <c r="O773" i="1"/>
  <c r="S772" i="1"/>
  <c r="Q772" i="1"/>
  <c r="O772" i="1"/>
  <c r="S765" i="1"/>
  <c r="Q765" i="1"/>
  <c r="O765" i="1"/>
  <c r="S764" i="1"/>
  <c r="Q764" i="1"/>
  <c r="O764" i="1"/>
  <c r="Q763" i="1"/>
  <c r="O763" i="1"/>
  <c r="S763" i="1"/>
  <c r="Q759" i="1"/>
  <c r="S759" i="1"/>
  <c r="O759" i="1"/>
  <c r="S758" i="1"/>
  <c r="Q758" i="1"/>
  <c r="O758" i="1"/>
  <c r="S757" i="1"/>
  <c r="Q757" i="1"/>
  <c r="O757" i="1"/>
  <c r="S749" i="1"/>
  <c r="Q749" i="1"/>
  <c r="O749" i="1"/>
  <c r="S748" i="1"/>
  <c r="Q748" i="1"/>
  <c r="O748" i="1"/>
  <c r="Q747" i="1"/>
  <c r="S747" i="1"/>
  <c r="O747" i="1"/>
  <c r="S745" i="1"/>
  <c r="O745" i="1"/>
  <c r="Q745" i="1"/>
  <c r="S744" i="1"/>
  <c r="Q744" i="1"/>
  <c r="O744" i="1"/>
  <c r="S736" i="1"/>
  <c r="Q736" i="1"/>
  <c r="O736" i="1"/>
  <c r="S734" i="1"/>
  <c r="O734" i="1"/>
  <c r="Q734" i="1"/>
  <c r="Q731" i="1"/>
  <c r="S731" i="1"/>
  <c r="O731" i="1"/>
  <c r="O730" i="1"/>
  <c r="S730" i="1"/>
  <c r="Q730" i="1"/>
  <c r="Q719" i="1"/>
  <c r="O719" i="1"/>
  <c r="S719" i="1"/>
  <c r="S718" i="1"/>
  <c r="O718" i="1"/>
  <c r="Q718" i="1"/>
  <c r="O706" i="1"/>
  <c r="S706" i="1"/>
  <c r="Q706" i="1"/>
  <c r="S705" i="1"/>
  <c r="Q705" i="1"/>
  <c r="O705" i="1"/>
  <c r="S704" i="1"/>
  <c r="O704" i="1"/>
  <c r="Q704" i="1"/>
  <c r="Q703" i="1"/>
  <c r="S703" i="1"/>
  <c r="O703" i="1"/>
  <c r="S702" i="1"/>
  <c r="O702" i="1"/>
  <c r="Q702" i="1"/>
  <c r="S696" i="1"/>
  <c r="Q696" i="1"/>
  <c r="O696" i="1"/>
  <c r="S692" i="1"/>
  <c r="O692" i="1"/>
  <c r="Q692" i="1"/>
  <c r="Q691" i="1"/>
  <c r="S691" i="1"/>
  <c r="O691" i="1"/>
  <c r="O690" i="1"/>
  <c r="S690" i="1"/>
  <c r="Q690" i="1"/>
  <c r="S689" i="1"/>
  <c r="Q689" i="1"/>
  <c r="O689" i="1"/>
  <c r="S688" i="1"/>
  <c r="Q688" i="1"/>
  <c r="O688" i="1"/>
  <c r="Q687" i="1"/>
  <c r="S687" i="1"/>
  <c r="O687" i="1"/>
  <c r="S686" i="1"/>
  <c r="O686" i="1"/>
  <c r="Q686" i="1"/>
  <c r="S685" i="1"/>
  <c r="Q685" i="1"/>
  <c r="O685" i="1"/>
  <c r="S684" i="1"/>
  <c r="Q684" i="1"/>
  <c r="O684" i="1"/>
  <c r="Q683" i="1"/>
  <c r="S683" i="1"/>
  <c r="O683" i="1"/>
  <c r="S682" i="1"/>
  <c r="O682" i="1"/>
  <c r="Q682" i="1"/>
  <c r="S681" i="1"/>
  <c r="O681" i="1"/>
  <c r="Q681" i="1"/>
  <c r="S678" i="1"/>
  <c r="Q678" i="1"/>
  <c r="O678" i="1"/>
  <c r="S677" i="1"/>
  <c r="O677" i="1"/>
  <c r="Q677" i="1"/>
  <c r="S676" i="1"/>
  <c r="O676" i="1"/>
  <c r="Q676" i="1"/>
  <c r="S673" i="1"/>
  <c r="Q673" i="1"/>
  <c r="O673" i="1"/>
  <c r="S672" i="1"/>
  <c r="Q672" i="1"/>
  <c r="O672" i="1"/>
  <c r="Q671" i="1"/>
  <c r="S671" i="1"/>
  <c r="O671" i="1"/>
  <c r="S670" i="1"/>
  <c r="O670" i="1"/>
  <c r="Q670" i="1"/>
  <c r="S656" i="1"/>
  <c r="O656" i="1"/>
  <c r="Q656" i="1"/>
  <c r="Q655" i="1"/>
  <c r="O655" i="1"/>
  <c r="S655" i="1"/>
  <c r="S654" i="1"/>
  <c r="O654" i="1"/>
  <c r="Q654" i="1"/>
  <c r="S650" i="1"/>
  <c r="O650" i="1"/>
  <c r="Q650" i="1"/>
  <c r="S649" i="1"/>
  <c r="O649" i="1"/>
  <c r="Q649" i="1"/>
  <c r="S648" i="1"/>
  <c r="Q648" i="1"/>
  <c r="O648" i="1"/>
  <c r="S646" i="1"/>
  <c r="Q646" i="1"/>
  <c r="O646" i="1"/>
  <c r="S633" i="1"/>
  <c r="O633" i="1"/>
  <c r="Q633" i="1"/>
  <c r="S632" i="1"/>
  <c r="Q632" i="1"/>
  <c r="O632" i="1"/>
  <c r="Q631" i="1"/>
  <c r="S631" i="1"/>
  <c r="O631" i="1"/>
  <c r="S630" i="1"/>
  <c r="Q630" i="1"/>
  <c r="O630" i="1"/>
  <c r="S629" i="1"/>
  <c r="Q629" i="1"/>
  <c r="O629" i="1"/>
  <c r="S628" i="1"/>
  <c r="O628" i="1"/>
  <c r="Q628" i="1"/>
  <c r="Q627" i="1"/>
  <c r="S627" i="1"/>
  <c r="O627" i="1"/>
  <c r="O626" i="1"/>
  <c r="S626" i="1"/>
  <c r="Q626" i="1"/>
  <c r="S625" i="1"/>
  <c r="Q625" i="1"/>
  <c r="O625" i="1"/>
  <c r="S624" i="1"/>
  <c r="Q624" i="1"/>
  <c r="O624" i="1"/>
  <c r="Q623" i="1"/>
  <c r="S623" i="1"/>
  <c r="O623" i="1"/>
  <c r="S622" i="1"/>
  <c r="O622" i="1"/>
  <c r="Q622" i="1"/>
  <c r="S621" i="1"/>
  <c r="Q621" i="1"/>
  <c r="O621" i="1"/>
  <c r="S620" i="1"/>
  <c r="Q620" i="1"/>
  <c r="O620" i="1"/>
  <c r="Q619" i="1"/>
  <c r="S619" i="1"/>
  <c r="O619" i="1"/>
  <c r="S618" i="1"/>
  <c r="O618" i="1"/>
  <c r="Q618" i="1"/>
  <c r="S609" i="1"/>
  <c r="Q609" i="1"/>
  <c r="O609" i="1"/>
  <c r="S608" i="1"/>
  <c r="Q608" i="1"/>
  <c r="O608" i="1"/>
  <c r="Q607" i="1"/>
  <c r="S607" i="1"/>
  <c r="O607" i="1"/>
  <c r="S606" i="1"/>
  <c r="O606" i="1"/>
  <c r="Q606" i="1"/>
  <c r="O602" i="1"/>
  <c r="S602" i="1"/>
  <c r="Q602" i="1"/>
  <c r="S600" i="1"/>
  <c r="O600" i="1"/>
  <c r="Q600" i="1"/>
  <c r="Q599" i="1"/>
  <c r="S599" i="1"/>
  <c r="O599" i="1"/>
  <c r="S598" i="1"/>
  <c r="Q598" i="1"/>
  <c r="O598" i="1"/>
  <c r="S597" i="1"/>
  <c r="O597" i="1"/>
  <c r="Q597" i="1"/>
  <c r="S596" i="1"/>
  <c r="O596" i="1"/>
  <c r="Q596" i="1"/>
  <c r="Q595" i="1"/>
  <c r="S595" i="1"/>
  <c r="O595" i="1"/>
  <c r="O594" i="1"/>
  <c r="Q594" i="1"/>
  <c r="S594" i="1"/>
  <c r="S593" i="1"/>
  <c r="Q593" i="1"/>
  <c r="O593" i="1"/>
  <c r="S592" i="1"/>
  <c r="O592" i="1"/>
  <c r="Q592" i="1"/>
  <c r="Q591" i="1"/>
  <c r="O591" i="1"/>
  <c r="S591" i="1"/>
  <c r="S590" i="1"/>
  <c r="O590" i="1"/>
  <c r="Q590" i="1"/>
  <c r="S589" i="1"/>
  <c r="Q589" i="1"/>
  <c r="O589" i="1"/>
  <c r="S588" i="1"/>
  <c r="Q588" i="1"/>
  <c r="O588" i="1"/>
  <c r="Q587" i="1"/>
  <c r="S587" i="1"/>
  <c r="O587" i="1"/>
  <c r="S586" i="1"/>
  <c r="O586" i="1"/>
  <c r="Q586" i="1"/>
  <c r="S585" i="1"/>
  <c r="O585" i="1"/>
  <c r="Q585" i="1"/>
  <c r="S584" i="1"/>
  <c r="Q584" i="1"/>
  <c r="O584" i="1"/>
  <c r="Q583" i="1"/>
  <c r="S583" i="1"/>
  <c r="O583" i="1"/>
  <c r="S582" i="1"/>
  <c r="Q582" i="1"/>
  <c r="O582" i="1"/>
  <c r="S581" i="1"/>
  <c r="Q581" i="1"/>
  <c r="O581" i="1"/>
  <c r="S580" i="1"/>
  <c r="Q580" i="1"/>
  <c r="O580" i="1"/>
  <c r="Q579" i="1"/>
  <c r="S579" i="1"/>
  <c r="O579" i="1"/>
  <c r="O578" i="1"/>
  <c r="S578" i="1"/>
  <c r="Q578" i="1"/>
  <c r="S577" i="1"/>
  <c r="Q577" i="1"/>
  <c r="O577" i="1"/>
  <c r="S576" i="1"/>
  <c r="O576" i="1"/>
  <c r="Q576" i="1"/>
  <c r="Q575" i="1"/>
  <c r="S575" i="1"/>
  <c r="O575" i="1"/>
  <c r="S574" i="1"/>
  <c r="O574" i="1"/>
  <c r="Q574" i="1"/>
  <c r="S573" i="1"/>
  <c r="Q573" i="1"/>
  <c r="O573" i="1"/>
  <c r="S572" i="1"/>
  <c r="Q572" i="1"/>
  <c r="O572" i="1"/>
  <c r="Q571" i="1"/>
  <c r="O571" i="1"/>
  <c r="S571" i="1"/>
  <c r="O570" i="1"/>
  <c r="S570" i="1"/>
  <c r="Q570" i="1"/>
  <c r="S569" i="1"/>
  <c r="O569" i="1"/>
  <c r="Q569" i="1"/>
  <c r="S568" i="1"/>
  <c r="Q568" i="1"/>
  <c r="O568" i="1"/>
  <c r="Q567" i="1"/>
  <c r="S567" i="1"/>
  <c r="O567" i="1"/>
  <c r="S566" i="1"/>
  <c r="Q566" i="1"/>
  <c r="O566" i="1"/>
  <c r="S565" i="1"/>
  <c r="Q565" i="1"/>
  <c r="O565" i="1"/>
  <c r="S564" i="1"/>
  <c r="O564" i="1"/>
  <c r="Q564" i="1"/>
  <c r="Q563" i="1"/>
  <c r="S563" i="1"/>
  <c r="O563" i="1"/>
  <c r="O562" i="1"/>
  <c r="S562" i="1"/>
  <c r="Q562" i="1"/>
  <c r="S561" i="1"/>
  <c r="Q561" i="1"/>
  <c r="O561" i="1"/>
  <c r="S560" i="1"/>
  <c r="Q560" i="1"/>
  <c r="O560" i="1"/>
  <c r="Q559" i="1"/>
  <c r="S559" i="1"/>
  <c r="O559" i="1"/>
  <c r="S558" i="1"/>
  <c r="O558" i="1"/>
  <c r="Q558" i="1"/>
  <c r="S557" i="1"/>
  <c r="O557" i="1"/>
  <c r="Q557" i="1"/>
  <c r="S556" i="1"/>
  <c r="Q556" i="1"/>
  <c r="O556" i="1"/>
  <c r="Q555" i="1"/>
  <c r="S555" i="1"/>
  <c r="O555" i="1"/>
  <c r="S554" i="1"/>
  <c r="O554" i="1"/>
  <c r="Q554" i="1"/>
  <c r="S553" i="1"/>
  <c r="O553" i="1"/>
  <c r="Q553" i="1"/>
  <c r="S552" i="1"/>
  <c r="Q552" i="1"/>
  <c r="O552" i="1"/>
  <c r="Q551" i="1"/>
  <c r="O551" i="1"/>
  <c r="S551" i="1"/>
  <c r="S550" i="1"/>
  <c r="Q550" i="1"/>
  <c r="O550" i="1"/>
  <c r="S549" i="1"/>
  <c r="O549" i="1"/>
  <c r="Q549" i="1"/>
  <c r="S548" i="1"/>
  <c r="O548" i="1"/>
  <c r="Q548" i="1"/>
  <c r="Q547" i="1"/>
  <c r="S547" i="1"/>
  <c r="O547" i="1"/>
  <c r="O546" i="1"/>
  <c r="S546" i="1"/>
  <c r="Q546" i="1"/>
  <c r="S545" i="1"/>
  <c r="Q545" i="1"/>
  <c r="O545" i="1"/>
  <c r="S544" i="1"/>
  <c r="Q544" i="1"/>
  <c r="O544" i="1"/>
  <c r="Q543" i="1"/>
  <c r="S543" i="1"/>
  <c r="O543" i="1"/>
  <c r="S542" i="1"/>
  <c r="O542" i="1"/>
  <c r="Q542" i="1"/>
  <c r="S541" i="1"/>
  <c r="Q541" i="1"/>
  <c r="O541" i="1"/>
  <c r="S540" i="1"/>
  <c r="Q540" i="1"/>
  <c r="O540" i="1"/>
  <c r="Q539" i="1"/>
  <c r="S539" i="1"/>
  <c r="O539" i="1"/>
  <c r="O538" i="1"/>
  <c r="S538" i="1"/>
  <c r="Q538" i="1"/>
  <c r="S537" i="1"/>
  <c r="Q537" i="1"/>
  <c r="O537" i="1"/>
  <c r="S536" i="1"/>
  <c r="Q536" i="1"/>
  <c r="O536" i="1"/>
  <c r="Q535" i="1"/>
  <c r="S535" i="1"/>
  <c r="O535" i="1"/>
  <c r="S534" i="1"/>
  <c r="Q534" i="1"/>
  <c r="O534" i="1"/>
  <c r="S533" i="1"/>
  <c r="O533" i="1"/>
  <c r="Q533" i="1"/>
  <c r="S532" i="1"/>
  <c r="O532" i="1"/>
  <c r="Q532" i="1"/>
  <c r="Q531" i="1"/>
  <c r="S531" i="1"/>
  <c r="O531" i="1"/>
  <c r="O530" i="1"/>
  <c r="Q530" i="1"/>
  <c r="S530" i="1"/>
  <c r="S529" i="1"/>
  <c r="Q529" i="1"/>
  <c r="O529" i="1"/>
  <c r="S528" i="1"/>
  <c r="O528" i="1"/>
  <c r="Q528" i="1"/>
  <c r="Q527" i="1"/>
  <c r="O527" i="1"/>
  <c r="S527" i="1"/>
  <c r="S526" i="1"/>
  <c r="O526" i="1"/>
  <c r="Q526" i="1"/>
  <c r="S525" i="1"/>
  <c r="Q525" i="1"/>
  <c r="O525" i="1"/>
  <c r="S524" i="1"/>
  <c r="Q524" i="1"/>
  <c r="O524" i="1"/>
  <c r="Q523" i="1"/>
  <c r="S523" i="1"/>
  <c r="O523" i="1"/>
  <c r="S522" i="1"/>
  <c r="O522" i="1"/>
  <c r="Q522" i="1"/>
  <c r="S521" i="1"/>
  <c r="O521" i="1"/>
  <c r="Q521" i="1"/>
  <c r="S520" i="1"/>
  <c r="O520" i="1"/>
  <c r="Q520" i="1"/>
  <c r="Q519" i="1"/>
  <c r="S519" i="1"/>
  <c r="O519" i="1"/>
  <c r="S518" i="1"/>
  <c r="Q518" i="1"/>
  <c r="O518" i="1"/>
  <c r="S517" i="1"/>
  <c r="Q517" i="1"/>
  <c r="O517" i="1"/>
  <c r="S516" i="1"/>
  <c r="Q516" i="1"/>
  <c r="O516" i="1"/>
  <c r="Q515" i="1"/>
  <c r="S515" i="1"/>
  <c r="O515" i="1"/>
  <c r="O514" i="1"/>
  <c r="S514" i="1"/>
  <c r="Q514" i="1"/>
  <c r="S513" i="1"/>
  <c r="Q513" i="1"/>
  <c r="O513" i="1"/>
  <c r="S512" i="1"/>
  <c r="O512" i="1"/>
  <c r="Q512" i="1"/>
  <c r="Q511" i="1"/>
  <c r="S511" i="1"/>
  <c r="O511" i="1"/>
  <c r="S510" i="1"/>
  <c r="O510" i="1"/>
  <c r="Q510" i="1"/>
  <c r="S509" i="1"/>
  <c r="Q509" i="1"/>
  <c r="O509" i="1"/>
  <c r="S508" i="1"/>
  <c r="Q508" i="1"/>
  <c r="O508" i="1"/>
  <c r="Q507" i="1"/>
  <c r="O507" i="1"/>
  <c r="S507" i="1"/>
  <c r="O506" i="1"/>
  <c r="S506" i="1"/>
  <c r="Q506" i="1"/>
  <c r="S505" i="1"/>
  <c r="O505" i="1"/>
  <c r="Q505" i="1"/>
  <c r="S504" i="1"/>
  <c r="Q504" i="1"/>
  <c r="O504" i="1"/>
  <c r="S503" i="1"/>
  <c r="Q503" i="1"/>
  <c r="O503" i="1"/>
  <c r="Q502" i="1"/>
  <c r="O502" i="1"/>
  <c r="S502" i="1"/>
  <c r="S501" i="1"/>
  <c r="Q501" i="1"/>
  <c r="O501" i="1"/>
  <c r="S500" i="1"/>
  <c r="O500" i="1"/>
  <c r="Q500" i="1"/>
  <c r="S499" i="1"/>
  <c r="Q499" i="1"/>
  <c r="O499" i="1"/>
  <c r="S498" i="1"/>
  <c r="O498" i="1"/>
  <c r="Q498" i="1"/>
  <c r="S497" i="1"/>
  <c r="Q497" i="1"/>
  <c r="O497" i="1"/>
  <c r="S496" i="1"/>
  <c r="Q496" i="1"/>
  <c r="O496" i="1"/>
  <c r="S495" i="1"/>
  <c r="Q495" i="1"/>
  <c r="O495" i="1"/>
  <c r="S494" i="1"/>
  <c r="O494" i="1"/>
  <c r="Q494" i="1"/>
  <c r="S493" i="1"/>
  <c r="O493" i="1"/>
  <c r="Q493" i="1"/>
  <c r="Q492" i="1"/>
  <c r="S492" i="1"/>
  <c r="O492" i="1"/>
  <c r="S491" i="1"/>
  <c r="Q491" i="1"/>
  <c r="O491" i="1"/>
  <c r="S490" i="1"/>
  <c r="O490" i="1"/>
  <c r="Q490" i="1"/>
  <c r="S489" i="1"/>
  <c r="O489" i="1"/>
  <c r="Q489" i="1"/>
  <c r="S488" i="1"/>
  <c r="Q488" i="1"/>
  <c r="O488" i="1"/>
  <c r="S487" i="1"/>
  <c r="Q487" i="1"/>
  <c r="O487" i="1"/>
  <c r="Q486" i="1"/>
  <c r="O486" i="1"/>
  <c r="S486" i="1"/>
  <c r="S485" i="1"/>
  <c r="O485" i="1"/>
  <c r="Q485" i="1"/>
  <c r="S484" i="1"/>
  <c r="O484" i="1"/>
  <c r="Q484" i="1"/>
  <c r="S483" i="1"/>
  <c r="Q483" i="1"/>
  <c r="O483" i="1"/>
  <c r="S482" i="1"/>
  <c r="O482" i="1"/>
  <c r="Q482" i="1"/>
  <c r="Q481" i="1"/>
  <c r="S481" i="1"/>
  <c r="O481" i="1"/>
  <c r="S480" i="1"/>
  <c r="Q480" i="1"/>
  <c r="O480" i="1"/>
  <c r="S479" i="1"/>
  <c r="Q479" i="1"/>
  <c r="O479" i="1"/>
  <c r="S478" i="1"/>
  <c r="O478" i="1"/>
  <c r="Q478" i="1"/>
  <c r="S477" i="1"/>
  <c r="Q477" i="1"/>
  <c r="O477" i="1"/>
  <c r="Q476" i="1"/>
  <c r="S476" i="1"/>
  <c r="O476" i="1"/>
  <c r="S475" i="1"/>
  <c r="Q475" i="1"/>
  <c r="O475" i="1"/>
  <c r="O474" i="1"/>
  <c r="S474" i="1"/>
  <c r="Q474" i="1"/>
  <c r="S473" i="1"/>
  <c r="O473" i="1"/>
  <c r="Q473" i="1"/>
  <c r="S472" i="1"/>
  <c r="Q472" i="1"/>
  <c r="O472" i="1"/>
  <c r="S471" i="1"/>
  <c r="Q471" i="1"/>
  <c r="O471" i="1"/>
  <c r="S470" i="1"/>
  <c r="Q470" i="1"/>
  <c r="O470" i="1"/>
  <c r="S469" i="1"/>
  <c r="Q469" i="1"/>
  <c r="O469" i="1"/>
  <c r="S468" i="1"/>
  <c r="Q468" i="1"/>
  <c r="O468" i="1"/>
  <c r="S467" i="1"/>
  <c r="Q467" i="1"/>
  <c r="O467" i="1"/>
  <c r="S466" i="1"/>
  <c r="O466" i="1"/>
  <c r="Q466" i="1"/>
  <c r="Q465" i="1"/>
  <c r="S465" i="1"/>
  <c r="O465" i="1"/>
  <c r="S464" i="1"/>
  <c r="O464" i="1"/>
  <c r="Q464" i="1"/>
  <c r="S463" i="1"/>
  <c r="Q463" i="1"/>
  <c r="O463" i="1"/>
  <c r="S462" i="1"/>
  <c r="O462" i="1"/>
  <c r="Q462" i="1"/>
  <c r="S461" i="1"/>
  <c r="Q461" i="1"/>
  <c r="O461" i="1"/>
  <c r="Q460" i="1"/>
  <c r="S460" i="1"/>
  <c r="O460" i="1"/>
  <c r="S459" i="1"/>
  <c r="Q459" i="1"/>
  <c r="O459" i="1"/>
  <c r="S458" i="1"/>
  <c r="O458" i="1"/>
  <c r="Q458" i="1"/>
  <c r="S457" i="1"/>
  <c r="Q457" i="1"/>
  <c r="O457" i="1"/>
  <c r="S456" i="1"/>
  <c r="Q456" i="1"/>
  <c r="O456" i="1"/>
  <c r="S455" i="1"/>
  <c r="Q455" i="1"/>
  <c r="O455" i="1"/>
  <c r="S454" i="1"/>
  <c r="Q454" i="1"/>
  <c r="O454" i="1"/>
  <c r="S450" i="1"/>
  <c r="O450" i="1"/>
  <c r="Q450" i="1"/>
  <c r="Q449" i="1"/>
  <c r="S449" i="1"/>
  <c r="O449" i="1"/>
  <c r="S448" i="1"/>
  <c r="Q448" i="1"/>
  <c r="O448" i="1"/>
  <c r="Q444" i="1"/>
  <c r="S444" i="1"/>
  <c r="O444" i="1"/>
  <c r="S443" i="1"/>
  <c r="Q443" i="1"/>
  <c r="O443" i="1"/>
  <c r="S442" i="1"/>
  <c r="O442" i="1"/>
  <c r="Q442" i="1"/>
  <c r="S441" i="1"/>
  <c r="O441" i="1"/>
  <c r="Q441" i="1"/>
  <c r="S440" i="1"/>
  <c r="Q440" i="1"/>
  <c r="O440" i="1"/>
  <c r="S439" i="1"/>
  <c r="Q439" i="1"/>
  <c r="O439" i="1"/>
  <c r="Q438" i="1"/>
  <c r="O438" i="1"/>
  <c r="S438" i="1"/>
  <c r="S437" i="1"/>
  <c r="Q437" i="1"/>
  <c r="O437" i="1"/>
  <c r="S436" i="1"/>
  <c r="Q436" i="1"/>
  <c r="O436" i="1"/>
  <c r="S435" i="1"/>
  <c r="Q435" i="1"/>
  <c r="O435" i="1"/>
  <c r="S434" i="1"/>
  <c r="O434" i="1"/>
  <c r="Q434" i="1"/>
  <c r="Q433" i="1"/>
  <c r="S433" i="1"/>
  <c r="O433" i="1"/>
  <c r="S432" i="1"/>
  <c r="O432" i="1"/>
  <c r="Q432" i="1"/>
  <c r="S431" i="1"/>
  <c r="Q431" i="1"/>
  <c r="O431" i="1"/>
  <c r="S430" i="1"/>
  <c r="O430" i="1"/>
  <c r="Q430" i="1"/>
  <c r="S429" i="1"/>
  <c r="Q429" i="1"/>
  <c r="O429" i="1"/>
  <c r="S428" i="1"/>
  <c r="Q428" i="1"/>
  <c r="O428" i="1"/>
  <c r="S427" i="1"/>
  <c r="Q427" i="1"/>
  <c r="O427" i="1"/>
  <c r="S426" i="1"/>
  <c r="O426" i="1"/>
  <c r="Q426" i="1"/>
  <c r="S425" i="1"/>
  <c r="Q425" i="1"/>
  <c r="O425" i="1"/>
  <c r="S424" i="1"/>
  <c r="Q424" i="1"/>
  <c r="O424" i="1"/>
  <c r="S423" i="1"/>
  <c r="Q423" i="1"/>
  <c r="O423" i="1"/>
  <c r="Q422" i="1"/>
  <c r="O422" i="1"/>
  <c r="S422" i="1"/>
  <c r="O421" i="1"/>
  <c r="S421" i="1"/>
  <c r="Q421" i="1"/>
  <c r="S420" i="1"/>
  <c r="O420" i="1"/>
  <c r="Q420" i="1"/>
  <c r="S419" i="1"/>
  <c r="Q419" i="1"/>
  <c r="O419" i="1"/>
  <c r="S418" i="1"/>
  <c r="O418" i="1"/>
  <c r="Q418" i="1"/>
  <c r="Q417" i="1"/>
  <c r="S417" i="1"/>
  <c r="O417" i="1"/>
  <c r="S416" i="1"/>
  <c r="Q416" i="1"/>
  <c r="O416" i="1"/>
  <c r="S415" i="1"/>
  <c r="Q415" i="1"/>
  <c r="O415" i="1"/>
  <c r="S414" i="1"/>
  <c r="O414" i="1"/>
  <c r="Q414" i="1"/>
  <c r="S413" i="1"/>
  <c r="Q413" i="1"/>
  <c r="O413" i="1"/>
  <c r="S412" i="1"/>
  <c r="Q412" i="1"/>
  <c r="O412" i="1"/>
  <c r="S411" i="1"/>
  <c r="Q411" i="1"/>
  <c r="O411" i="1"/>
  <c r="O410" i="1"/>
  <c r="S410" i="1"/>
  <c r="Q410" i="1"/>
  <c r="S409" i="1"/>
  <c r="O409" i="1"/>
  <c r="Q409" i="1"/>
  <c r="S408" i="1"/>
  <c r="Q408" i="1"/>
  <c r="O408" i="1"/>
  <c r="S407" i="1"/>
  <c r="Q407" i="1"/>
  <c r="O407" i="1"/>
  <c r="Q406" i="1"/>
  <c r="O406" i="1"/>
  <c r="S406" i="1"/>
  <c r="S405" i="1"/>
  <c r="Q405" i="1"/>
  <c r="O405" i="1"/>
  <c r="S404" i="1"/>
  <c r="Q404" i="1"/>
  <c r="O404" i="1"/>
  <c r="S403" i="1"/>
  <c r="Q403" i="1"/>
  <c r="O403" i="1"/>
  <c r="S402" i="1"/>
  <c r="O402" i="1"/>
  <c r="Q402" i="1"/>
  <c r="Q401" i="1"/>
  <c r="S401" i="1"/>
  <c r="O401" i="1"/>
  <c r="S400" i="1"/>
  <c r="O400" i="1"/>
  <c r="Q400" i="1"/>
  <c r="S399" i="1"/>
  <c r="Q399" i="1"/>
  <c r="O399" i="1"/>
  <c r="S398" i="1"/>
  <c r="O398" i="1"/>
  <c r="Q398" i="1"/>
  <c r="S397" i="1"/>
  <c r="Q397" i="1"/>
  <c r="O397" i="1"/>
  <c r="Q396" i="1"/>
  <c r="O396" i="1"/>
  <c r="S396" i="1"/>
  <c r="S395" i="1"/>
  <c r="Q395" i="1"/>
  <c r="O395" i="1"/>
  <c r="S394" i="1"/>
  <c r="O394" i="1"/>
  <c r="Q394" i="1"/>
  <c r="S393" i="1"/>
  <c r="Q393" i="1"/>
  <c r="O393" i="1"/>
  <c r="S392" i="1"/>
  <c r="Q392" i="1"/>
  <c r="O392" i="1"/>
  <c r="S391" i="1"/>
  <c r="Q391" i="1"/>
  <c r="O391" i="1"/>
  <c r="Q390" i="1"/>
  <c r="O390" i="1"/>
  <c r="S390" i="1"/>
  <c r="S389" i="1"/>
  <c r="O389" i="1"/>
  <c r="Q389" i="1"/>
  <c r="S388" i="1"/>
  <c r="O388" i="1"/>
  <c r="Q388" i="1"/>
  <c r="S387" i="1"/>
  <c r="Q387" i="1"/>
  <c r="O387" i="1"/>
  <c r="S386" i="1"/>
  <c r="O386" i="1"/>
  <c r="Q386" i="1"/>
  <c r="S385" i="1"/>
  <c r="Q385" i="1"/>
  <c r="O385" i="1"/>
  <c r="S384" i="1"/>
  <c r="Q384" i="1"/>
  <c r="O384" i="1"/>
  <c r="S383" i="1"/>
  <c r="Q383" i="1"/>
  <c r="O383" i="1"/>
  <c r="S339" i="1"/>
  <c r="Q339" i="1"/>
  <c r="O339" i="1"/>
  <c r="S334" i="1"/>
  <c r="O334" i="1"/>
  <c r="Q334" i="1"/>
  <c r="S328" i="1"/>
  <c r="Q328" i="1"/>
  <c r="O328" i="1"/>
  <c r="S313" i="1"/>
  <c r="O313" i="1"/>
  <c r="Q313" i="1"/>
  <c r="S301" i="1"/>
  <c r="Q301" i="1"/>
  <c r="O301" i="1"/>
  <c r="S289" i="1"/>
  <c r="Q289" i="1"/>
  <c r="O289" i="1"/>
  <c r="S282" i="1"/>
  <c r="O282" i="1"/>
  <c r="Q282" i="1"/>
  <c r="S275" i="1"/>
  <c r="Q275" i="1"/>
  <c r="O275" i="1"/>
  <c r="S269" i="1"/>
  <c r="Q269" i="1"/>
  <c r="O269" i="1"/>
  <c r="S262" i="1"/>
  <c r="Q262" i="1"/>
  <c r="O262" i="1"/>
  <c r="S255" i="1"/>
  <c r="Q255" i="1"/>
  <c r="O255" i="1"/>
  <c r="S242" i="1"/>
  <c r="O242" i="1"/>
  <c r="Q242" i="1"/>
  <c r="S235" i="1"/>
  <c r="Q235" i="1"/>
  <c r="O235" i="1"/>
  <c r="S222" i="1"/>
  <c r="O222" i="1"/>
  <c r="Q222" i="1"/>
  <c r="S146" i="1"/>
  <c r="Q146" i="1"/>
  <c r="O146" i="1"/>
  <c r="S135" i="1"/>
  <c r="Q135" i="1"/>
  <c r="O135" i="1"/>
  <c r="S115" i="1"/>
  <c r="Q115" i="1"/>
  <c r="O115" i="1"/>
  <c r="S110" i="1"/>
  <c r="O110" i="1"/>
  <c r="Q110" i="1"/>
  <c r="S108" i="1"/>
  <c r="Q108" i="1"/>
  <c r="O108" i="1"/>
  <c r="S101" i="1"/>
  <c r="O101" i="1"/>
  <c r="Q101" i="1"/>
  <c r="S99" i="1"/>
  <c r="O99" i="1"/>
  <c r="Q99" i="1"/>
  <c r="S96" i="1"/>
  <c r="O96" i="1"/>
  <c r="Q96" i="1"/>
  <c r="S84" i="1"/>
  <c r="Q84" i="1"/>
  <c r="O84" i="1"/>
  <c r="S78" i="1"/>
  <c r="Q78" i="1"/>
  <c r="O78" i="1"/>
  <c r="S71" i="1"/>
  <c r="Q71" i="1"/>
  <c r="O71" i="1"/>
  <c r="S69" i="1"/>
  <c r="Q69" i="1"/>
  <c r="O69" i="1"/>
  <c r="S981" i="1"/>
  <c r="Q981" i="1"/>
  <c r="O981" i="1"/>
  <c r="Q980" i="1"/>
  <c r="O980" i="1"/>
  <c r="S980" i="1"/>
  <c r="Q979" i="1"/>
  <c r="S979" i="1"/>
  <c r="O979" i="1"/>
  <c r="S976" i="1"/>
  <c r="Q976" i="1"/>
  <c r="O976" i="1"/>
  <c r="S971" i="1"/>
  <c r="O971" i="1"/>
  <c r="Q971" i="1"/>
  <c r="O970" i="1"/>
  <c r="Q970" i="1"/>
  <c r="S970" i="1"/>
  <c r="S967" i="1"/>
  <c r="O967" i="1"/>
  <c r="Q967" i="1"/>
  <c r="S966" i="1"/>
  <c r="O966" i="1"/>
  <c r="Q966" i="1"/>
  <c r="S965" i="1"/>
  <c r="Q965" i="1"/>
  <c r="O965" i="1"/>
  <c r="Q964" i="1"/>
  <c r="O964" i="1"/>
  <c r="S964" i="1"/>
  <c r="Q956" i="1"/>
  <c r="S956" i="1"/>
  <c r="O956" i="1"/>
  <c r="S955" i="1"/>
  <c r="O955" i="1"/>
  <c r="Q955" i="1"/>
  <c r="Q952" i="1"/>
  <c r="S952" i="1"/>
  <c r="O952" i="1"/>
  <c r="S949" i="1"/>
  <c r="Q949" i="1"/>
  <c r="O949" i="1"/>
  <c r="Q948" i="1"/>
  <c r="O948" i="1"/>
  <c r="S948" i="1"/>
  <c r="S941" i="1"/>
  <c r="Q941" i="1"/>
  <c r="O941" i="1"/>
  <c r="S934" i="1"/>
  <c r="Q934" i="1"/>
  <c r="O934" i="1"/>
  <c r="S933" i="1"/>
  <c r="O933" i="1"/>
  <c r="Q933" i="1"/>
  <c r="O932" i="1"/>
  <c r="S932" i="1"/>
  <c r="Q932" i="1"/>
  <c r="Q931" i="1"/>
  <c r="S931" i="1"/>
  <c r="O931" i="1"/>
  <c r="O922" i="1"/>
  <c r="S922" i="1"/>
  <c r="Q922" i="1"/>
  <c r="S921" i="1"/>
  <c r="Q921" i="1"/>
  <c r="O921" i="1"/>
  <c r="S920" i="1"/>
  <c r="Q920" i="1"/>
  <c r="O920" i="1"/>
  <c r="Q919" i="1"/>
  <c r="S919" i="1"/>
  <c r="O919" i="1"/>
  <c r="S918" i="1"/>
  <c r="Q918" i="1"/>
  <c r="O918" i="1"/>
  <c r="S917" i="1"/>
  <c r="O917" i="1"/>
  <c r="Q917" i="1"/>
  <c r="S916" i="1"/>
  <c r="O916" i="1"/>
  <c r="Q916" i="1"/>
  <c r="Q915" i="1"/>
  <c r="S915" i="1"/>
  <c r="O915" i="1"/>
  <c r="S914" i="1"/>
  <c r="O914" i="1"/>
  <c r="Q914" i="1"/>
  <c r="S906" i="1"/>
  <c r="O906" i="1"/>
  <c r="Q906" i="1"/>
  <c r="O905" i="1"/>
  <c r="S905" i="1"/>
  <c r="Q905" i="1"/>
  <c r="Q903" i="1"/>
  <c r="S903" i="1"/>
  <c r="O903" i="1"/>
  <c r="S893" i="1"/>
  <c r="Q893" i="1"/>
  <c r="O893" i="1"/>
  <c r="S892" i="1"/>
  <c r="Q892" i="1"/>
  <c r="O892" i="1"/>
  <c r="S891" i="1"/>
  <c r="Q891" i="1"/>
  <c r="O891" i="1"/>
  <c r="S880" i="1"/>
  <c r="Q880" i="1"/>
  <c r="O880" i="1"/>
  <c r="O866" i="1"/>
  <c r="S866" i="1"/>
  <c r="Q866" i="1"/>
  <c r="S865" i="1"/>
  <c r="Q865" i="1"/>
  <c r="O865" i="1"/>
  <c r="S864" i="1"/>
  <c r="Q864" i="1"/>
  <c r="O864" i="1"/>
  <c r="Q863" i="1"/>
  <c r="S863" i="1"/>
  <c r="O863" i="1"/>
  <c r="O862" i="1"/>
  <c r="S862" i="1"/>
  <c r="Q862" i="1"/>
  <c r="S861" i="1"/>
  <c r="Q861" i="1"/>
  <c r="O861" i="1"/>
  <c r="S856" i="1"/>
  <c r="Q856" i="1"/>
  <c r="O856" i="1"/>
  <c r="Q855" i="1"/>
  <c r="O855" i="1"/>
  <c r="S855" i="1"/>
  <c r="S854" i="1"/>
  <c r="Q854" i="1"/>
  <c r="O854" i="1"/>
  <c r="O853" i="1"/>
  <c r="S853" i="1"/>
  <c r="Q853" i="1"/>
  <c r="S852" i="1"/>
  <c r="O852" i="1"/>
  <c r="Q852" i="1"/>
  <c r="S850" i="1"/>
  <c r="O850" i="1"/>
  <c r="Q850" i="1"/>
  <c r="S849" i="1"/>
  <c r="Q849" i="1"/>
  <c r="O849" i="1"/>
  <c r="S848" i="1"/>
  <c r="O848" i="1"/>
  <c r="Q848" i="1"/>
  <c r="Q847" i="1"/>
  <c r="O847" i="1"/>
  <c r="S847" i="1"/>
  <c r="O846" i="1"/>
  <c r="S846" i="1"/>
  <c r="Q846" i="1"/>
  <c r="S845" i="1"/>
  <c r="Q845" i="1"/>
  <c r="O845" i="1"/>
  <c r="S844" i="1"/>
  <c r="Q844" i="1"/>
  <c r="O844" i="1"/>
  <c r="S843" i="1"/>
  <c r="Q843" i="1"/>
  <c r="O843" i="1"/>
  <c r="S842" i="1"/>
  <c r="O842" i="1"/>
  <c r="Q842" i="1"/>
  <c r="O841" i="1"/>
  <c r="S841" i="1"/>
  <c r="Q841" i="1"/>
  <c r="S840" i="1"/>
  <c r="Q840" i="1"/>
  <c r="O840" i="1"/>
  <c r="S832" i="1"/>
  <c r="O832" i="1"/>
  <c r="Q832" i="1"/>
  <c r="Q831" i="1"/>
  <c r="S831" i="1"/>
  <c r="O831" i="1"/>
  <c r="S828" i="1"/>
  <c r="Q828" i="1"/>
  <c r="O828" i="1"/>
  <c r="S827" i="1"/>
  <c r="Q827" i="1"/>
  <c r="O827" i="1"/>
  <c r="O826" i="1"/>
  <c r="S826" i="1"/>
  <c r="Q826" i="1"/>
  <c r="O825" i="1"/>
  <c r="S825" i="1"/>
  <c r="Q825" i="1"/>
  <c r="S824" i="1"/>
  <c r="Q824" i="1"/>
  <c r="O824" i="1"/>
  <c r="Q823" i="1"/>
  <c r="S823" i="1"/>
  <c r="O823" i="1"/>
  <c r="S822" i="1"/>
  <c r="Q822" i="1"/>
  <c r="O822" i="1"/>
  <c r="S814" i="1"/>
  <c r="O814" i="1"/>
  <c r="Q814" i="1"/>
  <c r="S809" i="1"/>
  <c r="O809" i="1"/>
  <c r="Q809" i="1"/>
  <c r="S806" i="1"/>
  <c r="Q806" i="1"/>
  <c r="O806" i="1"/>
  <c r="S805" i="1"/>
  <c r="O805" i="1"/>
  <c r="Q805" i="1"/>
  <c r="S804" i="1"/>
  <c r="O804" i="1"/>
  <c r="Q804" i="1"/>
  <c r="Q803" i="1"/>
  <c r="S803" i="1"/>
  <c r="O803" i="1"/>
  <c r="S800" i="1"/>
  <c r="Q800" i="1"/>
  <c r="O800" i="1"/>
  <c r="Q799" i="1"/>
  <c r="S799" i="1"/>
  <c r="O799" i="1"/>
  <c r="S798" i="1"/>
  <c r="O798" i="1"/>
  <c r="Q798" i="1"/>
  <c r="S797" i="1"/>
  <c r="Q797" i="1"/>
  <c r="O797" i="1"/>
  <c r="S796" i="1"/>
  <c r="Q796" i="1"/>
  <c r="O796" i="1"/>
  <c r="S793" i="1"/>
  <c r="Q793" i="1"/>
  <c r="O793" i="1"/>
  <c r="S792" i="1"/>
  <c r="Q792" i="1"/>
  <c r="O792" i="1"/>
  <c r="Q791" i="1"/>
  <c r="S791" i="1"/>
  <c r="O791" i="1"/>
  <c r="S790" i="1"/>
  <c r="Q790" i="1"/>
  <c r="O790" i="1"/>
  <c r="S789" i="1"/>
  <c r="O789" i="1"/>
  <c r="Q789" i="1"/>
  <c r="Q787" i="1"/>
  <c r="S787" i="1"/>
  <c r="O787" i="1"/>
  <c r="S784" i="1"/>
  <c r="O784" i="1"/>
  <c r="Q784" i="1"/>
  <c r="Q783" i="1"/>
  <c r="O783" i="1"/>
  <c r="S783" i="1"/>
  <c r="S782" i="1"/>
  <c r="O782" i="1"/>
  <c r="Q782" i="1"/>
  <c r="Q771" i="1"/>
  <c r="S771" i="1"/>
  <c r="O771" i="1"/>
  <c r="O770" i="1"/>
  <c r="S770" i="1"/>
  <c r="Q770" i="1"/>
  <c r="S769" i="1"/>
  <c r="Q769" i="1"/>
  <c r="O769" i="1"/>
  <c r="S768" i="1"/>
  <c r="O768" i="1"/>
  <c r="Q768" i="1"/>
  <c r="Q767" i="1"/>
  <c r="S767" i="1"/>
  <c r="O767" i="1"/>
  <c r="S766" i="1"/>
  <c r="O766" i="1"/>
  <c r="Q766" i="1"/>
  <c r="O762" i="1"/>
  <c r="S762" i="1"/>
  <c r="Q762" i="1"/>
  <c r="S761" i="1"/>
  <c r="O761" i="1"/>
  <c r="Q761" i="1"/>
  <c r="S760" i="1"/>
  <c r="Q760" i="1"/>
  <c r="O760" i="1"/>
  <c r="S756" i="1"/>
  <c r="O756" i="1"/>
  <c r="Q756" i="1"/>
  <c r="Q755" i="1"/>
  <c r="S755" i="1"/>
  <c r="O755" i="1"/>
  <c r="O754" i="1"/>
  <c r="S754" i="1"/>
  <c r="Q754" i="1"/>
  <c r="S753" i="1"/>
  <c r="Q753" i="1"/>
  <c r="O753" i="1"/>
  <c r="S752" i="1"/>
  <c r="Q752" i="1"/>
  <c r="O752" i="1"/>
  <c r="Q751" i="1"/>
  <c r="S751" i="1"/>
  <c r="O751" i="1"/>
  <c r="S750" i="1"/>
  <c r="O750" i="1"/>
  <c r="Q750" i="1"/>
  <c r="S746" i="1"/>
  <c r="O746" i="1"/>
  <c r="Q746" i="1"/>
  <c r="Q743" i="1"/>
  <c r="O743" i="1"/>
  <c r="S743" i="1"/>
  <c r="S742" i="1"/>
  <c r="Q742" i="1"/>
  <c r="O742" i="1"/>
  <c r="S741" i="1"/>
  <c r="O741" i="1"/>
  <c r="Q741" i="1"/>
  <c r="S740" i="1"/>
  <c r="O740" i="1"/>
  <c r="Q740" i="1"/>
  <c r="Q739" i="1"/>
  <c r="S739" i="1"/>
  <c r="O739" i="1"/>
  <c r="O738" i="1"/>
  <c r="S738" i="1"/>
  <c r="Q738" i="1"/>
  <c r="S737" i="1"/>
  <c r="Q737" i="1"/>
  <c r="O737" i="1"/>
  <c r="Q735" i="1"/>
  <c r="S735" i="1"/>
  <c r="O735" i="1"/>
  <c r="S733" i="1"/>
  <c r="O733" i="1"/>
  <c r="Q733" i="1"/>
  <c r="S732" i="1"/>
  <c r="Q732" i="1"/>
  <c r="O732" i="1"/>
  <c r="S729" i="1"/>
  <c r="Q729" i="1"/>
  <c r="O729" i="1"/>
  <c r="S728" i="1"/>
  <c r="Q728" i="1"/>
  <c r="O728" i="1"/>
  <c r="Q727" i="1"/>
  <c r="S727" i="1"/>
  <c r="O727" i="1"/>
  <c r="S726" i="1"/>
  <c r="Q726" i="1"/>
  <c r="O726" i="1"/>
  <c r="S725" i="1"/>
  <c r="O725" i="1"/>
  <c r="Q725" i="1"/>
  <c r="S724" i="1"/>
  <c r="O724" i="1"/>
  <c r="Q724" i="1"/>
  <c r="Q723" i="1"/>
  <c r="S723" i="1"/>
  <c r="O723" i="1"/>
  <c r="O722" i="1"/>
  <c r="Q722" i="1"/>
  <c r="S722" i="1"/>
  <c r="S721" i="1"/>
  <c r="Q721" i="1"/>
  <c r="O721" i="1"/>
  <c r="S720" i="1"/>
  <c r="O720" i="1"/>
  <c r="Q720" i="1"/>
  <c r="S717" i="1"/>
  <c r="Q717" i="1"/>
  <c r="O717" i="1"/>
  <c r="S716" i="1"/>
  <c r="Q716" i="1"/>
  <c r="O716" i="1"/>
  <c r="Q715" i="1"/>
  <c r="S715" i="1"/>
  <c r="O715" i="1"/>
  <c r="S714" i="1"/>
  <c r="O714" i="1"/>
  <c r="Q714" i="1"/>
  <c r="S713" i="1"/>
  <c r="O713" i="1"/>
  <c r="Q713" i="1"/>
  <c r="S712" i="1"/>
  <c r="Q712" i="1"/>
  <c r="O712" i="1"/>
  <c r="Q711" i="1"/>
  <c r="S711" i="1"/>
  <c r="O711" i="1"/>
  <c r="S710" i="1"/>
  <c r="Q710" i="1"/>
  <c r="O710" i="1"/>
  <c r="S709" i="1"/>
  <c r="Q709" i="1"/>
  <c r="O709" i="1"/>
  <c r="S708" i="1"/>
  <c r="Q708" i="1"/>
  <c r="O708" i="1"/>
  <c r="Q707" i="1"/>
  <c r="S707" i="1"/>
  <c r="O707" i="1"/>
  <c r="S701" i="1"/>
  <c r="Q701" i="1"/>
  <c r="O701" i="1"/>
  <c r="S700" i="1"/>
  <c r="Q700" i="1"/>
  <c r="O700" i="1"/>
  <c r="Q699" i="1"/>
  <c r="O699" i="1"/>
  <c r="S699" i="1"/>
  <c r="O698" i="1"/>
  <c r="S698" i="1"/>
  <c r="Q698" i="1"/>
  <c r="S697" i="1"/>
  <c r="O697" i="1"/>
  <c r="Q697" i="1"/>
  <c r="Q695" i="1"/>
  <c r="S695" i="1"/>
  <c r="O695" i="1"/>
  <c r="S694" i="1"/>
  <c r="Q694" i="1"/>
  <c r="O694" i="1"/>
  <c r="S693" i="1"/>
  <c r="Q693" i="1"/>
  <c r="O693" i="1"/>
  <c r="S680" i="1"/>
  <c r="Q680" i="1"/>
  <c r="O680" i="1"/>
  <c r="Q679" i="1"/>
  <c r="O679" i="1"/>
  <c r="S679" i="1"/>
  <c r="Q675" i="1"/>
  <c r="S675" i="1"/>
  <c r="O675" i="1"/>
  <c r="O674" i="1"/>
  <c r="S674" i="1"/>
  <c r="Q674" i="1"/>
  <c r="S669" i="1"/>
  <c r="Q669" i="1"/>
  <c r="O669" i="1"/>
  <c r="S668" i="1"/>
  <c r="Q668" i="1"/>
  <c r="O668" i="1"/>
  <c r="Q667" i="1"/>
  <c r="S667" i="1"/>
  <c r="O667" i="1"/>
  <c r="O666" i="1"/>
  <c r="S666" i="1"/>
  <c r="Q666" i="1"/>
  <c r="S665" i="1"/>
  <c r="Q665" i="1"/>
  <c r="O665" i="1"/>
  <c r="S664" i="1"/>
  <c r="Q664" i="1"/>
  <c r="O664" i="1"/>
  <c r="Q663" i="1"/>
  <c r="S663" i="1"/>
  <c r="O663" i="1"/>
  <c r="S662" i="1"/>
  <c r="Q662" i="1"/>
  <c r="O662" i="1"/>
  <c r="S661" i="1"/>
  <c r="O661" i="1"/>
  <c r="Q661" i="1"/>
  <c r="S660" i="1"/>
  <c r="O660" i="1"/>
  <c r="Q660" i="1"/>
  <c r="Q659" i="1"/>
  <c r="S659" i="1"/>
  <c r="O659" i="1"/>
  <c r="O658" i="1"/>
  <c r="Q658" i="1"/>
  <c r="S658" i="1"/>
  <c r="S657" i="1"/>
  <c r="Q657" i="1"/>
  <c r="O657" i="1"/>
  <c r="S653" i="1"/>
  <c r="Q653" i="1"/>
  <c r="O653" i="1"/>
  <c r="S652" i="1"/>
  <c r="Q652" i="1"/>
  <c r="O652" i="1"/>
  <c r="Q651" i="1"/>
  <c r="S651" i="1"/>
  <c r="O651" i="1"/>
  <c r="Q647" i="1"/>
  <c r="S647" i="1"/>
  <c r="O647" i="1"/>
  <c r="S645" i="1"/>
  <c r="Q645" i="1"/>
  <c r="O645" i="1"/>
  <c r="S644" i="1"/>
  <c r="Q644" i="1"/>
  <c r="O644" i="1"/>
  <c r="Q643" i="1"/>
  <c r="S643" i="1"/>
  <c r="O643" i="1"/>
  <c r="O642" i="1"/>
  <c r="S642" i="1"/>
  <c r="Q642" i="1"/>
  <c r="S641" i="1"/>
  <c r="Q641" i="1"/>
  <c r="O641" i="1"/>
  <c r="S640" i="1"/>
  <c r="O640" i="1"/>
  <c r="Q640" i="1"/>
  <c r="Q639" i="1"/>
  <c r="S639" i="1"/>
  <c r="O639" i="1"/>
  <c r="S638" i="1"/>
  <c r="O638" i="1"/>
  <c r="Q638" i="1"/>
  <c r="S637" i="1"/>
  <c r="Q637" i="1"/>
  <c r="O637" i="1"/>
  <c r="S636" i="1"/>
  <c r="Q636" i="1"/>
  <c r="O636" i="1"/>
  <c r="Q635" i="1"/>
  <c r="O635" i="1"/>
  <c r="S635" i="1"/>
  <c r="O634" i="1"/>
  <c r="S634" i="1"/>
  <c r="Q634" i="1"/>
  <c r="S617" i="1"/>
  <c r="O617" i="1"/>
  <c r="Q617" i="1"/>
  <c r="S616" i="1"/>
  <c r="Q616" i="1"/>
  <c r="O616" i="1"/>
  <c r="Q615" i="1"/>
  <c r="O615" i="1"/>
  <c r="S615" i="1"/>
  <c r="S614" i="1"/>
  <c r="Q614" i="1"/>
  <c r="O614" i="1"/>
  <c r="S613" i="1"/>
  <c r="O613" i="1"/>
  <c r="Q613" i="1"/>
  <c r="S612" i="1"/>
  <c r="O612" i="1"/>
  <c r="Q612" i="1"/>
  <c r="Q611" i="1"/>
  <c r="S611" i="1"/>
  <c r="O611" i="1"/>
  <c r="O610" i="1"/>
  <c r="S610" i="1"/>
  <c r="Q610" i="1"/>
  <c r="S605" i="1"/>
  <c r="O605" i="1"/>
  <c r="Q605" i="1"/>
  <c r="S604" i="1"/>
  <c r="Q604" i="1"/>
  <c r="O604" i="1"/>
  <c r="Q603" i="1"/>
  <c r="S603" i="1"/>
  <c r="O603" i="1"/>
  <c r="S601" i="1"/>
  <c r="Q601" i="1"/>
  <c r="O601" i="1"/>
  <c r="O453" i="1"/>
  <c r="S453" i="1"/>
  <c r="Q453" i="1"/>
  <c r="S452" i="1"/>
  <c r="O452" i="1"/>
  <c r="Q452" i="1"/>
  <c r="S451" i="1"/>
  <c r="Q451" i="1"/>
  <c r="O451" i="1"/>
  <c r="S447" i="1"/>
  <c r="Q447" i="1"/>
  <c r="O447" i="1"/>
  <c r="S446" i="1"/>
  <c r="O446" i="1"/>
  <c r="Q446" i="1"/>
  <c r="S445" i="1"/>
  <c r="Q445" i="1"/>
  <c r="O445" i="1"/>
  <c r="S382" i="1"/>
  <c r="O382" i="1"/>
  <c r="Q382" i="1"/>
  <c r="S381" i="1"/>
  <c r="Q381" i="1"/>
  <c r="O381" i="1"/>
  <c r="Q380" i="1"/>
  <c r="S380" i="1"/>
  <c r="O380" i="1"/>
  <c r="S379" i="1"/>
  <c r="Q379" i="1"/>
  <c r="O379" i="1"/>
  <c r="O378" i="1"/>
  <c r="S378" i="1"/>
  <c r="Q378" i="1"/>
  <c r="S377" i="1"/>
  <c r="O377" i="1"/>
  <c r="Q377" i="1"/>
  <c r="S376" i="1"/>
  <c r="Q376" i="1"/>
  <c r="O376" i="1"/>
  <c r="S375" i="1"/>
  <c r="Q375" i="1"/>
  <c r="O375" i="1"/>
  <c r="Q374" i="1"/>
  <c r="O374" i="1"/>
  <c r="S374" i="1"/>
  <c r="S373" i="1"/>
  <c r="Q373" i="1"/>
  <c r="O373" i="1"/>
  <c r="S372" i="1"/>
  <c r="Q372" i="1"/>
  <c r="O372" i="1"/>
  <c r="S371" i="1"/>
  <c r="Q371" i="1"/>
  <c r="O371" i="1"/>
  <c r="S370" i="1"/>
  <c r="O370" i="1"/>
  <c r="Q370" i="1"/>
  <c r="S369" i="1"/>
  <c r="Q369" i="1"/>
  <c r="O369" i="1"/>
  <c r="O368" i="1"/>
  <c r="S368" i="1"/>
  <c r="Q368" i="1"/>
  <c r="S367" i="1"/>
  <c r="Q367" i="1"/>
  <c r="O367" i="1"/>
  <c r="S366" i="1"/>
  <c r="O366" i="1"/>
  <c r="Q366" i="1"/>
  <c r="S365" i="1"/>
  <c r="Q365" i="1"/>
  <c r="O365" i="1"/>
  <c r="Q364" i="1"/>
  <c r="S364" i="1"/>
  <c r="O364" i="1"/>
  <c r="S363" i="1"/>
  <c r="Q363" i="1"/>
  <c r="O363" i="1"/>
  <c r="S362" i="1"/>
  <c r="O362" i="1"/>
  <c r="Q362" i="1"/>
  <c r="S361" i="1"/>
  <c r="Q361" i="1"/>
  <c r="O361" i="1"/>
  <c r="S360" i="1"/>
  <c r="Q360" i="1"/>
  <c r="O360" i="1"/>
  <c r="S359" i="1"/>
  <c r="Q359" i="1"/>
  <c r="O359" i="1"/>
  <c r="Q358" i="1"/>
  <c r="O358" i="1"/>
  <c r="S358" i="1"/>
  <c r="S357" i="1"/>
  <c r="O357" i="1"/>
  <c r="Q357" i="1"/>
  <c r="S356" i="1"/>
  <c r="O356" i="1"/>
  <c r="Q356" i="1"/>
  <c r="S355" i="1"/>
  <c r="Q355" i="1"/>
  <c r="O355" i="1"/>
  <c r="S354" i="1"/>
  <c r="O354" i="1"/>
  <c r="Q354" i="1"/>
  <c r="Q353" i="1"/>
  <c r="S353" i="1"/>
  <c r="O353" i="1"/>
  <c r="S352" i="1"/>
  <c r="Q352" i="1"/>
  <c r="O352" i="1"/>
  <c r="S351" i="1"/>
  <c r="Q351" i="1"/>
  <c r="O351" i="1"/>
  <c r="S350" i="1"/>
  <c r="O350" i="1"/>
  <c r="Q350" i="1"/>
  <c r="S349" i="1"/>
  <c r="Q349" i="1"/>
  <c r="O349" i="1"/>
  <c r="Q348" i="1"/>
  <c r="S348" i="1"/>
  <c r="O348" i="1"/>
  <c r="S347" i="1"/>
  <c r="Q347" i="1"/>
  <c r="O347" i="1"/>
  <c r="O346" i="1"/>
  <c r="S346" i="1"/>
  <c r="Q346" i="1"/>
  <c r="S345" i="1"/>
  <c r="O345" i="1"/>
  <c r="Q345" i="1"/>
  <c r="S344" i="1"/>
  <c r="Q344" i="1"/>
  <c r="O344" i="1"/>
  <c r="S343" i="1"/>
  <c r="Q343" i="1"/>
  <c r="O343" i="1"/>
  <c r="S342" i="1"/>
  <c r="Q342" i="1"/>
  <c r="O342" i="1"/>
  <c r="S341" i="1"/>
  <c r="Q341" i="1"/>
  <c r="O341" i="1"/>
  <c r="S340" i="1"/>
  <c r="Q340" i="1"/>
  <c r="O340" i="1"/>
  <c r="S338" i="1"/>
  <c r="O338" i="1"/>
  <c r="Q338" i="1"/>
  <c r="Q337" i="1"/>
  <c r="O337" i="1"/>
  <c r="S337" i="1"/>
  <c r="O336" i="1"/>
  <c r="S336" i="1"/>
  <c r="Q336" i="1"/>
  <c r="S335" i="1"/>
  <c r="Q335" i="1"/>
  <c r="O335" i="1"/>
  <c r="S333" i="1"/>
  <c r="Q333" i="1"/>
  <c r="O333" i="1"/>
  <c r="S332" i="1"/>
  <c r="Q332" i="1"/>
  <c r="O332" i="1"/>
  <c r="S331" i="1"/>
  <c r="Q331" i="1"/>
  <c r="O331" i="1"/>
  <c r="S330" i="1"/>
  <c r="O330" i="1"/>
  <c r="Q330" i="1"/>
  <c r="S329" i="1"/>
  <c r="Q329" i="1"/>
  <c r="O329" i="1"/>
  <c r="S327" i="1"/>
  <c r="Q327" i="1"/>
  <c r="O327" i="1"/>
  <c r="S326" i="1"/>
  <c r="Q326" i="1"/>
  <c r="O326" i="1"/>
  <c r="S325" i="1"/>
  <c r="O325" i="1"/>
  <c r="Q325" i="1"/>
  <c r="S324" i="1"/>
  <c r="O324" i="1"/>
  <c r="Q324" i="1"/>
  <c r="S323" i="1"/>
  <c r="Q323" i="1"/>
  <c r="O323" i="1"/>
  <c r="S322" i="1"/>
  <c r="O322" i="1"/>
  <c r="Q322" i="1"/>
  <c r="S321" i="1"/>
  <c r="Q321" i="1"/>
  <c r="O321" i="1"/>
  <c r="S320" i="1"/>
  <c r="Q320" i="1"/>
  <c r="O320" i="1"/>
  <c r="S319" i="1"/>
  <c r="Q319" i="1"/>
  <c r="O319" i="1"/>
  <c r="S318" i="1"/>
  <c r="O318" i="1"/>
  <c r="Q318" i="1"/>
  <c r="S317" i="1"/>
  <c r="Q317" i="1"/>
  <c r="O317" i="1"/>
  <c r="Q316" i="1"/>
  <c r="S316" i="1"/>
  <c r="O316" i="1"/>
  <c r="S315" i="1"/>
  <c r="Q315" i="1"/>
  <c r="O315" i="1"/>
  <c r="S314" i="1"/>
  <c r="O314" i="1"/>
  <c r="Q314" i="1"/>
  <c r="S312" i="1"/>
  <c r="Q312" i="1"/>
  <c r="O312" i="1"/>
  <c r="S311" i="1"/>
  <c r="Q311" i="1"/>
  <c r="O311" i="1"/>
  <c r="S310" i="1"/>
  <c r="Q310" i="1"/>
  <c r="O310" i="1"/>
  <c r="S309" i="1"/>
  <c r="Q309" i="1"/>
  <c r="O309" i="1"/>
  <c r="S308" i="1"/>
  <c r="Q308" i="1"/>
  <c r="O308" i="1"/>
  <c r="S307" i="1"/>
  <c r="Q307" i="1"/>
  <c r="O307" i="1"/>
  <c r="S306" i="1"/>
  <c r="O306" i="1"/>
  <c r="Q306" i="1"/>
  <c r="S305" i="1"/>
  <c r="Q305" i="1"/>
  <c r="O305" i="1"/>
  <c r="S304" i="1"/>
  <c r="O304" i="1"/>
  <c r="Q304" i="1"/>
  <c r="S303" i="1"/>
  <c r="Q303" i="1"/>
  <c r="O303" i="1"/>
  <c r="S302" i="1"/>
  <c r="O302" i="1"/>
  <c r="Q302" i="1"/>
  <c r="S300" i="1"/>
  <c r="Q300" i="1"/>
  <c r="O300" i="1"/>
  <c r="S299" i="1"/>
  <c r="Q299" i="1"/>
  <c r="O299" i="1"/>
  <c r="S298" i="1"/>
  <c r="O298" i="1"/>
  <c r="Q298" i="1"/>
  <c r="S297" i="1"/>
  <c r="Q297" i="1"/>
  <c r="O297" i="1"/>
  <c r="S296" i="1"/>
  <c r="Q296" i="1"/>
  <c r="O296" i="1"/>
  <c r="S295" i="1"/>
  <c r="Q295" i="1"/>
  <c r="O295" i="1"/>
  <c r="S294" i="1"/>
  <c r="Q294" i="1"/>
  <c r="O294" i="1"/>
  <c r="S293" i="1"/>
  <c r="O293" i="1"/>
  <c r="Q293" i="1"/>
  <c r="S292" i="1"/>
  <c r="O292" i="1"/>
  <c r="Q292" i="1"/>
  <c r="S291" i="1"/>
  <c r="Q291" i="1"/>
  <c r="O291" i="1"/>
  <c r="S290" i="1"/>
  <c r="O290" i="1"/>
  <c r="Q290" i="1"/>
  <c r="S288" i="1"/>
  <c r="Q288" i="1"/>
  <c r="O288" i="1"/>
  <c r="S287" i="1"/>
  <c r="Q287" i="1"/>
  <c r="O287" i="1"/>
  <c r="S286" i="1"/>
  <c r="O286" i="1"/>
  <c r="Q286" i="1"/>
  <c r="Q285" i="1"/>
  <c r="S285" i="1"/>
  <c r="O285" i="1"/>
  <c r="S284" i="1"/>
  <c r="Q284" i="1"/>
  <c r="O284" i="1"/>
  <c r="S283" i="1"/>
  <c r="Q283" i="1"/>
  <c r="O283" i="1"/>
  <c r="S281" i="1"/>
  <c r="O281" i="1"/>
  <c r="Q281" i="1"/>
  <c r="S280" i="1"/>
  <c r="Q280" i="1"/>
  <c r="O280" i="1"/>
  <c r="S279" i="1"/>
  <c r="Q279" i="1"/>
  <c r="O279" i="1"/>
  <c r="S278" i="1"/>
  <c r="Q278" i="1"/>
  <c r="O278" i="1"/>
  <c r="S277" i="1"/>
  <c r="Q277" i="1"/>
  <c r="O277" i="1"/>
  <c r="Q276" i="1"/>
  <c r="O276" i="1"/>
  <c r="S276" i="1"/>
  <c r="S274" i="1"/>
  <c r="O274" i="1"/>
  <c r="Q274" i="1"/>
  <c r="Q273" i="1"/>
  <c r="S273" i="1"/>
  <c r="O273" i="1"/>
  <c r="S272" i="1"/>
  <c r="O272" i="1"/>
  <c r="Q272" i="1"/>
  <c r="S271" i="1"/>
  <c r="Q271" i="1"/>
  <c r="O271" i="1"/>
  <c r="S270" i="1"/>
  <c r="O270" i="1"/>
  <c r="Q270" i="1"/>
  <c r="S268" i="1"/>
  <c r="Q268" i="1"/>
  <c r="O268" i="1"/>
  <c r="S267" i="1"/>
  <c r="Q267" i="1"/>
  <c r="O267" i="1"/>
  <c r="S266" i="1"/>
  <c r="O266" i="1"/>
  <c r="Q266" i="1"/>
  <c r="S265" i="1"/>
  <c r="Q265" i="1"/>
  <c r="O265" i="1"/>
  <c r="S264" i="1"/>
  <c r="Q264" i="1"/>
  <c r="O264" i="1"/>
  <c r="S263" i="1"/>
  <c r="Q263" i="1"/>
  <c r="O263" i="1"/>
  <c r="S261" i="1"/>
  <c r="O261" i="1"/>
  <c r="Q261" i="1"/>
  <c r="S260" i="1"/>
  <c r="O260" i="1"/>
  <c r="Q260" i="1"/>
  <c r="S259" i="1"/>
  <c r="Q259" i="1"/>
  <c r="O259" i="1"/>
  <c r="S258" i="1"/>
  <c r="O258" i="1"/>
  <c r="Q258" i="1"/>
  <c r="S257" i="1"/>
  <c r="Q257" i="1"/>
  <c r="O257" i="1"/>
  <c r="S256" i="1"/>
  <c r="Q256" i="1"/>
  <c r="O256" i="1"/>
  <c r="S254" i="1"/>
  <c r="O254" i="1"/>
  <c r="Q254" i="1"/>
  <c r="Q253" i="1"/>
  <c r="S253" i="1"/>
  <c r="O253" i="1"/>
  <c r="Q252" i="1"/>
  <c r="S252" i="1"/>
  <c r="O252" i="1"/>
  <c r="S251" i="1"/>
  <c r="Q251" i="1"/>
  <c r="O251" i="1"/>
  <c r="S250" i="1"/>
  <c r="O250" i="1"/>
  <c r="Q250" i="1"/>
  <c r="S249" i="1"/>
  <c r="O249" i="1"/>
  <c r="Q249" i="1"/>
  <c r="S248" i="1"/>
  <c r="Q248" i="1"/>
  <c r="O248" i="1"/>
  <c r="S247" i="1"/>
  <c r="Q247" i="1"/>
  <c r="O247" i="1"/>
  <c r="S246" i="1"/>
  <c r="Q246" i="1"/>
  <c r="O246" i="1"/>
  <c r="S245" i="1"/>
  <c r="Q245" i="1"/>
  <c r="O245" i="1"/>
  <c r="S244" i="1"/>
  <c r="Q244" i="1"/>
  <c r="O244" i="1"/>
  <c r="S243" i="1"/>
  <c r="Q243" i="1"/>
  <c r="O243" i="1"/>
  <c r="S241" i="1"/>
  <c r="Q241" i="1"/>
  <c r="O241" i="1"/>
  <c r="S240" i="1"/>
  <c r="O240" i="1"/>
  <c r="Q240" i="1"/>
  <c r="S239" i="1"/>
  <c r="Q239" i="1"/>
  <c r="O239" i="1"/>
  <c r="S238" i="1"/>
  <c r="O238" i="1"/>
  <c r="Q238" i="1"/>
  <c r="S237" i="1"/>
  <c r="Q237" i="1"/>
  <c r="O237" i="1"/>
  <c r="S236" i="1"/>
  <c r="Q236" i="1"/>
  <c r="O236" i="1"/>
  <c r="S227" i="1"/>
  <c r="Q227" i="1"/>
  <c r="O227" i="1"/>
  <c r="S216" i="1"/>
  <c r="Q216" i="1"/>
  <c r="O216" i="1"/>
  <c r="S214" i="1"/>
  <c r="Q214" i="1"/>
  <c r="O214" i="1"/>
  <c r="S198" i="1"/>
  <c r="Q198" i="1"/>
  <c r="O198" i="1"/>
  <c r="S195" i="1"/>
  <c r="O195" i="1"/>
  <c r="Q195" i="1"/>
  <c r="S189" i="1"/>
  <c r="Q189" i="1"/>
  <c r="O189" i="1"/>
  <c r="Q186" i="1"/>
  <c r="S186" i="1"/>
  <c r="O186" i="1"/>
  <c r="S184" i="1"/>
  <c r="O184" i="1"/>
  <c r="Q184" i="1"/>
  <c r="S171" i="1"/>
  <c r="O171" i="1"/>
  <c r="Q171" i="1"/>
  <c r="B73" i="15"/>
  <c r="G112" i="25" l="1"/>
  <c r="I112" i="25" s="1"/>
  <c r="G134" i="25"/>
  <c r="I134" i="25" s="1"/>
  <c r="G147" i="25"/>
  <c r="I147" i="25" s="1"/>
  <c r="G155" i="25"/>
  <c r="I155" i="25" s="1"/>
  <c r="G109" i="25"/>
  <c r="I109" i="25" s="1"/>
  <c r="G15" i="25"/>
  <c r="I15" i="25" s="1"/>
  <c r="G42" i="25"/>
  <c r="I42" i="25" s="1"/>
  <c r="G188" i="25"/>
  <c r="I188" i="25" s="1"/>
  <c r="G100" i="25"/>
  <c r="I100" i="25" s="1"/>
  <c r="G144" i="25"/>
  <c r="I144" i="25" s="1"/>
  <c r="G97" i="25"/>
  <c r="I97" i="25" s="1"/>
  <c r="G131" i="25"/>
  <c r="I131" i="25" s="1"/>
  <c r="G125" i="25"/>
  <c r="I125" i="25" s="1"/>
  <c r="G27" i="25"/>
  <c r="I27" i="25" s="1"/>
  <c r="G156" i="25"/>
  <c r="I156" i="25" s="1"/>
  <c r="G150" i="25"/>
  <c r="I150" i="25" s="1"/>
  <c r="G81" i="25"/>
  <c r="I81" i="25" s="1"/>
  <c r="G186" i="25"/>
  <c r="I186" i="25" s="1"/>
  <c r="G70" i="25"/>
  <c r="I70" i="25" s="1"/>
  <c r="G140" i="25"/>
  <c r="I140" i="25" s="1"/>
  <c r="G121" i="25"/>
  <c r="I121" i="25" s="1"/>
  <c r="G175" i="25"/>
  <c r="I175" i="25" s="1"/>
  <c r="G106" i="25"/>
  <c r="I106" i="25" s="1"/>
  <c r="G119" i="25"/>
  <c r="I119" i="25" s="1"/>
  <c r="G192" i="25"/>
  <c r="I192" i="25" s="1"/>
  <c r="G96" i="25"/>
  <c r="I96" i="25" s="1"/>
  <c r="G149" i="25"/>
  <c r="I149" i="25" s="1"/>
  <c r="G114" i="25"/>
  <c r="I114" i="25" s="1"/>
  <c r="G182" i="25"/>
  <c r="I182" i="25" s="1"/>
  <c r="G99" i="25"/>
  <c r="I99" i="25" s="1"/>
  <c r="G135" i="25"/>
  <c r="I135" i="25" s="1"/>
  <c r="G49" i="25"/>
  <c r="I49" i="25" s="1"/>
  <c r="G130" i="25"/>
  <c r="I130" i="25" s="1"/>
  <c r="G160" i="25"/>
  <c r="I160" i="25" s="1"/>
  <c r="G177" i="25"/>
  <c r="I177" i="25" s="1"/>
  <c r="G185" i="25"/>
  <c r="I185" i="25" s="1"/>
  <c r="G171" i="25"/>
  <c r="I171" i="25" s="1"/>
  <c r="G136" i="25"/>
  <c r="I136" i="25" s="1"/>
  <c r="G105" i="25"/>
  <c r="I105" i="25" s="1"/>
  <c r="G122" i="25"/>
  <c r="I122" i="25" s="1"/>
  <c r="G133" i="25"/>
  <c r="I133" i="25" s="1"/>
  <c r="G107" i="25"/>
  <c r="I107" i="25" s="1"/>
  <c r="G142" i="25"/>
  <c r="I142" i="25" s="1"/>
  <c r="G145" i="25"/>
  <c r="I145" i="25" s="1"/>
  <c r="G98" i="25"/>
  <c r="I98" i="25" s="1"/>
  <c r="G174" i="25"/>
  <c r="I174" i="25" s="1"/>
  <c r="G169" i="25"/>
  <c r="I169" i="25" s="1"/>
  <c r="G178" i="25"/>
  <c r="I178" i="25" s="1"/>
  <c r="G95" i="25"/>
  <c r="I95" i="25" s="1"/>
  <c r="G158" i="25"/>
  <c r="I158" i="25" s="1"/>
  <c r="G184" i="25"/>
  <c r="I184" i="25" s="1"/>
  <c r="G139" i="25"/>
  <c r="I139" i="25" s="1"/>
  <c r="G120" i="25"/>
  <c r="I120" i="25" s="1"/>
  <c r="G101" i="25"/>
  <c r="I101" i="25" s="1"/>
  <c r="G190" i="25"/>
  <c r="I190" i="25" s="1"/>
  <c r="G115" i="25"/>
  <c r="I115" i="25" s="1"/>
  <c r="G141" i="25"/>
  <c r="I141" i="25" s="1"/>
  <c r="G14" i="25"/>
  <c r="I14" i="25" s="1"/>
  <c r="G92" i="25"/>
  <c r="I92" i="25" s="1"/>
  <c r="G187" i="25"/>
  <c r="I187" i="25" s="1"/>
  <c r="G148" i="25"/>
  <c r="I148" i="25" s="1"/>
  <c r="G28" i="25"/>
  <c r="I28" i="25" s="1"/>
  <c r="G166" i="25"/>
  <c r="I166" i="25" s="1"/>
  <c r="G180" i="25"/>
  <c r="I180" i="25" s="1"/>
  <c r="G164" i="25"/>
  <c r="I164" i="25" s="1"/>
  <c r="Q202" i="1"/>
  <c r="Q144" i="1"/>
  <c r="O220" i="1"/>
  <c r="S220" i="1"/>
  <c r="O231" i="1"/>
  <c r="S231" i="1"/>
  <c r="S192" i="1"/>
  <c r="Q80" i="1"/>
  <c r="Q234" i="1"/>
  <c r="O234" i="1"/>
  <c r="O95" i="1"/>
  <c r="Q95" i="1"/>
  <c r="S98" i="1"/>
  <c r="Q192" i="1"/>
  <c r="O80" i="1"/>
  <c r="O225" i="1"/>
  <c r="Q225" i="1"/>
  <c r="S77" i="1"/>
  <c r="Q219" i="1"/>
  <c r="S219" i="1"/>
  <c r="O87" i="1"/>
  <c r="O201" i="1"/>
  <c r="Q201" i="1"/>
  <c r="O191" i="1"/>
  <c r="Q87" i="1"/>
  <c r="S114" i="1"/>
  <c r="Q76" i="1"/>
  <c r="S76" i="1"/>
  <c r="Q114" i="1"/>
  <c r="O86" i="1"/>
  <c r="Q218" i="1"/>
  <c r="O218" i="1"/>
  <c r="L215" i="1"/>
  <c r="H26" i="19" s="1"/>
  <c r="F26" i="19"/>
  <c r="L185" i="1"/>
  <c r="H23" i="19" s="1"/>
  <c r="F23" i="19"/>
  <c r="Q82" i="1"/>
  <c r="O82" i="1"/>
  <c r="L199" i="1"/>
  <c r="H24" i="19" s="1"/>
  <c r="F24" i="19"/>
  <c r="L228" i="1"/>
  <c r="H27" i="19" s="1"/>
  <c r="O149" i="1"/>
  <c r="Q149" i="1"/>
  <c r="O153" i="1"/>
  <c r="O88" i="1"/>
  <c r="Q88" i="1"/>
  <c r="S130" i="1"/>
  <c r="Q86" i="1"/>
  <c r="O170" i="1"/>
  <c r="Q160" i="1"/>
  <c r="Q143" i="1"/>
  <c r="Q141" i="1"/>
  <c r="O105" i="1"/>
  <c r="S177" i="1"/>
  <c r="S74" i="1"/>
  <c r="Q177" i="1"/>
  <c r="Q105" i="1"/>
  <c r="S141" i="1"/>
  <c r="Q74" i="1"/>
  <c r="S156" i="1"/>
  <c r="Q119" i="1"/>
  <c r="O151" i="1"/>
  <c r="Q121" i="1"/>
  <c r="Q151" i="1"/>
  <c r="O121" i="1"/>
  <c r="Q138" i="1"/>
  <c r="O160" i="1"/>
  <c r="Q124" i="1"/>
  <c r="O181" i="1"/>
  <c r="O145" i="1"/>
  <c r="L100" i="1"/>
  <c r="H21" i="19" s="1"/>
  <c r="Q181" i="1"/>
  <c r="O120" i="1"/>
  <c r="Q120" i="1"/>
  <c r="O127" i="1"/>
  <c r="Q113" i="1"/>
  <c r="Q127" i="1"/>
  <c r="O168" i="1"/>
  <c r="S75" i="1"/>
  <c r="S132" i="1"/>
  <c r="S175" i="1"/>
  <c r="Q168" i="1"/>
  <c r="O172" i="1"/>
  <c r="Q172" i="1"/>
  <c r="Q175" i="1"/>
  <c r="Q132" i="1"/>
  <c r="Q152" i="1"/>
  <c r="Q142" i="1"/>
  <c r="S142" i="1"/>
  <c r="S157" i="1"/>
  <c r="O134" i="1"/>
  <c r="O208" i="1"/>
  <c r="O152" i="1"/>
  <c r="O209" i="1"/>
  <c r="Q111" i="1"/>
  <c r="S165" i="1"/>
  <c r="S208" i="1"/>
  <c r="S182" i="1"/>
  <c r="S111" i="1"/>
  <c r="Q165" i="1"/>
  <c r="Q122" i="1"/>
  <c r="O122" i="1"/>
  <c r="O211" i="1"/>
  <c r="O128" i="1"/>
  <c r="O159" i="1"/>
  <c r="Q211" i="1"/>
  <c r="Q128" i="1"/>
  <c r="Q159" i="1"/>
  <c r="S119" i="1"/>
  <c r="O157" i="1"/>
  <c r="Q134" i="1"/>
  <c r="O139" i="1"/>
  <c r="O158" i="1"/>
  <c r="O131" i="1"/>
  <c r="S139" i="1"/>
  <c r="Q131" i="1"/>
  <c r="Q176" i="1"/>
  <c r="O176" i="1"/>
  <c r="O164" i="1"/>
  <c r="Q164" i="1"/>
  <c r="O148" i="1"/>
  <c r="Q148" i="1"/>
  <c r="O116" i="1"/>
  <c r="O179" i="1"/>
  <c r="O79" i="1"/>
  <c r="Q179" i="1"/>
  <c r="Q79" i="1"/>
  <c r="Q130" i="1"/>
  <c r="L109" i="1"/>
  <c r="H22" i="19" s="1"/>
  <c r="F22" i="19"/>
  <c r="Q182" i="1"/>
  <c r="L70" i="1"/>
  <c r="H20" i="19" s="1"/>
  <c r="G20" i="19"/>
  <c r="U942" i="1"/>
  <c r="X942" i="1" s="1"/>
  <c r="U959" i="1"/>
  <c r="X959" i="1" s="1"/>
  <c r="U985" i="1"/>
  <c r="X985" i="1" s="1"/>
  <c r="U957" i="1"/>
  <c r="X957" i="1" s="1"/>
  <c r="U355" i="1"/>
  <c r="X355" i="1" s="1"/>
  <c r="U455" i="1"/>
  <c r="X455" i="1" s="1"/>
  <c r="U575" i="1"/>
  <c r="X575" i="1" s="1"/>
  <c r="U607" i="1"/>
  <c r="X607" i="1" s="1"/>
  <c r="U648" i="1"/>
  <c r="X648" i="1" s="1"/>
  <c r="U655" i="1"/>
  <c r="X655" i="1" s="1"/>
  <c r="U656" i="1"/>
  <c r="X656" i="1" s="1"/>
  <c r="U759" i="1"/>
  <c r="X759" i="1" s="1"/>
  <c r="U772" i="1"/>
  <c r="X772" i="1" s="1"/>
  <c r="U788" i="1"/>
  <c r="X788" i="1" s="1"/>
  <c r="U833" i="1"/>
  <c r="X833" i="1" s="1"/>
  <c r="U836" i="1"/>
  <c r="X836" i="1" s="1"/>
  <c r="U837" i="1"/>
  <c r="X837" i="1" s="1"/>
  <c r="U867" i="1"/>
  <c r="X867" i="1" s="1"/>
  <c r="U875" i="1"/>
  <c r="X875" i="1" s="1"/>
  <c r="U904" i="1"/>
  <c r="X904" i="1" s="1"/>
  <c r="U923" i="1"/>
  <c r="X923" i="1" s="1"/>
  <c r="U935" i="1"/>
  <c r="X935" i="1" s="1"/>
  <c r="U939" i="1"/>
  <c r="X939" i="1" s="1"/>
  <c r="U968" i="1"/>
  <c r="X968" i="1" s="1"/>
  <c r="U969" i="1"/>
  <c r="X969" i="1" s="1"/>
  <c r="U972" i="1"/>
  <c r="X972" i="1" s="1"/>
  <c r="U101" i="1"/>
  <c r="X101" i="1" s="1"/>
  <c r="U281" i="1"/>
  <c r="X281" i="1" s="1"/>
  <c r="U373" i="1"/>
  <c r="X373" i="1" s="1"/>
  <c r="U634" i="1"/>
  <c r="X634" i="1" s="1"/>
  <c r="U412" i="1"/>
  <c r="X412" i="1" s="1"/>
  <c r="U505" i="1"/>
  <c r="X505" i="1" s="1"/>
  <c r="U512" i="1"/>
  <c r="X512" i="1" s="1"/>
  <c r="U540" i="1"/>
  <c r="X540" i="1" s="1"/>
  <c r="U541" i="1"/>
  <c r="X541" i="1" s="1"/>
  <c r="U549" i="1"/>
  <c r="X549" i="1" s="1"/>
  <c r="U552" i="1"/>
  <c r="X552" i="1" s="1"/>
  <c r="U597" i="1"/>
  <c r="X597" i="1" s="1"/>
  <c r="U620" i="1"/>
  <c r="X620" i="1" s="1"/>
  <c r="U621" i="1"/>
  <c r="X621" i="1" s="1"/>
  <c r="U686" i="1"/>
  <c r="X686" i="1" s="1"/>
  <c r="U702" i="1"/>
  <c r="X702" i="1" s="1"/>
  <c r="U731" i="1"/>
  <c r="X731" i="1" s="1"/>
  <c r="U774" i="1"/>
  <c r="X774" i="1" s="1"/>
  <c r="U785" i="1"/>
  <c r="X785" i="1" s="1"/>
  <c r="U795" i="1"/>
  <c r="X795" i="1" s="1"/>
  <c r="U807" i="1"/>
  <c r="X807" i="1" s="1"/>
  <c r="U808" i="1"/>
  <c r="X808" i="1" s="1"/>
  <c r="U813" i="1"/>
  <c r="X813" i="1" s="1"/>
  <c r="U839" i="1"/>
  <c r="X839" i="1" s="1"/>
  <c r="U868" i="1"/>
  <c r="X868" i="1" s="1"/>
  <c r="U869" i="1"/>
  <c r="X869" i="1" s="1"/>
  <c r="U886" i="1"/>
  <c r="X886" i="1" s="1"/>
  <c r="U897" i="1"/>
  <c r="X897" i="1" s="1"/>
  <c r="U898" i="1"/>
  <c r="X898" i="1" s="1"/>
  <c r="U902" i="1"/>
  <c r="X902" i="1" s="1"/>
  <c r="U928" i="1"/>
  <c r="X928" i="1" s="1"/>
  <c r="U937" i="1"/>
  <c r="X937" i="1" s="1"/>
  <c r="U938" i="1"/>
  <c r="X938" i="1" s="1"/>
  <c r="U943" i="1"/>
  <c r="X943" i="1" s="1"/>
  <c r="U946" i="1"/>
  <c r="X946" i="1" s="1"/>
  <c r="U973" i="1"/>
  <c r="X973" i="1" s="1"/>
  <c r="U978" i="1"/>
  <c r="X978" i="1" s="1"/>
  <c r="U243" i="1"/>
  <c r="X243" i="1" s="1"/>
  <c r="U265" i="1"/>
  <c r="X265" i="1" s="1"/>
  <c r="U279" i="1"/>
  <c r="X279" i="1" s="1"/>
  <c r="U323" i="1"/>
  <c r="X323" i="1" s="1"/>
  <c r="U662" i="1"/>
  <c r="X662" i="1" s="1"/>
  <c r="U693" i="1"/>
  <c r="X693" i="1" s="1"/>
  <c r="U826" i="1"/>
  <c r="X826" i="1" s="1"/>
  <c r="U84" i="1"/>
  <c r="X84" i="1" s="1"/>
  <c r="U289" i="1"/>
  <c r="X289" i="1" s="1"/>
  <c r="U385" i="1"/>
  <c r="X385" i="1" s="1"/>
  <c r="U425" i="1"/>
  <c r="X425" i="1" s="1"/>
  <c r="U433" i="1"/>
  <c r="X433" i="1" s="1"/>
  <c r="U471" i="1"/>
  <c r="X471" i="1" s="1"/>
  <c r="U475" i="1"/>
  <c r="X475" i="1" s="1"/>
  <c r="U503" i="1"/>
  <c r="X503" i="1" s="1"/>
  <c r="U519" i="1"/>
  <c r="X519" i="1" s="1"/>
  <c r="U523" i="1"/>
  <c r="X523" i="1" s="1"/>
  <c r="U555" i="1"/>
  <c r="X555" i="1" s="1"/>
  <c r="U579" i="1"/>
  <c r="X579" i="1" s="1"/>
  <c r="U186" i="1"/>
  <c r="X186" i="1" s="1"/>
  <c r="U227" i="1"/>
  <c r="X227" i="1" s="1"/>
  <c r="U237" i="1"/>
  <c r="X237" i="1" s="1"/>
  <c r="U241" i="1"/>
  <c r="X241" i="1" s="1"/>
  <c r="U264" i="1"/>
  <c r="X264" i="1" s="1"/>
  <c r="U305" i="1"/>
  <c r="X305" i="1" s="1"/>
  <c r="U361" i="1"/>
  <c r="X361" i="1" s="1"/>
  <c r="U369" i="1"/>
  <c r="X369" i="1" s="1"/>
  <c r="U377" i="1"/>
  <c r="X377" i="1" s="1"/>
  <c r="U447" i="1"/>
  <c r="X447" i="1" s="1"/>
  <c r="U601" i="1"/>
  <c r="X601" i="1" s="1"/>
  <c r="U638" i="1"/>
  <c r="X638" i="1" s="1"/>
  <c r="U647" i="1"/>
  <c r="X647" i="1" s="1"/>
  <c r="U661" i="1"/>
  <c r="X661" i="1" s="1"/>
  <c r="U665" i="1"/>
  <c r="X665" i="1" s="1"/>
  <c r="U740" i="1"/>
  <c r="X740" i="1" s="1"/>
  <c r="U746" i="1"/>
  <c r="X746" i="1" s="1"/>
  <c r="U760" i="1"/>
  <c r="X760" i="1" s="1"/>
  <c r="U771" i="1"/>
  <c r="X771" i="1" s="1"/>
  <c r="U792" i="1"/>
  <c r="X792" i="1" s="1"/>
  <c r="U798" i="1"/>
  <c r="X798" i="1" s="1"/>
  <c r="U804" i="1"/>
  <c r="X804" i="1" s="1"/>
  <c r="U814" i="1"/>
  <c r="X814" i="1" s="1"/>
  <c r="U846" i="1"/>
  <c r="X846" i="1" s="1"/>
  <c r="U850" i="1"/>
  <c r="X850" i="1" s="1"/>
  <c r="U919" i="1"/>
  <c r="X919" i="1" s="1"/>
  <c r="U931" i="1"/>
  <c r="X931" i="1" s="1"/>
  <c r="U941" i="1"/>
  <c r="X941" i="1" s="1"/>
  <c r="U966" i="1"/>
  <c r="X966" i="1" s="1"/>
  <c r="U976" i="1"/>
  <c r="X976" i="1" s="1"/>
  <c r="U255" i="1"/>
  <c r="X255" i="1" s="1"/>
  <c r="U282" i="1"/>
  <c r="X282" i="1" s="1"/>
  <c r="U384" i="1"/>
  <c r="X384" i="1" s="1"/>
  <c r="U388" i="1"/>
  <c r="X388" i="1" s="1"/>
  <c r="U416" i="1"/>
  <c r="X416" i="1" s="1"/>
  <c r="U424" i="1"/>
  <c r="X424" i="1" s="1"/>
  <c r="U436" i="1"/>
  <c r="X436" i="1" s="1"/>
  <c r="U444" i="1"/>
  <c r="X444" i="1" s="1"/>
  <c r="U466" i="1"/>
  <c r="X466" i="1" s="1"/>
  <c r="U490" i="1"/>
  <c r="X490" i="1" s="1"/>
  <c r="U494" i="1"/>
  <c r="X494" i="1" s="1"/>
  <c r="U498" i="1"/>
  <c r="X498" i="1" s="1"/>
  <c r="U518" i="1"/>
  <c r="X518" i="1" s="1"/>
  <c r="U522" i="1"/>
  <c r="X522" i="1" s="1"/>
  <c r="U550" i="1"/>
  <c r="X550" i="1" s="1"/>
  <c r="U554" i="1"/>
  <c r="X554" i="1" s="1"/>
  <c r="U578" i="1"/>
  <c r="X578" i="1" s="1"/>
  <c r="U582" i="1"/>
  <c r="X582" i="1" s="1"/>
  <c r="U606" i="1"/>
  <c r="X606" i="1" s="1"/>
  <c r="U624" i="1"/>
  <c r="X624" i="1" s="1"/>
  <c r="U649" i="1"/>
  <c r="X649" i="1" s="1"/>
  <c r="U671" i="1"/>
  <c r="X671" i="1" s="1"/>
  <c r="U673" i="1"/>
  <c r="X673" i="1" s="1"/>
  <c r="U681" i="1"/>
  <c r="X681" i="1" s="1"/>
  <c r="U691" i="1"/>
  <c r="X691" i="1" s="1"/>
  <c r="U718" i="1"/>
  <c r="X718" i="1" s="1"/>
  <c r="U730" i="1"/>
  <c r="X730" i="1" s="1"/>
  <c r="U810" i="1"/>
  <c r="X810" i="1" s="1"/>
  <c r="U819" i="1"/>
  <c r="X819" i="1" s="1"/>
  <c r="U821" i="1"/>
  <c r="X821" i="1" s="1"/>
  <c r="U830" i="1"/>
  <c r="X830" i="1" s="1"/>
  <c r="U838" i="1"/>
  <c r="X838" i="1" s="1"/>
  <c r="U872" i="1"/>
  <c r="X872" i="1" s="1"/>
  <c r="U874" i="1"/>
  <c r="X874" i="1" s="1"/>
  <c r="U885" i="1"/>
  <c r="X885" i="1" s="1"/>
  <c r="U911" i="1"/>
  <c r="X911" i="1" s="1"/>
  <c r="U924" i="1"/>
  <c r="X924" i="1" s="1"/>
  <c r="U926" i="1"/>
  <c r="X926" i="1" s="1"/>
  <c r="U977" i="1"/>
  <c r="X977" i="1" s="1"/>
  <c r="U984" i="1"/>
  <c r="X984" i="1" s="1"/>
  <c r="U253" i="1"/>
  <c r="X253" i="1" s="1"/>
  <c r="U258" i="1"/>
  <c r="X258" i="1" s="1"/>
  <c r="U308" i="1"/>
  <c r="X308" i="1" s="1"/>
  <c r="U317" i="1"/>
  <c r="X317" i="1" s="1"/>
  <c r="U348" i="1"/>
  <c r="X348" i="1" s="1"/>
  <c r="U360" i="1"/>
  <c r="X360" i="1" s="1"/>
  <c r="U364" i="1"/>
  <c r="X364" i="1" s="1"/>
  <c r="U379" i="1"/>
  <c r="X379" i="1" s="1"/>
  <c r="U617" i="1"/>
  <c r="X617" i="1" s="1"/>
  <c r="U668" i="1"/>
  <c r="X668" i="1" s="1"/>
  <c r="U695" i="1"/>
  <c r="X695" i="1" s="1"/>
  <c r="U726" i="1"/>
  <c r="X726" i="1" s="1"/>
  <c r="U742" i="1"/>
  <c r="X742" i="1" s="1"/>
  <c r="U797" i="1"/>
  <c r="X797" i="1" s="1"/>
  <c r="U806" i="1"/>
  <c r="X806" i="1" s="1"/>
  <c r="U824" i="1"/>
  <c r="X824" i="1" s="1"/>
  <c r="U848" i="1"/>
  <c r="X848" i="1" s="1"/>
  <c r="U96" i="1"/>
  <c r="X96" i="1" s="1"/>
  <c r="U135" i="1"/>
  <c r="X135" i="1" s="1"/>
  <c r="U301" i="1"/>
  <c r="X301" i="1" s="1"/>
  <c r="U339" i="1"/>
  <c r="X339" i="1" s="1"/>
  <c r="U391" i="1"/>
  <c r="X391" i="1" s="1"/>
  <c r="U407" i="1"/>
  <c r="X407" i="1" s="1"/>
  <c r="U423" i="1"/>
  <c r="X423" i="1" s="1"/>
  <c r="U438" i="1"/>
  <c r="X438" i="1" s="1"/>
  <c r="U450" i="1"/>
  <c r="X450" i="1" s="1"/>
  <c r="U457" i="1"/>
  <c r="X457" i="1" s="1"/>
  <c r="U465" i="1"/>
  <c r="X465" i="1" s="1"/>
  <c r="U493" i="1"/>
  <c r="X493" i="1" s="1"/>
  <c r="U497" i="1"/>
  <c r="X497" i="1" s="1"/>
  <c r="U509" i="1"/>
  <c r="X509" i="1" s="1"/>
  <c r="U520" i="1"/>
  <c r="X520" i="1" s="1"/>
  <c r="U521" i="1"/>
  <c r="X521" i="1" s="1"/>
  <c r="U545" i="1"/>
  <c r="X545" i="1" s="1"/>
  <c r="U569" i="1"/>
  <c r="X569" i="1" s="1"/>
  <c r="U576" i="1"/>
  <c r="X576" i="1" s="1"/>
  <c r="U577" i="1"/>
  <c r="X577" i="1" s="1"/>
  <c r="U588" i="1"/>
  <c r="X588" i="1" s="1"/>
  <c r="U595" i="1"/>
  <c r="X595" i="1" s="1"/>
  <c r="U600" i="1"/>
  <c r="X600" i="1" s="1"/>
  <c r="U602" i="1"/>
  <c r="X602" i="1" s="1"/>
  <c r="U629" i="1"/>
  <c r="X629" i="1" s="1"/>
  <c r="U633" i="1"/>
  <c r="X633" i="1" s="1"/>
  <c r="U214" i="1"/>
  <c r="X214" i="1" s="1"/>
  <c r="U294" i="1"/>
  <c r="X294" i="1" s="1"/>
  <c r="U333" i="1"/>
  <c r="X333" i="1" s="1"/>
  <c r="U378" i="1"/>
  <c r="X378" i="1" s="1"/>
  <c r="U611" i="1"/>
  <c r="X611" i="1" s="1"/>
  <c r="U644" i="1"/>
  <c r="X644" i="1" s="1"/>
  <c r="U707" i="1"/>
  <c r="X707" i="1" s="1"/>
  <c r="U741" i="1"/>
  <c r="X741" i="1" s="1"/>
  <c r="U761" i="1"/>
  <c r="X761" i="1" s="1"/>
  <c r="U783" i="1"/>
  <c r="X783" i="1" s="1"/>
  <c r="U822" i="1"/>
  <c r="X822" i="1" s="1"/>
  <c r="U843" i="1"/>
  <c r="X843" i="1" s="1"/>
  <c r="U933" i="1"/>
  <c r="X933" i="1" s="1"/>
  <c r="U410" i="1"/>
  <c r="X410" i="1" s="1"/>
  <c r="U448" i="1"/>
  <c r="X448" i="1" s="1"/>
  <c r="U564" i="1"/>
  <c r="X564" i="1" s="1"/>
  <c r="U239" i="1"/>
  <c r="X239" i="1" s="1"/>
  <c r="U251" i="1"/>
  <c r="X251" i="1" s="1"/>
  <c r="U270" i="1"/>
  <c r="X270" i="1" s="1"/>
  <c r="U293" i="1"/>
  <c r="X293" i="1" s="1"/>
  <c r="U315" i="1"/>
  <c r="X315" i="1" s="1"/>
  <c r="U358" i="1"/>
  <c r="X358" i="1" s="1"/>
  <c r="U451" i="1"/>
  <c r="X451" i="1" s="1"/>
  <c r="U635" i="1"/>
  <c r="X635" i="1" s="1"/>
  <c r="U675" i="1"/>
  <c r="X675" i="1" s="1"/>
  <c r="U729" i="1"/>
  <c r="X729" i="1" s="1"/>
  <c r="U750" i="1"/>
  <c r="X750" i="1" s="1"/>
  <c r="U782" i="1"/>
  <c r="X782" i="1" s="1"/>
  <c r="U823" i="1"/>
  <c r="X823" i="1" s="1"/>
  <c r="U832" i="1"/>
  <c r="X832" i="1" s="1"/>
  <c r="U864" i="1"/>
  <c r="X864" i="1" s="1"/>
  <c r="U932" i="1"/>
  <c r="X932" i="1" s="1"/>
  <c r="U964" i="1"/>
  <c r="X964" i="1" s="1"/>
  <c r="U970" i="1"/>
  <c r="X970" i="1" s="1"/>
  <c r="U980" i="1"/>
  <c r="X980" i="1" s="1"/>
  <c r="U429" i="1"/>
  <c r="X429" i="1" s="1"/>
  <c r="U511" i="1"/>
  <c r="X511" i="1" s="1"/>
  <c r="U532" i="1"/>
  <c r="X532" i="1" s="1"/>
  <c r="U548" i="1"/>
  <c r="X548" i="1" s="1"/>
  <c r="U244" i="1"/>
  <c r="X244" i="1" s="1"/>
  <c r="U252" i="1"/>
  <c r="X252" i="1" s="1"/>
  <c r="U267" i="1"/>
  <c r="X267" i="1" s="1"/>
  <c r="U272" i="1"/>
  <c r="X272" i="1" s="1"/>
  <c r="U280" i="1"/>
  <c r="X280" i="1" s="1"/>
  <c r="U295" i="1"/>
  <c r="X295" i="1" s="1"/>
  <c r="U303" i="1"/>
  <c r="X303" i="1" s="1"/>
  <c r="U307" i="1"/>
  <c r="X307" i="1" s="1"/>
  <c r="U321" i="1"/>
  <c r="X321" i="1" s="1"/>
  <c r="U324" i="1"/>
  <c r="X324" i="1" s="1"/>
  <c r="U335" i="1"/>
  <c r="X335" i="1" s="1"/>
  <c r="U344" i="1"/>
  <c r="X344" i="1" s="1"/>
  <c r="U351" i="1"/>
  <c r="X351" i="1" s="1"/>
  <c r="U367" i="1"/>
  <c r="X367" i="1" s="1"/>
  <c r="U371" i="1"/>
  <c r="X371" i="1" s="1"/>
  <c r="U375" i="1"/>
  <c r="X375" i="1" s="1"/>
  <c r="U446" i="1"/>
  <c r="X446" i="1" s="1"/>
  <c r="U610" i="1"/>
  <c r="X610" i="1" s="1"/>
  <c r="U613" i="1"/>
  <c r="X613" i="1" s="1"/>
  <c r="U640" i="1"/>
  <c r="X640" i="1" s="1"/>
  <c r="U660" i="1"/>
  <c r="X660" i="1" s="1"/>
  <c r="U700" i="1"/>
  <c r="X700" i="1" s="1"/>
  <c r="U717" i="1"/>
  <c r="X717" i="1" s="1"/>
  <c r="U723" i="1"/>
  <c r="X723" i="1" s="1"/>
  <c r="U732" i="1"/>
  <c r="X732" i="1" s="1"/>
  <c r="U756" i="1"/>
  <c r="X756" i="1" s="1"/>
  <c r="U784" i="1"/>
  <c r="X784" i="1" s="1"/>
  <c r="U828" i="1"/>
  <c r="X828" i="1" s="1"/>
  <c r="U845" i="1"/>
  <c r="X845" i="1" s="1"/>
  <c r="U866" i="1"/>
  <c r="X866" i="1" s="1"/>
  <c r="U906" i="1"/>
  <c r="X906" i="1" s="1"/>
  <c r="U922" i="1"/>
  <c r="X922" i="1" s="1"/>
  <c r="U934" i="1"/>
  <c r="X934" i="1" s="1"/>
  <c r="U952" i="1"/>
  <c r="X952" i="1" s="1"/>
  <c r="U965" i="1"/>
  <c r="X965" i="1" s="1"/>
  <c r="U71" i="1"/>
  <c r="X71" i="1" s="1"/>
  <c r="U78" i="1"/>
  <c r="X78" i="1" s="1"/>
  <c r="U115" i="1"/>
  <c r="X115" i="1" s="1"/>
  <c r="U399" i="1"/>
  <c r="X399" i="1" s="1"/>
  <c r="U415" i="1"/>
  <c r="X415" i="1" s="1"/>
  <c r="U419" i="1"/>
  <c r="X419" i="1" s="1"/>
  <c r="U442" i="1"/>
  <c r="X442" i="1" s="1"/>
  <c r="U456" i="1"/>
  <c r="X456" i="1" s="1"/>
  <c r="U461" i="1"/>
  <c r="X461" i="1" s="1"/>
  <c r="U472" i="1"/>
  <c r="X472" i="1" s="1"/>
  <c r="U489" i="1"/>
  <c r="X489" i="1" s="1"/>
  <c r="U492" i="1"/>
  <c r="X492" i="1" s="1"/>
  <c r="U534" i="1"/>
  <c r="U679" i="1"/>
  <c r="U696" i="1"/>
  <c r="U699" i="1"/>
  <c r="U710" i="1"/>
  <c r="U463" i="1"/>
  <c r="U507" i="1"/>
  <c r="U514" i="1"/>
  <c r="U516" i="1"/>
  <c r="U553" i="1"/>
  <c r="U559" i="1"/>
  <c r="U560" i="1"/>
  <c r="U563" i="1"/>
  <c r="U565" i="1"/>
  <c r="U568" i="1"/>
  <c r="U587" i="1"/>
  <c r="U589" i="1"/>
  <c r="U592" i="1"/>
  <c r="U603" i="1"/>
  <c r="U618" i="1"/>
  <c r="U623" i="1"/>
  <c r="U628" i="1"/>
  <c r="U517" i="1"/>
  <c r="U527" i="1"/>
  <c r="U537" i="1"/>
  <c r="U551" i="1"/>
  <c r="U573" i="1"/>
  <c r="U594" i="1"/>
  <c r="U614" i="1"/>
  <c r="U630" i="1"/>
  <c r="U632" i="1"/>
  <c r="U643" i="1"/>
  <c r="U650" i="1"/>
  <c r="U651" i="1"/>
  <c r="U654" i="1"/>
  <c r="U663" i="1"/>
  <c r="U666" i="1"/>
  <c r="U678" i="1"/>
  <c r="U687" i="1"/>
  <c r="U712" i="1"/>
  <c r="U69" i="1"/>
  <c r="U99" i="1"/>
  <c r="U110" i="1"/>
  <c r="U171" i="1"/>
  <c r="U184" i="1"/>
  <c r="U198" i="1"/>
  <c r="U235" i="1"/>
  <c r="U242" i="1"/>
  <c r="U247" i="1"/>
  <c r="U249" i="1"/>
  <c r="U250" i="1"/>
  <c r="U254" i="1"/>
  <c r="U261" i="1"/>
  <c r="U262" i="1"/>
  <c r="U263" i="1"/>
  <c r="U266" i="1"/>
  <c r="U271" i="1"/>
  <c r="U273" i="1"/>
  <c r="U275" i="1"/>
  <c r="U277" i="1"/>
  <c r="U278" i="1"/>
  <c r="U285" i="1"/>
  <c r="U287" i="1"/>
  <c r="U291" i="1"/>
  <c r="U297" i="1"/>
  <c r="U299" i="1"/>
  <c r="U306" i="1"/>
  <c r="U311" i="1"/>
  <c r="U313" i="1"/>
  <c r="U314" i="1"/>
  <c r="U319" i="1"/>
  <c r="U322" i="1"/>
  <c r="U327" i="1"/>
  <c r="U329" i="1"/>
  <c r="U331" i="1"/>
  <c r="U341" i="1"/>
  <c r="U342" i="1"/>
  <c r="U343" i="1"/>
  <c r="U345" i="1"/>
  <c r="U347" i="1"/>
  <c r="U349" i="1"/>
  <c r="U357" i="1"/>
  <c r="U359" i="1"/>
  <c r="U362" i="1"/>
  <c r="U363" i="1"/>
  <c r="U365" i="1"/>
  <c r="U370" i="1"/>
  <c r="U374" i="1"/>
  <c r="U381" i="1"/>
  <c r="U382" i="1"/>
  <c r="U383" i="1"/>
  <c r="U386" i="1"/>
  <c r="U387" i="1"/>
  <c r="U397" i="1"/>
  <c r="U398" i="1"/>
  <c r="U403" i="1"/>
  <c r="U409" i="1"/>
  <c r="U414" i="1"/>
  <c r="U418" i="1"/>
  <c r="U422" i="1"/>
  <c r="U427" i="1"/>
  <c r="U431" i="1"/>
  <c r="U435" i="1"/>
  <c r="U437" i="1"/>
  <c r="U441" i="1"/>
  <c r="U454" i="1"/>
  <c r="U459" i="1"/>
  <c r="U468" i="1"/>
  <c r="U474" i="1"/>
  <c r="U476" i="1"/>
  <c r="U479" i="1"/>
  <c r="U480" i="1"/>
  <c r="U483" i="1"/>
  <c r="U487" i="1"/>
  <c r="U488" i="1"/>
  <c r="U500" i="1"/>
  <c r="U502" i="1"/>
  <c r="U574" i="1"/>
  <c r="U593" i="1"/>
  <c r="U659" i="1"/>
  <c r="U664" i="1"/>
  <c r="U669" i="1"/>
  <c r="U674" i="1"/>
  <c r="U692" i="1"/>
  <c r="U698" i="1"/>
  <c r="U721" i="1"/>
  <c r="U722" i="1"/>
  <c r="U724" i="1"/>
  <c r="U725" i="1"/>
  <c r="U739" i="1"/>
  <c r="U754" i="1"/>
  <c r="U767" i="1"/>
  <c r="U818" i="1"/>
  <c r="U834" i="1"/>
  <c r="U877" i="1"/>
  <c r="U880" i="1"/>
  <c r="U887" i="1"/>
  <c r="U912" i="1"/>
  <c r="U915" i="1"/>
  <c r="U930" i="1"/>
  <c r="U936" i="1"/>
  <c r="U940" i="1"/>
  <c r="U947" i="1"/>
  <c r="U962" i="1"/>
  <c r="U971" i="1"/>
  <c r="U981" i="1"/>
  <c r="U715" i="1"/>
  <c r="U727" i="1"/>
  <c r="U728" i="1"/>
  <c r="U748" i="1"/>
  <c r="U768" i="1"/>
  <c r="U779" i="1"/>
  <c r="U793" i="1"/>
  <c r="U800" i="1"/>
  <c r="U815" i="1"/>
  <c r="U841" i="1"/>
  <c r="U854" i="1"/>
  <c r="U862" i="1"/>
  <c r="U873" i="1"/>
  <c r="U884" i="1"/>
  <c r="U913" i="1"/>
  <c r="U916" i="1"/>
  <c r="U954" i="1"/>
  <c r="U960" i="1"/>
  <c r="U975" i="1"/>
  <c r="U979" i="1"/>
  <c r="U983" i="1"/>
  <c r="U749" i="1"/>
  <c r="U758" i="1"/>
  <c r="U765" i="1"/>
  <c r="U766" i="1"/>
  <c r="U773" i="1"/>
  <c r="U794" i="1"/>
  <c r="U805" i="1"/>
  <c r="U816" i="1"/>
  <c r="U827" i="1"/>
  <c r="U840" i="1"/>
  <c r="U842" i="1"/>
  <c r="U847" i="1"/>
  <c r="U849" i="1"/>
  <c r="U879" i="1"/>
  <c r="U883" i="1"/>
  <c r="U891" i="1"/>
  <c r="U893" i="1"/>
  <c r="U914" i="1"/>
  <c r="U917" i="1"/>
  <c r="U974" i="1"/>
  <c r="U528" i="1"/>
  <c r="U536" i="1"/>
  <c r="U546" i="1"/>
  <c r="U672" i="1"/>
  <c r="U542" i="1"/>
  <c r="U544" i="1"/>
  <c r="U631" i="1"/>
  <c r="U636" i="1"/>
  <c r="U645" i="1"/>
  <c r="U676" i="1"/>
  <c r="U682" i="1"/>
  <c r="U703" i="1"/>
  <c r="U504" i="1"/>
  <c r="U508" i="1"/>
  <c r="U531" i="1"/>
  <c r="U533" i="1"/>
  <c r="U556" i="1"/>
  <c r="U558" i="1"/>
  <c r="U562" i="1"/>
  <c r="U572" i="1"/>
  <c r="U596" i="1"/>
  <c r="U599" i="1"/>
  <c r="U608" i="1"/>
  <c r="U609" i="1"/>
  <c r="U612" i="1"/>
  <c r="U616" i="1"/>
  <c r="U515" i="1"/>
  <c r="U525" i="1"/>
  <c r="U529" i="1"/>
  <c r="U535" i="1"/>
  <c r="U547" i="1"/>
  <c r="U567" i="1"/>
  <c r="U570" i="1"/>
  <c r="U580" i="1"/>
  <c r="U585" i="1"/>
  <c r="U591" i="1"/>
  <c r="U604" i="1"/>
  <c r="U625" i="1"/>
  <c r="U627" i="1"/>
  <c r="U637" i="1"/>
  <c r="U657" i="1"/>
  <c r="U677" i="1"/>
  <c r="U684" i="1"/>
  <c r="U690" i="1"/>
  <c r="U697" i="1"/>
  <c r="U709" i="1"/>
  <c r="U222" i="1"/>
  <c r="U236" i="1"/>
  <c r="U238" i="1"/>
  <c r="U245" i="1"/>
  <c r="U246" i="1"/>
  <c r="U248" i="1"/>
  <c r="U256" i="1"/>
  <c r="U257" i="1"/>
  <c r="U268" i="1"/>
  <c r="U269" i="1"/>
  <c r="U274" i="1"/>
  <c r="U286" i="1"/>
  <c r="U290" i="1"/>
  <c r="U292" i="1"/>
  <c r="U296" i="1"/>
  <c r="U298" i="1"/>
  <c r="U302" i="1"/>
  <c r="U309" i="1"/>
  <c r="U310" i="1"/>
  <c r="U312" i="1"/>
  <c r="U318" i="1"/>
  <c r="U325" i="1"/>
  <c r="U326" i="1"/>
  <c r="U328" i="1"/>
  <c r="U330" i="1"/>
  <c r="U334" i="1"/>
  <c r="U337" i="1"/>
  <c r="U338" i="1"/>
  <c r="U346" i="1"/>
  <c r="U350" i="1"/>
  <c r="U353" i="1"/>
  <c r="U354" i="1"/>
  <c r="U366" i="1"/>
  <c r="U380" i="1"/>
  <c r="U389" i="1"/>
  <c r="U390" i="1"/>
  <c r="U393" i="1"/>
  <c r="U394" i="1"/>
  <c r="U396" i="1"/>
  <c r="U401" i="1"/>
  <c r="U402" i="1"/>
  <c r="U405" i="1"/>
  <c r="U406" i="1"/>
  <c r="U413" i="1"/>
  <c r="U417" i="1"/>
  <c r="U420" i="1"/>
  <c r="U421" i="1"/>
  <c r="U426" i="1"/>
  <c r="U430" i="1"/>
  <c r="U432" i="1"/>
  <c r="U434" i="1"/>
  <c r="U440" i="1"/>
  <c r="U445" i="1"/>
  <c r="U449" i="1"/>
  <c r="U452" i="1"/>
  <c r="U453" i="1"/>
  <c r="U458" i="1"/>
  <c r="U462" i="1"/>
  <c r="U467" i="1"/>
  <c r="U469" i="1"/>
  <c r="U470" i="1"/>
  <c r="U473" i="1"/>
  <c r="U478" i="1"/>
  <c r="U482" i="1"/>
  <c r="U486" i="1"/>
  <c r="U491" i="1"/>
  <c r="U495" i="1"/>
  <c r="U499" i="1"/>
  <c r="U501" i="1"/>
  <c r="U524" i="1"/>
  <c r="U526" i="1"/>
  <c r="U538" i="1"/>
  <c r="U566" i="1"/>
  <c r="U571" i="1"/>
  <c r="U590" i="1"/>
  <c r="U615" i="1"/>
  <c r="U619" i="1"/>
  <c r="U622" i="1"/>
  <c r="U658" i="1"/>
  <c r="U680" i="1"/>
  <c r="U683" i="1"/>
  <c r="U701" i="1"/>
  <c r="U704" i="1"/>
  <c r="U706" i="1"/>
  <c r="U711" i="1"/>
  <c r="U713" i="1"/>
  <c r="U719" i="1"/>
  <c r="U720" i="1"/>
  <c r="U743" i="1"/>
  <c r="U744" i="1"/>
  <c r="U747" i="1"/>
  <c r="U751" i="1"/>
  <c r="U755" i="1"/>
  <c r="U762" i="1"/>
  <c r="U769" i="1"/>
  <c r="U780" i="1"/>
  <c r="U789" i="1"/>
  <c r="U799" i="1"/>
  <c r="U811" i="1"/>
  <c r="U831" i="1"/>
  <c r="U852" i="1"/>
  <c r="U857" i="1"/>
  <c r="U858" i="1"/>
  <c r="U863" i="1"/>
  <c r="U889" i="1"/>
  <c r="U892" i="1"/>
  <c r="U895" i="1"/>
  <c r="U927" i="1"/>
  <c r="U956" i="1"/>
  <c r="U714" i="1"/>
  <c r="U716" i="1"/>
  <c r="U737" i="1"/>
  <c r="U753" i="1"/>
  <c r="U757" i="1"/>
  <c r="U763" i="1"/>
  <c r="U776" i="1"/>
  <c r="U790" i="1"/>
  <c r="U809" i="1"/>
  <c r="U812" i="1"/>
  <c r="U870" i="1"/>
  <c r="U878" i="1"/>
  <c r="U881" i="1"/>
  <c r="U890" i="1"/>
  <c r="U894" i="1"/>
  <c r="U905" i="1"/>
  <c r="U925" i="1"/>
  <c r="U929" i="1"/>
  <c r="U944" i="1"/>
  <c r="U949" i="1"/>
  <c r="U963" i="1"/>
  <c r="U982" i="1"/>
  <c r="U735" i="1"/>
  <c r="U736" i="1"/>
  <c r="U738" i="1"/>
  <c r="U752" i="1"/>
  <c r="U764" i="1"/>
  <c r="U770" i="1"/>
  <c r="U777" i="1"/>
  <c r="U787" i="1"/>
  <c r="U801" i="1"/>
  <c r="U802" i="1"/>
  <c r="U844" i="1"/>
  <c r="U860" i="1"/>
  <c r="U865" i="1"/>
  <c r="U882" i="1"/>
  <c r="U888" i="1"/>
  <c r="U899" i="1"/>
  <c r="U900" i="1"/>
  <c r="U903" i="1"/>
  <c r="U958" i="1"/>
  <c r="U961" i="1"/>
  <c r="U506" i="1"/>
  <c r="U539" i="1"/>
  <c r="U639" i="1"/>
  <c r="U642" i="1"/>
  <c r="U653" i="1"/>
  <c r="U685" i="1"/>
  <c r="U688" i="1"/>
  <c r="U510" i="1"/>
  <c r="U557" i="1"/>
  <c r="U561" i="1"/>
  <c r="U581" i="1"/>
  <c r="U584" i="1"/>
  <c r="U605" i="1"/>
  <c r="U513" i="1"/>
  <c r="U543" i="1"/>
  <c r="U583" i="1"/>
  <c r="U598" i="1"/>
  <c r="U646" i="1"/>
  <c r="U670" i="1"/>
  <c r="U694" i="1"/>
  <c r="U705" i="1"/>
  <c r="U108" i="1"/>
  <c r="U146" i="1"/>
  <c r="U189" i="1"/>
  <c r="U195" i="1"/>
  <c r="U216" i="1"/>
  <c r="U240" i="1"/>
  <c r="U259" i="1"/>
  <c r="U260" i="1"/>
  <c r="U276" i="1"/>
  <c r="U283" i="1"/>
  <c r="U284" i="1"/>
  <c r="U288" i="1"/>
  <c r="U300" i="1"/>
  <c r="U304" i="1"/>
  <c r="U316" i="1"/>
  <c r="U320" i="1"/>
  <c r="U332" i="1"/>
  <c r="U336" i="1"/>
  <c r="U340" i="1"/>
  <c r="U352" i="1"/>
  <c r="U356" i="1"/>
  <c r="U368" i="1"/>
  <c r="U372" i="1"/>
  <c r="U376" i="1"/>
  <c r="U392" i="1"/>
  <c r="U395" i="1"/>
  <c r="U400" i="1"/>
  <c r="U404" i="1"/>
  <c r="U408" i="1"/>
  <c r="U411" i="1"/>
  <c r="U428" i="1"/>
  <c r="U439" i="1"/>
  <c r="U443" i="1"/>
  <c r="U460" i="1"/>
  <c r="U464" i="1"/>
  <c r="U477" i="1"/>
  <c r="U481" i="1"/>
  <c r="U484" i="1"/>
  <c r="U485" i="1"/>
  <c r="U496" i="1"/>
  <c r="U530" i="1"/>
  <c r="U586" i="1"/>
  <c r="U626" i="1"/>
  <c r="U641" i="1"/>
  <c r="U652" i="1"/>
  <c r="U667" i="1"/>
  <c r="U689" i="1"/>
  <c r="U708" i="1"/>
  <c r="U775" i="1"/>
  <c r="U786" i="1"/>
  <c r="U825" i="1"/>
  <c r="U861" i="1"/>
  <c r="U901" i="1"/>
  <c r="U907" i="1"/>
  <c r="U908" i="1"/>
  <c r="U918" i="1"/>
  <c r="U921" i="1"/>
  <c r="U950" i="1"/>
  <c r="U953" i="1"/>
  <c r="U734" i="1"/>
  <c r="U745" i="1"/>
  <c r="U796" i="1"/>
  <c r="U803" i="1"/>
  <c r="U817" i="1"/>
  <c r="U820" i="1"/>
  <c r="U829" i="1"/>
  <c r="U851" i="1"/>
  <c r="U855" i="1"/>
  <c r="U856" i="1"/>
  <c r="U859" i="1"/>
  <c r="U876" i="1"/>
  <c r="U910" i="1"/>
  <c r="U967" i="1"/>
  <c r="U733" i="1"/>
  <c r="U778" i="1"/>
  <c r="U781" i="1"/>
  <c r="U791" i="1"/>
  <c r="U835" i="1"/>
  <c r="U853" i="1"/>
  <c r="U871" i="1"/>
  <c r="U896" i="1"/>
  <c r="U909" i="1"/>
  <c r="U920" i="1"/>
  <c r="U945" i="1"/>
  <c r="U948" i="1"/>
  <c r="U951" i="1"/>
  <c r="U955" i="1"/>
  <c r="D9" i="19"/>
  <c r="F12" i="1"/>
  <c r="G12" i="1"/>
  <c r="D13" i="18"/>
  <c r="E13" i="18"/>
  <c r="G13" i="18"/>
  <c r="D14" i="18"/>
  <c r="E14" i="18"/>
  <c r="D16" i="18"/>
  <c r="E16" i="18"/>
  <c r="G16" i="18"/>
  <c r="D17" i="18"/>
  <c r="E17" i="18"/>
  <c r="G17" i="18"/>
  <c r="D18" i="18"/>
  <c r="E18" i="18"/>
  <c r="G18" i="18"/>
  <c r="D20" i="18"/>
  <c r="E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Q196" i="1" l="1"/>
  <c r="G91" i="25"/>
  <c r="I91" i="25" s="1"/>
  <c r="Q221" i="1"/>
  <c r="G50" i="25"/>
  <c r="I50" i="25" s="1"/>
  <c r="Q102" i="1"/>
  <c r="G154" i="25"/>
  <c r="I154" i="25" s="1"/>
  <c r="O72" i="1"/>
  <c r="G127" i="25"/>
  <c r="I127" i="25" s="1"/>
  <c r="Q91" i="1"/>
  <c r="G39" i="25"/>
  <c r="I39" i="25" s="1"/>
  <c r="S126" i="1"/>
  <c r="G181" i="25"/>
  <c r="I181" i="25" s="1"/>
  <c r="O89" i="1"/>
  <c r="G80" i="25"/>
  <c r="I80" i="25" s="1"/>
  <c r="Q178" i="1"/>
  <c r="G64" i="25"/>
  <c r="I64" i="25" s="1"/>
  <c r="Q230" i="1"/>
  <c r="G132" i="25"/>
  <c r="I132" i="25" s="1"/>
  <c r="O207" i="1"/>
  <c r="G85" i="25"/>
  <c r="I85" i="25" s="1"/>
  <c r="S190" i="1"/>
  <c r="G65" i="25"/>
  <c r="I65" i="25" s="1"/>
  <c r="Q73" i="1"/>
  <c r="G93" i="25"/>
  <c r="I93" i="25" s="1"/>
  <c r="O169" i="1"/>
  <c r="G103" i="25"/>
  <c r="I103" i="25" s="1"/>
  <c r="Q103" i="1"/>
  <c r="G88" i="25"/>
  <c r="I88" i="25" s="1"/>
  <c r="Q209" i="1"/>
  <c r="G25" i="25"/>
  <c r="I25" i="25" s="1"/>
  <c r="O166" i="1"/>
  <c r="G163" i="25"/>
  <c r="I163" i="25" s="1"/>
  <c r="O173" i="1"/>
  <c r="G161" i="25"/>
  <c r="I161" i="25" s="1"/>
  <c r="O232" i="1"/>
  <c r="G183" i="25"/>
  <c r="I183" i="25" s="1"/>
  <c r="O125" i="1"/>
  <c r="G191" i="25"/>
  <c r="I191" i="25" s="1"/>
  <c r="S200" i="1"/>
  <c r="G31" i="25"/>
  <c r="I31" i="25" s="1"/>
  <c r="S129" i="1"/>
  <c r="G124" i="25"/>
  <c r="I124" i="25" s="1"/>
  <c r="Q97" i="1"/>
  <c r="G45" i="25"/>
  <c r="I45" i="25" s="1"/>
  <c r="Q154" i="1"/>
  <c r="O155" i="1"/>
  <c r="Q155" i="1"/>
  <c r="O91" i="1"/>
  <c r="Q153" i="1"/>
  <c r="O200" i="1"/>
  <c r="O83" i="1"/>
  <c r="O144" i="1"/>
  <c r="Q223" i="1"/>
  <c r="G66" i="25"/>
  <c r="I66" i="25" s="1"/>
  <c r="Q188" i="1"/>
  <c r="G20" i="25"/>
  <c r="I20" i="25" s="1"/>
  <c r="O156" i="1"/>
  <c r="G159" i="25"/>
  <c r="I159" i="25" s="1"/>
  <c r="O112" i="1"/>
  <c r="G167" i="25"/>
  <c r="I167" i="25" s="1"/>
  <c r="O93" i="1"/>
  <c r="G123" i="25"/>
  <c r="I123" i="25" s="1"/>
  <c r="O107" i="1"/>
  <c r="G56" i="25"/>
  <c r="I56" i="25" s="1"/>
  <c r="O180" i="1"/>
  <c r="G29" i="25"/>
  <c r="I29" i="25" s="1"/>
  <c r="O124" i="1"/>
  <c r="G151" i="25"/>
  <c r="I151" i="25" s="1"/>
  <c r="Q197" i="1"/>
  <c r="G16" i="25"/>
  <c r="I16" i="25" s="1"/>
  <c r="Q126" i="1"/>
  <c r="O129" i="1"/>
  <c r="U129" i="1" s="1"/>
  <c r="X129" i="1" s="1"/>
  <c r="S150" i="1"/>
  <c r="Q232" i="1"/>
  <c r="Q83" i="1"/>
  <c r="O98" i="1"/>
  <c r="O224" i="1"/>
  <c r="G24" i="25"/>
  <c r="I24" i="25" s="1"/>
  <c r="Q187" i="1"/>
  <c r="G84" i="25"/>
  <c r="I84" i="25" s="1"/>
  <c r="S158" i="1"/>
  <c r="G138" i="25"/>
  <c r="I138" i="25" s="1"/>
  <c r="O174" i="1"/>
  <c r="G162" i="25"/>
  <c r="I162" i="25" s="1"/>
  <c r="S167" i="1"/>
  <c r="G104" i="25"/>
  <c r="I104" i="25" s="1"/>
  <c r="Q212" i="1"/>
  <c r="G21" i="25"/>
  <c r="I21" i="25" s="1"/>
  <c r="Q229" i="1"/>
  <c r="G90" i="25"/>
  <c r="I90" i="25" s="1"/>
  <c r="O138" i="1"/>
  <c r="G118" i="25"/>
  <c r="I118" i="25" s="1"/>
  <c r="Q94" i="1"/>
  <c r="G33" i="25"/>
  <c r="I33" i="25" s="1"/>
  <c r="O123" i="1"/>
  <c r="G189" i="25"/>
  <c r="I189" i="25" s="1"/>
  <c r="S106" i="1"/>
  <c r="G117" i="25"/>
  <c r="I117" i="25" s="1"/>
  <c r="Q118" i="1"/>
  <c r="G157" i="25"/>
  <c r="I157" i="25" s="1"/>
  <c r="Q77" i="1"/>
  <c r="G58" i="25"/>
  <c r="I58" i="25" s="1"/>
  <c r="O140" i="1"/>
  <c r="G110" i="25"/>
  <c r="I110" i="25" s="1"/>
  <c r="Q191" i="1"/>
  <c r="G54" i="25"/>
  <c r="I54" i="25" s="1"/>
  <c r="S204" i="1"/>
  <c r="G71" i="25"/>
  <c r="I71" i="25" s="1"/>
  <c r="Q145" i="1"/>
  <c r="G172" i="25"/>
  <c r="I172" i="25" s="1"/>
  <c r="Q203" i="1"/>
  <c r="G68" i="25"/>
  <c r="I68" i="25" s="1"/>
  <c r="S137" i="1"/>
  <c r="G86" i="25"/>
  <c r="I86" i="25" s="1"/>
  <c r="O81" i="1"/>
  <c r="G153" i="25"/>
  <c r="I153" i="25" s="1"/>
  <c r="Q85" i="1"/>
  <c r="G146" i="25"/>
  <c r="I146" i="25" s="1"/>
  <c r="S116" i="1"/>
  <c r="G173" i="25"/>
  <c r="I173" i="25" s="1"/>
  <c r="O136" i="1"/>
  <c r="G79" i="25"/>
  <c r="I79" i="25" s="1"/>
  <c r="O117" i="1"/>
  <c r="G108" i="25"/>
  <c r="I108" i="25" s="1"/>
  <c r="O154" i="1"/>
  <c r="O150" i="1"/>
  <c r="O113" i="1"/>
  <c r="O143" i="1"/>
  <c r="S193" i="1"/>
  <c r="G13" i="25"/>
  <c r="O226" i="1"/>
  <c r="G18" i="25"/>
  <c r="I18" i="25" s="1"/>
  <c r="S90" i="1"/>
  <c r="G143" i="25"/>
  <c r="I143" i="25" s="1"/>
  <c r="Q147" i="1"/>
  <c r="G87" i="25"/>
  <c r="I87" i="25" s="1"/>
  <c r="O68" i="1"/>
  <c r="G111" i="25"/>
  <c r="I111" i="25" s="1"/>
  <c r="Q233" i="1"/>
  <c r="G179" i="25"/>
  <c r="I179" i="25" s="1"/>
  <c r="Q75" i="1"/>
  <c r="G170" i="25"/>
  <c r="I170" i="25" s="1"/>
  <c r="S104" i="1"/>
  <c r="G94" i="25"/>
  <c r="I94" i="25" s="1"/>
  <c r="O202" i="1"/>
  <c r="G62" i="25"/>
  <c r="I62" i="25" s="1"/>
  <c r="S68" i="1"/>
  <c r="O90" i="1"/>
  <c r="O104" i="1"/>
  <c r="S93" i="1"/>
  <c r="O188" i="1"/>
  <c r="Q123" i="1"/>
  <c r="Q112" i="1"/>
  <c r="Q89" i="1"/>
  <c r="S229" i="1"/>
  <c r="O212" i="1"/>
  <c r="S207" i="1"/>
  <c r="O106" i="1"/>
  <c r="O103" i="1"/>
  <c r="O147" i="1"/>
  <c r="O223" i="1"/>
  <c r="Q180" i="1"/>
  <c r="S178" i="1"/>
  <c r="Q107" i="1"/>
  <c r="Q72" i="1"/>
  <c r="S173" i="1"/>
  <c r="S203" i="1"/>
  <c r="O221" i="1"/>
  <c r="U221" i="1" s="1"/>
  <c r="X221" i="1" s="1"/>
  <c r="O102" i="1"/>
  <c r="O73" i="1"/>
  <c r="Q136" i="1"/>
  <c r="Q174" i="1"/>
  <c r="S81" i="1"/>
  <c r="O85" i="1"/>
  <c r="S125" i="1"/>
  <c r="Q140" i="1"/>
  <c r="S197" i="1"/>
  <c r="Q166" i="1"/>
  <c r="O137" i="1"/>
  <c r="Q117" i="1"/>
  <c r="O97" i="1"/>
  <c r="O230" i="1"/>
  <c r="O118" i="1"/>
  <c r="Q190" i="1"/>
  <c r="O167" i="1"/>
  <c r="O187" i="1"/>
  <c r="O233" i="1"/>
  <c r="O196" i="1"/>
  <c r="Q169" i="1"/>
  <c r="Q226" i="1"/>
  <c r="S102" i="1"/>
  <c r="S174" i="1"/>
  <c r="S133" i="1"/>
  <c r="O229" i="1"/>
  <c r="O178" i="1"/>
  <c r="U178" i="1" s="1"/>
  <c r="V178" i="1" s="1"/>
  <c r="S94" i="1"/>
  <c r="Q207" i="1"/>
  <c r="Q106" i="1"/>
  <c r="S73" i="1"/>
  <c r="S140" i="1"/>
  <c r="S103" i="1"/>
  <c r="U103" i="1" s="1"/>
  <c r="V103" i="1" s="1"/>
  <c r="Q204" i="1"/>
  <c r="S166" i="1"/>
  <c r="O203" i="1"/>
  <c r="U203" i="1" s="1"/>
  <c r="V203" i="1" s="1"/>
  <c r="Q173" i="1"/>
  <c r="Q81" i="1"/>
  <c r="U81" i="1" s="1"/>
  <c r="V81" i="1" s="1"/>
  <c r="Q125" i="1"/>
  <c r="U125" i="1" s="1"/>
  <c r="V125" i="1" s="1"/>
  <c r="S85" i="1"/>
  <c r="Q129" i="1"/>
  <c r="S136" i="1"/>
  <c r="Q133" i="1"/>
  <c r="O94" i="1"/>
  <c r="Q156" i="1"/>
  <c r="U156" i="1" s="1"/>
  <c r="V156" i="1" s="1"/>
  <c r="O217" i="1"/>
  <c r="Q217" i="1"/>
  <c r="S210" i="1"/>
  <c r="S233" i="1"/>
  <c r="S180" i="1"/>
  <c r="U180" i="1" s="1"/>
  <c r="V180" i="1" s="1"/>
  <c r="Q104" i="1"/>
  <c r="U104" i="1" s="1"/>
  <c r="V104" i="1" s="1"/>
  <c r="S124" i="1"/>
  <c r="U124" i="1" s="1"/>
  <c r="V124" i="1" s="1"/>
  <c r="S168" i="1"/>
  <c r="U168" i="1" s="1"/>
  <c r="V168" i="1" s="1"/>
  <c r="O197" i="1"/>
  <c r="S120" i="1"/>
  <c r="U120" i="1" s="1"/>
  <c r="X120" i="1" s="1"/>
  <c r="Q170" i="1"/>
  <c r="U170" i="1" s="1"/>
  <c r="S170" i="1"/>
  <c r="S218" i="1"/>
  <c r="U218" i="1" s="1"/>
  <c r="V218" i="1" s="1"/>
  <c r="O111" i="1"/>
  <c r="U111" i="1" s="1"/>
  <c r="X111" i="1" s="1"/>
  <c r="S82" i="1"/>
  <c r="U82" i="1" s="1"/>
  <c r="X82" i="1" s="1"/>
  <c r="S122" i="1"/>
  <c r="U122" i="1" s="1"/>
  <c r="V122" i="1" s="1"/>
  <c r="S95" i="1"/>
  <c r="U95" i="1" s="1"/>
  <c r="V95" i="1" s="1"/>
  <c r="O177" i="1"/>
  <c r="O142" i="1"/>
  <c r="U142" i="1" s="1"/>
  <c r="V142" i="1" s="1"/>
  <c r="O119" i="1"/>
  <c r="U119" i="1" s="1"/>
  <c r="V119" i="1" s="1"/>
  <c r="O141" i="1"/>
  <c r="Q224" i="1"/>
  <c r="O204" i="1"/>
  <c r="S221" i="1"/>
  <c r="Q158" i="1"/>
  <c r="S91" i="1"/>
  <c r="S212" i="1"/>
  <c r="S89" i="1"/>
  <c r="U89" i="1" s="1"/>
  <c r="V89" i="1" s="1"/>
  <c r="S172" i="1"/>
  <c r="U172" i="1" s="1"/>
  <c r="V172" i="1" s="1"/>
  <c r="S153" i="1"/>
  <c r="U153" i="1" s="1"/>
  <c r="V153" i="1" s="1"/>
  <c r="S181" i="1"/>
  <c r="U181" i="1" s="1"/>
  <c r="X181" i="1" s="1"/>
  <c r="S155" i="1"/>
  <c r="O77" i="1"/>
  <c r="U77" i="1" s="1"/>
  <c r="V77" i="1" s="1"/>
  <c r="S113" i="1"/>
  <c r="U113" i="1" s="1"/>
  <c r="X113" i="1" s="1"/>
  <c r="S152" i="1"/>
  <c r="U152" i="1" s="1"/>
  <c r="V152" i="1" s="1"/>
  <c r="S83" i="1"/>
  <c r="U83" i="1" s="1"/>
  <c r="V83" i="1" s="1"/>
  <c r="S134" i="1"/>
  <c r="S144" i="1"/>
  <c r="S179" i="1"/>
  <c r="U179" i="1" s="1"/>
  <c r="V179" i="1" s="1"/>
  <c r="S143" i="1"/>
  <c r="S131" i="1"/>
  <c r="U131" i="1" s="1"/>
  <c r="V131" i="1" s="1"/>
  <c r="Q150" i="1"/>
  <c r="U150" i="1" s="1"/>
  <c r="X150" i="1" s="1"/>
  <c r="S225" i="1"/>
  <c r="U225" i="1" s="1"/>
  <c r="X225" i="1" s="1"/>
  <c r="S154" i="1"/>
  <c r="U154" i="1" s="1"/>
  <c r="V154" i="1" s="1"/>
  <c r="O210" i="1"/>
  <c r="S217" i="1"/>
  <c r="S188" i="1"/>
  <c r="U188" i="1" s="1"/>
  <c r="X188" i="1" s="1"/>
  <c r="Q139" i="1"/>
  <c r="U139" i="1" s="1"/>
  <c r="V139" i="1" s="1"/>
  <c r="Q93" i="1"/>
  <c r="U93" i="1" s="1"/>
  <c r="X93" i="1" s="1"/>
  <c r="Q68" i="1"/>
  <c r="S151" i="1"/>
  <c r="U151" i="1" s="1"/>
  <c r="V151" i="1" s="1"/>
  <c r="O75" i="1"/>
  <c r="U75" i="1" s="1"/>
  <c r="V75" i="1" s="1"/>
  <c r="S149" i="1"/>
  <c r="U149" i="1" s="1"/>
  <c r="V149" i="1" s="1"/>
  <c r="S202" i="1"/>
  <c r="U202" i="1" s="1"/>
  <c r="V202" i="1" s="1"/>
  <c r="O132" i="1"/>
  <c r="U132" i="1" s="1"/>
  <c r="V132" i="1" s="1"/>
  <c r="S87" i="1"/>
  <c r="S127" i="1"/>
  <c r="U127" i="1" s="1"/>
  <c r="V127" i="1" s="1"/>
  <c r="S164" i="1"/>
  <c r="U164" i="1" s="1"/>
  <c r="X164" i="1" s="1"/>
  <c r="S86" i="1"/>
  <c r="U86" i="1" s="1"/>
  <c r="V86" i="1" s="1"/>
  <c r="S211" i="1"/>
  <c r="U211" i="1" s="1"/>
  <c r="V211" i="1" s="1"/>
  <c r="Q157" i="1"/>
  <c r="U157" i="1" s="1"/>
  <c r="V157" i="1" s="1"/>
  <c r="S234" i="1"/>
  <c r="Q208" i="1"/>
  <c r="U208" i="1" s="1"/>
  <c r="X208" i="1" s="1"/>
  <c r="Q220" i="1"/>
  <c r="U220" i="1" s="1"/>
  <c r="V220" i="1" s="1"/>
  <c r="S148" i="1"/>
  <c r="U148" i="1" s="1"/>
  <c r="V148" i="1" s="1"/>
  <c r="O192" i="1"/>
  <c r="U192" i="1" s="1"/>
  <c r="V192" i="1" s="1"/>
  <c r="O74" i="1"/>
  <c r="U74" i="1" s="1"/>
  <c r="V74" i="1" s="1"/>
  <c r="O133" i="1"/>
  <c r="Q210" i="1"/>
  <c r="O193" i="1"/>
  <c r="S187" i="1"/>
  <c r="U187" i="1" s="1"/>
  <c r="V187" i="1" s="1"/>
  <c r="S72" i="1"/>
  <c r="Q167" i="1"/>
  <c r="U167" i="1" s="1"/>
  <c r="V167" i="1" s="1"/>
  <c r="O126" i="1"/>
  <c r="S138" i="1"/>
  <c r="U138" i="1" s="1"/>
  <c r="V138" i="1" s="1"/>
  <c r="S230" i="1"/>
  <c r="S123" i="1"/>
  <c r="O190" i="1"/>
  <c r="S118" i="1"/>
  <c r="U118" i="1" s="1"/>
  <c r="V118" i="1" s="1"/>
  <c r="S169" i="1"/>
  <c r="S191" i="1"/>
  <c r="U191" i="1" s="1"/>
  <c r="V191" i="1" s="1"/>
  <c r="S209" i="1"/>
  <c r="U209" i="1" s="1"/>
  <c r="V209" i="1" s="1"/>
  <c r="S145" i="1"/>
  <c r="U145" i="1" s="1"/>
  <c r="X145" i="1" s="1"/>
  <c r="Q98" i="1"/>
  <c r="Q137" i="1"/>
  <c r="S232" i="1"/>
  <c r="U232" i="1" s="1"/>
  <c r="X232" i="1" s="1"/>
  <c r="S159" i="1"/>
  <c r="U159" i="1" s="1"/>
  <c r="V159" i="1" s="1"/>
  <c r="Q200" i="1"/>
  <c r="U200" i="1" s="1"/>
  <c r="V200" i="1" s="1"/>
  <c r="Q116" i="1"/>
  <c r="S97" i="1"/>
  <c r="S117" i="1"/>
  <c r="U117" i="1" s="1"/>
  <c r="V117" i="1" s="1"/>
  <c r="Q90" i="1"/>
  <c r="S112" i="1"/>
  <c r="S147" i="1"/>
  <c r="S107" i="1"/>
  <c r="S121" i="1"/>
  <c r="U121" i="1" s="1"/>
  <c r="V121" i="1" s="1"/>
  <c r="S201" i="1"/>
  <c r="U201" i="1" s="1"/>
  <c r="V201" i="1" s="1"/>
  <c r="O130" i="1"/>
  <c r="U130" i="1" s="1"/>
  <c r="V130" i="1" s="1"/>
  <c r="S88" i="1"/>
  <c r="U88" i="1" s="1"/>
  <c r="V88" i="1" s="1"/>
  <c r="O175" i="1"/>
  <c r="U175" i="1" s="1"/>
  <c r="V175" i="1" s="1"/>
  <c r="S160" i="1"/>
  <c r="U160" i="1" s="1"/>
  <c r="X160" i="1" s="1"/>
  <c r="O76" i="1"/>
  <c r="U76" i="1" s="1"/>
  <c r="X76" i="1" s="1"/>
  <c r="O182" i="1"/>
  <c r="U182" i="1" s="1"/>
  <c r="V182" i="1" s="1"/>
  <c r="O165" i="1"/>
  <c r="U165" i="1" s="1"/>
  <c r="V165" i="1" s="1"/>
  <c r="O219" i="1"/>
  <c r="U219" i="1" s="1"/>
  <c r="V219" i="1" s="1"/>
  <c r="S176" i="1"/>
  <c r="U176" i="1" s="1"/>
  <c r="V176" i="1" s="1"/>
  <c r="Q231" i="1"/>
  <c r="U231" i="1" s="1"/>
  <c r="V231" i="1" s="1"/>
  <c r="S128" i="1"/>
  <c r="U128" i="1" s="1"/>
  <c r="V128" i="1" s="1"/>
  <c r="S80" i="1"/>
  <c r="U80" i="1" s="1"/>
  <c r="V80" i="1" s="1"/>
  <c r="S79" i="1"/>
  <c r="S105" i="1"/>
  <c r="U105" i="1" s="1"/>
  <c r="X105" i="1" s="1"/>
  <c r="O114" i="1"/>
  <c r="U114" i="1" s="1"/>
  <c r="V114" i="1" s="1"/>
  <c r="S226" i="1"/>
  <c r="S224" i="1"/>
  <c r="U224" i="1" s="1"/>
  <c r="V224" i="1" s="1"/>
  <c r="S223" i="1"/>
  <c r="U223" i="1" s="1"/>
  <c r="V223" i="1" s="1"/>
  <c r="S196" i="1"/>
  <c r="Q193" i="1"/>
  <c r="U87" i="1"/>
  <c r="V87" i="1" s="1"/>
  <c r="U177" i="1"/>
  <c r="V177" i="1" s="1"/>
  <c r="U234" i="1"/>
  <c r="V234" i="1" s="1"/>
  <c r="U229" i="1"/>
  <c r="V229" i="1" s="1"/>
  <c r="U133" i="1"/>
  <c r="X133" i="1" s="1"/>
  <c r="U68" i="1"/>
  <c r="X68" i="1" s="1"/>
  <c r="U207" i="1"/>
  <c r="V207" i="1" s="1"/>
  <c r="U126" i="1"/>
  <c r="V126" i="1" s="1"/>
  <c r="U141" i="1"/>
  <c r="X141" i="1" s="1"/>
  <c r="U158" i="1"/>
  <c r="V158" i="1" s="1"/>
  <c r="U134" i="1"/>
  <c r="V134" i="1" s="1"/>
  <c r="U79" i="1"/>
  <c r="V79" i="1" s="1"/>
  <c r="I19" i="18"/>
  <c r="G213" i="1" s="1"/>
  <c r="J213" i="1" s="1"/>
  <c r="J206" i="1" s="1"/>
  <c r="G25" i="19" s="1"/>
  <c r="I12" i="18"/>
  <c r="G14" i="1" s="1"/>
  <c r="J14" i="1" s="1"/>
  <c r="X853" i="1"/>
  <c r="X851" i="1"/>
  <c r="X953" i="1"/>
  <c r="X689" i="1"/>
  <c r="X464" i="1"/>
  <c r="X372" i="1"/>
  <c r="X284" i="1"/>
  <c r="X259" i="1"/>
  <c r="X581" i="1"/>
  <c r="X958" i="1"/>
  <c r="X777" i="1"/>
  <c r="X963" i="1"/>
  <c r="X809" i="1"/>
  <c r="X892" i="1"/>
  <c r="X762" i="1"/>
  <c r="X701" i="1"/>
  <c r="X524" i="1"/>
  <c r="X462" i="1"/>
  <c r="X420" i="1"/>
  <c r="X380" i="1"/>
  <c r="X325" i="1"/>
  <c r="X269" i="1"/>
  <c r="X222" i="1"/>
  <c r="X684" i="1"/>
  <c r="X547" i="1"/>
  <c r="X562" i="1"/>
  <c r="X631" i="1"/>
  <c r="X883" i="1"/>
  <c r="X765" i="1"/>
  <c r="X862" i="1"/>
  <c r="X800" i="1"/>
  <c r="X940" i="1"/>
  <c r="X739" i="1"/>
  <c r="X574" i="1"/>
  <c r="X454" i="1"/>
  <c r="X397" i="1"/>
  <c r="X357" i="1"/>
  <c r="X314" i="1"/>
  <c r="X285" i="1"/>
  <c r="X262" i="1"/>
  <c r="X592" i="1"/>
  <c r="X553" i="1"/>
  <c r="X951" i="1"/>
  <c r="X733" i="1"/>
  <c r="X796" i="1"/>
  <c r="X786" i="1"/>
  <c r="X484" i="1"/>
  <c r="X395" i="1"/>
  <c r="X304" i="1"/>
  <c r="X646" i="1"/>
  <c r="X685" i="1"/>
  <c r="X882" i="1"/>
  <c r="X736" i="1"/>
  <c r="X878" i="1"/>
  <c r="X956" i="1"/>
  <c r="X789" i="1"/>
  <c r="X711" i="1"/>
  <c r="X486" i="1"/>
  <c r="X445" i="1"/>
  <c r="X402" i="1"/>
  <c r="X346" i="1"/>
  <c r="X318" i="1"/>
  <c r="X268" i="1"/>
  <c r="X677" i="1"/>
  <c r="X535" i="1"/>
  <c r="X558" i="1"/>
  <c r="X544" i="1"/>
  <c r="X840" i="1"/>
  <c r="X975" i="1"/>
  <c r="X793" i="1"/>
  <c r="X818" i="1"/>
  <c r="X664" i="1"/>
  <c r="X474" i="1"/>
  <c r="X409" i="1"/>
  <c r="X363" i="1"/>
  <c r="X297" i="1"/>
  <c r="X69" i="1"/>
  <c r="X955" i="1"/>
  <c r="X778" i="1"/>
  <c r="X803" i="1"/>
  <c r="X908" i="1"/>
  <c r="X626" i="1"/>
  <c r="X428" i="1"/>
  <c r="X316" i="1"/>
  <c r="X146" i="1"/>
  <c r="X543" i="1"/>
  <c r="X639" i="1"/>
  <c r="X844" i="1"/>
  <c r="X925" i="1"/>
  <c r="X757" i="1"/>
  <c r="X857" i="1"/>
  <c r="X744" i="1"/>
  <c r="X622" i="1"/>
  <c r="X491" i="1"/>
  <c r="X449" i="1"/>
  <c r="X405" i="1"/>
  <c r="X350" i="1"/>
  <c r="X309" i="1"/>
  <c r="X248" i="1"/>
  <c r="X627" i="1"/>
  <c r="X515" i="1"/>
  <c r="X531" i="1"/>
  <c r="X546" i="1"/>
  <c r="X805" i="1"/>
  <c r="X916" i="1"/>
  <c r="X981" i="1"/>
  <c r="X834" i="1"/>
  <c r="X669" i="1"/>
  <c r="X487" i="1"/>
  <c r="X414" i="1"/>
  <c r="X365" i="1"/>
  <c r="X329" i="1"/>
  <c r="X273" i="1"/>
  <c r="X678" i="1"/>
  <c r="X628" i="1"/>
  <c r="X463" i="1"/>
  <c r="X909" i="1"/>
  <c r="X859" i="1"/>
  <c r="X950" i="1"/>
  <c r="X667" i="1"/>
  <c r="X460" i="1"/>
  <c r="X368" i="1"/>
  <c r="X240" i="1"/>
  <c r="X561" i="1"/>
  <c r="X539" i="1"/>
  <c r="X802" i="1"/>
  <c r="X949" i="1"/>
  <c r="X790" i="1"/>
  <c r="X889" i="1"/>
  <c r="X755" i="1"/>
  <c r="X619" i="1"/>
  <c r="X501" i="1"/>
  <c r="X470" i="1"/>
  <c r="X430" i="1"/>
  <c r="X393" i="1"/>
  <c r="X330" i="1"/>
  <c r="X290" i="1"/>
  <c r="X580" i="1"/>
  <c r="X599" i="1"/>
  <c r="X676" i="1"/>
  <c r="X914" i="1"/>
  <c r="X794" i="1"/>
  <c r="X913" i="1"/>
  <c r="X728" i="1"/>
  <c r="X936" i="1"/>
  <c r="X698" i="1"/>
  <c r="X483" i="1"/>
  <c r="X427" i="1"/>
  <c r="X381" i="1"/>
  <c r="X342" i="1"/>
  <c r="X313" i="1"/>
  <c r="X271" i="1"/>
  <c r="X247" i="1"/>
  <c r="X650" i="1"/>
  <c r="X537" i="1"/>
  <c r="X589" i="1"/>
  <c r="X516" i="1"/>
  <c r="X534" i="1"/>
  <c r="X948" i="1"/>
  <c r="X896" i="1"/>
  <c r="X791" i="1"/>
  <c r="X967" i="1"/>
  <c r="X856" i="1"/>
  <c r="X820" i="1"/>
  <c r="X745" i="1"/>
  <c r="X921" i="1"/>
  <c r="X901" i="1"/>
  <c r="X775" i="1"/>
  <c r="X652" i="1"/>
  <c r="X530" i="1"/>
  <c r="X481" i="1"/>
  <c r="X443" i="1"/>
  <c r="X408" i="1"/>
  <c r="X392" i="1"/>
  <c r="X356" i="1"/>
  <c r="X332" i="1"/>
  <c r="X300" i="1"/>
  <c r="X276" i="1"/>
  <c r="X189" i="1"/>
  <c r="X705" i="1"/>
  <c r="X598" i="1"/>
  <c r="X605" i="1"/>
  <c r="X557" i="1"/>
  <c r="X653" i="1"/>
  <c r="X506" i="1"/>
  <c r="X900" i="1"/>
  <c r="X865" i="1"/>
  <c r="X801" i="1"/>
  <c r="X764" i="1"/>
  <c r="X735" i="1"/>
  <c r="X944" i="1"/>
  <c r="X894" i="1"/>
  <c r="X870" i="1"/>
  <c r="X776" i="1"/>
  <c r="X737" i="1"/>
  <c r="X927" i="1"/>
  <c r="X863" i="1"/>
  <c r="X831" i="1"/>
  <c r="X780" i="1"/>
  <c r="X751" i="1"/>
  <c r="X720" i="1"/>
  <c r="X706" i="1"/>
  <c r="X680" i="1"/>
  <c r="X615" i="1"/>
  <c r="X538" i="1"/>
  <c r="X499" i="1"/>
  <c r="X482" i="1"/>
  <c r="X469" i="1"/>
  <c r="X453" i="1"/>
  <c r="X440" i="1"/>
  <c r="X426" i="1"/>
  <c r="X413" i="1"/>
  <c r="X401" i="1"/>
  <c r="X390" i="1"/>
  <c r="X354" i="1"/>
  <c r="X338" i="1"/>
  <c r="X328" i="1"/>
  <c r="X312" i="1"/>
  <c r="X298" i="1"/>
  <c r="X286" i="1"/>
  <c r="X257" i="1"/>
  <c r="X245" i="1"/>
  <c r="X697" i="1"/>
  <c r="X657" i="1"/>
  <c r="X604" i="1"/>
  <c r="X570" i="1"/>
  <c r="X529" i="1"/>
  <c r="X612" i="1"/>
  <c r="X596" i="1"/>
  <c r="X556" i="1"/>
  <c r="X504" i="1"/>
  <c r="X645" i="1"/>
  <c r="X542" i="1"/>
  <c r="X528" i="1"/>
  <c r="X893" i="1"/>
  <c r="X849" i="1"/>
  <c r="X827" i="1"/>
  <c r="X773" i="1"/>
  <c r="X749" i="1"/>
  <c r="X960" i="1"/>
  <c r="X884" i="1"/>
  <c r="X841" i="1"/>
  <c r="X779" i="1"/>
  <c r="X727" i="1"/>
  <c r="X962" i="1"/>
  <c r="X930" i="1"/>
  <c r="X880" i="1"/>
  <c r="X767" i="1"/>
  <c r="X724" i="1"/>
  <c r="X692" i="1"/>
  <c r="X659" i="1"/>
  <c r="X500" i="1"/>
  <c r="X480" i="1"/>
  <c r="X468" i="1"/>
  <c r="X437" i="1"/>
  <c r="X422" i="1"/>
  <c r="X403" i="1"/>
  <c r="X386" i="1"/>
  <c r="X374" i="1"/>
  <c r="X362" i="1"/>
  <c r="X347" i="1"/>
  <c r="X341" i="1"/>
  <c r="X322" i="1"/>
  <c r="X311" i="1"/>
  <c r="X291" i="1"/>
  <c r="X277" i="1"/>
  <c r="X266" i="1"/>
  <c r="X254" i="1"/>
  <c r="X242" i="1"/>
  <c r="X198" i="1"/>
  <c r="X110" i="1"/>
  <c r="X712" i="1"/>
  <c r="X663" i="1"/>
  <c r="X643" i="1"/>
  <c r="X594" i="1"/>
  <c r="X527" i="1"/>
  <c r="X618" i="1"/>
  <c r="X587" i="1"/>
  <c r="X560" i="1"/>
  <c r="X514" i="1"/>
  <c r="X699" i="1"/>
  <c r="X920" i="1"/>
  <c r="X876" i="1"/>
  <c r="X825" i="1"/>
  <c r="X485" i="1"/>
  <c r="X400" i="1"/>
  <c r="X340" i="1"/>
  <c r="X216" i="1"/>
  <c r="X670" i="1"/>
  <c r="X688" i="1"/>
  <c r="X888" i="1"/>
  <c r="X738" i="1"/>
  <c r="X881" i="1"/>
  <c r="X714" i="1"/>
  <c r="X799" i="1"/>
  <c r="X713" i="1"/>
  <c r="X571" i="1"/>
  <c r="X473" i="1"/>
  <c r="X432" i="1"/>
  <c r="X394" i="1"/>
  <c r="X334" i="1"/>
  <c r="X292" i="1"/>
  <c r="X236" i="1"/>
  <c r="X585" i="1"/>
  <c r="X608" i="1"/>
  <c r="X682" i="1"/>
  <c r="X917" i="1"/>
  <c r="X842" i="1"/>
  <c r="X979" i="1"/>
  <c r="X748" i="1"/>
  <c r="X912" i="1"/>
  <c r="X721" i="1"/>
  <c r="X476" i="1"/>
  <c r="X431" i="1"/>
  <c r="X382" i="1"/>
  <c r="X343" i="1"/>
  <c r="X299" i="1"/>
  <c r="X249" i="1"/>
  <c r="X651" i="1"/>
  <c r="X630" i="1"/>
  <c r="X551" i="1"/>
  <c r="X565" i="1"/>
  <c r="X679" i="1"/>
  <c r="X835" i="1"/>
  <c r="X829" i="1"/>
  <c r="X907" i="1"/>
  <c r="X586" i="1"/>
  <c r="X411" i="1"/>
  <c r="X336" i="1"/>
  <c r="X283" i="1"/>
  <c r="X195" i="1"/>
  <c r="X513" i="1"/>
  <c r="X903" i="1"/>
  <c r="X770" i="1"/>
  <c r="X905" i="1"/>
  <c r="X753" i="1"/>
  <c r="X852" i="1"/>
  <c r="X743" i="1"/>
  <c r="X683" i="1"/>
  <c r="X566" i="1"/>
  <c r="X458" i="1"/>
  <c r="X417" i="1"/>
  <c r="X366" i="1"/>
  <c r="X302" i="1"/>
  <c r="X246" i="1"/>
  <c r="X709" i="1"/>
  <c r="X625" i="1"/>
  <c r="X616" i="1"/>
  <c r="X508" i="1"/>
  <c r="X536" i="1"/>
  <c r="X879" i="1"/>
  <c r="X758" i="1"/>
  <c r="X854" i="1"/>
  <c r="X971" i="1"/>
  <c r="X887" i="1"/>
  <c r="X725" i="1"/>
  <c r="X502" i="1"/>
  <c r="X441" i="1"/>
  <c r="X387" i="1"/>
  <c r="X349" i="1"/>
  <c r="X327" i="1"/>
  <c r="X278" i="1"/>
  <c r="X261" i="1"/>
  <c r="X666" i="1"/>
  <c r="X614" i="1"/>
  <c r="X623" i="1"/>
  <c r="X563" i="1"/>
  <c r="X710" i="1"/>
  <c r="X945" i="1"/>
  <c r="X871" i="1"/>
  <c r="X781" i="1"/>
  <c r="X910" i="1"/>
  <c r="X855" i="1"/>
  <c r="X817" i="1"/>
  <c r="X734" i="1"/>
  <c r="X918" i="1"/>
  <c r="X861" i="1"/>
  <c r="X708" i="1"/>
  <c r="X641" i="1"/>
  <c r="X496" i="1"/>
  <c r="X477" i="1"/>
  <c r="X439" i="1"/>
  <c r="X404" i="1"/>
  <c r="X376" i="1"/>
  <c r="X352" i="1"/>
  <c r="X320" i="1"/>
  <c r="X288" i="1"/>
  <c r="X260" i="1"/>
  <c r="X108" i="1"/>
  <c r="X694" i="1"/>
  <c r="X583" i="1"/>
  <c r="X584" i="1"/>
  <c r="X510" i="1"/>
  <c r="X642" i="1"/>
  <c r="X961" i="1"/>
  <c r="X899" i="1"/>
  <c r="X860" i="1"/>
  <c r="X787" i="1"/>
  <c r="X752" i="1"/>
  <c r="X982" i="1"/>
  <c r="X929" i="1"/>
  <c r="X890" i="1"/>
  <c r="X812" i="1"/>
  <c r="X763" i="1"/>
  <c r="X716" i="1"/>
  <c r="X895" i="1"/>
  <c r="X858" i="1"/>
  <c r="X811" i="1"/>
  <c r="X769" i="1"/>
  <c r="X747" i="1"/>
  <c r="X719" i="1"/>
  <c r="X704" i="1"/>
  <c r="X658" i="1"/>
  <c r="X590" i="1"/>
  <c r="X526" i="1"/>
  <c r="X495" i="1"/>
  <c r="X478" i="1"/>
  <c r="X467" i="1"/>
  <c r="X452" i="1"/>
  <c r="X434" i="1"/>
  <c r="X421" i="1"/>
  <c r="X406" i="1"/>
  <c r="X396" i="1"/>
  <c r="X389" i="1"/>
  <c r="X353" i="1"/>
  <c r="X337" i="1"/>
  <c r="X326" i="1"/>
  <c r="X310" i="1"/>
  <c r="X296" i="1"/>
  <c r="X274" i="1"/>
  <c r="X256" i="1"/>
  <c r="X238" i="1"/>
  <c r="X690" i="1"/>
  <c r="X637" i="1"/>
  <c r="X591" i="1"/>
  <c r="X567" i="1"/>
  <c r="X525" i="1"/>
  <c r="X609" i="1"/>
  <c r="X572" i="1"/>
  <c r="X533" i="1"/>
  <c r="X703" i="1"/>
  <c r="X636" i="1"/>
  <c r="X672" i="1"/>
  <c r="X974" i="1"/>
  <c r="X891" i="1"/>
  <c r="X847" i="1"/>
  <c r="X816" i="1"/>
  <c r="X766" i="1"/>
  <c r="X983" i="1"/>
  <c r="X954" i="1"/>
  <c r="X873" i="1"/>
  <c r="X815" i="1"/>
  <c r="X768" i="1"/>
  <c r="X715" i="1"/>
  <c r="X947" i="1"/>
  <c r="X915" i="1"/>
  <c r="X877" i="1"/>
  <c r="X754" i="1"/>
  <c r="X722" i="1"/>
  <c r="X674" i="1"/>
  <c r="X593" i="1"/>
  <c r="X488" i="1"/>
  <c r="X479" i="1"/>
  <c r="X459" i="1"/>
  <c r="X435" i="1"/>
  <c r="X418" i="1"/>
  <c r="X398" i="1"/>
  <c r="X383" i="1"/>
  <c r="X370" i="1"/>
  <c r="X359" i="1"/>
  <c r="X345" i="1"/>
  <c r="X331" i="1"/>
  <c r="X319" i="1"/>
  <c r="X306" i="1"/>
  <c r="X287" i="1"/>
  <c r="X275" i="1"/>
  <c r="X263" i="1"/>
  <c r="X250" i="1"/>
  <c r="X235" i="1"/>
  <c r="X184" i="1"/>
  <c r="X171" i="1"/>
  <c r="X99" i="1"/>
  <c r="X687" i="1"/>
  <c r="X654" i="1"/>
  <c r="X632" i="1"/>
  <c r="X573" i="1"/>
  <c r="X517" i="1"/>
  <c r="X603" i="1"/>
  <c r="X568" i="1"/>
  <c r="X559" i="1"/>
  <c r="X507" i="1"/>
  <c r="X696" i="1"/>
  <c r="H12" i="1"/>
  <c r="G17" i="1"/>
  <c r="J17" i="1" s="1"/>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16"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U112" i="1" l="1"/>
  <c r="V112" i="1" s="1"/>
  <c r="U116" i="1"/>
  <c r="V116" i="1" s="1"/>
  <c r="U137" i="1"/>
  <c r="V137" i="1" s="1"/>
  <c r="U136" i="1"/>
  <c r="V136" i="1" s="1"/>
  <c r="U140" i="1"/>
  <c r="V140" i="1" s="1"/>
  <c r="U155" i="1"/>
  <c r="X155" i="1" s="1"/>
  <c r="U90" i="1"/>
  <c r="V90" i="1" s="1"/>
  <c r="U147" i="1"/>
  <c r="V147" i="1" s="1"/>
  <c r="U190" i="1"/>
  <c r="X190" i="1" s="1"/>
  <c r="U144" i="1"/>
  <c r="V144" i="1" s="1"/>
  <c r="U91" i="1"/>
  <c r="X91" i="1" s="1"/>
  <c r="U102" i="1"/>
  <c r="V102" i="1" s="1"/>
  <c r="U123" i="1"/>
  <c r="V123" i="1" s="1"/>
  <c r="I13" i="25"/>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H13" i="25"/>
  <c r="H14" i="25" s="1"/>
  <c r="H15" i="25" s="1"/>
  <c r="H16" i="25" s="1"/>
  <c r="H17" i="25" s="1"/>
  <c r="H18" i="25" s="1"/>
  <c r="H19" i="25" s="1"/>
  <c r="H20" i="25" s="1"/>
  <c r="H21" i="25" s="1"/>
  <c r="H22" i="25" s="1"/>
  <c r="H23" i="25" s="1"/>
  <c r="H24" i="25" s="1"/>
  <c r="H25" i="25" s="1"/>
  <c r="H26" i="25" s="1"/>
  <c r="H27" i="25" s="1"/>
  <c r="H28" i="25" s="1"/>
  <c r="H29" i="25" s="1"/>
  <c r="H30" i="25" s="1"/>
  <c r="H31" i="25" s="1"/>
  <c r="H32" i="25" s="1"/>
  <c r="H33" i="25" s="1"/>
  <c r="H34" i="25" s="1"/>
  <c r="H35" i="25" s="1"/>
  <c r="H36" i="25" s="1"/>
  <c r="H37" i="25" s="1"/>
  <c r="H38" i="25" s="1"/>
  <c r="H39" i="25" s="1"/>
  <c r="U98" i="1"/>
  <c r="V98" i="1" s="1"/>
  <c r="U143" i="1"/>
  <c r="X143" i="1" s="1"/>
  <c r="U85" i="1"/>
  <c r="V85" i="1" s="1"/>
  <c r="U72" i="1"/>
  <c r="X72" i="1" s="1"/>
  <c r="U107" i="1"/>
  <c r="V107" i="1" s="1"/>
  <c r="U94" i="1"/>
  <c r="V94" i="1" s="1"/>
  <c r="U106" i="1"/>
  <c r="V106" i="1" s="1"/>
  <c r="U169" i="1"/>
  <c r="V169" i="1" s="1"/>
  <c r="U197" i="1"/>
  <c r="V197" i="1" s="1"/>
  <c r="U173" i="1"/>
  <c r="V173" i="1" s="1"/>
  <c r="U212" i="1"/>
  <c r="X212" i="1" s="1"/>
  <c r="U174" i="1"/>
  <c r="V174" i="1" s="1"/>
  <c r="U73" i="1"/>
  <c r="V73" i="1" s="1"/>
  <c r="U204" i="1"/>
  <c r="U166" i="1"/>
  <c r="V166" i="1" s="1"/>
  <c r="U196" i="1"/>
  <c r="V196" i="1" s="1"/>
  <c r="U230" i="1"/>
  <c r="V230" i="1" s="1"/>
  <c r="X220" i="1"/>
  <c r="U97" i="1"/>
  <c r="V97" i="1" s="1"/>
  <c r="U210" i="1"/>
  <c r="V210" i="1" s="1"/>
  <c r="U226" i="1"/>
  <c r="V226" i="1" s="1"/>
  <c r="V170" i="1"/>
  <c r="X170" i="1"/>
  <c r="U233" i="1"/>
  <c r="V233" i="1" s="1"/>
  <c r="U217" i="1"/>
  <c r="X202" i="1"/>
  <c r="U193" i="1"/>
  <c r="V193" i="1" s="1"/>
  <c r="X219" i="1"/>
  <c r="V221" i="1"/>
  <c r="X200" i="1"/>
  <c r="X87" i="1"/>
  <c r="X231" i="1"/>
  <c r="V188" i="1"/>
  <c r="X81" i="1"/>
  <c r="X192" i="1"/>
  <c r="X180" i="1"/>
  <c r="X177" i="1"/>
  <c r="X234" i="1"/>
  <c r="X201" i="1"/>
  <c r="X75" i="1"/>
  <c r="X80" i="1"/>
  <c r="X187" i="1"/>
  <c r="V225" i="1"/>
  <c r="X77" i="1"/>
  <c r="X95" i="1"/>
  <c r="X89" i="1"/>
  <c r="X168" i="1"/>
  <c r="X224" i="1"/>
  <c r="X178" i="1"/>
  <c r="V76" i="1"/>
  <c r="X191" i="1"/>
  <c r="X229" i="1"/>
  <c r="X149" i="1"/>
  <c r="X114" i="1"/>
  <c r="V133" i="1"/>
  <c r="X203" i="1"/>
  <c r="X218" i="1"/>
  <c r="X117" i="1"/>
  <c r="J13" i="1"/>
  <c r="X167" i="1"/>
  <c r="X124" i="1"/>
  <c r="X223" i="1"/>
  <c r="V82" i="1"/>
  <c r="V160" i="1"/>
  <c r="X83" i="1"/>
  <c r="V232" i="1"/>
  <c r="V120" i="1"/>
  <c r="V68" i="1"/>
  <c r="X86" i="1"/>
  <c r="X103" i="1"/>
  <c r="X153" i="1"/>
  <c r="X74" i="1"/>
  <c r="X207" i="1"/>
  <c r="X88" i="1"/>
  <c r="X151" i="1"/>
  <c r="X130" i="1"/>
  <c r="X152" i="1"/>
  <c r="X104" i="1"/>
  <c r="X140" i="1"/>
  <c r="X119" i="1"/>
  <c r="X126" i="1"/>
  <c r="V105" i="1"/>
  <c r="X142" i="1"/>
  <c r="X138" i="1"/>
  <c r="X209" i="1"/>
  <c r="V141" i="1"/>
  <c r="V181" i="1"/>
  <c r="X172" i="1"/>
  <c r="V145" i="1"/>
  <c r="X121" i="1"/>
  <c r="X127" i="1"/>
  <c r="X118" i="1"/>
  <c r="X132" i="1"/>
  <c r="V150" i="1"/>
  <c r="V93" i="1"/>
  <c r="X156" i="1"/>
  <c r="X175" i="1"/>
  <c r="V113" i="1"/>
  <c r="V155" i="1"/>
  <c r="V111" i="1"/>
  <c r="V208" i="1"/>
  <c r="X176" i="1"/>
  <c r="X139" i="1"/>
  <c r="X158" i="1"/>
  <c r="X157" i="1"/>
  <c r="X134" i="1"/>
  <c r="X122" i="1"/>
  <c r="X125" i="1"/>
  <c r="X165" i="1"/>
  <c r="X79" i="1"/>
  <c r="X179" i="1"/>
  <c r="X154" i="1"/>
  <c r="X148" i="1"/>
  <c r="X159" i="1"/>
  <c r="X182" i="1"/>
  <c r="X211" i="1"/>
  <c r="V129" i="1"/>
  <c r="X128" i="1"/>
  <c r="V164" i="1"/>
  <c r="X131" i="1"/>
  <c r="S12" i="1"/>
  <c r="Q12" i="1"/>
  <c r="O12" i="1"/>
  <c r="F40" i="21"/>
  <c r="C42" i="19"/>
  <c r="X123" i="1" l="1"/>
  <c r="X112" i="1"/>
  <c r="V143" i="1"/>
  <c r="X90" i="1"/>
  <c r="X116" i="1"/>
  <c r="V190" i="1"/>
  <c r="X147" i="1"/>
  <c r="X98" i="1"/>
  <c r="X136" i="1"/>
  <c r="X137" i="1"/>
  <c r="X102" i="1"/>
  <c r="V91" i="1"/>
  <c r="X144" i="1"/>
  <c r="X94" i="1"/>
  <c r="X169" i="1"/>
  <c r="X107" i="1"/>
  <c r="X85" i="1"/>
  <c r="V212" i="1"/>
  <c r="X106" i="1"/>
  <c r="X173" i="1"/>
  <c r="X174" i="1"/>
  <c r="V72" i="1"/>
  <c r="X197" i="1"/>
  <c r="X73" i="1"/>
  <c r="X166" i="1"/>
  <c r="X196" i="1"/>
  <c r="X226" i="1"/>
  <c r="V204" i="1"/>
  <c r="X204" i="1"/>
  <c r="X97" i="1"/>
  <c r="X210" i="1"/>
  <c r="X230" i="1"/>
  <c r="X233" i="1"/>
  <c r="X193" i="1"/>
  <c r="V217" i="1"/>
  <c r="X217" i="1"/>
  <c r="U12" i="1"/>
  <c r="V12" i="1" s="1"/>
  <c r="E21" i="23"/>
  <c r="X12" i="1" l="1"/>
  <c r="I14" i="10"/>
  <c r="G10" i="1"/>
  <c r="F10" i="1"/>
  <c r="D10" i="1"/>
  <c r="D40" i="25" s="1"/>
  <c r="C10" i="1"/>
  <c r="C40" i="25" s="1"/>
  <c r="H20" i="18" l="1"/>
  <c r="G20" i="18"/>
  <c r="I10" i="1"/>
  <c r="I9" i="1" s="1"/>
  <c r="J10" i="1"/>
  <c r="J9" i="1" s="1"/>
  <c r="G14" i="19" s="1"/>
  <c r="G15" i="19"/>
  <c r="G14" i="18"/>
  <c r="H10" i="1"/>
  <c r="G40" i="25" l="1"/>
  <c r="F40" i="25"/>
  <c r="J20" i="18"/>
  <c r="H19" i="18"/>
  <c r="L9" i="1"/>
  <c r="H14" i="19" s="1"/>
  <c r="F14" i="19"/>
  <c r="F17" i="1"/>
  <c r="I17" i="1" s="1"/>
  <c r="H12" i="18"/>
  <c r="J14" i="18"/>
  <c r="I40" i="25" l="1"/>
  <c r="J40" i="25" s="1"/>
  <c r="J41" i="25" s="1"/>
  <c r="J42" i="25" s="1"/>
  <c r="J43" i="25" s="1"/>
  <c r="J44" i="25" s="1"/>
  <c r="J45" i="25" s="1"/>
  <c r="J46" i="25" s="1"/>
  <c r="J47" i="25" s="1"/>
  <c r="J48" i="25" s="1"/>
  <c r="J49" i="25" s="1"/>
  <c r="J50" i="25" s="1"/>
  <c r="J51" i="25" s="1"/>
  <c r="J52" i="25" s="1"/>
  <c r="J53" i="25" s="1"/>
  <c r="J54" i="25" s="1"/>
  <c r="J55" i="25" s="1"/>
  <c r="J56" i="25" s="1"/>
  <c r="J57" i="25" s="1"/>
  <c r="J58" i="25" s="1"/>
  <c r="H40" i="25"/>
  <c r="H41" i="25" s="1"/>
  <c r="H42" i="25" s="1"/>
  <c r="H43" i="25" s="1"/>
  <c r="H44" i="25" s="1"/>
  <c r="H45" i="25" s="1"/>
  <c r="H46" i="25" s="1"/>
  <c r="H47" i="25" s="1"/>
  <c r="H48" i="25" s="1"/>
  <c r="H49" i="25" s="1"/>
  <c r="H50" i="25" s="1"/>
  <c r="H51" i="25" s="1"/>
  <c r="H52" i="25" s="1"/>
  <c r="H53" i="25" s="1"/>
  <c r="H54" i="25" s="1"/>
  <c r="H55" i="25" s="1"/>
  <c r="H56" i="25" s="1"/>
  <c r="H57" i="25" s="1"/>
  <c r="H58" i="25" s="1"/>
  <c r="S10" i="1"/>
  <c r="O10" i="1"/>
  <c r="Q10" i="1"/>
  <c r="F213" i="1"/>
  <c r="J19" i="18"/>
  <c r="H17" i="1"/>
  <c r="F59" i="25" s="1"/>
  <c r="J12" i="18"/>
  <c r="F14" i="1"/>
  <c r="F14" i="21"/>
  <c r="F15" i="21"/>
  <c r="F16" i="21"/>
  <c r="F17" i="21"/>
  <c r="F18" i="21"/>
  <c r="D19" i="21"/>
  <c r="G26" i="21"/>
  <c r="H26" i="21"/>
  <c r="I26" i="21"/>
  <c r="E14" i="23"/>
  <c r="E15" i="23"/>
  <c r="E30" i="23"/>
  <c r="E31" i="23"/>
  <c r="E37" i="23"/>
  <c r="L9" i="2"/>
  <c r="AA3" i="9" s="1"/>
  <c r="C11" i="2"/>
  <c r="C12" i="2"/>
  <c r="G16" i="2"/>
  <c r="L17" i="2"/>
  <c r="AJ10" i="1"/>
  <c r="AJ11" i="1"/>
  <c r="AJ12" i="1"/>
  <c r="AJ14" i="1"/>
  <c r="AJ15" i="1"/>
  <c r="AJ17" i="1"/>
  <c r="AJ24" i="1"/>
  <c r="AJ27" i="1"/>
  <c r="AJ28" i="1"/>
  <c r="AJ30" i="1"/>
  <c r="AJ31" i="1"/>
  <c r="AJ33" i="1"/>
  <c r="AJ34" i="1"/>
  <c r="AJ35" i="1"/>
  <c r="AJ36" i="1"/>
  <c r="AJ39" i="1"/>
  <c r="AJ40" i="1"/>
  <c r="AJ41" i="1"/>
  <c r="AJ42" i="1"/>
  <c r="AJ43" i="1"/>
  <c r="AJ44" i="1"/>
  <c r="AJ45" i="1"/>
  <c r="AJ46" i="1"/>
  <c r="AJ47" i="1"/>
  <c r="AJ48" i="1"/>
  <c r="AJ50" i="1"/>
  <c r="AJ51" i="1"/>
  <c r="AJ52" i="1"/>
  <c r="AJ53" i="1"/>
  <c r="AJ54" i="1"/>
  <c r="AJ55" i="1"/>
  <c r="AJ56" i="1"/>
  <c r="AJ57" i="1"/>
  <c r="AJ58" i="1"/>
  <c r="AJ60" i="1"/>
  <c r="AJ61" i="1"/>
  <c r="AJ62" i="1"/>
  <c r="AJ63" i="1"/>
  <c r="AJ65" i="1"/>
  <c r="AJ66" i="1"/>
  <c r="AJ68" i="1"/>
  <c r="AJ69" i="1"/>
  <c r="AJ71" i="1"/>
  <c r="AJ72" i="1"/>
  <c r="AJ73" i="1"/>
  <c r="AJ74" i="1"/>
  <c r="AJ75" i="1"/>
  <c r="AJ76" i="1"/>
  <c r="AJ77" i="1"/>
  <c r="AJ78" i="1"/>
  <c r="AJ79" i="1"/>
  <c r="AJ80" i="1"/>
  <c r="AJ81" i="1"/>
  <c r="AJ82" i="1"/>
  <c r="AJ83" i="1"/>
  <c r="AJ84" i="1"/>
  <c r="AJ85" i="1"/>
  <c r="AJ86" i="1"/>
  <c r="AJ87" i="1"/>
  <c r="AJ88" i="1"/>
  <c r="AJ89" i="1"/>
  <c r="AJ90" i="1"/>
  <c r="AJ91" i="1"/>
  <c r="AJ93" i="1"/>
  <c r="AJ94" i="1"/>
  <c r="AJ95" i="1"/>
  <c r="AJ96" i="1"/>
  <c r="AJ97" i="1"/>
  <c r="AJ98" i="1"/>
  <c r="AJ99" i="1"/>
  <c r="AJ101" i="1"/>
  <c r="AJ102" i="1"/>
  <c r="AJ103" i="1"/>
  <c r="AJ104" i="1"/>
  <c r="AJ105" i="1"/>
  <c r="AJ106" i="1"/>
  <c r="AJ107" i="1"/>
  <c r="AJ108"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4" i="1"/>
  <c r="AJ165" i="1"/>
  <c r="AJ166" i="1"/>
  <c r="AJ167" i="1"/>
  <c r="AJ168" i="1"/>
  <c r="AJ169" i="1"/>
  <c r="AJ170" i="1"/>
  <c r="AJ171" i="1"/>
  <c r="AJ172" i="1"/>
  <c r="AJ173" i="1"/>
  <c r="AJ174" i="1"/>
  <c r="AJ175" i="1"/>
  <c r="AJ176" i="1"/>
  <c r="AJ177" i="1"/>
  <c r="AJ178" i="1"/>
  <c r="AJ179" i="1"/>
  <c r="AJ180" i="1"/>
  <c r="AJ181" i="1"/>
  <c r="AJ182" i="1"/>
  <c r="AJ184" i="1"/>
  <c r="AJ186" i="1"/>
  <c r="AJ187" i="1"/>
  <c r="AJ188" i="1"/>
  <c r="AJ189" i="1"/>
  <c r="AJ190" i="1"/>
  <c r="AJ191" i="1"/>
  <c r="AJ192" i="1"/>
  <c r="AJ193" i="1"/>
  <c r="AJ195" i="1"/>
  <c r="AJ196" i="1"/>
  <c r="AJ197" i="1"/>
  <c r="AJ198" i="1"/>
  <c r="AJ200" i="1"/>
  <c r="AJ201" i="1"/>
  <c r="AJ202" i="1"/>
  <c r="AJ203" i="1"/>
  <c r="AJ204" i="1"/>
  <c r="AJ207" i="1"/>
  <c r="AJ208" i="1"/>
  <c r="AJ209" i="1"/>
  <c r="AJ210" i="1"/>
  <c r="AJ211" i="1"/>
  <c r="AJ212" i="1"/>
  <c r="AJ214" i="1"/>
  <c r="AJ216" i="1"/>
  <c r="AJ217" i="1"/>
  <c r="AJ218" i="1"/>
  <c r="AJ219" i="1"/>
  <c r="AJ220" i="1"/>
  <c r="AJ221" i="1"/>
  <c r="AJ222" i="1"/>
  <c r="AJ223" i="1"/>
  <c r="AJ224" i="1"/>
  <c r="AJ225" i="1"/>
  <c r="AJ226" i="1"/>
  <c r="AJ227"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D7" i="19"/>
  <c r="H7" i="19"/>
  <c r="H9" i="19"/>
  <c r="D10" i="19"/>
  <c r="B11" i="9"/>
  <c r="B12" i="9"/>
  <c r="B13" i="9"/>
  <c r="B14" i="9"/>
  <c r="B15" i="9"/>
  <c r="B16" i="9"/>
  <c r="B17" i="9"/>
  <c r="AA17" i="9"/>
  <c r="B18" i="9"/>
  <c r="AA18" i="9"/>
  <c r="B19" i="9"/>
  <c r="AA19" i="9"/>
  <c r="B20" i="9"/>
  <c r="AA20" i="9"/>
  <c r="B21" i="9"/>
  <c r="AA21" i="9"/>
  <c r="B22" i="9"/>
  <c r="B23" i="9"/>
  <c r="AA23" i="9"/>
  <c r="B24" i="9"/>
  <c r="AA24" i="9"/>
  <c r="B25" i="9"/>
  <c r="V25" i="9" s="1"/>
  <c r="AA25" i="9"/>
  <c r="B26" i="9"/>
  <c r="V26" i="9" s="1"/>
  <c r="AA26" i="9"/>
  <c r="B27" i="9"/>
  <c r="V27" i="9" s="1"/>
  <c r="AA27" i="9"/>
  <c r="B28" i="9"/>
  <c r="V28" i="9" s="1"/>
  <c r="AA28" i="9"/>
  <c r="B29" i="9"/>
  <c r="V29" i="9" s="1"/>
  <c r="AA29" i="9"/>
  <c r="B30" i="9"/>
  <c r="V30" i="9" s="1"/>
  <c r="AA30" i="9"/>
  <c r="J33" i="19"/>
  <c r="E37" i="19"/>
  <c r="U10" i="1" l="1"/>
  <c r="V10" i="1" s="1"/>
  <c r="H213" i="1"/>
  <c r="F73" i="25" s="1"/>
  <c r="I213" i="1"/>
  <c r="I206" i="1" s="1"/>
  <c r="N28" i="9"/>
  <c r="L28" i="9"/>
  <c r="P28" i="9"/>
  <c r="L26" i="9"/>
  <c r="P26" i="9"/>
  <c r="N26" i="9"/>
  <c r="N27" i="9"/>
  <c r="P27" i="9"/>
  <c r="L27" i="9"/>
  <c r="D26" i="21"/>
  <c r="D25" i="2" s="1"/>
  <c r="AA7" i="9" s="1"/>
  <c r="Z19" i="9" s="1"/>
  <c r="V19" i="9" s="1"/>
  <c r="G54" i="19"/>
  <c r="L25" i="9"/>
  <c r="P25" i="9"/>
  <c r="N25" i="9"/>
  <c r="P29" i="9"/>
  <c r="N29" i="9"/>
  <c r="L29" i="9"/>
  <c r="P30" i="9"/>
  <c r="N30" i="9"/>
  <c r="L30" i="9"/>
  <c r="J27" i="9"/>
  <c r="H27" i="9"/>
  <c r="J25" i="9"/>
  <c r="H25" i="9"/>
  <c r="J26" i="9"/>
  <c r="H26" i="9"/>
  <c r="J30" i="9"/>
  <c r="H30" i="9"/>
  <c r="J29" i="9"/>
  <c r="H29" i="9"/>
  <c r="J28" i="9"/>
  <c r="H28" i="9"/>
  <c r="I14" i="1"/>
  <c r="I13" i="1" s="1"/>
  <c r="H14" i="1"/>
  <c r="F128" i="25" s="1"/>
  <c r="AA13" i="9"/>
  <c r="AA16" i="9"/>
  <c r="AA15" i="9"/>
  <c r="J29" i="19"/>
  <c r="J31" i="19"/>
  <c r="J32" i="19"/>
  <c r="J30" i="19"/>
  <c r="J28" i="19"/>
  <c r="G34" i="19"/>
  <c r="G52" i="19" s="1"/>
  <c r="T29" i="9"/>
  <c r="D29" i="9"/>
  <c r="F29" i="9"/>
  <c r="X29" i="9"/>
  <c r="Z29" i="9"/>
  <c r="R29" i="9"/>
  <c r="F27" i="9"/>
  <c r="X27" i="9"/>
  <c r="R27" i="9"/>
  <c r="Z27" i="9"/>
  <c r="T27" i="9"/>
  <c r="D27" i="9"/>
  <c r="D30" i="9"/>
  <c r="F30" i="9"/>
  <c r="X30" i="9"/>
  <c r="R30" i="9"/>
  <c r="Z30" i="9"/>
  <c r="T30" i="9"/>
  <c r="T25" i="9"/>
  <c r="D25" i="9"/>
  <c r="F25" i="9"/>
  <c r="X25" i="9"/>
  <c r="Z25" i="9"/>
  <c r="R25" i="9"/>
  <c r="R28" i="9"/>
  <c r="Z28" i="9"/>
  <c r="T28" i="9"/>
  <c r="D28" i="9"/>
  <c r="X28" i="9"/>
  <c r="F28" i="9"/>
  <c r="D26" i="9"/>
  <c r="F26" i="9"/>
  <c r="X26" i="9"/>
  <c r="R26" i="9"/>
  <c r="Z26" i="9"/>
  <c r="T26" i="9"/>
  <c r="Z16" i="9" l="1"/>
  <c r="V16" i="9" s="1"/>
  <c r="Z21" i="9"/>
  <c r="V21" i="9" s="1"/>
  <c r="Z13" i="9"/>
  <c r="V13" i="9" s="1"/>
  <c r="Z23" i="9"/>
  <c r="V23" i="9" s="1"/>
  <c r="Z18" i="9"/>
  <c r="V18" i="9" s="1"/>
  <c r="Z20" i="9"/>
  <c r="V20" i="9" s="1"/>
  <c r="Q17" i="1"/>
  <c r="G59" i="25"/>
  <c r="X10" i="1"/>
  <c r="S17" i="1"/>
  <c r="G73" i="25"/>
  <c r="I73" i="25" s="1"/>
  <c r="G128" i="25"/>
  <c r="I128" i="25" s="1"/>
  <c r="O17" i="1"/>
  <c r="F25" i="19"/>
  <c r="L206" i="1"/>
  <c r="H25" i="19" s="1"/>
  <c r="AA22" i="9" s="1"/>
  <c r="Z22" i="9" s="1"/>
  <c r="V22" i="9" s="1"/>
  <c r="X19" i="9"/>
  <c r="P19" i="9"/>
  <c r="N19" i="9"/>
  <c r="L19" i="9"/>
  <c r="H10" i="19"/>
  <c r="I24" i="19" s="1"/>
  <c r="Z24" i="9"/>
  <c r="V24" i="9" s="1"/>
  <c r="E26" i="21"/>
  <c r="P16" i="9"/>
  <c r="L16" i="9"/>
  <c r="N23" i="9"/>
  <c r="P23" i="9"/>
  <c r="L23" i="9"/>
  <c r="N16" i="9"/>
  <c r="Z17" i="9"/>
  <c r="V17" i="9" s="1"/>
  <c r="Z15" i="9"/>
  <c r="V15" i="9" s="1"/>
  <c r="P21" i="9"/>
  <c r="H19" i="9"/>
  <c r="H23" i="9"/>
  <c r="H16" i="9"/>
  <c r="J19" i="9"/>
  <c r="J21" i="9"/>
  <c r="J23" i="9"/>
  <c r="J16" i="9"/>
  <c r="U17" i="1"/>
  <c r="X17" i="1" s="1"/>
  <c r="I18" i="19"/>
  <c r="L13" i="1"/>
  <c r="H15" i="19" s="1"/>
  <c r="F15" i="19"/>
  <c r="T23" i="9"/>
  <c r="R23" i="9"/>
  <c r="D23" i="9"/>
  <c r="X23" i="9"/>
  <c r="F20" i="9"/>
  <c r="D19" i="9"/>
  <c r="T19" i="9"/>
  <c r="F19" i="9"/>
  <c r="R19" i="9"/>
  <c r="T16" i="9"/>
  <c r="X16" i="9"/>
  <c r="F16" i="9"/>
  <c r="D16" i="9"/>
  <c r="I14" i="19"/>
  <c r="L13" i="9" l="1"/>
  <c r="L20" i="9"/>
  <c r="D20" i="9"/>
  <c r="N21" i="9"/>
  <c r="X20" i="9"/>
  <c r="T13" i="9"/>
  <c r="R20" i="9"/>
  <c r="J20" i="9"/>
  <c r="H20" i="9"/>
  <c r="T18" i="9"/>
  <c r="X18" i="9"/>
  <c r="H24" i="9"/>
  <c r="J17" i="9"/>
  <c r="T20" i="9"/>
  <c r="J15" i="9"/>
  <c r="D18" i="9"/>
  <c r="F23" i="9"/>
  <c r="T22" i="9"/>
  <c r="J13" i="9"/>
  <c r="R21" i="9"/>
  <c r="R16" i="9"/>
  <c r="L18" i="9"/>
  <c r="H21" i="9"/>
  <c r="T21" i="9"/>
  <c r="D21" i="9"/>
  <c r="I21" i="19"/>
  <c r="X21" i="9"/>
  <c r="L21" i="9"/>
  <c r="F21" i="9"/>
  <c r="I22" i="19"/>
  <c r="I26" i="19"/>
  <c r="I23" i="19"/>
  <c r="N20" i="9"/>
  <c r="P13" i="9"/>
  <c r="F18" i="9"/>
  <c r="X13" i="9"/>
  <c r="R18" i="9"/>
  <c r="J18" i="9"/>
  <c r="P18" i="9"/>
  <c r="F13" i="9"/>
  <c r="H13" i="9"/>
  <c r="D13" i="9"/>
  <c r="H18" i="9"/>
  <c r="N18" i="9"/>
  <c r="R13" i="9"/>
  <c r="N13" i="9"/>
  <c r="P20" i="9"/>
  <c r="O14" i="1"/>
  <c r="I59" i="25"/>
  <c r="J59" i="25" s="1"/>
  <c r="J60" i="25" s="1"/>
  <c r="J61" i="25" s="1"/>
  <c r="J62" i="25" s="1"/>
  <c r="J63" i="25" s="1"/>
  <c r="J64" i="25" s="1"/>
  <c r="J65" i="25" s="1"/>
  <c r="J66" i="25" s="1"/>
  <c r="J67" i="25" s="1"/>
  <c r="J68" i="25" s="1"/>
  <c r="J69" i="25" s="1"/>
  <c r="J70" i="25" s="1"/>
  <c r="J71" i="25" s="1"/>
  <c r="J72" i="25" s="1"/>
  <c r="J73" i="25" s="1"/>
  <c r="J74" i="25" s="1"/>
  <c r="J75" i="25" s="1"/>
  <c r="J76" i="25" s="1"/>
  <c r="J77" i="25" s="1"/>
  <c r="J78" i="25" s="1"/>
  <c r="J79" i="25" s="1"/>
  <c r="J80" i="25" s="1"/>
  <c r="J81" i="25" s="1"/>
  <c r="J82" i="25" s="1"/>
  <c r="J83" i="25" s="1"/>
  <c r="J84" i="25" s="1"/>
  <c r="J85" i="25" s="1"/>
  <c r="J86" i="25" s="1"/>
  <c r="J87" i="25" s="1"/>
  <c r="J88" i="25" s="1"/>
  <c r="J89" i="25" s="1"/>
  <c r="J90" i="25" s="1"/>
  <c r="J91" i="25" s="1"/>
  <c r="J92" i="25" s="1"/>
  <c r="J93" i="25" s="1"/>
  <c r="J94" i="25" s="1"/>
  <c r="J95" i="25" s="1"/>
  <c r="J96" i="25" s="1"/>
  <c r="J97" i="25" s="1"/>
  <c r="J98" i="25" s="1"/>
  <c r="J99" i="25" s="1"/>
  <c r="J100" i="25" s="1"/>
  <c r="J101" i="25" s="1"/>
  <c r="J102" i="25" s="1"/>
  <c r="J103" i="25" s="1"/>
  <c r="J104" i="25" s="1"/>
  <c r="J105" i="25" s="1"/>
  <c r="J106" i="25" s="1"/>
  <c r="J107" i="25" s="1"/>
  <c r="J108" i="25" s="1"/>
  <c r="J109" i="25" s="1"/>
  <c r="J110" i="25" s="1"/>
  <c r="J111" i="25" s="1"/>
  <c r="J112" i="25" s="1"/>
  <c r="J113" i="25" s="1"/>
  <c r="J114" i="25" s="1"/>
  <c r="J115" i="25" s="1"/>
  <c r="J116" i="25" s="1"/>
  <c r="J117" i="25" s="1"/>
  <c r="J118" i="25" s="1"/>
  <c r="J119" i="25" s="1"/>
  <c r="J120" i="25" s="1"/>
  <c r="J121" i="25" s="1"/>
  <c r="J122" i="25" s="1"/>
  <c r="J123" i="25" s="1"/>
  <c r="J124" i="25" s="1"/>
  <c r="J125" i="25" s="1"/>
  <c r="J126" i="25" s="1"/>
  <c r="J127" i="25" s="1"/>
  <c r="J128" i="25" s="1"/>
  <c r="J129" i="25" s="1"/>
  <c r="J130" i="25" s="1"/>
  <c r="J131" i="25" s="1"/>
  <c r="J132" i="25" s="1"/>
  <c r="J133" i="25" s="1"/>
  <c r="J134" i="25" s="1"/>
  <c r="J135" i="25" s="1"/>
  <c r="J136" i="25" s="1"/>
  <c r="J137" i="25" s="1"/>
  <c r="J138" i="25" s="1"/>
  <c r="J139" i="25" s="1"/>
  <c r="J140" i="25" s="1"/>
  <c r="J141" i="25" s="1"/>
  <c r="J142" i="25" s="1"/>
  <c r="J143" i="25" s="1"/>
  <c r="J144" i="25" s="1"/>
  <c r="J145" i="25" s="1"/>
  <c r="J146" i="25" s="1"/>
  <c r="J147" i="25" s="1"/>
  <c r="J148" i="25" s="1"/>
  <c r="J149" i="25" s="1"/>
  <c r="J150" i="25" s="1"/>
  <c r="J151" i="25" s="1"/>
  <c r="J152" i="25" s="1"/>
  <c r="J153" i="25" s="1"/>
  <c r="J154" i="25" s="1"/>
  <c r="J155" i="25" s="1"/>
  <c r="J156" i="25" s="1"/>
  <c r="J157" i="25" s="1"/>
  <c r="J158" i="25" s="1"/>
  <c r="J159" i="25" s="1"/>
  <c r="J160" i="25" s="1"/>
  <c r="J161" i="25" s="1"/>
  <c r="J162" i="25" s="1"/>
  <c r="J163" i="25" s="1"/>
  <c r="J164" i="25" s="1"/>
  <c r="J165" i="25" s="1"/>
  <c r="J166" i="25" s="1"/>
  <c r="J167" i="25" s="1"/>
  <c r="J168" i="25" s="1"/>
  <c r="J169" i="25" s="1"/>
  <c r="J170" i="25" s="1"/>
  <c r="J171" i="25" s="1"/>
  <c r="J172" i="25" s="1"/>
  <c r="J173" i="25" s="1"/>
  <c r="J174" i="25" s="1"/>
  <c r="J175" i="25" s="1"/>
  <c r="J176" i="25" s="1"/>
  <c r="J177" i="25" s="1"/>
  <c r="J178" i="25" s="1"/>
  <c r="J179" i="25" s="1"/>
  <c r="J180" i="25" s="1"/>
  <c r="J181" i="25" s="1"/>
  <c r="J182" i="25" s="1"/>
  <c r="J183" i="25" s="1"/>
  <c r="J184" i="25" s="1"/>
  <c r="J185" i="25" s="1"/>
  <c r="J186" i="25" s="1"/>
  <c r="J187" i="25" s="1"/>
  <c r="J188" i="25" s="1"/>
  <c r="J189" i="25" s="1"/>
  <c r="J190" i="25" s="1"/>
  <c r="J191" i="25" s="1"/>
  <c r="J192" i="25" s="1"/>
  <c r="H59" i="25"/>
  <c r="H60" i="25" s="1"/>
  <c r="H61" i="25" s="1"/>
  <c r="H62" i="25" s="1"/>
  <c r="H63" i="25" s="1"/>
  <c r="H64" i="25" s="1"/>
  <c r="H65" i="25" s="1"/>
  <c r="H66" i="25" s="1"/>
  <c r="H67" i="25" s="1"/>
  <c r="H68" i="25" s="1"/>
  <c r="H69" i="25" s="1"/>
  <c r="H70" i="25" s="1"/>
  <c r="H71" i="25" s="1"/>
  <c r="H72" i="25" s="1"/>
  <c r="H73" i="25" s="1"/>
  <c r="H74" i="25" s="1"/>
  <c r="H75" i="25" s="1"/>
  <c r="H76" i="25" s="1"/>
  <c r="H77" i="25" s="1"/>
  <c r="H78" i="25" s="1"/>
  <c r="H79" i="25" s="1"/>
  <c r="H80" i="25" s="1"/>
  <c r="H81" i="25" s="1"/>
  <c r="H82" i="25" s="1"/>
  <c r="H83" i="25" s="1"/>
  <c r="H84" i="25" s="1"/>
  <c r="H85" i="25" s="1"/>
  <c r="H86" i="25" s="1"/>
  <c r="H87" i="25" s="1"/>
  <c r="H88" i="25" s="1"/>
  <c r="H89" i="25" s="1"/>
  <c r="H90" i="25" s="1"/>
  <c r="H91" i="25" s="1"/>
  <c r="H92" i="25" s="1"/>
  <c r="H93" i="25" s="1"/>
  <c r="H94" i="25" s="1"/>
  <c r="H95" i="25" s="1"/>
  <c r="H96" i="25" s="1"/>
  <c r="H97" i="25" s="1"/>
  <c r="H98" i="25" s="1"/>
  <c r="H99" i="25" s="1"/>
  <c r="H100" i="25" s="1"/>
  <c r="H101" i="25" s="1"/>
  <c r="H102" i="25" s="1"/>
  <c r="H103" i="25" s="1"/>
  <c r="H104" i="25" s="1"/>
  <c r="H105" i="25" s="1"/>
  <c r="H106" i="25" s="1"/>
  <c r="H107" i="25" s="1"/>
  <c r="H108" i="25" s="1"/>
  <c r="H109" i="25" s="1"/>
  <c r="H110" i="25" s="1"/>
  <c r="H111" i="25" s="1"/>
  <c r="H112" i="25" s="1"/>
  <c r="H113" i="25" s="1"/>
  <c r="H114" i="25" s="1"/>
  <c r="H115" i="25" s="1"/>
  <c r="H116" i="25" s="1"/>
  <c r="H117" i="25" s="1"/>
  <c r="H118" i="25" s="1"/>
  <c r="H119" i="25" s="1"/>
  <c r="H120" i="25" s="1"/>
  <c r="H121" i="25" s="1"/>
  <c r="H122" i="25" s="1"/>
  <c r="H123" i="25" s="1"/>
  <c r="H124" i="25" s="1"/>
  <c r="H125" i="25" s="1"/>
  <c r="H126" i="25" s="1"/>
  <c r="H127" i="25" s="1"/>
  <c r="H128" i="25" s="1"/>
  <c r="H129" i="25" s="1"/>
  <c r="H130" i="25" s="1"/>
  <c r="H131" i="25" s="1"/>
  <c r="H132" i="25" s="1"/>
  <c r="H133" i="25" s="1"/>
  <c r="H134" i="25" s="1"/>
  <c r="H135" i="25" s="1"/>
  <c r="H136" i="25" s="1"/>
  <c r="H137" i="25" s="1"/>
  <c r="H138" i="25" s="1"/>
  <c r="H139" i="25" s="1"/>
  <c r="H140" i="25" s="1"/>
  <c r="H141" i="25" s="1"/>
  <c r="H142" i="25" s="1"/>
  <c r="H143" i="25" s="1"/>
  <c r="H144" i="25" s="1"/>
  <c r="H145" i="25" s="1"/>
  <c r="H146" i="25" s="1"/>
  <c r="H147" i="25" s="1"/>
  <c r="H148" i="25" s="1"/>
  <c r="H149" i="25" s="1"/>
  <c r="H150" i="25" s="1"/>
  <c r="H151" i="25" s="1"/>
  <c r="H152" i="25" s="1"/>
  <c r="H153" i="25" s="1"/>
  <c r="H154" i="25" s="1"/>
  <c r="H155" i="25" s="1"/>
  <c r="H156" i="25" s="1"/>
  <c r="H157" i="25" s="1"/>
  <c r="H158" i="25" s="1"/>
  <c r="H159" i="25" s="1"/>
  <c r="H160" i="25" s="1"/>
  <c r="H161" i="25" s="1"/>
  <c r="H162" i="25" s="1"/>
  <c r="H163" i="25" s="1"/>
  <c r="H164" i="25" s="1"/>
  <c r="H165" i="25" s="1"/>
  <c r="H166" i="25" s="1"/>
  <c r="H167" i="25" s="1"/>
  <c r="H168" i="25" s="1"/>
  <c r="H169" i="25" s="1"/>
  <c r="H170" i="25" s="1"/>
  <c r="H171" i="25" s="1"/>
  <c r="H172" i="25" s="1"/>
  <c r="H173" i="25" s="1"/>
  <c r="H174" i="25" s="1"/>
  <c r="H175" i="25" s="1"/>
  <c r="H176" i="25" s="1"/>
  <c r="H177" i="25" s="1"/>
  <c r="H178" i="25" s="1"/>
  <c r="H179" i="25" s="1"/>
  <c r="H180" i="25" s="1"/>
  <c r="H181" i="25" s="1"/>
  <c r="H182" i="25" s="1"/>
  <c r="H183" i="25" s="1"/>
  <c r="H184" i="25" s="1"/>
  <c r="H185" i="25" s="1"/>
  <c r="H186" i="25" s="1"/>
  <c r="H187" i="25" s="1"/>
  <c r="H188" i="25" s="1"/>
  <c r="H189" i="25" s="1"/>
  <c r="H190" i="25" s="1"/>
  <c r="H191" i="25" s="1"/>
  <c r="H192" i="25" s="1"/>
  <c r="Q14" i="1"/>
  <c r="U14" i="1" s="1"/>
  <c r="V14" i="1" s="1"/>
  <c r="S14" i="1"/>
  <c r="S213" i="1"/>
  <c r="Q213" i="1"/>
  <c r="O213" i="1"/>
  <c r="X24" i="9"/>
  <c r="T17" i="9"/>
  <c r="R22" i="9"/>
  <c r="R17" i="9"/>
  <c r="D22" i="9"/>
  <c r="J22" i="9"/>
  <c r="R15" i="9"/>
  <c r="F17" i="9"/>
  <c r="F22" i="9"/>
  <c r="H22" i="9"/>
  <c r="H17" i="9"/>
  <c r="X17" i="9"/>
  <c r="H15" i="9"/>
  <c r="J24" i="9"/>
  <c r="D24" i="9"/>
  <c r="T24" i="9"/>
  <c r="I27" i="19"/>
  <c r="I19" i="19"/>
  <c r="I16" i="19"/>
  <c r="X22" i="9"/>
  <c r="L22" i="9"/>
  <c r="P22" i="9"/>
  <c r="N22" i="9"/>
  <c r="F15" i="9"/>
  <c r="N15" i="9"/>
  <c r="L15" i="9"/>
  <c r="P15" i="9"/>
  <c r="X15" i="9"/>
  <c r="I20" i="19"/>
  <c r="D17" i="9"/>
  <c r="P17" i="9"/>
  <c r="N17" i="9"/>
  <c r="L17" i="9"/>
  <c r="F24" i="9"/>
  <c r="L24" i="9"/>
  <c r="P24" i="9"/>
  <c r="N24" i="9"/>
  <c r="T15" i="9"/>
  <c r="D15" i="9"/>
  <c r="I25" i="19"/>
  <c r="R24" i="9"/>
  <c r="V17" i="1"/>
  <c r="I15" i="19"/>
  <c r="AA12" i="9"/>
  <c r="Z12" i="9" s="1"/>
  <c r="V12" i="9" s="1"/>
  <c r="AA11" i="9"/>
  <c r="U213" i="1" l="1"/>
  <c r="V213" i="1" s="1"/>
  <c r="L12" i="9"/>
  <c r="P12" i="9"/>
  <c r="N12" i="9"/>
  <c r="H12" i="9"/>
  <c r="X12" i="9"/>
  <c r="J12" i="9"/>
  <c r="X14" i="1"/>
  <c r="F12" i="9"/>
  <c r="T12" i="9"/>
  <c r="R12" i="9"/>
  <c r="D12" i="9"/>
  <c r="I17" i="19"/>
  <c r="F34" i="19"/>
  <c r="F52" i="19" s="1"/>
  <c r="H52" i="19" s="1"/>
  <c r="I52" i="19" s="1"/>
  <c r="Z11" i="9"/>
  <c r="X213" i="1" l="1"/>
  <c r="I34" i="19"/>
  <c r="J27" i="19" s="1"/>
  <c r="H34" i="19"/>
  <c r="G23" i="2" l="1"/>
  <c r="J24" i="19"/>
  <c r="J26" i="19"/>
  <c r="J21" i="19"/>
  <c r="J23" i="19"/>
  <c r="J22" i="19"/>
  <c r="J25" i="19"/>
  <c r="K52" i="19"/>
  <c r="J20" i="19"/>
  <c r="J18" i="19"/>
  <c r="J19" i="19"/>
  <c r="J14" i="19"/>
  <c r="J15" i="19"/>
  <c r="J16" i="19"/>
  <c r="F35" i="19"/>
  <c r="G35" i="19"/>
  <c r="Z14" i="9"/>
  <c r="V14" i="9" s="1"/>
  <c r="W11" i="9" s="1"/>
  <c r="V11" i="9" s="1"/>
  <c r="V31" i="9" s="1"/>
  <c r="AA31" i="9"/>
  <c r="J17" i="19"/>
  <c r="L14" i="9" l="1"/>
  <c r="P14" i="9"/>
  <c r="Q11" i="9" s="1"/>
  <c r="N14" i="9"/>
  <c r="O11" i="9" s="1"/>
  <c r="N11" i="9" s="1"/>
  <c r="N31" i="9" s="1"/>
  <c r="H14" i="9"/>
  <c r="Z31" i="9"/>
  <c r="W31" i="9" s="1"/>
  <c r="W32" i="9" s="1"/>
  <c r="J14" i="9"/>
  <c r="T14" i="9"/>
  <c r="X14" i="9"/>
  <c r="D14" i="9"/>
  <c r="R14" i="9"/>
  <c r="F14" i="9"/>
  <c r="H35" i="19"/>
  <c r="H34" i="2"/>
  <c r="H36" i="2" s="1"/>
  <c r="J34" i="19"/>
  <c r="I11" i="21"/>
  <c r="G25" i="2"/>
  <c r="G27" i="2" s="1"/>
  <c r="M16" i="15" s="1"/>
  <c r="M18" i="15" s="1"/>
  <c r="M11" i="9" l="1"/>
  <c r="L11" i="9" s="1"/>
  <c r="O31" i="9"/>
  <c r="O32" i="9" s="1"/>
  <c r="P11" i="9"/>
  <c r="I11" i="9"/>
  <c r="H11" i="9" s="1"/>
  <c r="H31" i="9" s="1"/>
  <c r="I31" i="9" s="1"/>
  <c r="I32" i="9" s="1"/>
  <c r="K11" i="9"/>
  <c r="J11" i="9" s="1"/>
  <c r="J31" i="9" s="1"/>
  <c r="K31" i="9" s="1"/>
  <c r="K32" i="9" s="1"/>
  <c r="E11" i="9"/>
  <c r="Y11" i="9"/>
  <c r="X11" i="9" s="1"/>
  <c r="X31" i="9" s="1"/>
  <c r="Y31" i="9" s="1"/>
  <c r="Y32" i="9" s="1"/>
  <c r="U11" i="9"/>
  <c r="T11" i="9" s="1"/>
  <c r="T31" i="9" s="1"/>
  <c r="U31" i="9" s="1"/>
  <c r="U32" i="9" s="1"/>
  <c r="G11" i="9"/>
  <c r="F11" i="9" s="1"/>
  <c r="F31" i="9" s="1"/>
  <c r="G31" i="9" s="1"/>
  <c r="G32" i="9" s="1"/>
  <c r="S11" i="9"/>
  <c r="C14" i="9"/>
  <c r="C33" i="9"/>
  <c r="C26" i="9"/>
  <c r="C21" i="9"/>
  <c r="C16" i="9"/>
  <c r="C12" i="9"/>
  <c r="C24" i="9"/>
  <c r="C27" i="9"/>
  <c r="C30" i="9"/>
  <c r="C20" i="9"/>
  <c r="C15" i="9"/>
  <c r="C22" i="9"/>
  <c r="C18" i="9"/>
  <c r="C19" i="9"/>
  <c r="C28" i="9"/>
  <c r="C23" i="9"/>
  <c r="C25" i="9"/>
  <c r="C17" i="9"/>
  <c r="C29" i="9"/>
  <c r="C13" i="9"/>
  <c r="C11" i="9"/>
  <c r="C14" i="21"/>
  <c r="C16" i="21"/>
  <c r="C15" i="21"/>
  <c r="C19" i="21"/>
  <c r="D32" i="9" l="1"/>
  <c r="N32" i="9"/>
  <c r="L32" i="9"/>
  <c r="H32" i="9"/>
  <c r="P32" i="9"/>
  <c r="J32" i="9"/>
  <c r="AD11" i="9"/>
  <c r="R11" i="9"/>
  <c r="R31" i="9" s="1"/>
  <c r="L31" i="9"/>
  <c r="D11" i="9"/>
  <c r="F32" i="9"/>
  <c r="X32" i="9"/>
  <c r="R32" i="9"/>
  <c r="T32" i="9"/>
  <c r="C31" i="9"/>
  <c r="C17" i="21"/>
  <c r="C18" i="21" s="1"/>
  <c r="C24" i="21" s="1"/>
  <c r="C25" i="21" s="1"/>
  <c r="M31" i="9" l="1"/>
  <c r="M32" i="9" s="1"/>
  <c r="D31" i="9"/>
  <c r="E31" i="9" s="1"/>
  <c r="P31" i="9"/>
  <c r="Q31" i="9" s="1"/>
  <c r="S31" i="9"/>
  <c r="S32" i="9" s="1"/>
  <c r="Z32" i="9"/>
  <c r="D34" i="9" l="1"/>
  <c r="F34" i="9" s="1"/>
  <c r="Q32" i="9"/>
  <c r="AD31" i="9"/>
  <c r="E32" i="9"/>
  <c r="E34" i="9" s="1"/>
  <c r="G34" i="9" s="1"/>
  <c r="I34" i="9" s="1"/>
  <c r="K34" i="9" s="1"/>
  <c r="M34" i="9" s="1"/>
  <c r="O34" i="9" l="1"/>
  <c r="S34" i="9" s="1"/>
  <c r="U34" i="9" s="1"/>
  <c r="W34" i="9" s="1"/>
  <c r="H34" i="9"/>
  <c r="J34" i="9" s="1"/>
  <c r="L34" i="9" s="1"/>
  <c r="Y34" i="9" l="1"/>
  <c r="N34" i="9"/>
  <c r="R34" i="9"/>
  <c r="T34" i="9" s="1"/>
  <c r="V34" i="9" s="1"/>
  <c r="X34" i="9" l="1"/>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shapeId="0">
      <text>
        <r>
          <rPr>
            <b/>
            <sz val="9"/>
            <color indexed="81"/>
            <rFont val="Segoe UI"/>
            <family val="2"/>
          </rPr>
          <t>Preenchido a partir da aba Resumo</t>
        </r>
      </text>
    </comment>
    <comment ref="F31" authorId="1" shapeId="0">
      <text>
        <r>
          <rPr>
            <b/>
            <sz val="8"/>
            <color indexed="81"/>
            <rFont val="Tahoma"/>
            <family val="2"/>
          </rPr>
          <t>Inserir o Prazo da Obra em dias corridos</t>
        </r>
      </text>
    </comment>
    <comment ref="H34" authorId="2" shapeId="0">
      <text>
        <r>
          <rPr>
            <b/>
            <sz val="9"/>
            <color indexed="81"/>
            <rFont val="Tahoma"/>
            <family val="2"/>
          </rPr>
          <t>Preenchido a partir da aba Resumo</t>
        </r>
      </text>
    </comment>
    <comment ref="H36" authorId="2"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B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wagnerdeconto</author>
    <author>Arcilio Jose Augusto dos Santos Ferreira</author>
    <author>Altair  Freire</author>
  </authors>
  <commentList>
    <comment ref="AA11" authorId="0" shapeId="0">
      <text>
        <r>
          <rPr>
            <sz val="8"/>
            <color indexed="81"/>
            <rFont val="Tahoma"/>
            <family val="2"/>
          </rPr>
          <t xml:space="preserve">INSERIR NESTA COLUNA VALORES REFERENTES À SOMATÓRIA DOS CUSTOS DOS SUB-ITENS
</t>
        </r>
      </text>
    </comment>
    <comment ref="Y31" authorId="1" shapeId="0">
      <text>
        <r>
          <rPr>
            <sz val="9"/>
            <color indexed="81"/>
            <rFont val="Segoe UI"/>
            <family val="2"/>
          </rPr>
          <t xml:space="preserve">Reservar 11% para a ultima medição
</t>
        </r>
      </text>
    </comment>
    <comment ref="C32" authorId="2"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TCPO, FDE, ETC...</t>
        </r>
      </text>
    </comment>
  </commentList>
</comments>
</file>

<file path=xl/comments7.xml><?xml version="1.0" encoding="utf-8"?>
<comments xmlns="http://schemas.openxmlformats.org/spreadsheetml/2006/main">
  <authors>
    <author>Wagner Deconto</author>
    <author>Arcilio Jose Augusto dos Santos Ferreira</author>
    <author>wagnerdeconto</author>
  </authors>
  <commentList>
    <comment ref="F8" authorId="0" shapeId="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I8" authorId="1" shapeId="0">
      <text>
        <r>
          <rPr>
            <sz val="9"/>
            <color indexed="81"/>
            <rFont val="Segoe UI"/>
            <family val="2"/>
          </rPr>
          <t>EM CASO DE ADITIVO DEVERÁ UTILIZAR A MENOR COTAÇÃO</t>
        </r>
      </text>
    </comment>
    <comment ref="D9" authorId="1" shapeId="0">
      <text>
        <r>
          <rPr>
            <sz val="9"/>
            <color indexed="81"/>
            <rFont val="Segoe UI"/>
            <family val="2"/>
          </rPr>
          <t>INSERIR DATA EM QUE A COTAÇÃO FOI OBTIDA</t>
        </r>
      </text>
    </comment>
    <comment ref="A14" authorId="2" shapeId="0">
      <text>
        <r>
          <rPr>
            <sz val="8"/>
            <color indexed="81"/>
            <rFont val="Tahoma"/>
            <family val="2"/>
          </rPr>
          <t>NESTA CÉLULAR INSERIR CODIFICAÇÃO PERSONALIZADA PARA CADA COTAÇÃO, POR EXEMPLO: COT.001, COT.002, ETC...)</t>
        </r>
      </text>
    </comment>
    <comment ref="B14" authorId="2" shapeId="0">
      <text>
        <r>
          <rPr>
            <sz val="8"/>
            <color indexed="81"/>
            <rFont val="Tahoma"/>
            <family val="2"/>
          </rPr>
          <t>A DESCRIÇÃO DO INSUMO / SERVIÇO DEVERÁ SER A MAIS COMPLETA POSSÍVEL - ESPECIFICAÇÃO COMPLETA.</t>
        </r>
      </text>
    </comment>
    <comment ref="E14" authorId="1" shapeId="0">
      <text>
        <r>
          <rPr>
            <sz val="9"/>
            <color indexed="81"/>
            <rFont val="Segoe UI"/>
            <family val="2"/>
          </rPr>
          <t xml:space="preserve">INSERIR UNIDADE DE MEDIDA UTILIZADA NA COTAÇÃO
</t>
        </r>
      </text>
    </comment>
    <comment ref="I14" authorId="2" shapeId="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<sst xmlns="http://schemas.openxmlformats.org/spreadsheetml/2006/main" count="27576" uniqueCount="14336">
  <si>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</si>
  <si>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</si>
  <si>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</si>
  <si>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</si>
  <si>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</si>
  <si>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</si>
  <si>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</si>
  <si>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</si>
  <si>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</si>
  <si>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</si>
  <si>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</si>
  <si>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</si>
  <si>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</si>
  <si>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</si>
  <si>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</si>
  <si>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</si>
  <si>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</si>
  <si>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</si>
  <si>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</si>
  <si>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</si>
  <si>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</si>
  <si>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</si>
  <si>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</si>
  <si>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</si>
  <si>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</si>
  <si>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</si>
  <si>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</si>
  <si>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</si>
  <si>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</si>
  <si>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</si>
  <si>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</si>
  <si>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</si>
  <si>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</si>
  <si>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</si>
  <si>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</si>
  <si>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</si>
  <si>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</si>
  <si>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</si>
  <si>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</si>
  <si>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</si>
  <si>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</si>
  <si>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</si>
  <si>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</si>
  <si>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</si>
  <si>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</si>
  <si>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</si>
  <si>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</si>
  <si>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</si>
  <si>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</si>
  <si>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</si>
  <si>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</si>
  <si>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</si>
  <si>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</si>
  <si>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</si>
  <si>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</si>
  <si>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</si>
  <si>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</si>
  <si>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</si>
  <si>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</si>
  <si>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</si>
  <si>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</si>
  <si>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</si>
  <si>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</si>
  <si>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</si>
  <si>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</si>
  <si>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</si>
  <si>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</si>
  <si>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</si>
  <si>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</si>
  <si>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</si>
  <si>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</si>
  <si>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</si>
  <si>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</si>
  <si>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</si>
  <si>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</si>
  <si>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</si>
  <si>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</si>
  <si>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</si>
  <si>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</si>
  <si>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</si>
  <si>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</si>
  <si>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</si>
  <si>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</si>
  <si>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</si>
  <si>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</si>
  <si>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</si>
  <si>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</si>
  <si>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</si>
  <si>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</si>
  <si>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</si>
  <si>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</si>
  <si>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</si>
  <si>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</si>
  <si>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</si>
  <si>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</si>
  <si>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</si>
  <si>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</si>
  <si>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</si>
  <si>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</si>
  <si>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</si>
  <si>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</si>
  <si>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</si>
  <si>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</si>
  <si>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</si>
  <si>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</si>
  <si>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</si>
  <si>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</si>
  <si>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</si>
  <si>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</si>
  <si>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</si>
  <si>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</si>
  <si>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</si>
  <si>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</si>
  <si>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</si>
  <si>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</si>
  <si>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</si>
  <si>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</si>
  <si>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</si>
  <si>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</si>
  <si>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</si>
  <si>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</si>
  <si>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</si>
  <si>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</si>
  <si>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</si>
  <si>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</si>
  <si>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</si>
  <si>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</si>
  <si>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</si>
  <si>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</si>
  <si>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</si>
  <si>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</si>
  <si>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</si>
  <si>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</si>
  <si>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</si>
  <si>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</si>
  <si>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</si>
  <si>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</si>
  <si>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</si>
  <si>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</si>
  <si>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</si>
  <si>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</si>
  <si>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</si>
  <si>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</si>
  <si>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</si>
  <si>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</si>
  <si>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</si>
  <si>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</si>
  <si>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</si>
  <si>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</si>
  <si>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</si>
  <si>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</si>
  <si>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</si>
  <si>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</si>
  <si>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</si>
  <si>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</si>
  <si>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</si>
  <si>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</si>
  <si>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</si>
  <si>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</si>
  <si>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</si>
  <si>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</si>
  <si>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</si>
  <si>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</si>
  <si>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</si>
  <si>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</si>
  <si>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</si>
  <si>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</si>
  <si>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</si>
  <si>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</si>
  <si>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</si>
  <si>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</si>
  <si>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</si>
  <si>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</si>
  <si>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</si>
  <si>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</si>
  <si>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</si>
  <si>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</si>
  <si>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</si>
  <si>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</si>
  <si>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</si>
  <si>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</si>
  <si>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</si>
  <si>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</si>
  <si>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</si>
  <si>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</si>
  <si>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</si>
  <si>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</si>
  <si>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</si>
  <si>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</si>
  <si>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</si>
  <si>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</si>
  <si>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</si>
  <si>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</si>
  <si>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</si>
  <si>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</si>
  <si>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</si>
  <si>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</si>
  <si>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</si>
  <si>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</si>
  <si>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</si>
  <si>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</si>
  <si>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</si>
  <si>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</si>
  <si>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</si>
  <si>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</si>
  <si>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</si>
  <si>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</si>
  <si>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</si>
  <si>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</si>
  <si>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</si>
  <si>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</si>
  <si>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</si>
  <si>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</si>
  <si>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</si>
  <si>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</si>
  <si>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</si>
  <si>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</si>
  <si>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</si>
  <si>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</si>
  <si>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</si>
  <si>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</si>
  <si>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</si>
  <si>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</si>
  <si>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</si>
  <si>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</si>
  <si>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</si>
  <si>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</si>
  <si>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</si>
  <si>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</si>
  <si>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</si>
  <si>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</si>
  <si>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</si>
  <si>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</si>
  <si>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</si>
  <si>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</si>
  <si>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</si>
  <si>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</si>
  <si>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</si>
  <si>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</si>
  <si>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</si>
  <si>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</si>
  <si>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</si>
  <si>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</si>
  <si>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</si>
  <si>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</si>
  <si>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</si>
  <si>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</si>
  <si>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</si>
  <si>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</si>
  <si>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</si>
  <si>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</si>
  <si>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</si>
  <si>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</si>
  <si>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</si>
  <si>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</si>
  <si>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</si>
  <si>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</si>
  <si>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</si>
  <si>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</si>
  <si>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</si>
  <si>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</si>
  <si>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</si>
  <si>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</si>
  <si>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</si>
  <si>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</si>
  <si>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</si>
  <si>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</si>
  <si>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</si>
  <si>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</si>
  <si>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</si>
  <si>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</si>
  <si>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</si>
  <si>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</si>
  <si>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</si>
  <si>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</si>
  <si>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</si>
  <si>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</si>
  <si>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</si>
  <si>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</si>
  <si>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</si>
  <si>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</si>
  <si>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</si>
  <si>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</si>
  <si>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</si>
  <si>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</si>
  <si>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</si>
  <si>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</si>
  <si>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2.1</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</si>
  <si>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</si>
  <si>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</si>
  <si>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</si>
  <si>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</si>
  <si>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</si>
  <si>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</si>
  <si>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</si>
  <si>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</si>
  <si>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</si>
  <si>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</si>
  <si>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</si>
  <si>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</si>
  <si>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</si>
  <si>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</si>
  <si>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</si>
  <si>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</si>
  <si>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</si>
  <si>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</si>
  <si>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</si>
  <si>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</si>
  <si>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</si>
  <si>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</si>
  <si>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</si>
  <si>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</si>
  <si>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</si>
  <si>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</si>
  <si>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</si>
  <si>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</si>
  <si>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</si>
  <si>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</si>
  <si>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</si>
  <si>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</si>
  <si>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</si>
  <si>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</si>
  <si>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</si>
  <si>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</si>
  <si>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</si>
  <si>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</si>
  <si>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</si>
  <si>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</si>
  <si>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</si>
  <si>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</si>
  <si>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</si>
  <si>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</si>
  <si>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</si>
  <si>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</si>
  <si>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</si>
  <si>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</si>
  <si>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</si>
  <si>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</si>
  <si>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</si>
  <si>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</si>
  <si>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</si>
  <si>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</si>
  <si>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</si>
  <si>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</si>
  <si>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</si>
  <si>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</si>
  <si>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</si>
  <si>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</si>
  <si>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</si>
  <si>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</si>
  <si>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</si>
  <si>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</si>
  <si>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</si>
  <si>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</si>
  <si>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</si>
  <si>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</si>
  <si>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</si>
  <si>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</si>
  <si>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</si>
  <si>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</si>
  <si>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</si>
  <si>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</si>
  <si>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</si>
  <si>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</si>
  <si>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</si>
  <si>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</si>
  <si>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</si>
  <si>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</si>
  <si>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</si>
  <si>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</si>
  <si>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</si>
  <si>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</si>
  <si>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</si>
  <si>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</si>
  <si>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</si>
  <si>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</si>
  <si>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</si>
  <si>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</si>
  <si>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</si>
  <si>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</si>
  <si>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</si>
  <si>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</si>
  <si>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</si>
  <si>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</si>
  <si>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</si>
  <si>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</si>
  <si>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</si>
  <si>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</si>
  <si>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</si>
  <si>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</si>
  <si>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</si>
  <si>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</si>
  <si>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</si>
  <si>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</si>
  <si>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</si>
  <si>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</si>
  <si>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</si>
  <si>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</si>
  <si>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</si>
  <si>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</si>
  <si>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</si>
  <si>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</si>
  <si>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</si>
  <si>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</si>
  <si>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</si>
  <si>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</si>
  <si>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</si>
  <si>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</si>
  <si>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</si>
  <si>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</si>
  <si>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</si>
  <si>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</si>
  <si>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</si>
  <si>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</si>
  <si>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</si>
  <si>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</si>
  <si>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</si>
  <si>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</si>
  <si>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</si>
  <si>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</si>
  <si>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</si>
  <si>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</si>
  <si>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</si>
  <si>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</si>
  <si>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</si>
  <si>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</si>
  <si>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</si>
  <si>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</si>
  <si>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</si>
  <si>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</si>
  <si>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</si>
  <si>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</si>
  <si>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</si>
  <si>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</si>
  <si>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</si>
  <si>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</si>
  <si>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</si>
  <si>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</si>
  <si>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</si>
  <si>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</si>
  <si>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</si>
  <si>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</si>
  <si>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</si>
  <si>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</si>
  <si>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</si>
  <si>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</si>
  <si>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</si>
  <si>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</si>
  <si>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</si>
  <si>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</si>
  <si>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</si>
  <si>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</si>
  <si>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</si>
  <si>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</si>
  <si>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</si>
  <si>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</si>
  <si>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</si>
  <si>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</si>
  <si>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</si>
  <si>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</si>
  <si>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</si>
  <si>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</si>
  <si>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</si>
  <si>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</si>
  <si>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</si>
  <si>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</si>
  <si>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</si>
  <si>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</si>
  <si>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</si>
  <si>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</si>
  <si>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</si>
  <si>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</si>
  <si>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</si>
  <si>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</si>
  <si>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</si>
  <si>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</si>
  <si>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</si>
  <si>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</si>
  <si>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</si>
  <si>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</si>
  <si>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</si>
  <si>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</si>
  <si>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</si>
  <si>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</si>
  <si>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</si>
  <si>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</si>
  <si>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</si>
  <si>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</si>
  <si>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</si>
  <si>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</si>
  <si>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</si>
  <si>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</si>
  <si>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</si>
  <si>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</si>
  <si>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</si>
  <si>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</si>
  <si>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</si>
  <si>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</si>
  <si>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</si>
  <si>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</si>
  <si>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</si>
  <si>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</si>
  <si>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</si>
  <si>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</si>
  <si>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</si>
  <si>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</si>
  <si>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</si>
  <si>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</si>
  <si>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</si>
  <si>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</si>
  <si>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</si>
  <si>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</si>
  <si>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</si>
  <si>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</si>
  <si>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</si>
  <si>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</si>
  <si>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</si>
  <si>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</si>
  <si>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</si>
  <si>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</si>
  <si>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</si>
  <si>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</si>
  <si>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</si>
  <si>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</si>
  <si>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</si>
  <si>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</si>
  <si>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</si>
  <si>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</si>
  <si>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</si>
  <si>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</si>
  <si>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</si>
  <si>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</si>
  <si>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</si>
  <si>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</si>
  <si>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</si>
  <si>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</si>
  <si>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</si>
  <si>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</si>
  <si>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</si>
  <si>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</si>
  <si>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</si>
  <si>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</si>
  <si>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</si>
  <si>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</si>
  <si>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</si>
  <si>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</si>
  <si>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</si>
  <si>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</si>
  <si>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</si>
  <si>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</si>
  <si>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</si>
  <si>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</si>
  <si>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</si>
  <si>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</si>
  <si>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</si>
  <si>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</si>
  <si>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</si>
  <si>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</si>
  <si>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</si>
  <si>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</si>
  <si>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</si>
  <si>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</si>
  <si>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</si>
  <si>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</si>
  <si>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</si>
  <si>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</si>
  <si>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</si>
  <si>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</si>
  <si>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</si>
  <si>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</si>
  <si>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</si>
  <si>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</si>
  <si>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</si>
  <si>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</si>
  <si>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</si>
  <si>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</si>
  <si>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</si>
  <si>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</si>
  <si>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</si>
  <si>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</si>
  <si>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</si>
  <si>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</si>
  <si>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</si>
  <si>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</si>
  <si>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</si>
  <si>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</si>
  <si>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</si>
  <si>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</si>
  <si>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</si>
  <si>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</si>
  <si>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</si>
  <si>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</si>
  <si>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</si>
  <si>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</si>
  <si>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</si>
  <si>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</si>
  <si>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</si>
  <si>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</si>
  <si>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</si>
  <si>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</si>
  <si>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</si>
  <si>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</si>
  <si>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</si>
  <si>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</si>
  <si>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</si>
  <si>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</si>
  <si>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</si>
  <si>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</si>
  <si>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</si>
  <si>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</si>
  <si>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</si>
  <si>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</si>
  <si>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</si>
  <si>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</si>
  <si>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</si>
  <si>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</si>
  <si>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</si>
  <si>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</si>
  <si>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</si>
  <si>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</si>
  <si>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</si>
  <si>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</si>
  <si>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</si>
  <si>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</si>
  <si>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</si>
  <si>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</si>
  <si>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</si>
  <si>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</si>
  <si>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</si>
  <si>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</si>
  <si>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</si>
  <si>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</si>
  <si>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</si>
  <si>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</si>
  <si>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</si>
  <si>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</si>
  <si>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</si>
  <si>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</si>
  <si>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</si>
  <si>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</si>
  <si>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</si>
  <si>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</si>
  <si>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</si>
  <si>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</si>
  <si>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</si>
  <si>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</si>
  <si>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</si>
  <si>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</si>
  <si>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</si>
  <si>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</si>
  <si>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</si>
  <si>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</si>
  <si>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</si>
  <si>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</si>
  <si>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</si>
  <si>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</si>
  <si>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</si>
  <si>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</si>
  <si>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</si>
  <si>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</si>
  <si>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</si>
  <si>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</si>
  <si>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</si>
  <si>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</si>
  <si>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</si>
  <si>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</si>
  <si>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</si>
  <si>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</si>
  <si>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</si>
  <si>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</si>
  <si>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</si>
  <si>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</si>
  <si>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</si>
  <si>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</si>
  <si>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</si>
  <si>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</si>
  <si>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</si>
  <si>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</si>
  <si>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</si>
  <si>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</si>
  <si>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</si>
  <si>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</si>
  <si>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</si>
  <si>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</si>
  <si>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</si>
  <si>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</si>
  <si>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</si>
  <si>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</si>
  <si>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</si>
  <si>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</si>
  <si>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</si>
  <si>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</si>
  <si>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</si>
  <si>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</si>
  <si>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</si>
  <si>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</si>
  <si>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</si>
  <si>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</si>
  <si>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</si>
  <si>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</si>
  <si>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</si>
  <si>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</si>
  <si>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</si>
  <si>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</si>
  <si>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</si>
  <si>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</si>
  <si>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</si>
  <si>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</si>
  <si>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</si>
  <si>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OBRA:</t>
  </si>
  <si>
    <t>ÓRGÃO PROP.:</t>
  </si>
  <si>
    <t>RESP. TÉCNICO:</t>
  </si>
  <si>
    <t>TIPO OBRA/SERVIÇO:</t>
  </si>
  <si>
    <t>DATA DA COTAÇÃO</t>
  </si>
  <si>
    <t>COT 001</t>
  </si>
  <si>
    <t>COT 002</t>
  </si>
  <si>
    <t xml:space="preserve">COT </t>
  </si>
  <si>
    <t>RELAÇÃO DE PROJETOS ORÇADOS</t>
  </si>
  <si>
    <t>REGIONAL</t>
  </si>
  <si>
    <t>CENTRO OESTE</t>
  </si>
  <si>
    <t>OESTE</t>
  </si>
  <si>
    <t>LESTE</t>
  </si>
  <si>
    <t>CENTRO NORTE</t>
  </si>
  <si>
    <t>NORDESTE</t>
  </si>
  <si>
    <t>NORTE</t>
  </si>
  <si>
    <t>SUDOESTE</t>
  </si>
  <si>
    <t>CAMPOS GERAIS</t>
  </si>
  <si>
    <t>NORTE PIONEIRO</t>
  </si>
  <si>
    <t>NOROESTE</t>
  </si>
  <si>
    <t>SUL</t>
  </si>
  <si>
    <t>FOLHA RESUMO PARA FECHAMENTO DE ORÇAMENTO</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</si>
  <si>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</si>
  <si>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</si>
  <si>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</si>
  <si>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</si>
  <si>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</si>
  <si>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</si>
  <si>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</si>
  <si>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</si>
  <si>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</si>
  <si>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</si>
  <si>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</si>
  <si>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</si>
  <si>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</si>
  <si>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</si>
  <si>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</si>
  <si>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</si>
  <si>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</si>
  <si>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</si>
  <si>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</si>
  <si>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</si>
  <si>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</si>
  <si>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</si>
  <si>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</si>
  <si>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</si>
  <si>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</si>
  <si>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</si>
  <si>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</si>
  <si>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</si>
  <si>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</si>
  <si>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</si>
  <si>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</si>
  <si>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</si>
  <si>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</si>
  <si>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</si>
  <si>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</si>
  <si>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</si>
  <si>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</si>
  <si>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</si>
  <si>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</si>
  <si>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</si>
  <si>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</si>
  <si>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</si>
  <si>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</si>
  <si>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</si>
  <si>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</si>
  <si>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</si>
  <si>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</si>
  <si>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</si>
  <si>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</si>
  <si>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</si>
  <si>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</si>
  <si>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</si>
  <si>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</si>
  <si>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</si>
  <si>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</si>
  <si>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</si>
  <si>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</si>
  <si>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</si>
  <si>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</si>
  <si>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</si>
  <si>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</si>
  <si>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</si>
  <si>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</si>
  <si>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</si>
  <si>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</si>
  <si>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</si>
  <si>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</si>
  <si>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</si>
  <si>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</si>
  <si>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</si>
  <si>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</si>
  <si>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</si>
  <si>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</si>
  <si>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</si>
  <si>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</si>
  <si>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</si>
  <si>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</si>
  <si>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</si>
  <si>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</si>
  <si>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</si>
  <si>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</si>
  <si>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</si>
  <si>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</si>
  <si>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</si>
  <si>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</si>
  <si>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</si>
  <si>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</si>
  <si>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</si>
  <si>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</si>
  <si>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</si>
  <si>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</si>
  <si>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</si>
  <si>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</si>
  <si>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</si>
  <si>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</si>
  <si>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</si>
  <si>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</si>
  <si>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</si>
  <si>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</si>
  <si>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</si>
  <si>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</si>
  <si>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</si>
  <si>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</si>
  <si>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</si>
  <si>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</si>
  <si>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</si>
  <si>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</si>
  <si>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</si>
  <si>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</si>
  <si>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</si>
  <si>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</si>
  <si>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</si>
  <si>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</si>
  <si>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</si>
  <si>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</si>
  <si>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</si>
  <si>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</si>
  <si>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</si>
  <si>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</si>
  <si>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</si>
  <si>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</si>
  <si>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</si>
  <si>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</si>
  <si>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</si>
  <si>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</si>
  <si>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</si>
  <si>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</si>
  <si>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</si>
  <si>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</si>
  <si>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</si>
  <si>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</si>
  <si>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</si>
  <si>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</si>
  <si>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</si>
  <si>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</si>
  <si>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</si>
  <si>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</si>
  <si>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</si>
  <si>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</si>
  <si>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</si>
  <si>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</si>
  <si>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</si>
  <si>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</si>
  <si>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</si>
  <si>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</si>
  <si>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</si>
  <si>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</si>
  <si>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</si>
  <si>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</si>
  <si>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</si>
  <si>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</si>
  <si>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</si>
  <si>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</si>
  <si>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</si>
  <si>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</si>
  <si>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</si>
  <si>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</si>
  <si>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</si>
  <si>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</si>
  <si>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</si>
  <si>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</si>
  <si>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</si>
  <si>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</si>
  <si>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</si>
  <si>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</si>
  <si>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</si>
  <si>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</si>
  <si>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</si>
  <si>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</si>
  <si>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</si>
  <si>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</si>
  <si>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</si>
  <si>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</si>
  <si>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</si>
  <si>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</si>
  <si>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</si>
  <si>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</si>
  <si>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</si>
  <si>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</si>
  <si>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</si>
  <si>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</si>
  <si>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</si>
  <si>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</si>
  <si>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</si>
  <si>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</si>
  <si>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</si>
  <si>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</si>
  <si>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</si>
  <si>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</si>
  <si>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</si>
  <si>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</si>
  <si>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</si>
  <si>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</si>
  <si>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</si>
  <si>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</si>
  <si>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</si>
  <si>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</si>
  <si>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</si>
  <si>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</si>
  <si>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</si>
  <si>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</si>
  <si>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</si>
  <si>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</si>
  <si>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</si>
  <si>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</si>
  <si>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</si>
  <si>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</si>
  <si>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</si>
  <si>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</si>
  <si>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</si>
  <si>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</si>
  <si>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</si>
  <si>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</si>
  <si>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</si>
  <si>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</si>
  <si>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</si>
  <si>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</si>
  <si>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</si>
  <si>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</si>
  <si>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</si>
  <si>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</si>
  <si>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</si>
  <si>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</si>
  <si>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</si>
  <si>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</si>
  <si>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</si>
  <si>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</si>
  <si>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</si>
  <si>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</si>
  <si>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</si>
  <si>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</si>
  <si>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</si>
  <si>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</si>
  <si>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</si>
  <si>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</si>
  <si>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</si>
  <si>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</si>
  <si>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</si>
  <si>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</si>
  <si>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</si>
  <si>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</si>
  <si>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</si>
  <si>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</si>
  <si>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</si>
  <si>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</si>
  <si>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</si>
  <si>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</si>
  <si>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</si>
  <si>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</si>
  <si>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</si>
  <si>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</si>
  <si>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</si>
  <si>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</si>
  <si>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</si>
  <si>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</si>
  <si>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</si>
  <si>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</si>
  <si>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</si>
  <si>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</si>
  <si>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</si>
  <si>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</si>
  <si>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</si>
  <si>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</si>
  <si>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</si>
  <si>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</si>
  <si>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</si>
  <si>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</si>
  <si>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</si>
  <si>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</si>
  <si>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</si>
  <si>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</si>
  <si>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</si>
  <si>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</si>
  <si>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</si>
  <si>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</si>
  <si>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</si>
  <si>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</si>
  <si>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</si>
  <si>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</si>
  <si>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</si>
  <si>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</si>
  <si>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</si>
  <si>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</si>
  <si>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</si>
  <si>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</si>
  <si>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</si>
  <si>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</si>
  <si>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</si>
  <si>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</si>
  <si>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</si>
  <si>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</si>
  <si>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</si>
  <si>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</si>
  <si>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</si>
  <si>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</si>
  <si>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</si>
  <si>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</si>
  <si>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</si>
  <si>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</si>
  <si>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</si>
  <si>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</si>
  <si>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</si>
  <si>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</si>
  <si>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</si>
  <si>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</si>
  <si>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</si>
  <si>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</si>
  <si>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</si>
  <si>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</si>
  <si>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</si>
  <si>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</si>
  <si>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</si>
  <si>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</si>
  <si>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</si>
  <si>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</si>
  <si>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</si>
  <si>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</si>
  <si>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</si>
  <si>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</si>
  <si>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</si>
  <si>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</si>
  <si>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</si>
  <si>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</si>
  <si>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</si>
  <si>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</si>
  <si>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</si>
  <si>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</si>
  <si>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</si>
  <si>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</si>
  <si>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</si>
  <si>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</si>
  <si>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</si>
  <si>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</si>
  <si>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</si>
  <si>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</si>
  <si>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</si>
  <si>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</si>
  <si>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</si>
  <si>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</si>
  <si>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</si>
  <si>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</si>
  <si>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</si>
  <si>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</si>
  <si>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</si>
  <si>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</si>
  <si>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</si>
  <si>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</si>
  <si>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</si>
  <si>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</si>
  <si>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</si>
  <si>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</si>
  <si>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</si>
  <si>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</si>
  <si>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</si>
  <si>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</si>
  <si>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</si>
  <si>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</si>
  <si>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</si>
  <si>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</si>
  <si>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</si>
  <si>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</si>
  <si>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</si>
  <si>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</si>
  <si>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</si>
  <si>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</si>
  <si>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</si>
  <si>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</si>
  <si>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</si>
  <si>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</si>
  <si>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</si>
  <si>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</si>
  <si>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</si>
  <si>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</si>
  <si>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</si>
  <si>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</si>
  <si>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</si>
  <si>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</si>
  <si>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</si>
  <si>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</si>
  <si>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</si>
  <si>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</si>
  <si>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</si>
  <si>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</si>
  <si>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</si>
  <si>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</si>
  <si>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</si>
  <si>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</si>
  <si>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</si>
  <si>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</si>
  <si>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</si>
  <si>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</si>
  <si>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</si>
  <si>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</si>
  <si>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</si>
  <si>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</si>
  <si>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</si>
  <si>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</si>
  <si>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</si>
  <si>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</si>
  <si>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</si>
  <si>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</si>
  <si>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</si>
  <si>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</si>
  <si>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</si>
  <si>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</si>
  <si>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</si>
  <si>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</si>
  <si>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</si>
  <si>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</si>
  <si>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</si>
  <si>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</si>
  <si>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</si>
  <si>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</si>
  <si>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</si>
  <si>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</si>
  <si>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</si>
  <si>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</si>
  <si>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</si>
  <si>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</si>
  <si>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</si>
  <si>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</si>
  <si>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</si>
  <si>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</si>
  <si>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</si>
  <si>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</si>
  <si>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</si>
  <si>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</si>
  <si>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</si>
  <si>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</si>
  <si>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</si>
  <si>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</si>
  <si>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</si>
  <si>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</si>
  <si>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</si>
  <si>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</si>
  <si>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</si>
  <si>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</si>
  <si>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</si>
  <si>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</si>
  <si>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</si>
  <si>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</si>
  <si>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</si>
  <si>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</si>
  <si>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</si>
  <si>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</si>
  <si>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</si>
  <si>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</si>
  <si>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</si>
  <si>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</si>
  <si>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</si>
  <si>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</si>
  <si>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</si>
  <si>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</si>
  <si>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</si>
  <si>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</si>
  <si>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</si>
  <si>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</si>
  <si>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</si>
  <si>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</si>
  <si>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</si>
  <si>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</si>
  <si>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</si>
  <si>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</si>
  <si>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</si>
  <si>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</si>
  <si>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</si>
  <si>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</si>
  <si>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</si>
  <si>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</si>
  <si>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</si>
  <si>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</si>
  <si>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</si>
  <si>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</si>
  <si>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</si>
  <si>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</si>
  <si>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</si>
  <si>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</si>
  <si>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</si>
  <si>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</si>
  <si>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</si>
  <si>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</si>
  <si>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</si>
  <si>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</si>
  <si>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</si>
  <si>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</si>
  <si>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</si>
  <si>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</si>
  <si>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</si>
  <si>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</si>
  <si>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</si>
  <si>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</si>
  <si>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</si>
  <si>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</si>
  <si>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</si>
  <si>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</si>
  <si>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</si>
  <si>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</si>
  <si>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</si>
  <si>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</si>
  <si>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</si>
  <si>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</si>
  <si>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</si>
  <si>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</si>
  <si>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</si>
  <si>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</si>
  <si>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</si>
  <si>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</si>
  <si>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</si>
  <si>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</si>
  <si>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</si>
  <si>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</si>
  <si>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</si>
  <si>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</si>
  <si>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</si>
  <si>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</si>
  <si>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</si>
  <si>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</si>
  <si>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</si>
  <si>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</si>
  <si>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</si>
  <si>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</si>
  <si>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</si>
  <si>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</si>
  <si>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</si>
  <si>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</si>
  <si>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</si>
  <si>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</si>
  <si>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</si>
  <si>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</si>
  <si>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</si>
  <si>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</si>
  <si>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</si>
  <si>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</si>
  <si>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</si>
  <si>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</si>
  <si>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</si>
  <si>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</si>
  <si>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</si>
  <si>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</si>
  <si>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</si>
  <si>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</si>
  <si>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</si>
  <si>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</si>
  <si>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</si>
  <si>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</si>
  <si>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</si>
  <si>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</si>
  <si>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</si>
  <si>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</si>
  <si>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</si>
  <si>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</si>
  <si>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</si>
  <si>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</si>
  <si>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</si>
  <si>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</si>
  <si>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</si>
  <si>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</si>
  <si>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</si>
  <si>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</si>
  <si>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</si>
  <si>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</si>
  <si>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</si>
  <si>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</si>
  <si>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</si>
  <si>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</si>
  <si>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</si>
  <si>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</si>
  <si>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</si>
  <si>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</si>
  <si>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</si>
  <si>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</si>
  <si>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</si>
  <si>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</si>
  <si>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</si>
  <si>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</si>
  <si>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</si>
  <si>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</si>
  <si>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</si>
  <si>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</si>
  <si>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</si>
  <si>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</si>
  <si>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</si>
  <si>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</si>
  <si>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</si>
  <si>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</si>
  <si>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</si>
  <si>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</si>
  <si>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</si>
  <si>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</si>
  <si>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</si>
  <si>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</si>
  <si>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</si>
  <si>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</si>
  <si>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</si>
  <si>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</si>
  <si>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</si>
  <si>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</si>
  <si>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</si>
  <si>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</si>
  <si>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</si>
  <si>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</si>
  <si>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</si>
  <si>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</si>
  <si>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</si>
  <si>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</si>
  <si>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</si>
  <si>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</si>
  <si>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</si>
  <si>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</si>
  <si>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</si>
  <si>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</si>
  <si>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</si>
  <si>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</si>
  <si>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</si>
  <si>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</si>
  <si>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</si>
  <si>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</si>
  <si>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</si>
  <si>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</si>
  <si>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</si>
  <si>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</si>
  <si>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</si>
  <si>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</si>
  <si>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</si>
  <si>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</si>
  <si>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</si>
  <si>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</si>
  <si>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</si>
  <si>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</si>
  <si>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</si>
  <si>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</si>
  <si>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</si>
  <si>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</si>
  <si>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</si>
  <si>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</si>
  <si>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</si>
  <si>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</si>
  <si>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</si>
  <si>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</si>
  <si>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</si>
  <si>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</si>
  <si>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</si>
  <si>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</si>
  <si>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</si>
  <si>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</si>
  <si>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</si>
  <si>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</si>
  <si>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</si>
  <si>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</si>
  <si>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</si>
  <si>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</si>
  <si>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</si>
  <si>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</si>
  <si>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</si>
  <si>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</si>
  <si>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</si>
  <si>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</si>
  <si>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</si>
  <si>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</si>
  <si>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</si>
  <si>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</si>
  <si>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</si>
  <si>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</si>
  <si>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</si>
  <si>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</si>
  <si>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</si>
  <si>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</si>
  <si>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</si>
  <si>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</si>
  <si>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</si>
  <si>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</si>
  <si>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</si>
  <si>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</si>
  <si>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</si>
  <si>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</si>
  <si>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</si>
  <si>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</si>
  <si>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</si>
  <si>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</si>
  <si>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</si>
  <si>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</si>
  <si>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</si>
  <si>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</si>
  <si>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</si>
  <si>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</si>
  <si>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</si>
  <si>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</si>
  <si>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</si>
  <si>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</si>
  <si>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</si>
  <si>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</si>
  <si>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</si>
  <si>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</si>
  <si>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</si>
  <si>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</si>
  <si>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</si>
  <si>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</si>
  <si>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</si>
  <si>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</si>
  <si>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</si>
  <si>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</si>
  <si>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</si>
  <si>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</si>
  <si>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</si>
  <si>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</si>
  <si>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</si>
  <si>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</si>
  <si>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</si>
  <si>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</si>
  <si>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</si>
  <si>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</si>
  <si>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</si>
  <si>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</si>
  <si>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</si>
  <si>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</si>
  <si>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</si>
  <si>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</si>
  <si>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</si>
  <si>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</si>
  <si>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</si>
  <si>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</si>
  <si>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</si>
  <si>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</si>
  <si>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</si>
  <si>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</si>
  <si>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</si>
  <si>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</si>
  <si>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</si>
  <si>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</si>
  <si>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</si>
  <si>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</si>
  <si>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</si>
  <si>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</si>
  <si>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</si>
  <si>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</si>
  <si>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</si>
  <si>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</si>
  <si>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</si>
  <si>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</si>
  <si>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</si>
  <si>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</si>
  <si>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</si>
  <si>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</si>
  <si>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</si>
  <si>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</si>
  <si>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</si>
  <si>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</si>
  <si>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</si>
  <si>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</si>
  <si>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</si>
  <si>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</si>
  <si>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</si>
  <si>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</si>
  <si>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</si>
  <si>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</si>
  <si>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</si>
  <si>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</si>
  <si>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</si>
  <si>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</si>
  <si>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</si>
  <si>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</si>
  <si>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</si>
  <si>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</si>
  <si>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</si>
  <si>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</si>
  <si>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</si>
  <si>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</si>
  <si>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</si>
  <si>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</si>
  <si>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</si>
  <si>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</si>
  <si>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</si>
  <si>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</si>
  <si>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</si>
  <si>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</si>
  <si>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</si>
  <si>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</si>
  <si>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</si>
  <si>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</si>
  <si>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</si>
  <si>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</si>
  <si>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</si>
  <si>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</si>
  <si>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</si>
  <si>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</si>
  <si>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</si>
  <si>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</si>
  <si>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</si>
  <si>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</si>
  <si>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</si>
  <si>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</si>
  <si>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</si>
  <si>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</si>
  <si>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</si>
  <si>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</si>
  <si>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</si>
  <si>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</si>
  <si>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</si>
  <si>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</si>
  <si>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</si>
  <si>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</si>
  <si>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</si>
  <si>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</si>
  <si>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</si>
  <si>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</si>
  <si>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</si>
  <si>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</si>
  <si>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</si>
  <si>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</si>
  <si>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</si>
  <si>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</si>
  <si>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</si>
  <si>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</si>
  <si>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</si>
  <si>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</si>
  <si>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</si>
  <si>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</si>
  <si>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</si>
  <si>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</si>
  <si>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</si>
  <si>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</si>
  <si>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</si>
  <si>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</si>
  <si>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</si>
  <si>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</si>
  <si>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</si>
  <si>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</si>
  <si>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</si>
  <si>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</si>
  <si>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</si>
  <si>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</si>
  <si>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</si>
  <si>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</si>
  <si>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</si>
  <si>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</si>
  <si>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</si>
  <si>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</si>
  <si>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</si>
  <si>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</si>
  <si>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</si>
  <si>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</si>
  <si>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</si>
  <si>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</si>
  <si>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</si>
  <si>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</si>
  <si>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</si>
  <si>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</si>
  <si>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</si>
  <si>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</si>
  <si>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</si>
  <si>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</si>
  <si>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</si>
  <si>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</si>
  <si>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</si>
  <si>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</si>
  <si>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</si>
  <si>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</si>
  <si>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</si>
  <si>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</si>
  <si>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</si>
  <si>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</si>
  <si>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</si>
  <si>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</si>
  <si>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</si>
  <si>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</si>
  <si>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</si>
  <si>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</si>
  <si>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</si>
  <si>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</si>
  <si>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</si>
  <si>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</si>
  <si>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</si>
  <si>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</si>
  <si>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</si>
  <si>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</si>
  <si>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</si>
  <si>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</si>
  <si>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</si>
  <si>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</si>
  <si>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</si>
  <si>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</si>
  <si>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</si>
  <si>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</si>
  <si>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</si>
  <si>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</si>
  <si>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</si>
  <si>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</si>
  <si>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</si>
  <si>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</si>
  <si>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</si>
  <si>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</si>
  <si>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</si>
  <si>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</si>
  <si>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</si>
  <si>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</si>
  <si>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</si>
  <si>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</si>
  <si>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</si>
  <si>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</si>
  <si>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</si>
  <si>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</si>
  <si>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</si>
  <si>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</si>
  <si>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</si>
  <si>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</si>
  <si>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</si>
  <si>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</si>
  <si>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</si>
  <si>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</si>
  <si>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</si>
  <si>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</si>
  <si>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</si>
  <si>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</si>
  <si>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</si>
  <si>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</si>
  <si>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</si>
  <si>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</si>
  <si>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</si>
  <si>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</si>
  <si>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</si>
  <si>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</si>
  <si>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</si>
  <si>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</si>
  <si>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</si>
  <si>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</si>
  <si>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</si>
  <si>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</si>
  <si>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</si>
  <si>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</si>
  <si>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</si>
  <si>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</si>
  <si>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</si>
  <si>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</si>
  <si>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</si>
  <si>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</si>
  <si>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</si>
  <si>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</si>
  <si>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</si>
  <si>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</si>
  <si>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</si>
  <si>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</si>
  <si>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</si>
  <si>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</si>
  <si>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</si>
  <si>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</si>
  <si>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</si>
  <si>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</si>
  <si>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</si>
  <si>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</si>
  <si>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</si>
  <si>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</si>
  <si>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</si>
  <si>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</si>
  <si>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</si>
  <si>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</si>
  <si>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</si>
  <si>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</si>
  <si>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</si>
  <si>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</si>
  <si>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</si>
  <si>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</si>
  <si>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</si>
  <si>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</si>
  <si>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</si>
  <si>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</si>
  <si>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</si>
  <si>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</si>
  <si>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</si>
  <si>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</si>
  <si>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</si>
  <si>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</si>
  <si>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</si>
  <si>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</si>
  <si>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</si>
  <si>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</si>
  <si>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</si>
  <si>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</si>
  <si>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</si>
  <si>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</si>
  <si>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</si>
  <si>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</si>
  <si>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</si>
  <si>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</si>
  <si>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</si>
  <si>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</si>
  <si>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</si>
  <si>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</si>
  <si>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</si>
  <si>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</si>
  <si>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</si>
  <si>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</si>
  <si>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</si>
  <si>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</si>
  <si>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</si>
  <si>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</si>
  <si>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</si>
  <si>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</si>
  <si>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</si>
  <si>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</si>
  <si>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</si>
  <si>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</si>
  <si>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</si>
  <si>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</si>
  <si>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</si>
  <si>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</si>
  <si>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</si>
  <si>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</si>
  <si>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</si>
  <si>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</si>
  <si>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</si>
  <si>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</si>
  <si>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</si>
  <si>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</si>
  <si>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</si>
  <si>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</si>
  <si>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</si>
  <si>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</si>
  <si>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</si>
  <si>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</si>
  <si>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</si>
  <si>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</si>
  <si>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</si>
  <si>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</si>
  <si>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</si>
  <si>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</si>
  <si>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</si>
  <si>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</si>
  <si>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</si>
  <si>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</si>
  <si>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</si>
  <si>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</si>
  <si>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</si>
  <si>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</si>
  <si>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</si>
  <si>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</si>
  <si>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</si>
  <si>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</si>
  <si>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</si>
  <si>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</si>
  <si>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</si>
  <si>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</si>
  <si>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</si>
  <si>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</si>
  <si>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</si>
  <si>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</si>
  <si>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</si>
  <si>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</si>
  <si>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</si>
  <si>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</si>
  <si>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</si>
  <si>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</si>
  <si>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</si>
  <si>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</si>
  <si>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</si>
  <si>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</si>
  <si>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</si>
  <si>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</si>
  <si>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</si>
  <si>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</si>
  <si>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</si>
  <si>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</si>
  <si>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</si>
  <si>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</si>
  <si>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</si>
  <si>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</si>
  <si>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</si>
  <si>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</si>
  <si>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</si>
  <si>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</si>
  <si>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</si>
  <si>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</si>
  <si>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</si>
  <si>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</si>
  <si>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</si>
  <si>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</si>
  <si>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</si>
  <si>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</si>
  <si>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</si>
  <si>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</si>
  <si>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</si>
  <si>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</si>
  <si>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</si>
  <si>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</si>
  <si>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</si>
  <si>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</si>
  <si>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</si>
  <si>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</si>
  <si>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</si>
  <si>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</si>
  <si>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</si>
  <si>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</si>
  <si>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</si>
  <si>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</si>
  <si>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</si>
  <si>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</si>
  <si>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</si>
  <si>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</si>
  <si>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</si>
  <si>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</si>
  <si>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</si>
  <si>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</si>
  <si>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</si>
  <si>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</si>
  <si>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</si>
  <si>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</si>
  <si>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</si>
  <si>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</si>
  <si>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</si>
  <si>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</si>
  <si>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</si>
  <si>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</si>
  <si>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</si>
  <si>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</si>
  <si>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</si>
  <si>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</si>
  <si>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</si>
  <si>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</si>
  <si>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</si>
  <si>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</si>
  <si>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</si>
  <si>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</si>
  <si>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</si>
  <si>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</si>
  <si>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</si>
  <si>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</si>
  <si>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</si>
  <si>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</si>
  <si>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</si>
  <si>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</si>
  <si>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</si>
  <si>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</si>
  <si>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</si>
  <si>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</si>
  <si>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</si>
  <si>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</si>
  <si>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</si>
  <si>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</si>
  <si>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</si>
  <si>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</si>
  <si>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</si>
  <si>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</si>
  <si>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</si>
  <si>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</si>
  <si>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</si>
  <si>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</si>
  <si>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</si>
  <si>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</si>
  <si>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</si>
  <si>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</si>
  <si>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</si>
  <si>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</si>
  <si>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</si>
  <si>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</si>
  <si>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</si>
  <si>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</si>
  <si>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</si>
  <si>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</si>
  <si>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</si>
  <si>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</si>
  <si>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</si>
  <si>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</si>
  <si>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</si>
  <si>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</si>
  <si>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</si>
  <si>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</si>
  <si>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</si>
  <si>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</si>
  <si>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</si>
  <si>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</si>
  <si>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</si>
  <si>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</si>
  <si>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</si>
  <si>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</si>
  <si>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</si>
  <si>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</si>
  <si>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</si>
  <si>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</si>
  <si>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</si>
  <si>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</si>
  <si>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</si>
  <si>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</si>
  <si>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</si>
  <si>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</si>
  <si>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</si>
  <si>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</si>
  <si>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</si>
  <si>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</si>
  <si>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</si>
  <si>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</si>
  <si>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</si>
  <si>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</si>
  <si>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</si>
  <si>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</si>
  <si>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</si>
  <si>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</si>
  <si>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</si>
  <si>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</si>
  <si>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</si>
  <si>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</si>
  <si>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</si>
  <si>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</si>
  <si>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</si>
  <si>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</si>
  <si>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</si>
  <si>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</si>
  <si>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</si>
  <si>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</si>
  <si>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</si>
  <si>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</si>
  <si>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</si>
  <si>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</si>
  <si>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</si>
  <si>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</si>
  <si>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</si>
  <si>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</si>
  <si>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</si>
  <si>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</si>
  <si>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</si>
  <si>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</si>
  <si>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</si>
  <si>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</si>
  <si>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</si>
  <si>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</si>
  <si>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</si>
  <si>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</si>
  <si>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</si>
  <si>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</si>
  <si>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</si>
  <si>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</si>
  <si>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</si>
  <si>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</si>
  <si>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</si>
  <si>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</si>
  <si>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</si>
  <si>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</si>
  <si>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</si>
  <si>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</si>
  <si>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</si>
  <si>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</si>
  <si>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</si>
  <si>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</si>
  <si>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</si>
  <si>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</si>
  <si>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</si>
  <si>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</si>
  <si>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</si>
  <si>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</si>
  <si>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</si>
  <si>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</si>
  <si>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</si>
  <si>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</si>
  <si>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</si>
  <si>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</si>
  <si>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</si>
  <si>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</si>
  <si>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</si>
  <si>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</si>
  <si>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</si>
  <si>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</si>
  <si>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</si>
  <si>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</si>
  <si>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</si>
  <si>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</si>
  <si>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</si>
  <si>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</si>
  <si>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</si>
  <si>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</si>
  <si>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</si>
  <si>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</si>
  <si>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</si>
  <si>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</si>
  <si>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</si>
  <si>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</si>
  <si>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</si>
  <si>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</si>
  <si>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</si>
  <si>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</si>
  <si>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</si>
  <si>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</si>
  <si>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</si>
  <si>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</si>
  <si>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</si>
  <si>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</si>
  <si>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</si>
  <si>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</si>
  <si>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</si>
  <si>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</si>
  <si>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</si>
  <si>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</si>
  <si>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</si>
  <si>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</si>
  <si>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</si>
  <si>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</si>
  <si>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</si>
  <si>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</si>
  <si>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</si>
  <si>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</si>
  <si>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</si>
  <si>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</si>
  <si>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</si>
  <si>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</si>
  <si>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</si>
  <si>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</si>
  <si>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</si>
  <si>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</si>
  <si>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</si>
  <si>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</si>
  <si>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</si>
  <si>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</si>
  <si>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</si>
  <si>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</si>
  <si>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</si>
  <si>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</si>
  <si>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</si>
  <si>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</si>
  <si>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</si>
  <si>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</si>
  <si>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</si>
  <si>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</si>
  <si>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</si>
  <si>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</si>
  <si>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</si>
  <si>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</si>
  <si>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</si>
  <si>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</si>
  <si>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</si>
  <si>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</si>
  <si>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</si>
  <si>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</si>
  <si>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</si>
  <si>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</si>
  <si>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</si>
  <si>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</si>
  <si>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</si>
  <si>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</si>
  <si>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</si>
  <si>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</si>
  <si>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</si>
  <si>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</si>
  <si>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</si>
  <si>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</si>
  <si>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</si>
  <si>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</si>
  <si>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</si>
  <si>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</si>
  <si>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</si>
  <si>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</si>
  <si>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</si>
  <si>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</si>
  <si>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</si>
  <si>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</si>
  <si>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</si>
  <si>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</si>
  <si>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</si>
  <si>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</si>
  <si>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</si>
  <si>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</si>
  <si>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</si>
  <si>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</si>
  <si>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</si>
  <si>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</si>
  <si>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</si>
  <si>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</si>
  <si>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</si>
  <si>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</si>
  <si>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</si>
  <si>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</si>
  <si>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</si>
  <si>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</si>
  <si>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</si>
  <si>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</si>
  <si>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</si>
  <si>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</si>
  <si>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</si>
  <si>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</si>
  <si>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</si>
  <si>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</si>
  <si>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</si>
  <si>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</si>
  <si>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</si>
  <si>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</si>
  <si>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</si>
  <si>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</si>
  <si>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</si>
  <si>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</si>
  <si>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</si>
  <si>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</si>
  <si>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</si>
  <si>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</si>
  <si>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</si>
  <si>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</si>
  <si>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</si>
  <si>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</si>
  <si>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</si>
  <si>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</si>
  <si>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</si>
  <si>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</si>
  <si>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</si>
  <si>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</si>
  <si>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</si>
  <si>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</si>
  <si>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</si>
  <si>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</si>
  <si>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</si>
  <si>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</si>
  <si>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</si>
  <si>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</si>
  <si>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</si>
  <si>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</si>
  <si>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</si>
  <si>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</si>
  <si>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</si>
  <si>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</si>
  <si>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</si>
  <si>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</si>
  <si>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</si>
  <si>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</si>
  <si>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</si>
  <si>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</si>
  <si>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</si>
  <si>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</si>
  <si>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</si>
  <si>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</si>
  <si>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</si>
  <si>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</si>
  <si>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</si>
  <si>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</si>
  <si>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</si>
  <si>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</si>
  <si>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</si>
  <si>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</si>
  <si>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</si>
  <si>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</si>
  <si>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</si>
  <si>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</si>
  <si>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</si>
  <si>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</si>
  <si>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</si>
  <si>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</si>
  <si>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</si>
  <si>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</si>
  <si>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</si>
  <si>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</si>
  <si>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</si>
  <si>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</si>
  <si>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</si>
  <si>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</si>
  <si>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</si>
  <si>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</si>
  <si>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</si>
  <si>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</si>
  <si>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</si>
  <si>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</si>
  <si>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</si>
  <si>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</si>
  <si>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</si>
  <si>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</si>
  <si>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</si>
  <si>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</si>
  <si>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</si>
  <si>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</si>
  <si>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</si>
  <si>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</si>
  <si>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</si>
  <si>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</si>
  <si>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</si>
  <si>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</si>
  <si>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</si>
  <si>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</si>
  <si>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</si>
  <si>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</si>
  <si>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</si>
  <si>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</si>
  <si>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</si>
  <si>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</si>
  <si>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</si>
  <si>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</si>
  <si>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</si>
  <si>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</si>
  <si>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</si>
  <si>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</si>
  <si>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</si>
  <si>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</si>
  <si>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</si>
  <si>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</si>
  <si>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</si>
  <si>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</si>
  <si>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</si>
  <si>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</si>
  <si>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</si>
  <si>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</si>
  <si>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</si>
  <si>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</si>
  <si>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</si>
  <si>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</si>
  <si>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</si>
  <si>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</si>
  <si>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</si>
  <si>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</si>
  <si>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</si>
  <si>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</si>
  <si>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</si>
  <si>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</si>
  <si>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</si>
  <si>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</si>
  <si>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</si>
  <si>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</si>
  <si>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</si>
  <si>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</si>
  <si>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</si>
  <si>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</si>
  <si>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</si>
  <si>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</si>
  <si>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</si>
  <si>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</si>
  <si>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</si>
  <si>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</si>
  <si>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</si>
  <si>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</si>
  <si>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</si>
  <si>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</si>
  <si>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</si>
  <si>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</si>
  <si>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</si>
  <si>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</si>
  <si>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</si>
  <si>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</si>
  <si>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</si>
  <si>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</si>
  <si>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</si>
  <si>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</si>
  <si>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</si>
  <si>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</si>
  <si>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</si>
  <si>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</si>
  <si>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</si>
  <si>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</si>
  <si>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</si>
  <si>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</si>
  <si>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</si>
  <si>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</si>
  <si>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</si>
  <si>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</si>
  <si>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</si>
  <si>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</si>
  <si>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</si>
  <si>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</si>
  <si>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</si>
  <si>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</si>
  <si>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</si>
  <si>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</si>
  <si>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</si>
  <si>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</si>
  <si>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</si>
  <si>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</si>
  <si>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</si>
  <si>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</si>
  <si>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</si>
  <si>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</si>
  <si>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</si>
  <si>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</si>
  <si>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</si>
  <si>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</si>
  <si>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</si>
  <si>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</si>
  <si>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</si>
  <si>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</si>
  <si>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</si>
  <si>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</si>
  <si>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</si>
  <si>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</si>
  <si>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</si>
  <si>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</si>
  <si>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</si>
  <si>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</si>
  <si>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</si>
  <si>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</si>
  <si>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</si>
  <si>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</si>
  <si>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</si>
  <si>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</si>
  <si>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</si>
  <si>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</si>
  <si>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</si>
  <si>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</si>
  <si>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</si>
  <si>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</si>
  <si>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</si>
  <si>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</si>
  <si>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</si>
  <si>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</si>
  <si>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</si>
  <si>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</si>
  <si>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</si>
  <si>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</si>
  <si>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</si>
  <si>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</si>
  <si>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</si>
  <si>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</si>
  <si>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</si>
  <si>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</si>
  <si>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</si>
  <si>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</si>
  <si>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</si>
  <si>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</si>
  <si>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</si>
  <si>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</si>
  <si>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</si>
  <si>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</si>
  <si>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</si>
  <si>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</si>
  <si>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</si>
  <si>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</si>
  <si>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</si>
  <si>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</si>
  <si>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</si>
  <si>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</si>
  <si>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</si>
  <si>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</si>
  <si>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</si>
  <si>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</si>
  <si>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</si>
  <si>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</si>
  <si>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</si>
  <si>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</si>
  <si>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</si>
  <si>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</si>
  <si>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</si>
  <si>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</si>
  <si>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</si>
  <si>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</si>
  <si>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</si>
  <si>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</si>
  <si>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</si>
  <si>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</si>
  <si>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</si>
  <si>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</si>
  <si>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</si>
  <si>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</si>
  <si>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</si>
  <si>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</si>
  <si>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</si>
  <si>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</si>
  <si>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</si>
  <si>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</si>
  <si>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</si>
  <si>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</si>
  <si>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</si>
  <si>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</si>
  <si>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</si>
  <si>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</si>
  <si>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</si>
  <si>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</si>
  <si>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</si>
  <si>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</si>
  <si>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</si>
  <si>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</si>
  <si>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</si>
  <si>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</si>
  <si>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</si>
  <si>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</si>
  <si>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</si>
  <si>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</si>
  <si>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</si>
  <si>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</si>
  <si>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</si>
  <si>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</si>
  <si>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</si>
  <si>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</si>
  <si>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</si>
  <si>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</si>
  <si>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</si>
  <si>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</si>
  <si>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</si>
  <si>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</si>
  <si>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</si>
  <si>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</si>
  <si>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</si>
  <si>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</si>
  <si>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</si>
  <si>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</si>
  <si>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</si>
  <si>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</si>
  <si>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</si>
  <si>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</si>
  <si>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</si>
  <si>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</si>
  <si>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</si>
  <si>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</si>
  <si>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</si>
  <si>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</si>
  <si>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</si>
  <si>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</si>
  <si>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</si>
  <si>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</si>
  <si>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</si>
  <si>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</si>
  <si>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</si>
  <si>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</si>
  <si>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</si>
  <si>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</si>
  <si>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</si>
  <si>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</si>
  <si>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</si>
  <si>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</si>
  <si>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</si>
  <si>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</si>
  <si>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</si>
  <si>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</si>
  <si>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</si>
  <si>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</si>
  <si>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</si>
  <si>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</si>
  <si>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</si>
  <si>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</si>
  <si>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</si>
  <si>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</si>
  <si>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</si>
  <si>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</si>
  <si>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</si>
  <si>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</si>
  <si>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</si>
  <si>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</si>
  <si>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</si>
  <si>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</si>
  <si>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</si>
  <si>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</si>
  <si>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</si>
  <si>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</si>
  <si>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</si>
  <si>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</si>
  <si>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</si>
  <si>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</si>
  <si>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</si>
  <si>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</si>
  <si>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</si>
  <si>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</si>
  <si>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</si>
  <si>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</si>
  <si>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</si>
  <si>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</si>
  <si>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</si>
  <si>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</si>
  <si>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</si>
  <si>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</si>
  <si>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</si>
  <si>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</si>
  <si>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</si>
  <si>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</si>
  <si>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</si>
  <si>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</si>
  <si>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</si>
  <si>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</si>
  <si>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</si>
  <si>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</si>
  <si>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</si>
  <si>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</si>
  <si>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</si>
  <si>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</si>
  <si>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</si>
  <si>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</si>
  <si>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</si>
  <si>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</si>
  <si>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</si>
  <si>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</si>
  <si>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</si>
  <si>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</si>
  <si>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</si>
  <si>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</si>
  <si>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</si>
  <si>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</si>
  <si>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</si>
  <si>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</si>
  <si>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</si>
  <si>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</si>
  <si>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</si>
  <si>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</si>
  <si>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</si>
  <si>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</si>
  <si>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</si>
  <si>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</si>
  <si>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</si>
  <si>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</si>
  <si>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</si>
  <si>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</si>
  <si>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</si>
  <si>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</si>
  <si>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</si>
  <si>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</si>
  <si>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</si>
  <si>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</si>
  <si>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</si>
  <si>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</si>
  <si>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</si>
  <si>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</si>
  <si>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</si>
  <si>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</si>
  <si>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</si>
  <si>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</si>
  <si>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</si>
  <si>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</si>
  <si>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</si>
  <si>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</si>
  <si>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</si>
  <si>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</si>
  <si>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</si>
  <si>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</si>
  <si>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</si>
  <si>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</si>
  <si>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</si>
  <si>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</si>
  <si>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</si>
  <si>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</si>
  <si>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</si>
  <si>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</si>
  <si>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</si>
  <si>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</si>
  <si>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</si>
  <si>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</si>
  <si>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</si>
  <si>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</si>
  <si>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</si>
  <si>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</si>
  <si>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</si>
  <si>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</si>
  <si>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</si>
  <si>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</si>
  <si>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</si>
  <si>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</si>
  <si>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</si>
  <si>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</si>
  <si>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</si>
  <si>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</si>
  <si>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</si>
  <si>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</si>
  <si>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</si>
  <si>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</si>
  <si>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</si>
  <si>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</si>
  <si>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</si>
  <si>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</si>
  <si>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</si>
  <si>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</si>
  <si>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</si>
  <si>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</si>
  <si>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</si>
  <si>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</si>
  <si>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</si>
  <si>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</si>
  <si>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</si>
  <si>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</si>
  <si>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</si>
  <si>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</si>
  <si>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</si>
  <si>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</si>
  <si>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</si>
  <si>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</si>
  <si>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</si>
  <si>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</si>
  <si>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</si>
  <si>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</si>
  <si>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</si>
  <si>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</si>
  <si>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</si>
  <si>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</si>
  <si>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</si>
  <si>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</si>
  <si>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</si>
  <si>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</si>
  <si>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</si>
  <si>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</si>
  <si>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</si>
  <si>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</si>
  <si>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</si>
  <si>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</si>
  <si>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</si>
  <si>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</si>
  <si>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</si>
  <si>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</si>
  <si>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</si>
  <si>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</si>
  <si>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</si>
  <si>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</si>
  <si>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</si>
  <si>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</si>
  <si>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</si>
  <si>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</si>
  <si>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</si>
  <si>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</si>
  <si>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</si>
  <si>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</si>
  <si>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</si>
  <si>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</si>
  <si>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</si>
  <si>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</si>
  <si>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</si>
  <si>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</si>
  <si>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</si>
  <si>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</si>
  <si>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</si>
  <si>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</si>
  <si>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</si>
  <si>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</si>
  <si>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</si>
  <si>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</si>
  <si>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</si>
  <si>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</si>
  <si>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</si>
  <si>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</si>
  <si>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</si>
  <si>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</si>
  <si>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</si>
  <si>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</si>
  <si>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</si>
  <si>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</si>
  <si>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</si>
  <si>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</si>
  <si>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</si>
  <si>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</si>
  <si>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</si>
  <si>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</si>
  <si>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</si>
  <si>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</si>
  <si>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</si>
  <si>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</si>
  <si>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</si>
  <si>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</si>
  <si>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</si>
  <si>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</si>
  <si>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</si>
  <si>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</si>
  <si>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</si>
  <si>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</si>
  <si>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</si>
  <si>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</si>
  <si>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</si>
  <si>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</si>
  <si>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</si>
  <si>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</si>
  <si>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</si>
  <si>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</si>
  <si>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</si>
  <si>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</si>
  <si>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</si>
  <si>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</si>
  <si>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</si>
  <si>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</si>
  <si>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</si>
  <si>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</si>
  <si>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</si>
  <si>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</si>
  <si>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</si>
  <si>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</si>
  <si>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</si>
  <si>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</si>
  <si>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</si>
  <si>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</si>
  <si>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</si>
  <si>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</si>
  <si>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</si>
  <si>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</si>
  <si>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</si>
  <si>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</si>
  <si>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</si>
  <si>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</si>
  <si>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</si>
  <si>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</si>
  <si>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</si>
  <si>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</si>
  <si>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</si>
  <si>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</si>
  <si>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</si>
  <si>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</si>
  <si>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</si>
  <si>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</si>
  <si>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</si>
  <si>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</si>
  <si>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</si>
  <si>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</si>
  <si>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</si>
  <si>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</si>
  <si>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</si>
  <si>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</si>
  <si>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</si>
  <si>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</si>
  <si>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</si>
  <si>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</si>
  <si>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</si>
  <si>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</si>
  <si>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</si>
  <si>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</si>
  <si>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</si>
  <si>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</si>
  <si>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</si>
  <si>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</si>
  <si>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</si>
  <si>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</si>
  <si>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</si>
  <si>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</si>
  <si>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</si>
  <si>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</si>
  <si>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</si>
  <si>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</si>
  <si>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</si>
  <si>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</si>
  <si>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</si>
  <si>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</si>
  <si>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</si>
  <si>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</si>
  <si>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</si>
  <si>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</si>
  <si>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</si>
  <si>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</si>
  <si>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</si>
  <si>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</si>
  <si>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</si>
  <si>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</si>
  <si>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</si>
  <si>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</si>
  <si>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</si>
  <si>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</si>
  <si>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</si>
  <si>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</si>
  <si>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</si>
  <si>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</si>
  <si>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</si>
  <si>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</si>
  <si>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</si>
  <si>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</si>
  <si>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</si>
  <si>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</si>
  <si>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</si>
  <si>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</si>
  <si>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</si>
  <si>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</si>
  <si>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</si>
  <si>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</si>
  <si>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</si>
  <si>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</si>
  <si>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</si>
  <si>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</si>
  <si>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</si>
  <si>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</si>
  <si>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</si>
  <si>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</si>
  <si>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</si>
  <si>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</si>
  <si>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</si>
  <si>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</si>
  <si>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</si>
  <si>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</si>
  <si>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</si>
  <si>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</si>
  <si>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</si>
  <si>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</si>
  <si>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</si>
  <si>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</si>
  <si>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</si>
  <si>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</si>
  <si>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</si>
  <si>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</si>
  <si>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</si>
  <si>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</si>
  <si>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</si>
  <si>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</si>
  <si>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</si>
  <si>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</si>
  <si>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</si>
  <si>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</si>
  <si>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</si>
  <si>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</si>
  <si>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</si>
  <si>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</si>
  <si>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</si>
  <si>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</si>
  <si>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</si>
  <si>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</si>
  <si>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</si>
  <si>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</si>
  <si>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</si>
  <si>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</si>
  <si>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</si>
  <si>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</si>
  <si>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</si>
  <si>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</si>
  <si>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</si>
  <si>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</si>
  <si>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</si>
  <si>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</si>
  <si>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</si>
  <si>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</si>
  <si>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</si>
  <si>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</si>
  <si>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</si>
  <si>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</si>
  <si>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</si>
  <si>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</si>
  <si>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</si>
  <si>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</si>
  <si>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</si>
  <si>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</si>
  <si>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</si>
  <si>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</si>
  <si>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</si>
  <si>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</si>
  <si>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</si>
  <si>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</si>
  <si>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</si>
  <si>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</si>
  <si>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</si>
  <si>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</si>
  <si>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</si>
  <si>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</si>
  <si>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</si>
  <si>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</si>
  <si>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</si>
  <si>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</si>
  <si>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</si>
  <si>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</si>
  <si>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</si>
  <si>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</si>
  <si>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</si>
  <si>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</si>
  <si>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</si>
  <si>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</si>
  <si>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</si>
  <si>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</si>
  <si>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</si>
  <si>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</si>
  <si>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</si>
  <si>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</si>
  <si>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</si>
  <si>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</si>
  <si>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</si>
  <si>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</si>
  <si>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</si>
  <si>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</si>
  <si>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</si>
  <si>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</si>
  <si>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</si>
  <si>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</si>
  <si>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</si>
  <si>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</si>
  <si>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</si>
  <si>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</si>
  <si>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</si>
  <si>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</si>
  <si>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</si>
  <si>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</si>
  <si>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</si>
  <si>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</si>
  <si>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</si>
  <si>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</si>
  <si>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</si>
  <si>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</si>
  <si>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</si>
  <si>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</si>
  <si>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</si>
  <si>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</si>
  <si>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</si>
  <si>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</si>
  <si>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</si>
  <si>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</si>
  <si>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</si>
  <si>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</si>
  <si>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</si>
  <si>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</si>
  <si>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</si>
  <si>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</si>
  <si>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</si>
  <si>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</si>
  <si>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</si>
  <si>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</si>
  <si>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</si>
  <si>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</si>
  <si>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</si>
  <si>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</si>
  <si>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</si>
  <si>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</si>
  <si>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</si>
  <si>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</si>
  <si>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</si>
  <si>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</si>
  <si>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</si>
  <si>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</si>
  <si>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</si>
  <si>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</si>
  <si>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</si>
  <si>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</si>
  <si>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</si>
  <si>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</si>
  <si>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</si>
  <si>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</si>
  <si>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</si>
  <si>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</si>
  <si>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</si>
  <si>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90 GRAUS, ROSCA FEMEA TERMINAL, PLASTICO, PARA CONEXAO COM CRIMPAGEM EM TUBO PEX, DN 32 MM X 1"</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</si>
  <si>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</si>
  <si>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</si>
  <si>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</si>
  <si>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</si>
  <si>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</si>
  <si>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</si>
  <si>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</si>
  <si>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</si>
  <si>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</si>
  <si>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</si>
  <si>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</si>
  <si>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</si>
  <si>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</si>
  <si>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</si>
  <si>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</si>
  <si>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</si>
  <si>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</si>
  <si>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</si>
  <si>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</si>
  <si>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</si>
  <si>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</si>
  <si>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</si>
  <si>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</si>
  <si>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</si>
  <si>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</si>
  <si>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</si>
  <si>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</si>
  <si>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</si>
  <si>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</si>
  <si>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</si>
  <si>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</si>
  <si>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</si>
  <si>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</si>
  <si>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</si>
  <si>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</si>
  <si>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</si>
  <si>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</si>
  <si>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</si>
  <si>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</si>
  <si>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</si>
  <si>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</si>
  <si>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</si>
  <si>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</si>
  <si>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</si>
  <si>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</si>
  <si>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</si>
  <si>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</si>
  <si>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</si>
  <si>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</si>
  <si>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</si>
  <si>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</si>
  <si>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</si>
  <si>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</si>
  <si>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</si>
  <si>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</si>
  <si>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</si>
  <si>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</si>
  <si>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</si>
  <si>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</si>
  <si>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</si>
  <si>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</si>
  <si>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</si>
  <si>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</si>
  <si>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</si>
  <si>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</si>
  <si>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</si>
  <si>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</si>
  <si>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</si>
  <si>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</si>
  <si>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</si>
  <si>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</si>
  <si>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</si>
  <si>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</si>
  <si>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</si>
  <si>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</si>
  <si>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</si>
  <si>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</si>
  <si>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</si>
  <si>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</si>
  <si>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</si>
  <si>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</si>
  <si>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</si>
  <si>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</si>
  <si>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</si>
  <si>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</si>
  <si>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</si>
  <si>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</si>
  <si>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</si>
  <si>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</si>
  <si>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</si>
  <si>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</si>
  <si>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</si>
  <si>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</si>
  <si>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</si>
  <si>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</si>
  <si>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</si>
  <si>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</si>
  <si>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</si>
  <si>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</si>
  <si>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</si>
  <si>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</si>
  <si>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</si>
  <si>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</si>
  <si>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</si>
  <si>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</si>
  <si>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</si>
  <si>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</si>
  <si>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</si>
  <si>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</si>
  <si>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</si>
  <si>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</si>
  <si>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</si>
  <si>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</si>
  <si>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</si>
  <si>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</si>
  <si>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</si>
  <si>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</si>
  <si>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</si>
  <si>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</si>
  <si>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</si>
  <si>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</si>
  <si>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</si>
  <si>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</si>
  <si>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</si>
  <si>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</si>
  <si>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</si>
  <si>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</si>
  <si>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</si>
  <si>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</si>
  <si>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</si>
  <si>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</si>
  <si>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</si>
  <si>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</si>
  <si>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</si>
  <si>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</si>
  <si>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</si>
  <si>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</si>
  <si>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</si>
  <si>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</si>
  <si>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</si>
  <si>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</si>
  <si>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</si>
  <si>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</si>
  <si>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</si>
  <si>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</si>
  <si>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</si>
  <si>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</si>
  <si>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</si>
  <si>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</si>
  <si>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</si>
  <si>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</si>
  <si>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</si>
  <si>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</si>
  <si>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</si>
  <si>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</si>
  <si>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</si>
  <si>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</si>
  <si>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</si>
  <si>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</si>
  <si>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</si>
  <si>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</si>
  <si>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</si>
  <si>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</si>
  <si>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</si>
  <si>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</si>
  <si>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</si>
  <si>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</si>
  <si>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</si>
  <si>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</si>
  <si>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</si>
  <si>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</si>
  <si>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</si>
  <si>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</si>
  <si>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</si>
  <si>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</si>
  <si>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</si>
  <si>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</si>
  <si>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</si>
  <si>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</si>
  <si>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</si>
  <si>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</si>
  <si>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</si>
  <si>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</si>
  <si>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</si>
  <si>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</si>
  <si>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</si>
  <si>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</si>
  <si>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</si>
  <si>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</si>
  <si>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</si>
  <si>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</si>
  <si>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</si>
  <si>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</si>
  <si>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</si>
  <si>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</si>
  <si>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</si>
  <si>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</si>
  <si>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</si>
  <si>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</si>
  <si>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</si>
  <si>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</si>
  <si>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</si>
  <si>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</si>
  <si>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</si>
  <si>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</si>
  <si>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</si>
  <si>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</si>
  <si>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</si>
  <si>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</si>
  <si>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</si>
  <si>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</si>
  <si>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</si>
  <si>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</si>
  <si>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</si>
  <si>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</si>
  <si>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</si>
  <si>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</si>
  <si>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</si>
  <si>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</si>
  <si>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</si>
  <si>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</si>
  <si>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</si>
  <si>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</si>
  <si>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</si>
  <si>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</si>
  <si>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</si>
  <si>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</si>
  <si>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</si>
  <si>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</si>
  <si>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</si>
  <si>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</si>
  <si>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</si>
  <si>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</si>
  <si>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</si>
  <si>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</si>
  <si>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</si>
  <si>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</si>
  <si>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</si>
  <si>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</si>
  <si>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</si>
  <si>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</si>
  <si>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</si>
  <si>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</si>
  <si>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</si>
  <si>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</si>
  <si>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</si>
  <si>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</si>
  <si>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</si>
  <si>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</si>
  <si>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</si>
  <si>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</si>
  <si>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</si>
  <si>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</si>
  <si>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</si>
  <si>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</si>
  <si>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</si>
  <si>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</si>
  <si>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</si>
  <si>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</si>
  <si>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</si>
  <si>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</si>
  <si>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</si>
  <si>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</si>
  <si>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</si>
  <si>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</si>
  <si>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</si>
  <si>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</si>
  <si>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</si>
  <si>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</si>
  <si>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</si>
  <si>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</si>
  <si>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</si>
  <si>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</si>
  <si>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</si>
  <si>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</si>
  <si>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</si>
  <si>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</si>
  <si>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</si>
  <si>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</si>
  <si>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</si>
  <si>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</si>
  <si>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</si>
  <si>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</si>
  <si>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</si>
  <si>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</si>
  <si>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</si>
  <si>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</si>
  <si>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</si>
  <si>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</si>
  <si>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</si>
  <si>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</si>
  <si>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</si>
  <si>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</si>
  <si>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</si>
  <si>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</si>
  <si>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</si>
  <si>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</si>
  <si>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</si>
  <si>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</si>
  <si>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</si>
  <si>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</si>
  <si>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</si>
  <si>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</si>
  <si>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</si>
  <si>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</si>
  <si>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</si>
  <si>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</si>
  <si>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</si>
  <si>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</si>
  <si>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</si>
  <si>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</si>
  <si>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</si>
  <si>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</si>
  <si>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</si>
  <si>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</si>
  <si>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</si>
  <si>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</si>
  <si>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</si>
  <si>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</si>
  <si>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</si>
  <si>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</si>
  <si>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</si>
  <si>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</si>
  <si>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</si>
  <si>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</si>
  <si>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</si>
  <si>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</si>
  <si>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</si>
  <si>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</si>
  <si>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</si>
  <si>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</si>
  <si>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</si>
  <si>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</si>
  <si>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</si>
  <si>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</si>
  <si>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</si>
  <si>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</si>
  <si>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</si>
  <si>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</si>
  <si>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</si>
  <si>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</si>
  <si>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</si>
  <si>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</si>
  <si>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</si>
  <si>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</si>
  <si>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</si>
  <si>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</si>
  <si>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</si>
  <si>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</si>
  <si>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</si>
  <si>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</si>
  <si>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</si>
  <si>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</si>
  <si>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</si>
  <si>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</si>
  <si>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</si>
  <si>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</si>
  <si>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</si>
  <si>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</si>
  <si>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</si>
  <si>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</si>
  <si>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</si>
  <si>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</si>
  <si>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</si>
  <si>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</si>
  <si>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</si>
  <si>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</si>
  <si>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</si>
  <si>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</si>
  <si>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</si>
  <si>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</si>
  <si>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</si>
  <si>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</si>
  <si>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</si>
  <si>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</si>
  <si>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</si>
  <si>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</si>
  <si>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</si>
  <si>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</si>
  <si>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</si>
  <si>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</si>
  <si>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</si>
  <si>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</si>
  <si>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</si>
  <si>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</si>
  <si>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</si>
  <si>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</si>
  <si>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</si>
  <si>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</si>
  <si>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</si>
  <si>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</si>
  <si>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</si>
  <si>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</si>
  <si>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</si>
  <si>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</si>
  <si>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</si>
  <si>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</si>
  <si>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</si>
  <si>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</si>
  <si>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</si>
  <si>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</si>
  <si>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</si>
  <si>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</si>
  <si>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</si>
  <si>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</si>
  <si>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</si>
  <si>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</si>
  <si>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</si>
  <si>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</si>
  <si>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</si>
  <si>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</si>
  <si>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</si>
  <si>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</si>
  <si>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</si>
  <si>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</si>
  <si>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</si>
  <si>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</si>
  <si>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</si>
  <si>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</si>
  <si>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</si>
  <si>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</si>
  <si>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</si>
  <si>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</si>
  <si>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</si>
  <si>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</si>
  <si>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</si>
  <si>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</si>
  <si>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</si>
  <si>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</si>
  <si>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</si>
  <si>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</si>
  <si>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</si>
  <si>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</si>
  <si>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</si>
  <si>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</si>
  <si>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</si>
  <si>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</si>
  <si>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</si>
  <si>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</si>
  <si>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</si>
  <si>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</si>
  <si>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</si>
  <si>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</si>
  <si>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</si>
  <si>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</si>
  <si>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</si>
  <si>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</si>
  <si>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</si>
  <si>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</si>
  <si>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</si>
  <si>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</si>
  <si>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</si>
  <si>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</si>
  <si>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</si>
  <si>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</si>
  <si>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</si>
  <si>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</si>
  <si>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</si>
  <si>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</si>
  <si>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</si>
  <si>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</si>
  <si>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</si>
  <si>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</si>
  <si>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</si>
  <si>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</si>
  <si>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</si>
  <si>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</si>
  <si>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</si>
  <si>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</si>
  <si>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</si>
  <si>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</si>
  <si>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</si>
  <si>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</si>
  <si>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</si>
  <si>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</si>
  <si>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</si>
  <si>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</si>
  <si>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</si>
  <si>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</si>
  <si>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</si>
  <si>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</si>
  <si>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</si>
  <si>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</si>
  <si>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</si>
  <si>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</si>
  <si>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</si>
  <si>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</si>
  <si>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</si>
  <si>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</si>
  <si>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</si>
  <si>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</si>
  <si>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</si>
  <si>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</si>
  <si>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</si>
  <si>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</si>
  <si>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</si>
  <si>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</si>
  <si>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</si>
  <si>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</si>
  <si>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</si>
  <si>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</si>
  <si>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</si>
  <si>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</si>
  <si>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</si>
  <si>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</si>
  <si>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</si>
  <si>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</si>
  <si>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</si>
  <si>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</si>
  <si>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</si>
  <si>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</si>
  <si>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</si>
  <si>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</si>
  <si>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</si>
  <si>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</si>
  <si>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</si>
  <si>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</si>
  <si>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</si>
  <si>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</si>
  <si>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</si>
  <si>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</si>
  <si>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</si>
  <si>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</si>
  <si>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</si>
  <si>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</si>
  <si>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</si>
  <si>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</si>
  <si>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</si>
  <si>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</si>
  <si>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</si>
  <si>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</si>
  <si>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</si>
  <si>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</si>
  <si>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</si>
  <si>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</si>
  <si>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</si>
  <si>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</si>
  <si>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</si>
  <si>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</si>
  <si>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</si>
  <si>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</si>
  <si>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</si>
  <si>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</si>
  <si>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</si>
  <si>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</si>
  <si>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</si>
  <si>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</si>
  <si>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</si>
  <si>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</si>
  <si>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</si>
  <si>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</si>
  <si>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</si>
  <si>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</si>
  <si>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</si>
  <si>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</si>
  <si>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</si>
  <si>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</si>
  <si>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</si>
  <si>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</si>
  <si>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</si>
  <si>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</si>
  <si>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</si>
  <si>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</si>
  <si>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</si>
  <si>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</si>
  <si>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</si>
  <si>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</si>
  <si>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</si>
  <si>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</si>
  <si>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</si>
  <si>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</si>
  <si>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</si>
  <si>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</si>
  <si>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</si>
  <si>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</si>
  <si>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</si>
  <si>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</si>
  <si>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</si>
  <si>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</si>
  <si>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</si>
  <si>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</si>
  <si>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</si>
  <si>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</si>
  <si>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</si>
  <si>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</si>
  <si>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</si>
  <si>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</si>
  <si>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</si>
  <si>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</si>
  <si>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</si>
  <si>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</si>
  <si>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</si>
  <si>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</si>
  <si>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</si>
  <si>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</si>
  <si>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</si>
  <si>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</si>
  <si>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</si>
  <si>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</si>
  <si>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</si>
  <si>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</si>
  <si>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</si>
  <si>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</si>
  <si>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</si>
  <si>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</si>
  <si>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</si>
  <si>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</si>
  <si>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</si>
  <si>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</si>
  <si>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</si>
  <si>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</si>
  <si>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</si>
  <si>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</si>
  <si>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</si>
  <si>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</si>
  <si>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</si>
  <si>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</si>
  <si>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</si>
  <si>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</si>
  <si>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</si>
  <si>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</si>
  <si>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</si>
  <si>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</si>
  <si>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</si>
  <si>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</si>
  <si>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</si>
  <si>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</si>
  <si>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</si>
  <si>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</si>
  <si>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</si>
  <si>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</si>
  <si>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</si>
  <si>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</si>
  <si>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</si>
  <si>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</si>
  <si>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</si>
  <si>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</si>
  <si>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</si>
  <si>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</si>
  <si>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</si>
  <si>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</si>
  <si>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</si>
  <si>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</si>
  <si>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</si>
  <si>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</si>
  <si>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</si>
  <si>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</si>
  <si>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</si>
  <si>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</si>
  <si>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</si>
  <si>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</si>
  <si>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</si>
  <si>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</si>
  <si>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</si>
  <si>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</si>
  <si>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</si>
  <si>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</si>
  <si>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</si>
  <si>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</si>
  <si>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</si>
  <si>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</si>
  <si>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</si>
  <si>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</si>
  <si>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</si>
  <si>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</si>
  <si>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</si>
  <si>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</si>
  <si>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</si>
  <si>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</si>
  <si>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</si>
  <si>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</si>
  <si>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</si>
  <si>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</si>
  <si>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</si>
  <si>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</si>
  <si>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</si>
  <si>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</si>
  <si>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</si>
  <si>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</si>
  <si>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</si>
  <si>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</si>
  <si>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</si>
  <si>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</si>
  <si>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</si>
  <si>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</si>
  <si>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</si>
  <si>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</si>
  <si>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</si>
  <si>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</si>
  <si>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</si>
  <si>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</si>
  <si>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</si>
  <si>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</si>
  <si>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</si>
  <si>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</si>
  <si>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</si>
  <si>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</si>
  <si>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</si>
  <si>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</si>
  <si>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</si>
  <si>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</si>
  <si>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</si>
  <si>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</si>
  <si>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</si>
  <si>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</si>
  <si>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</si>
  <si>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</si>
  <si>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</si>
  <si>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</si>
  <si>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</si>
  <si>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</si>
  <si>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</si>
  <si>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</si>
  <si>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</si>
  <si>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</si>
  <si>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</si>
  <si>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</si>
  <si>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</si>
  <si>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</si>
  <si>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</si>
  <si>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</si>
  <si>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</si>
  <si>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</si>
  <si>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</si>
  <si>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</si>
  <si>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</si>
  <si>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</si>
  <si>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</si>
  <si>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</si>
  <si>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</si>
  <si>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</si>
  <si>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</si>
  <si>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</si>
  <si>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</si>
  <si>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</si>
  <si>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</si>
  <si>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</si>
  <si>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</si>
  <si>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</si>
  <si>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</si>
  <si>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</si>
  <si>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</si>
  <si>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</si>
  <si>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</si>
  <si>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</si>
  <si>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</si>
  <si>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</si>
  <si>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</si>
  <si>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</si>
  <si>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</si>
  <si>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</si>
  <si>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</si>
  <si>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</si>
  <si>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</si>
  <si>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</si>
  <si>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</si>
  <si>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</si>
  <si>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</si>
  <si>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</si>
  <si>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</si>
  <si>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</si>
  <si>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</si>
  <si>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</si>
  <si>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</si>
  <si>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</si>
  <si>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</si>
  <si>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</si>
  <si>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</si>
  <si>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</si>
  <si>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</si>
  <si>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</si>
  <si>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</si>
  <si>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</si>
  <si>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</si>
  <si>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</si>
  <si>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</si>
  <si>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</si>
  <si>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</si>
  <si>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</si>
  <si>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</si>
  <si>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</si>
  <si>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</si>
  <si>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</si>
  <si>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</si>
  <si>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</si>
  <si>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</si>
  <si>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</si>
  <si>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</si>
  <si>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</si>
  <si>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</si>
  <si>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</si>
  <si>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</si>
  <si>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</si>
  <si>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</si>
  <si>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</si>
  <si>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</si>
  <si>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</si>
  <si>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</si>
  <si>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</si>
  <si>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</si>
  <si>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</si>
  <si>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</si>
  <si>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</si>
  <si>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</si>
  <si>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</si>
  <si>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</si>
  <si>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</si>
  <si>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</si>
  <si>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</si>
  <si>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</si>
  <si>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</si>
  <si>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</si>
  <si>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</si>
  <si>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</si>
  <si>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</si>
  <si>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</si>
  <si>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</si>
  <si>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</si>
  <si>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</si>
  <si>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</si>
  <si>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</si>
  <si>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</si>
  <si>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</si>
  <si>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</si>
  <si>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</si>
  <si>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</si>
  <si>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</si>
  <si>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</si>
  <si>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</si>
  <si>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</si>
  <si>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</si>
  <si>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</si>
  <si>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</si>
  <si>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</si>
  <si>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</si>
  <si>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</si>
  <si>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</si>
  <si>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</si>
  <si>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</si>
  <si>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</si>
  <si>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</si>
  <si>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</si>
  <si>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</si>
  <si>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</si>
  <si>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</si>
  <si>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</si>
  <si>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</si>
  <si>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</si>
  <si>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</si>
  <si>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</si>
  <si>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</si>
  <si>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</si>
  <si>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</si>
  <si>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</si>
  <si>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</si>
  <si>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</si>
  <si>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</si>
  <si>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</si>
  <si>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</si>
  <si>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</si>
  <si>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</si>
  <si>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</si>
  <si>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</si>
  <si>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</si>
  <si>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</si>
  <si>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</si>
  <si>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</si>
  <si>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</si>
  <si>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</si>
  <si>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</si>
  <si>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</si>
  <si>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</si>
  <si>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</si>
  <si>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</si>
  <si>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</si>
  <si>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</si>
  <si>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</si>
  <si>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</si>
  <si>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</si>
  <si>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</si>
  <si>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</si>
  <si>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</si>
  <si>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</si>
  <si>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</si>
  <si>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</si>
  <si>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</si>
  <si>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</si>
  <si>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</si>
  <si>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</si>
  <si>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</si>
  <si>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</si>
  <si>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</si>
  <si>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</si>
  <si>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</si>
  <si>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</si>
  <si>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</si>
  <si>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</si>
  <si>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</si>
  <si>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</si>
  <si>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</si>
  <si>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</si>
  <si>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</si>
  <si>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</si>
  <si>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</si>
  <si>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</si>
  <si>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</si>
  <si>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</si>
  <si>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</si>
  <si>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</si>
  <si>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</si>
  <si>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</si>
  <si>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</si>
  <si>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</si>
  <si>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</si>
  <si>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</si>
  <si>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</si>
  <si>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</si>
  <si>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</si>
  <si>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</si>
  <si>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</si>
  <si>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</si>
  <si>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</si>
  <si>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</si>
  <si>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</si>
  <si>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</si>
  <si>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</si>
  <si>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</si>
  <si>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</si>
  <si>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</si>
  <si>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</si>
  <si>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</si>
  <si>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</si>
  <si>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</si>
  <si>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</si>
  <si>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</si>
  <si>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</si>
  <si>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</si>
  <si>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</si>
  <si>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</si>
  <si>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</si>
  <si>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</si>
  <si>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</si>
  <si>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</si>
  <si>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</si>
  <si>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</si>
  <si>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</si>
  <si>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</si>
  <si>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</si>
  <si>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</si>
  <si>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</si>
  <si>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</si>
  <si>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</si>
  <si>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</si>
  <si>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</si>
  <si>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</si>
  <si>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</si>
  <si>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</si>
  <si>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</si>
  <si>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</si>
  <si>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</si>
  <si>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</si>
  <si>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</si>
  <si>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</si>
  <si>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</si>
  <si>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</si>
  <si>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</si>
  <si>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</si>
  <si>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</si>
  <si>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</si>
  <si>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</si>
  <si>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</si>
  <si>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</si>
  <si>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</si>
  <si>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</si>
  <si>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</si>
  <si>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</si>
  <si>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</si>
  <si>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</si>
  <si>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</si>
  <si>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</si>
  <si>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</si>
  <si>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</si>
  <si>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</si>
  <si>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</si>
  <si>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</si>
  <si>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</si>
  <si>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</si>
  <si>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</si>
  <si>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</si>
  <si>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</si>
  <si>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</si>
  <si>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</si>
  <si>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</si>
  <si>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</si>
  <si>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</si>
  <si>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</si>
  <si>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</si>
  <si>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</si>
  <si>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</si>
  <si>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</si>
  <si>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</si>
  <si>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</si>
  <si>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</si>
  <si>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</si>
  <si>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</si>
  <si>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</si>
  <si>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</si>
  <si>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</si>
  <si>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</si>
  <si>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</si>
  <si>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</si>
  <si>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</si>
  <si>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</si>
  <si>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</si>
  <si>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</si>
  <si>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</si>
  <si>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</si>
  <si>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</si>
  <si>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</si>
  <si>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</si>
  <si>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</si>
  <si>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</si>
  <si>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</si>
  <si>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</si>
  <si>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</si>
  <si>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</si>
  <si>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</si>
  <si>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</si>
  <si>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</si>
  <si>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</si>
  <si>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</si>
  <si>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</si>
  <si>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</si>
  <si>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</si>
  <si>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</si>
  <si>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</si>
  <si>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</si>
  <si>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</si>
  <si>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</si>
  <si>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</si>
  <si>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</si>
  <si>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</si>
  <si>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</si>
  <si>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</si>
  <si>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</si>
  <si>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</si>
  <si>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</si>
  <si>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</si>
  <si>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</si>
  <si>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</si>
  <si>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</si>
  <si>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</si>
  <si>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</si>
  <si>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</si>
  <si>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</si>
  <si>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</si>
  <si>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</si>
  <si>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</si>
  <si>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</si>
  <si>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</si>
  <si>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</si>
  <si>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</si>
  <si>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</si>
  <si>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</si>
  <si>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</si>
  <si>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</si>
  <si>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</si>
  <si>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</si>
  <si>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</si>
  <si>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</si>
  <si>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</si>
  <si>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</si>
  <si>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</si>
  <si>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</si>
  <si>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</si>
  <si>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</si>
  <si>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</si>
  <si>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</si>
  <si>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</si>
  <si>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</si>
  <si>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</si>
  <si>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</si>
  <si>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</si>
  <si>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</si>
  <si>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</si>
  <si>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</si>
  <si>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</si>
  <si>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</si>
  <si>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</si>
  <si>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</si>
  <si>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</si>
  <si>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</si>
  <si>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</si>
  <si>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</si>
  <si>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</si>
  <si>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</si>
  <si>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</si>
  <si>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</si>
  <si>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</si>
  <si>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</si>
  <si>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</si>
  <si>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</si>
  <si>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</si>
  <si>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</si>
  <si>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</si>
  <si>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</si>
  <si>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</si>
  <si>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</si>
  <si>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</si>
  <si>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</si>
  <si>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</si>
  <si>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</si>
  <si>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</si>
  <si>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</si>
  <si>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</si>
  <si>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</si>
  <si>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</si>
  <si>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</si>
  <si>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</si>
  <si>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</si>
  <si>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</si>
  <si>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</si>
  <si>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</si>
  <si>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</si>
  <si>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</si>
  <si>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</si>
  <si>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</si>
  <si>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</si>
  <si>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</si>
  <si>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</si>
  <si>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</si>
  <si>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</si>
  <si>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</si>
  <si>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</si>
  <si>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</si>
  <si>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</si>
  <si>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</si>
  <si>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</si>
  <si>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</si>
  <si>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</si>
  <si>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</si>
  <si>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</si>
  <si>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</si>
  <si>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</si>
  <si>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</si>
  <si>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</si>
  <si>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</si>
  <si>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</si>
  <si>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</si>
  <si>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</si>
  <si>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</si>
  <si>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</si>
  <si>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</si>
  <si>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</si>
  <si>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</si>
  <si>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</si>
  <si>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</si>
  <si>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</si>
  <si>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</si>
  <si>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</si>
  <si>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</si>
  <si>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</si>
  <si>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</si>
  <si>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</si>
  <si>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</si>
  <si>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</si>
  <si>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</si>
  <si>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</si>
  <si>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</si>
  <si>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</si>
  <si>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</si>
  <si>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</si>
  <si>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</si>
  <si>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</si>
  <si>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</si>
  <si>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</si>
  <si>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</si>
  <si>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</si>
  <si>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</si>
  <si>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</si>
  <si>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</si>
  <si>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</si>
  <si>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</si>
  <si>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</si>
  <si>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</si>
  <si>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</si>
  <si>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</si>
  <si>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</si>
  <si>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</si>
  <si>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</si>
  <si>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</si>
  <si>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</si>
  <si>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</si>
  <si>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</si>
  <si>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</si>
  <si>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</si>
  <si>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</si>
  <si>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</si>
  <si>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</si>
  <si>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</si>
  <si>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</si>
  <si>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</si>
  <si>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</si>
  <si>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</si>
  <si>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</si>
  <si>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</si>
  <si>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</si>
  <si>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</si>
  <si>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</si>
  <si>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</si>
  <si>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</si>
  <si>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</si>
  <si>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</si>
  <si>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</si>
  <si>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</si>
  <si>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</si>
  <si>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</si>
  <si>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</si>
  <si>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</si>
  <si>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</si>
  <si>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</si>
  <si>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</si>
  <si>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</si>
  <si>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</si>
  <si>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</si>
  <si>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</si>
  <si>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</si>
  <si>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</si>
  <si>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</si>
  <si>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</si>
  <si>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</si>
  <si>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</si>
  <si>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</si>
  <si>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</si>
  <si>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</si>
  <si>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</si>
  <si>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</si>
  <si>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</si>
  <si>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</si>
  <si>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</si>
  <si>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</si>
  <si>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</si>
  <si>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</si>
  <si>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</si>
  <si>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</si>
  <si>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</si>
  <si>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</si>
  <si>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</si>
  <si>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</si>
  <si>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</si>
  <si>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</si>
  <si>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</si>
  <si>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</si>
  <si>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</si>
  <si>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</si>
  <si>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</si>
  <si>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</si>
  <si>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</si>
  <si>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</si>
  <si>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</si>
  <si>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</si>
  <si>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</si>
  <si>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</si>
  <si>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</si>
  <si>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</si>
  <si>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</si>
  <si>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</si>
  <si>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</si>
  <si>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</si>
  <si>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</si>
  <si>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</si>
  <si>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</si>
  <si>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</si>
  <si>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</si>
  <si>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</si>
  <si>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</si>
  <si>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</si>
  <si>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</si>
  <si>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</si>
  <si>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</si>
  <si>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</si>
  <si>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</si>
  <si>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</si>
  <si>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</si>
  <si>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</si>
  <si>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</si>
  <si>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</si>
  <si>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</si>
  <si>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</si>
  <si>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</si>
  <si>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</si>
  <si>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</si>
  <si>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</si>
  <si>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</si>
  <si>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</si>
  <si>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</si>
  <si>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</si>
  <si>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</si>
  <si>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</si>
  <si>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</si>
  <si>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</si>
  <si>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</si>
  <si>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</si>
  <si>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</si>
  <si>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</si>
  <si>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</si>
  <si>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</si>
  <si>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</si>
  <si>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</si>
  <si>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</si>
  <si>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</si>
  <si>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</si>
  <si>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</si>
  <si>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</si>
  <si>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</si>
  <si>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</si>
  <si>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</si>
  <si>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</si>
  <si>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</si>
  <si>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</si>
  <si>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</si>
  <si>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</si>
  <si>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</si>
  <si>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</si>
  <si>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</si>
  <si>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</si>
  <si>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</si>
  <si>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</si>
  <si>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</si>
  <si>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</si>
  <si>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</si>
  <si>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</si>
  <si>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</si>
  <si>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</si>
  <si>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</si>
  <si>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</si>
  <si>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</si>
  <si>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</si>
  <si>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</si>
  <si>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</si>
  <si>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</si>
  <si>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</si>
  <si>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</si>
  <si>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</si>
  <si>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</si>
  <si>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</si>
  <si>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</si>
  <si>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</si>
  <si>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</si>
  <si>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</si>
  <si>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</si>
  <si>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</si>
  <si>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</si>
  <si>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</si>
  <si>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</si>
  <si>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</si>
  <si>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</si>
  <si>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</si>
  <si>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</si>
  <si>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</si>
  <si>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</si>
  <si>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</si>
  <si>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</si>
  <si>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</si>
  <si>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</si>
  <si>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</si>
  <si>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</si>
  <si>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</si>
  <si>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</si>
  <si>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</si>
  <si>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</si>
  <si>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</si>
  <si>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</si>
  <si>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</si>
  <si>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</si>
  <si>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</si>
  <si>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</si>
  <si>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</si>
  <si>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</si>
  <si>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</si>
  <si>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</si>
  <si>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</si>
  <si>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</si>
  <si>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</si>
  <si>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</si>
  <si>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</si>
  <si>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</si>
  <si>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</si>
  <si>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</si>
  <si>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</si>
  <si>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</si>
  <si>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</si>
  <si>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</si>
  <si>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</si>
  <si>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</si>
  <si>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</si>
  <si>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</si>
  <si>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</si>
  <si>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</si>
  <si>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</si>
  <si>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</si>
  <si>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</si>
  <si>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</si>
  <si>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</si>
  <si>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</si>
  <si>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</si>
  <si>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</si>
  <si>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</si>
  <si>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</si>
  <si>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</si>
  <si>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</si>
  <si>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</si>
  <si>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</si>
  <si>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</si>
  <si>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</si>
  <si>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</si>
  <si>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</si>
  <si>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</si>
  <si>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</si>
  <si>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</si>
  <si>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</si>
  <si>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</si>
  <si>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</si>
  <si>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</si>
  <si>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</si>
  <si>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</si>
  <si>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</si>
  <si>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</si>
  <si>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</si>
  <si>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</si>
  <si>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</si>
  <si>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</si>
  <si>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</si>
  <si>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</si>
  <si>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</si>
  <si>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</si>
  <si>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</si>
  <si>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</si>
  <si>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</si>
  <si>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</si>
  <si>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</si>
  <si>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</si>
  <si>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</si>
  <si>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</si>
  <si>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</si>
  <si>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</si>
  <si>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</si>
  <si>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</si>
  <si>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</si>
  <si>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</si>
  <si>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</si>
  <si>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</si>
  <si>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</si>
  <si>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</si>
  <si>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</si>
  <si>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</si>
  <si>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</si>
  <si>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</si>
  <si>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</si>
  <si>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</si>
  <si>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</si>
  <si>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</si>
  <si>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</si>
  <si>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</si>
  <si>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</si>
  <si>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</si>
  <si>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</si>
  <si>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</si>
  <si>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</si>
  <si>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</si>
  <si>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</si>
  <si>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</si>
  <si>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</si>
  <si>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</si>
  <si>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</si>
  <si>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</si>
  <si>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</si>
  <si>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</si>
  <si>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</si>
  <si>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</si>
  <si>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</si>
  <si>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</si>
  <si>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</si>
  <si>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</si>
  <si>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</si>
  <si>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</si>
  <si>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</si>
  <si>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</si>
  <si>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</si>
  <si>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</si>
  <si>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</si>
  <si>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</si>
  <si>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</si>
  <si>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</si>
  <si>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</si>
  <si>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</si>
  <si>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</si>
  <si>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</si>
  <si>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</si>
  <si>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</si>
  <si>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</si>
  <si>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</si>
  <si>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</si>
  <si>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</si>
  <si>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</si>
  <si>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</si>
  <si>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</si>
  <si>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</si>
  <si>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</si>
  <si>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</si>
  <si>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</si>
  <si>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</si>
  <si>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</si>
  <si>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</si>
  <si>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</si>
  <si>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</si>
  <si>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</si>
  <si>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</si>
  <si>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</si>
  <si>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</si>
  <si>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</si>
  <si>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</si>
  <si>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</si>
  <si>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</si>
  <si>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</si>
  <si>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</si>
  <si>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</si>
  <si>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</si>
  <si>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</si>
  <si>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</si>
  <si>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</si>
  <si>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</si>
  <si>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</si>
  <si>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</si>
  <si>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</si>
  <si>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</si>
  <si>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</si>
  <si>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</si>
  <si>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</si>
  <si>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</si>
  <si>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</si>
  <si>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</si>
  <si>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</si>
  <si>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</si>
  <si>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</si>
  <si>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</si>
  <si>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</si>
  <si>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</si>
  <si>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</si>
  <si>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</si>
  <si>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</si>
  <si>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</si>
  <si>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</si>
  <si>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</si>
  <si>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</si>
  <si>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</si>
  <si>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</si>
  <si>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</si>
  <si>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</si>
  <si>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</si>
  <si>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</si>
  <si>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</si>
  <si>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</si>
  <si>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</si>
  <si>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</si>
  <si>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</si>
  <si>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</si>
  <si>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</si>
  <si>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</si>
  <si>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</si>
  <si>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</si>
  <si>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</si>
  <si>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</si>
  <si>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</si>
  <si>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</si>
  <si>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</si>
  <si>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</si>
  <si>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</si>
  <si>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</si>
  <si>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</si>
  <si>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</si>
  <si>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</si>
  <si>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</si>
  <si>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</si>
  <si>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</si>
  <si>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</si>
  <si>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</si>
  <si>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</si>
  <si>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</si>
  <si>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</si>
  <si>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</si>
  <si>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</si>
  <si>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</si>
  <si>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</si>
  <si>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</si>
  <si>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</si>
  <si>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</si>
  <si>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</si>
  <si>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</si>
  <si>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</si>
  <si>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</si>
  <si>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</si>
  <si>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</si>
  <si>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</si>
  <si>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</si>
  <si>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</si>
  <si>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</si>
  <si>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</si>
  <si>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</si>
  <si>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</si>
  <si>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</si>
  <si>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</si>
  <si>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</si>
  <si>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</si>
  <si>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</si>
  <si>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</si>
  <si>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</si>
  <si>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</si>
  <si>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</si>
  <si>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</si>
  <si>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</si>
  <si>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</si>
  <si>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</si>
  <si>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</si>
  <si>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</si>
  <si>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</si>
  <si>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</si>
  <si>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</si>
  <si>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</si>
  <si>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</si>
  <si>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</si>
  <si>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</si>
  <si>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</si>
  <si>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</si>
  <si>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</si>
  <si>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</si>
  <si>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</si>
  <si>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</si>
  <si>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</si>
  <si>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</si>
  <si>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</si>
  <si>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</si>
  <si>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</si>
  <si>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</si>
  <si>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</si>
  <si>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</si>
  <si>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</si>
  <si>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</si>
  <si>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</si>
  <si>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</si>
  <si>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</si>
  <si>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</si>
  <si>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</si>
  <si>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</si>
  <si>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</si>
  <si>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</si>
  <si>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</si>
  <si>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</si>
  <si>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</si>
  <si>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</si>
  <si>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</si>
  <si>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</si>
  <si>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</si>
  <si>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</si>
  <si>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</si>
  <si>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</si>
  <si>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</si>
  <si>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</si>
  <si>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</si>
  <si>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</si>
  <si>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</si>
  <si>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</si>
  <si>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</si>
  <si>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</si>
  <si>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</si>
  <si>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</si>
  <si>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</si>
  <si>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</si>
  <si>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</si>
  <si>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</si>
  <si>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</si>
  <si>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</si>
  <si>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</si>
  <si>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</si>
  <si>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</si>
  <si>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</si>
  <si>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</si>
  <si>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</si>
  <si>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</si>
  <si>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</si>
  <si>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</si>
  <si>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</si>
  <si>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</si>
  <si>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</si>
  <si>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</si>
  <si>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</si>
  <si>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</si>
  <si>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</si>
  <si>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</si>
  <si>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</si>
  <si>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</si>
  <si>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</si>
  <si>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</si>
  <si>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</si>
  <si>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</si>
  <si>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</si>
  <si>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</si>
  <si>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</si>
  <si>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</si>
  <si>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</si>
  <si>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</si>
  <si>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</si>
  <si>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</si>
  <si>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</si>
  <si>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</si>
  <si>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</si>
  <si>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</si>
  <si>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</si>
  <si>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</si>
  <si>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</si>
  <si>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</si>
  <si>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</si>
  <si>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</si>
  <si>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</si>
  <si>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</si>
  <si>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</si>
  <si>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</si>
  <si>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</si>
  <si>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</si>
  <si>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</si>
  <si>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</si>
  <si>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</si>
  <si>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</si>
  <si>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</si>
  <si>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</si>
  <si>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</si>
  <si>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</si>
  <si>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</si>
  <si>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</si>
  <si>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</si>
  <si>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</si>
  <si>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</si>
  <si>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</si>
  <si>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</si>
  <si>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</si>
  <si>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</si>
  <si>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</si>
  <si>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</si>
  <si>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</si>
  <si>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</si>
  <si>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</si>
  <si>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</si>
  <si>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</si>
  <si>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</si>
  <si>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</si>
  <si>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</si>
  <si>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</si>
  <si>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</si>
  <si>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</si>
  <si>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</si>
  <si>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</si>
  <si>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</si>
  <si>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</si>
  <si>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</si>
  <si>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</si>
  <si>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</si>
  <si>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</si>
  <si>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</si>
  <si>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</si>
  <si>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</si>
  <si>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</si>
  <si>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</si>
  <si>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</si>
  <si>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</si>
  <si>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</si>
  <si>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</si>
  <si>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</si>
  <si>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</si>
  <si>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</si>
  <si>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</si>
  <si>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</si>
  <si>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</si>
  <si>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</si>
  <si>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</si>
  <si>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</si>
  <si>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</si>
  <si>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</si>
  <si>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</si>
  <si>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</si>
  <si>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</si>
  <si>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</si>
  <si>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</si>
  <si>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</si>
  <si>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</si>
  <si>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</si>
  <si>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</si>
  <si>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</si>
  <si>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</si>
  <si>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</si>
  <si>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</si>
  <si>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</si>
  <si>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</si>
  <si>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</si>
  <si>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</si>
  <si>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</si>
  <si>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</si>
  <si>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</si>
  <si>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</si>
  <si>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</si>
  <si>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</si>
  <si>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</si>
  <si>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</si>
  <si>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</si>
  <si>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</si>
  <si>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</si>
  <si>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</si>
  <si>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</si>
  <si>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</si>
  <si>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</si>
  <si>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</si>
  <si>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</si>
  <si>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</si>
  <si>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</si>
  <si>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</si>
  <si>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</si>
  <si>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</si>
  <si>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</si>
  <si>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</si>
  <si>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</si>
  <si>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</si>
  <si>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</si>
  <si>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</si>
  <si>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</si>
  <si>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</si>
  <si>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</si>
  <si>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</si>
  <si>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</si>
  <si>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</si>
  <si>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</si>
  <si>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</si>
  <si>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</si>
  <si>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</si>
  <si>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</si>
  <si>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</si>
  <si>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</si>
  <si>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</si>
  <si>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</si>
  <si>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</si>
  <si>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</si>
  <si>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</si>
  <si>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</si>
  <si>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</si>
  <si>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</si>
  <si>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</si>
  <si>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</si>
  <si>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</si>
  <si>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</si>
  <si>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</si>
  <si>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</si>
  <si>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</si>
  <si>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</si>
  <si>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</si>
  <si>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</si>
  <si>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</si>
  <si>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</si>
  <si>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</si>
  <si>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</si>
  <si>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</si>
  <si>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</si>
  <si>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</si>
  <si>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</si>
  <si>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</si>
  <si>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</si>
  <si>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</si>
  <si>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</si>
  <si>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</si>
  <si>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</si>
  <si>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</si>
  <si>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</si>
  <si>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</si>
  <si>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</si>
  <si>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</si>
  <si>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</si>
  <si>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</si>
  <si>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</si>
  <si>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</si>
  <si>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</si>
  <si>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</si>
  <si>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</si>
  <si>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</si>
  <si>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</si>
  <si>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</si>
  <si>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</si>
  <si>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</si>
  <si>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</si>
  <si>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</si>
  <si>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</si>
  <si>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</si>
  <si>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</si>
  <si>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</si>
  <si>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</si>
  <si>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</si>
  <si>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</si>
  <si>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</si>
  <si>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</si>
  <si>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</si>
  <si>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</si>
  <si>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</si>
  <si>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</si>
  <si>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</si>
  <si>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</si>
  <si>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</si>
  <si>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</si>
  <si>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</si>
  <si>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</si>
  <si>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</si>
  <si>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</si>
  <si>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</si>
  <si>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</si>
  <si>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</si>
  <si>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</si>
  <si>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</si>
  <si>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</si>
  <si>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</si>
  <si>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</si>
  <si>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</si>
  <si>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</si>
  <si>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</si>
  <si>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</si>
  <si>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</si>
  <si>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</si>
  <si>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</si>
  <si>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</si>
  <si>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</si>
  <si>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</si>
  <si>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</si>
  <si>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</si>
  <si>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</si>
  <si>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</si>
  <si>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</si>
  <si>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</si>
  <si>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</si>
  <si>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</si>
  <si>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</si>
  <si>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</si>
  <si>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</si>
  <si>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</si>
  <si>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</si>
  <si>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</si>
  <si>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</si>
  <si>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</si>
  <si>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</si>
  <si>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</si>
  <si>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</si>
  <si>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</si>
  <si>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</si>
  <si>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</si>
  <si>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</si>
  <si>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</si>
  <si>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</si>
  <si>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</si>
  <si>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</si>
  <si>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</si>
  <si>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</si>
  <si>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</si>
  <si>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</si>
  <si>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</si>
  <si>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</si>
  <si>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</si>
  <si>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</si>
  <si>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</si>
  <si>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</si>
  <si>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</si>
  <si>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</si>
  <si>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</si>
  <si>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</si>
  <si>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</si>
  <si>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</si>
  <si>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</si>
  <si>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</si>
  <si>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</si>
  <si>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</si>
  <si>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</si>
  <si>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</si>
  <si>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</si>
  <si>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</si>
  <si>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</si>
  <si>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</si>
  <si>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</si>
  <si>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</si>
  <si>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</si>
  <si>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</si>
  <si>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</si>
  <si>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</si>
  <si>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</si>
  <si>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</si>
  <si>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</si>
  <si>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</si>
  <si>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</si>
  <si>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</si>
  <si>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</si>
  <si>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</si>
  <si>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</si>
  <si>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</si>
  <si>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</si>
  <si>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</si>
  <si>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</si>
  <si>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</si>
  <si>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</si>
  <si>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</si>
  <si>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</si>
  <si>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</si>
  <si>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</si>
  <si>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</si>
  <si>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</si>
  <si>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</si>
  <si>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</si>
  <si>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</si>
  <si>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</si>
  <si>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</si>
  <si>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</si>
  <si>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</si>
  <si>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</si>
  <si>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</si>
  <si>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</si>
  <si>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</si>
  <si>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</si>
  <si>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</si>
  <si>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</si>
  <si>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</si>
  <si>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</si>
  <si>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</si>
  <si>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</si>
  <si>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</si>
  <si>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</si>
  <si>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</si>
  <si>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</si>
  <si>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</si>
  <si>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</si>
  <si>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</si>
  <si>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</si>
  <si>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</si>
  <si>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</si>
  <si>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</si>
  <si>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</si>
  <si>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</si>
  <si>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</si>
  <si>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</si>
  <si>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</si>
  <si>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</si>
  <si>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</si>
  <si>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</si>
  <si>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</si>
  <si>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</si>
  <si>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</si>
  <si>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</si>
  <si>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</si>
  <si>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</si>
  <si>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</si>
  <si>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</si>
  <si>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</si>
  <si>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</si>
  <si>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</si>
  <si>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</si>
  <si>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</si>
  <si>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</si>
  <si>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</si>
  <si>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</si>
  <si>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</si>
  <si>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</si>
  <si>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</si>
  <si>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</si>
  <si>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</si>
  <si>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</si>
  <si>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</si>
  <si>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</si>
  <si>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</si>
  <si>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</si>
  <si>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</si>
  <si>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</si>
  <si>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</si>
  <si>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</si>
  <si>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</si>
  <si>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</si>
  <si>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</si>
  <si>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</si>
  <si>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</si>
  <si>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</si>
  <si>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</si>
  <si>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</si>
  <si>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</si>
  <si>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</si>
  <si>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</si>
  <si>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</si>
  <si>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</si>
  <si>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</si>
  <si>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</si>
  <si>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</si>
  <si>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</si>
  <si>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</si>
  <si>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</si>
  <si>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</si>
  <si>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</si>
  <si>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</si>
  <si>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</si>
  <si>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</si>
  <si>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</si>
  <si>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</si>
  <si>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</si>
  <si>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</si>
  <si>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</si>
  <si>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</si>
  <si>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</si>
  <si>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</si>
  <si>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</si>
  <si>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</si>
  <si>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</si>
  <si>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</si>
  <si>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</si>
  <si>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</si>
  <si>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</si>
  <si>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</si>
  <si>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</si>
  <si>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</si>
  <si>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</si>
  <si>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</si>
  <si>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</si>
  <si>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</si>
  <si>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</si>
  <si>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</si>
  <si>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</si>
  <si>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</si>
  <si>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</si>
  <si>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</si>
  <si>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</si>
  <si>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</si>
  <si>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</si>
  <si>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</si>
  <si>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</si>
  <si>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</si>
  <si>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</si>
  <si>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</si>
  <si>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</si>
  <si>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</si>
  <si>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</si>
  <si>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</si>
  <si>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</si>
  <si>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</si>
  <si>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</si>
  <si>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</si>
  <si>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</si>
  <si>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</si>
  <si>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</si>
  <si>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</si>
  <si>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</si>
  <si>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</si>
  <si>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</si>
  <si>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</si>
  <si>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</si>
  <si>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</si>
  <si>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</si>
  <si>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</si>
  <si>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</si>
  <si>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</si>
  <si>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</si>
  <si>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</si>
  <si>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</si>
  <si>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</si>
  <si>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</si>
  <si>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</si>
  <si>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</si>
  <si>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</si>
  <si>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</si>
  <si>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</si>
  <si>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</si>
  <si>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</si>
  <si>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</si>
  <si>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</si>
  <si>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</si>
  <si>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</si>
  <si>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</si>
  <si>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</si>
  <si>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</si>
  <si>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</si>
  <si>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</si>
  <si>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</si>
  <si>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</si>
  <si>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</si>
  <si>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</si>
  <si>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</si>
  <si>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</si>
  <si>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</si>
  <si>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</si>
  <si>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</si>
  <si>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</si>
  <si>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</si>
  <si>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</si>
  <si>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</si>
  <si>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</si>
  <si>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</si>
  <si>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</si>
  <si>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</si>
  <si>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</si>
  <si>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</si>
  <si>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</si>
  <si>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</si>
  <si>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</si>
  <si>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</si>
  <si>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</si>
  <si>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</si>
  <si>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</si>
  <si>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</si>
  <si>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</si>
  <si>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</si>
  <si>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</si>
  <si>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</si>
  <si>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</si>
  <si>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</si>
  <si>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</si>
  <si>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</si>
  <si>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</si>
  <si>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</si>
  <si>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</si>
  <si>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</si>
  <si>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</si>
  <si>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</si>
  <si>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</si>
  <si>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</si>
  <si>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</si>
  <si>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</si>
  <si>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</si>
  <si>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</si>
  <si>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</si>
  <si>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</si>
  <si>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</si>
  <si>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</si>
  <si>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</si>
  <si>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</si>
  <si>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</si>
  <si>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</si>
  <si>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</si>
  <si>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</si>
  <si>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</si>
  <si>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</si>
  <si>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</si>
  <si>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</si>
  <si>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</si>
  <si>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</si>
  <si>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</si>
  <si>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</si>
  <si>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</si>
  <si>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</si>
  <si>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</si>
  <si>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</si>
  <si>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</si>
  <si>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</si>
  <si>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</si>
  <si>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</si>
  <si>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</si>
  <si>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</si>
  <si>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</si>
  <si>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</si>
  <si>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</si>
  <si>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</si>
  <si>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</si>
  <si>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</si>
  <si>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</si>
  <si>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</si>
  <si>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</si>
  <si>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</si>
  <si>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</si>
  <si>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</si>
  <si>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</si>
  <si>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</si>
  <si>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</si>
  <si>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</si>
  <si>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</si>
  <si>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</si>
  <si>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</si>
  <si>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</si>
  <si>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</si>
  <si>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</si>
  <si>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</si>
  <si>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</si>
  <si>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</si>
  <si>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</si>
  <si>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</si>
  <si>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</si>
  <si>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</si>
  <si>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</si>
  <si>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</si>
  <si>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</si>
  <si>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</si>
  <si>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</si>
  <si>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</si>
  <si>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</si>
  <si>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</si>
  <si>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</si>
  <si>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</si>
  <si>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</si>
  <si>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</si>
  <si>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</si>
  <si>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</si>
  <si>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</si>
  <si>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</si>
  <si>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</si>
  <si>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</si>
  <si>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</si>
  <si>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</si>
  <si>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</si>
  <si>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</si>
  <si>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</si>
  <si>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</si>
  <si>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</si>
  <si>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</si>
  <si>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</si>
  <si>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</si>
  <si>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</si>
  <si>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</si>
  <si>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</si>
  <si>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</si>
  <si>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</si>
  <si>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</si>
  <si>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</si>
  <si>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</si>
  <si>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</si>
  <si>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</si>
  <si>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</si>
  <si>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</si>
  <si>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</si>
  <si>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</si>
  <si>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</si>
  <si>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</si>
  <si>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</si>
  <si>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</si>
  <si>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</si>
  <si>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</si>
  <si>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</si>
  <si>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</si>
  <si>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</si>
  <si>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</si>
  <si>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</si>
  <si>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</si>
  <si>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</si>
  <si>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</si>
  <si>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</si>
  <si>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</si>
  <si>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</si>
  <si>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</si>
  <si>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</si>
  <si>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</si>
  <si>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</si>
  <si>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</si>
  <si>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</si>
  <si>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</si>
  <si>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</si>
  <si>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</si>
  <si>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</si>
  <si>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</si>
  <si>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</si>
  <si>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</si>
  <si>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</si>
  <si>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</si>
  <si>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</si>
  <si>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</si>
  <si>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</si>
  <si>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</si>
  <si>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</si>
  <si>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</si>
  <si>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</si>
  <si>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</si>
  <si>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</si>
  <si>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</si>
  <si>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</si>
  <si>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</si>
  <si>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</si>
  <si>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</si>
  <si>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</si>
  <si>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</si>
  <si>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</si>
  <si>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</si>
  <si>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</si>
  <si>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</si>
  <si>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</si>
  <si>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</si>
  <si>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</si>
  <si>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</si>
  <si>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</si>
  <si>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</si>
  <si>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</si>
  <si>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</si>
  <si>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</si>
  <si>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</si>
  <si>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</si>
  <si>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</si>
  <si>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</si>
  <si>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</si>
  <si>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</si>
  <si>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</si>
  <si>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</si>
  <si>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</si>
  <si>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</si>
  <si>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</si>
  <si>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</si>
  <si>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</si>
  <si>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</si>
  <si>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</si>
  <si>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</si>
  <si>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</si>
  <si>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</si>
  <si>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</si>
  <si>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</si>
  <si>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</si>
  <si>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</si>
  <si>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</si>
  <si>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</si>
  <si>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</si>
  <si>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</si>
  <si>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</si>
  <si>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</si>
  <si>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</si>
  <si>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</si>
  <si>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</si>
  <si>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</si>
  <si>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</si>
  <si>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</si>
  <si>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</si>
  <si>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</si>
  <si>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</si>
  <si>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</si>
  <si>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</si>
  <si>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</si>
  <si>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</si>
  <si>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</si>
  <si>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</si>
  <si>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</si>
  <si>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</si>
  <si>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</si>
  <si>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</si>
  <si>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</si>
  <si>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</si>
  <si>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</si>
  <si>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</si>
  <si>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</si>
  <si>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</si>
  <si>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</si>
  <si>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</si>
  <si>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</si>
  <si>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</si>
  <si>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</si>
  <si>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</si>
  <si>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</si>
  <si>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</si>
  <si>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</si>
  <si>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</si>
  <si>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</si>
  <si>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</si>
  <si>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</si>
  <si>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</si>
  <si>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</si>
  <si>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</si>
  <si>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</si>
  <si>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UN</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</si>
  <si>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</si>
  <si>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</si>
  <si>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</si>
  <si>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</si>
  <si>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</si>
  <si>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</si>
  <si>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</si>
  <si>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</si>
  <si>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</si>
  <si>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</si>
  <si>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</si>
  <si>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</si>
  <si>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</si>
  <si>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</si>
  <si>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</si>
  <si>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</si>
  <si>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</si>
  <si>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</si>
  <si>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</si>
  <si>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</si>
  <si>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</si>
  <si>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</si>
  <si>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</si>
  <si>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</si>
  <si>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</si>
  <si>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</si>
  <si>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</si>
  <si>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</si>
  <si>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</si>
  <si>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</si>
  <si>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</si>
  <si>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</si>
  <si>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</si>
  <si>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</si>
  <si>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</si>
  <si>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</si>
  <si>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</si>
  <si>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</si>
  <si>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</si>
  <si>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</si>
  <si>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</si>
  <si>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</si>
  <si>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</si>
  <si>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</si>
  <si>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</si>
  <si>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</si>
  <si>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</si>
  <si>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</si>
  <si>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</si>
  <si>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</si>
  <si>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</si>
  <si>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</si>
  <si>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</si>
  <si>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</si>
  <si>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</si>
  <si>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</si>
  <si>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</si>
  <si>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</si>
  <si>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</si>
  <si>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</si>
  <si>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</si>
  <si>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</si>
  <si>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</si>
  <si>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</si>
  <si>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</si>
  <si>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</si>
  <si>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</si>
  <si>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</si>
  <si>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</si>
  <si>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</si>
  <si>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</si>
  <si>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</si>
  <si>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</si>
  <si>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</si>
  <si>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</si>
  <si>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</si>
  <si>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</si>
  <si>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</si>
  <si>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</si>
  <si>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</si>
  <si>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</si>
  <si>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</si>
  <si>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</si>
  <si>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</si>
  <si>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</si>
  <si>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</si>
  <si>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</si>
  <si>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</si>
  <si>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</si>
  <si>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</si>
  <si>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</si>
  <si>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</si>
  <si>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</si>
  <si>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</si>
  <si>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</si>
  <si>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</si>
  <si>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</si>
  <si>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</si>
  <si>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</si>
  <si>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</si>
  <si>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</si>
  <si>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</si>
  <si>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</si>
  <si>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</si>
  <si>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</si>
  <si>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</si>
  <si>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</si>
  <si>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</si>
  <si>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</si>
  <si>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</si>
  <si>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</si>
  <si>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</si>
  <si>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</si>
  <si>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</si>
  <si>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</si>
  <si>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</si>
  <si>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</si>
  <si>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</si>
  <si>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</si>
  <si>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</si>
  <si>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</si>
  <si>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</si>
  <si>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</si>
  <si>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</si>
  <si>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</si>
  <si>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</si>
  <si>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</si>
  <si>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</si>
  <si>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</si>
  <si>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</si>
  <si>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</si>
  <si>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</si>
  <si>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</si>
  <si>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</si>
  <si>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</si>
  <si>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</si>
  <si>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</si>
  <si>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</si>
  <si>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</si>
  <si>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</si>
  <si>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</si>
  <si>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</si>
  <si>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</si>
  <si>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</si>
  <si>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</si>
  <si>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</si>
  <si>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</si>
  <si>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</si>
  <si>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</si>
  <si>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</si>
  <si>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</si>
  <si>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</si>
  <si>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</si>
  <si>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</si>
  <si>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</si>
  <si>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</si>
  <si>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</si>
  <si>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</si>
  <si>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</si>
  <si>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</si>
  <si>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</si>
  <si>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</si>
  <si>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</si>
  <si>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</si>
  <si>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</si>
  <si>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</si>
  <si>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</si>
  <si>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</si>
  <si>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</si>
  <si>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</si>
  <si>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</si>
  <si>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</si>
  <si>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</si>
  <si>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</si>
  <si>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</si>
  <si>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</si>
  <si>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</si>
  <si>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</si>
  <si>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</si>
  <si>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</si>
  <si>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</si>
  <si>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</si>
  <si>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</si>
  <si>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</si>
  <si>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</si>
  <si>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</si>
  <si>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</si>
  <si>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</si>
  <si>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</si>
  <si>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</si>
  <si>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</si>
  <si>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</si>
  <si>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</si>
  <si>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</si>
  <si>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</si>
  <si>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ESGOTAMENTO</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</si>
  <si>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</si>
  <si>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</si>
  <si>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</si>
  <si>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</si>
  <si>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</si>
  <si>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</si>
  <si>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</si>
  <si>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</si>
  <si>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</si>
  <si>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</si>
  <si>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</si>
  <si>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</si>
  <si>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</si>
  <si>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</si>
  <si>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</si>
  <si>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</si>
  <si>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</si>
  <si>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</si>
  <si>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</si>
  <si>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</si>
  <si>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</si>
  <si>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</si>
  <si>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</si>
  <si>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</si>
  <si>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</si>
  <si>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</si>
  <si>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</si>
  <si>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</si>
  <si>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</si>
  <si>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</si>
  <si>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</si>
  <si>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</si>
  <si>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</si>
  <si>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</si>
  <si>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</si>
  <si>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</si>
  <si>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</si>
  <si>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</si>
  <si>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</si>
  <si>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</si>
  <si>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</si>
  <si>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</si>
  <si>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</si>
  <si>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</si>
  <si>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</si>
  <si>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</si>
  <si>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</si>
  <si>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</si>
  <si>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</si>
  <si>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</si>
  <si>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</si>
  <si>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</si>
  <si>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</si>
  <si>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</si>
  <si>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</si>
  <si>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</si>
  <si>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</si>
  <si>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</si>
  <si>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</si>
  <si>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</si>
  <si>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</si>
  <si>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</si>
  <si>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</si>
  <si>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</si>
  <si>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</si>
  <si>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</si>
  <si>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</si>
  <si>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</si>
  <si>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</si>
  <si>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</si>
  <si>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</si>
  <si>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</si>
  <si>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</si>
  <si>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</si>
  <si>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</si>
  <si>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</si>
  <si>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</si>
  <si>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</si>
  <si>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</si>
  <si>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</si>
  <si>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</si>
  <si>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</si>
  <si>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</si>
  <si>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</si>
  <si>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</si>
  <si>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</si>
  <si>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</si>
  <si>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</si>
  <si>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</si>
  <si>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</si>
  <si>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</si>
  <si>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</si>
  <si>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</si>
  <si>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</si>
  <si>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</si>
  <si>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</si>
  <si>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</si>
  <si>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</si>
  <si>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</si>
  <si>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</si>
  <si>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</si>
  <si>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</si>
  <si>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</si>
  <si>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</si>
  <si>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</si>
  <si>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</si>
  <si>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</si>
  <si>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</si>
  <si>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</si>
  <si>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</si>
  <si>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</si>
  <si>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</si>
  <si>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</si>
  <si>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</si>
  <si>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</si>
  <si>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</si>
  <si>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</si>
  <si>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</si>
  <si>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</si>
  <si>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</si>
  <si>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</si>
  <si>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</si>
  <si>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</si>
  <si>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</si>
  <si>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</si>
  <si>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</si>
  <si>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</si>
  <si>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</si>
  <si>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</si>
  <si>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</si>
  <si>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</si>
  <si>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</si>
  <si>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</si>
  <si>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</si>
  <si>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</si>
  <si>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</si>
  <si>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</si>
  <si>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</si>
  <si>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</si>
  <si>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</si>
  <si>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</si>
  <si>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</si>
  <si>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</si>
  <si>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</si>
  <si>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</si>
  <si>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</si>
  <si>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</si>
  <si>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</si>
  <si>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</si>
  <si>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</si>
  <si>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</si>
  <si>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</si>
  <si>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</si>
  <si>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</si>
  <si>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</si>
  <si>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</si>
  <si>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</si>
  <si>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</si>
  <si>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DE MATERIAIS</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</si>
  <si>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</si>
  <si>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</si>
  <si>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</si>
  <si>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</si>
  <si>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</si>
  <si>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</si>
  <si>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</si>
  <si>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</si>
  <si>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</si>
  <si>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</si>
  <si>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</si>
  <si>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</si>
  <si>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</si>
  <si>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</si>
  <si>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</si>
  <si>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</si>
  <si>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</si>
  <si>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</si>
  <si>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</si>
  <si>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</si>
  <si>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</si>
  <si>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</si>
  <si>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</si>
  <si>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</si>
  <si>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</si>
  <si>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</si>
  <si>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</si>
  <si>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</si>
  <si>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</si>
  <si>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</si>
  <si>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</si>
  <si>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</si>
  <si>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</si>
  <si>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</si>
  <si>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</si>
  <si>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</si>
  <si>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</si>
  <si>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</si>
  <si>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</si>
  <si>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</si>
  <si>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</si>
  <si>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</si>
  <si>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</si>
  <si>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</si>
  <si>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</si>
  <si>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</si>
  <si>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</si>
  <si>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</si>
  <si>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</si>
  <si>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</si>
  <si>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</si>
  <si>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</si>
  <si>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</si>
  <si>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</si>
  <si>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</si>
  <si>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</si>
  <si>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</si>
  <si>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</si>
  <si>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</si>
  <si>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</si>
  <si>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</si>
  <si>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</si>
  <si>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</si>
  <si>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</si>
  <si>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</si>
  <si>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</si>
  <si>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</si>
  <si>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</si>
  <si>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</si>
  <si>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</si>
  <si>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</si>
  <si>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</si>
  <si>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</si>
  <si>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</si>
  <si>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</si>
  <si>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</si>
  <si>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</si>
  <si>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</si>
  <si>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</si>
  <si>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</si>
  <si>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</si>
  <si>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</si>
  <si>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</si>
  <si>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</si>
  <si>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</si>
  <si>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</si>
  <si>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</si>
  <si>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</si>
  <si>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</si>
  <si>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</si>
  <si>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</si>
  <si>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</si>
  <si>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</si>
  <si>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</si>
  <si>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</si>
  <si>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</si>
  <si>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</si>
  <si>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</si>
  <si>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</si>
  <si>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</si>
  <si>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</si>
  <si>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</si>
  <si>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</si>
  <si>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</si>
  <si>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</si>
  <si>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</si>
  <si>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</si>
  <si>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</si>
  <si>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</si>
  <si>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</si>
  <si>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</si>
  <si>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</si>
  <si>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</si>
  <si>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</si>
  <si>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</si>
  <si>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</si>
  <si>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</si>
  <si>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</si>
  <si>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</si>
  <si>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</si>
  <si>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</si>
  <si>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</si>
  <si>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</si>
  <si>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</si>
  <si>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</si>
  <si>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</si>
  <si>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</si>
  <si>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</si>
  <si>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</si>
  <si>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</si>
  <si>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</si>
  <si>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</si>
  <si>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</si>
  <si>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</si>
  <si>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</si>
  <si>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</si>
  <si>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</si>
  <si>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</si>
  <si>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</si>
  <si>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</si>
  <si>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</si>
  <si>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</si>
  <si>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</si>
  <si>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</si>
  <si>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</si>
  <si>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</si>
  <si>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</si>
  <si>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</si>
  <si>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</si>
  <si>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</si>
  <si>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</si>
  <si>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</si>
  <si>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</si>
  <si>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</si>
  <si>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</si>
  <si>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</si>
  <si>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</si>
  <si>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</si>
  <si>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</si>
  <si>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</si>
  <si>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</si>
  <si>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</si>
  <si>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</si>
  <si>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</si>
  <si>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</si>
  <si>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</si>
  <si>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</si>
  <si>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</si>
  <si>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</si>
  <si>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</si>
  <si>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</si>
  <si>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</si>
  <si>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</si>
  <si>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</si>
  <si>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</si>
  <si>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</si>
  <si>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</si>
  <si>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</si>
  <si>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</si>
  <si>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</si>
  <si>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</si>
  <si>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</si>
  <si>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</si>
  <si>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</si>
  <si>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</si>
  <si>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</si>
  <si>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</si>
  <si>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</si>
  <si>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</si>
  <si>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</si>
  <si>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</si>
  <si>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</si>
  <si>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</si>
  <si>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</si>
  <si>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</si>
  <si>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</si>
  <si>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</si>
  <si>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</si>
  <si>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</si>
  <si>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</si>
  <si>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</si>
  <si>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</si>
  <si>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</si>
  <si>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</si>
  <si>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</si>
  <si>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</si>
  <si>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</si>
  <si>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</si>
  <si>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</si>
  <si>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</si>
  <si>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</si>
  <si>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</si>
  <si>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</si>
  <si>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</si>
  <si>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</si>
  <si>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</si>
  <si>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</si>
  <si>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</si>
  <si>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</si>
  <si>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</si>
  <si>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</si>
  <si>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</si>
  <si>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</si>
  <si>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</si>
  <si>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</si>
  <si>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</si>
  <si>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</si>
  <si>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</si>
  <si>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</si>
  <si>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</si>
  <si>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</si>
  <si>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</si>
  <si>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</si>
  <si>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</si>
  <si>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</si>
  <si>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</si>
  <si>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</si>
  <si>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</si>
  <si>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</si>
  <si>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</si>
  <si>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</si>
  <si>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</si>
  <si>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</si>
  <si>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</si>
  <si>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</si>
  <si>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</si>
  <si>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</si>
  <si>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</si>
  <si>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</si>
  <si>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</si>
  <si>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</si>
  <si>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</si>
  <si>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</si>
  <si>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</si>
  <si>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</si>
  <si>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</si>
  <si>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</si>
  <si>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</si>
  <si>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</si>
  <si>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</si>
  <si>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</si>
  <si>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</si>
  <si>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</si>
  <si>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</si>
  <si>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</si>
  <si>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</si>
  <si>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</si>
  <si>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</si>
  <si>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</si>
  <si>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</si>
  <si>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</si>
  <si>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</si>
  <si>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</si>
  <si>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</si>
  <si>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</si>
  <si>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</si>
  <si>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</si>
  <si>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</si>
  <si>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</si>
  <si>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</si>
  <si>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</si>
  <si>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</si>
  <si>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</si>
  <si>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</si>
  <si>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</si>
  <si>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</si>
  <si>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</si>
  <si>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</si>
  <si>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</si>
  <si>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</si>
  <si>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</si>
  <si>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</si>
  <si>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</si>
  <si>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</si>
  <si>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</si>
  <si>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</si>
  <si>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</si>
  <si>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</si>
  <si>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</si>
  <si>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</si>
  <si>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</si>
  <si>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</si>
  <si>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</si>
  <si>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</si>
  <si>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</si>
  <si>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</si>
  <si>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</si>
  <si>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</si>
  <si>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</si>
  <si>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</si>
  <si>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</si>
  <si>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</si>
  <si>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</si>
  <si>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</si>
  <si>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</si>
  <si>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</si>
  <si>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</si>
  <si>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</si>
  <si>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</si>
  <si>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</si>
  <si>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</si>
  <si>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</si>
  <si>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</si>
  <si>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</si>
  <si>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</si>
  <si>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</si>
  <si>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</si>
  <si>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</si>
  <si>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</si>
  <si>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</si>
  <si>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</si>
  <si>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</si>
  <si>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</si>
  <si>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</si>
  <si>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</si>
  <si>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</si>
  <si>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</si>
  <si>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</si>
  <si>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</si>
  <si>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</si>
  <si>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</si>
  <si>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</si>
  <si>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</si>
  <si>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</si>
  <si>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</si>
  <si>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</si>
  <si>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</si>
  <si>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</si>
  <si>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</si>
  <si>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</si>
  <si>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</si>
  <si>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</si>
  <si>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</si>
  <si>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</si>
  <si>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</si>
  <si>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</si>
  <si>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</si>
  <si>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</si>
  <si>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</si>
  <si>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</si>
  <si>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</si>
  <si>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</si>
  <si>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</si>
  <si>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</si>
  <si>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</si>
  <si>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</si>
  <si>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</si>
  <si>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</si>
  <si>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</si>
  <si>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</si>
  <si>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</si>
  <si>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</si>
  <si>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</si>
  <si>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</si>
  <si>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</si>
  <si>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</si>
  <si>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</si>
  <si>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</si>
  <si>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</si>
  <si>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</si>
  <si>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</si>
  <si>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</si>
  <si>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</si>
  <si>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</si>
  <si>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</si>
  <si>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</si>
  <si>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</si>
  <si>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</si>
  <si>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</si>
  <si>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</si>
  <si>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</si>
  <si>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</si>
  <si>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</si>
  <si>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</si>
  <si>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</si>
  <si>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</si>
  <si>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</si>
  <si>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</si>
  <si>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</si>
  <si>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</si>
  <si>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</si>
  <si>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</si>
  <si>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</si>
  <si>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</si>
  <si>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</si>
  <si>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</si>
  <si>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</si>
  <si>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</si>
  <si>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</si>
  <si>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</si>
  <si>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</si>
  <si>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</si>
  <si>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</si>
  <si>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</si>
  <si>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</si>
  <si>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</si>
  <si>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</si>
  <si>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</si>
  <si>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</si>
  <si>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</si>
  <si>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</si>
  <si>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</si>
  <si>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</si>
  <si>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</si>
  <si>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</si>
  <si>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ARMAÇÃO CA-25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</si>
  <si>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</si>
  <si>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</si>
  <si>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</si>
  <si>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</si>
  <si>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</si>
  <si>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</si>
  <si>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</si>
  <si>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</si>
  <si>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</si>
  <si>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</si>
  <si>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</si>
  <si>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</si>
  <si>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E SAPATA UTILIZANDO AÇO CA-60 DE 5 MM - MONTAGEM. AF_06/2017</t>
  </si>
  <si>
    <t>ARMAÇÃO DE ESCADA, DE UMA ESTRUTURA CONVENCIONAL DE CONCRETO ARMADO UTILIZANDO AÇO CA-60 DE 5,0 MM - MONTAGEM. AF_11/2020</t>
  </si>
  <si>
    <t>ARMAÇÃO EM TELAS</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</si>
  <si>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</si>
  <si>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</si>
  <si>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</si>
  <si>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</si>
  <si>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</si>
  <si>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</si>
  <si>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</si>
  <si>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</si>
  <si>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</si>
  <si>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</si>
  <si>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</si>
  <si>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</si>
  <si>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</si>
  <si>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</si>
  <si>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</si>
  <si>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</si>
  <si>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</si>
  <si>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</si>
  <si>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</si>
  <si>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</si>
  <si>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</si>
  <si>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</si>
  <si>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</si>
  <si>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</si>
  <si>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</si>
  <si>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</si>
  <si>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PREPARO, LANÇAMENTO E ADENSAMENTO</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</si>
  <si>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</si>
  <si>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</si>
  <si>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</si>
  <si>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</si>
  <si>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</si>
  <si>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</si>
  <si>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</si>
  <si>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</si>
  <si>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</si>
  <si>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</si>
  <si>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</si>
  <si>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</si>
  <si>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</si>
  <si>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</si>
  <si>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</si>
  <si>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</si>
  <si>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</si>
  <si>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</si>
  <si>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</si>
  <si>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</si>
  <si>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</si>
  <si>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</si>
  <si>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</si>
  <si>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</si>
  <si>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</si>
  <si>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</si>
  <si>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</si>
  <si>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</si>
  <si>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</si>
  <si>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</si>
  <si>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</si>
  <si>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</si>
  <si>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</si>
  <si>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</si>
  <si>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</si>
  <si>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</si>
  <si>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</si>
  <si>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</si>
  <si>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</si>
  <si>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</si>
  <si>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</si>
  <si>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</si>
  <si>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</si>
  <si>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</si>
  <si>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</si>
  <si>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</si>
  <si>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</si>
  <si>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</si>
  <si>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</si>
  <si>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</si>
  <si>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</si>
  <si>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</si>
  <si>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</si>
  <si>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</si>
  <si>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</si>
  <si>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</si>
  <si>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</si>
  <si>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</si>
  <si>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</si>
  <si>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</si>
  <si>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</si>
  <si>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</si>
  <si>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</si>
  <si>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</si>
  <si>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</si>
  <si>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</si>
  <si>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</si>
  <si>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</si>
  <si>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</si>
  <si>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</si>
  <si>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</si>
  <si>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</si>
  <si>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</si>
  <si>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</si>
  <si>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</si>
  <si>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</si>
  <si>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</si>
  <si>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</si>
  <si>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</si>
  <si>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</si>
  <si>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</si>
  <si>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</si>
  <si>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</si>
  <si>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</si>
  <si>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</si>
  <si>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</si>
  <si>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</si>
  <si>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</si>
  <si>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</si>
  <si>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</si>
  <si>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</si>
  <si>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</si>
  <si>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</si>
  <si>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</si>
  <si>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</si>
  <si>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</si>
  <si>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</si>
  <si>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</si>
  <si>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</si>
  <si>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</si>
  <si>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</si>
  <si>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</si>
  <si>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</si>
  <si>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</si>
  <si>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</si>
  <si>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</si>
  <si>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</si>
  <si>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</si>
  <si>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</si>
  <si>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</si>
  <si>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</si>
  <si>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</si>
  <si>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</si>
  <si>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</si>
  <si>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</si>
  <si>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</si>
  <si>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</si>
  <si>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</si>
  <si>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</si>
  <si>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</si>
  <si>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</si>
  <si>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</si>
  <si>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</si>
  <si>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</si>
  <si>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</si>
  <si>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</si>
  <si>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</si>
  <si>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</si>
  <si>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</si>
  <si>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</si>
  <si>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</si>
  <si>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</si>
  <si>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</si>
  <si>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</si>
  <si>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</si>
  <si>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</si>
  <si>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</si>
  <si>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</si>
  <si>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</si>
  <si>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</si>
  <si>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</si>
  <si>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</si>
  <si>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</si>
  <si>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</si>
  <si>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</si>
  <si>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</si>
  <si>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</si>
  <si>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</si>
  <si>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</si>
  <si>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</si>
  <si>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</si>
  <si>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</si>
  <si>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</si>
  <si>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</si>
  <si>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</si>
  <si>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</si>
  <si>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</si>
  <si>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</si>
  <si>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</si>
  <si>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</si>
  <si>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</si>
  <si>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</si>
  <si>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</si>
  <si>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</si>
  <si>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</si>
  <si>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</si>
  <si>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</si>
  <si>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</si>
  <si>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</si>
  <si>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</si>
  <si>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</si>
  <si>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</si>
  <si>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</si>
  <si>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</si>
  <si>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</si>
  <si>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</si>
  <si>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</si>
  <si>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</si>
  <si>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</si>
  <si>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</si>
  <si>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</si>
  <si>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</si>
  <si>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</si>
  <si>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</si>
  <si>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</si>
  <si>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</si>
  <si>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</si>
  <si>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</si>
  <si>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</si>
  <si>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</si>
  <si>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</si>
  <si>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</si>
  <si>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</si>
  <si>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</si>
  <si>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</si>
  <si>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</si>
  <si>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</si>
  <si>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</si>
  <si>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</si>
  <si>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</si>
  <si>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</si>
  <si>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</si>
  <si>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</si>
  <si>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</si>
  <si>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</si>
  <si>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</si>
  <si>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</si>
  <si>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</si>
  <si>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</si>
  <si>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</si>
  <si>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</si>
  <si>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</si>
  <si>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</si>
  <si>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</si>
  <si>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</si>
  <si>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</si>
  <si>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</si>
  <si>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</si>
  <si>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</si>
  <si>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</si>
  <si>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</si>
  <si>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</si>
  <si>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</si>
  <si>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</si>
  <si>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</si>
  <si>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</si>
  <si>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</si>
  <si>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</si>
  <si>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</si>
  <si>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</si>
  <si>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</si>
  <si>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</si>
  <si>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</si>
  <si>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</si>
  <si>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</si>
  <si>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</si>
  <si>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</si>
  <si>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</si>
  <si>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</si>
  <si>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</si>
  <si>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</si>
  <si>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</si>
  <si>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</si>
  <si>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</si>
  <si>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</si>
  <si>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</si>
  <si>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</si>
  <si>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</si>
  <si>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</si>
  <si>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</si>
  <si>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</si>
  <si>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</si>
  <si>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</si>
  <si>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</si>
  <si>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</si>
  <si>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</si>
  <si>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</si>
  <si>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</si>
  <si>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</si>
  <si>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</si>
  <si>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</si>
  <si>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</si>
  <si>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</si>
  <si>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</si>
  <si>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</si>
  <si>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</si>
  <si>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</si>
  <si>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</si>
  <si>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</si>
  <si>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</si>
  <si>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</si>
  <si>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</si>
  <si>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</si>
  <si>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</si>
  <si>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</si>
  <si>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</si>
  <si>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</si>
  <si>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</si>
  <si>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</si>
  <si>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</si>
  <si>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</si>
  <si>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</si>
  <si>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</si>
  <si>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</si>
  <si>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</si>
  <si>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</si>
  <si>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</si>
  <si>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</si>
  <si>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</si>
  <si>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</si>
  <si>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</si>
  <si>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</si>
  <si>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</si>
  <si>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</si>
  <si>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</si>
  <si>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</si>
  <si>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</si>
  <si>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</si>
  <si>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</si>
  <si>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</si>
  <si>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</si>
  <si>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</si>
  <si>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</si>
  <si>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</si>
  <si>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</si>
  <si>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</si>
  <si>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</si>
  <si>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</si>
  <si>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</si>
  <si>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</si>
  <si>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</si>
  <si>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</si>
  <si>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</si>
  <si>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</si>
  <si>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</si>
  <si>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</si>
  <si>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</si>
  <si>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</si>
  <si>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</si>
  <si>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</si>
  <si>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</si>
  <si>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</si>
  <si>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</si>
  <si>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</si>
  <si>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</si>
  <si>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</si>
  <si>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</si>
  <si>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</si>
  <si>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</si>
  <si>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</si>
  <si>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</si>
  <si>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</si>
  <si>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</si>
  <si>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</si>
  <si>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</si>
  <si>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</si>
  <si>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</si>
  <si>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</si>
  <si>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</si>
  <si>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</si>
  <si>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</si>
  <si>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</si>
  <si>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</si>
  <si>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</si>
  <si>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</si>
  <si>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</si>
  <si>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</si>
  <si>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</si>
  <si>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</si>
  <si>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</si>
  <si>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</si>
  <si>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</si>
  <si>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</si>
  <si>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</si>
  <si>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</si>
  <si>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</si>
  <si>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</si>
  <si>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</si>
  <si>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</si>
  <si>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</si>
  <si>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</si>
  <si>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</si>
  <si>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</si>
  <si>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</si>
  <si>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</si>
  <si>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</si>
  <si>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</si>
  <si>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</si>
  <si>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</si>
  <si>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</si>
  <si>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</si>
  <si>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</si>
  <si>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</si>
  <si>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</si>
  <si>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</si>
  <si>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</si>
  <si>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</si>
  <si>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</si>
  <si>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</si>
  <si>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</si>
  <si>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</si>
  <si>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</si>
  <si>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</si>
  <si>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</si>
  <si>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</si>
  <si>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</si>
  <si>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</si>
  <si>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</si>
  <si>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</si>
  <si>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</si>
  <si>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</si>
  <si>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</si>
  <si>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</si>
  <si>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</si>
  <si>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</si>
  <si>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</si>
  <si>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</si>
  <si>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</si>
  <si>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</si>
  <si>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</si>
  <si>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</si>
  <si>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</si>
  <si>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</si>
  <si>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</si>
  <si>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</si>
  <si>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</si>
  <si>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</si>
  <si>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</si>
  <si>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</si>
  <si>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</si>
  <si>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</si>
  <si>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</si>
  <si>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</si>
  <si>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</si>
  <si>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</si>
  <si>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</si>
  <si>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</si>
  <si>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</si>
  <si>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</si>
  <si>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</si>
  <si>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</si>
  <si>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</si>
  <si>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</si>
  <si>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</si>
  <si>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</si>
  <si>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</si>
  <si>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</si>
  <si>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</si>
  <si>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</si>
  <si>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</si>
  <si>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</si>
  <si>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</si>
  <si>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</si>
  <si>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</si>
  <si>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</si>
  <si>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</si>
  <si>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</si>
  <si>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</si>
  <si>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</si>
  <si>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</si>
  <si>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</si>
  <si>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</si>
  <si>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</si>
  <si>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</si>
  <si>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</si>
  <si>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</si>
  <si>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</si>
  <si>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</si>
  <si>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</si>
  <si>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</si>
  <si>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</si>
  <si>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</si>
  <si>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</si>
  <si>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</si>
  <si>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</si>
  <si>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</si>
  <si>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</si>
  <si>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</si>
  <si>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</si>
  <si>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</si>
  <si>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</si>
  <si>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</si>
  <si>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</si>
  <si>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</si>
  <si>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</si>
  <si>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</si>
  <si>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</si>
  <si>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</si>
  <si>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</si>
  <si>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</si>
  <si>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</si>
  <si>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</si>
  <si>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</si>
  <si>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</si>
  <si>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</si>
  <si>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</si>
  <si>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</si>
  <si>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</si>
  <si>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</si>
  <si>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</si>
  <si>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</si>
  <si>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</si>
  <si>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</si>
  <si>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</si>
  <si>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</si>
  <si>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</si>
  <si>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</si>
  <si>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</si>
  <si>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</si>
  <si>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</si>
  <si>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</si>
  <si>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</si>
  <si>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</si>
  <si>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</si>
  <si>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</si>
  <si>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</si>
  <si>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</si>
  <si>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</si>
  <si>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</si>
  <si>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</si>
  <si>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</si>
  <si>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</si>
  <si>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</si>
  <si>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</si>
  <si>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</si>
  <si>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</si>
  <si>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</si>
  <si>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</si>
  <si>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</si>
  <si>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</si>
  <si>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</si>
  <si>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</si>
  <si>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</si>
  <si>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</si>
  <si>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</si>
  <si>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</si>
  <si>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</si>
  <si>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</si>
  <si>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</si>
  <si>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</si>
  <si>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</si>
  <si>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</si>
  <si>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</si>
  <si>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</si>
  <si>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</si>
  <si>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</si>
  <si>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</si>
  <si>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</si>
  <si>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</si>
  <si>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</si>
  <si>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</si>
  <si>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</si>
  <si>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</si>
  <si>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</si>
  <si>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</si>
  <si>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</si>
  <si>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</si>
  <si>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</si>
  <si>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</si>
  <si>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</si>
  <si>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</si>
  <si>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</si>
  <si>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</si>
  <si>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</si>
  <si>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</si>
  <si>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</si>
  <si>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</si>
  <si>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</si>
  <si>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</si>
  <si>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</si>
  <si>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</si>
  <si>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</si>
  <si>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</si>
  <si>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</si>
  <si>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</si>
  <si>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</si>
  <si>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</si>
  <si>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</si>
  <si>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</si>
  <si>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</si>
  <si>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</si>
  <si>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</si>
  <si>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</si>
  <si>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</si>
  <si>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</si>
  <si>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</si>
  <si>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</si>
  <si>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</si>
  <si>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</si>
  <si>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</si>
  <si>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</si>
  <si>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</si>
  <si>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</si>
  <si>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</si>
  <si>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</si>
  <si>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</si>
  <si>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</si>
  <si>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</si>
  <si>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</si>
  <si>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</si>
  <si>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</si>
  <si>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</si>
  <si>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</si>
  <si>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</si>
  <si>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</si>
  <si>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</si>
  <si>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</si>
  <si>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</si>
  <si>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</si>
  <si>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</si>
  <si>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</si>
  <si>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</si>
  <si>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</si>
  <si>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</si>
  <si>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</si>
  <si>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</si>
  <si>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</si>
  <si>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</si>
  <si>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</si>
  <si>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</si>
  <si>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</si>
  <si>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</si>
  <si>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</si>
  <si>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</si>
  <si>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</si>
  <si>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</si>
  <si>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</si>
  <si>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</si>
  <si>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</si>
  <si>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</si>
  <si>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</si>
  <si>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</si>
  <si>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</si>
  <si>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</si>
  <si>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</si>
  <si>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</si>
  <si>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</si>
  <si>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</si>
  <si>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</si>
  <si>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</si>
  <si>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</si>
  <si>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</si>
  <si>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</si>
  <si>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</si>
  <si>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</si>
  <si>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</si>
  <si>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</si>
  <si>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</si>
  <si>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</si>
  <si>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</si>
  <si>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</si>
  <si>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</si>
  <si>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</si>
  <si>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</si>
  <si>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</si>
  <si>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</si>
  <si>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</si>
  <si>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</si>
  <si>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</si>
  <si>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</si>
  <si>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</si>
  <si>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</si>
  <si>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</si>
  <si>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</si>
  <si>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</si>
  <si>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</si>
  <si>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</si>
  <si>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</si>
  <si>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</si>
  <si>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</si>
  <si>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</si>
  <si>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</si>
  <si>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</si>
  <si>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</si>
  <si>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</si>
  <si>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</si>
  <si>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</si>
  <si>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</si>
  <si>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</si>
  <si>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</si>
  <si>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</si>
  <si>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</si>
  <si>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</si>
  <si>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</si>
  <si>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</si>
  <si>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</si>
  <si>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</si>
  <si>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</si>
  <si>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</si>
  <si>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</si>
  <si>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</si>
  <si>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</si>
  <si>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</si>
  <si>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</si>
  <si>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</si>
  <si>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</si>
  <si>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</si>
  <si>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</si>
  <si>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</si>
  <si>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</si>
  <si>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</si>
  <si>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</si>
  <si>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</si>
  <si>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</si>
  <si>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</si>
  <si>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</si>
  <si>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</si>
  <si>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</si>
  <si>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</si>
  <si>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</si>
  <si>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</si>
  <si>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</si>
  <si>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</si>
  <si>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</si>
  <si>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</si>
  <si>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</si>
  <si>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</si>
  <si>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</si>
  <si>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</si>
  <si>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</si>
  <si>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</si>
  <si>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</si>
  <si>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</si>
  <si>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</si>
  <si>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</si>
  <si>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</si>
  <si>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</si>
  <si>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</si>
  <si>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</si>
  <si>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</si>
  <si>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</si>
  <si>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</si>
  <si>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</si>
  <si>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</si>
  <si>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</si>
  <si>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</si>
  <si>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</si>
  <si>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</si>
  <si>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</si>
  <si>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</si>
  <si>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</si>
  <si>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</si>
  <si>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</si>
  <si>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</si>
  <si>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</si>
  <si>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</si>
  <si>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</si>
  <si>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</si>
  <si>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</si>
  <si>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</si>
  <si>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</si>
  <si>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</si>
  <si>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</si>
  <si>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</si>
  <si>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</si>
  <si>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</si>
  <si>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</si>
  <si>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</si>
  <si>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</si>
  <si>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</si>
  <si>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</si>
  <si>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</si>
  <si>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</si>
  <si>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</si>
  <si>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</si>
  <si>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</si>
  <si>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</si>
  <si>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</si>
  <si>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</si>
  <si>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</si>
  <si>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</si>
  <si>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</si>
  <si>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</si>
  <si>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</si>
  <si>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</si>
  <si>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</si>
  <si>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</si>
  <si>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</si>
  <si>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</si>
  <si>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</si>
  <si>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</si>
  <si>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</si>
  <si>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</si>
  <si>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</si>
  <si>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</si>
  <si>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</si>
  <si>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</si>
  <si>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</si>
  <si>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</si>
  <si>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</si>
  <si>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</si>
  <si>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</si>
  <si>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</si>
  <si>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</si>
  <si>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</si>
  <si>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</si>
  <si>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</si>
  <si>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</si>
  <si>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</si>
  <si>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</si>
  <si>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</si>
  <si>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</si>
  <si>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</si>
  <si>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</si>
  <si>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</si>
  <si>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</si>
  <si>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</si>
  <si>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</si>
  <si>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</si>
  <si>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</si>
  <si>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</si>
  <si>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</si>
  <si>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</si>
  <si>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</si>
  <si>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</si>
  <si>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</si>
  <si>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</si>
  <si>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</si>
  <si>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</si>
  <si>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</si>
  <si>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</si>
  <si>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</si>
  <si>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</si>
  <si>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</si>
  <si>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</si>
  <si>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</si>
  <si>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</si>
  <si>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</si>
  <si>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</si>
  <si>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</si>
  <si>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</si>
  <si>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</si>
  <si>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</si>
  <si>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</si>
  <si>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</si>
  <si>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</si>
  <si>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</si>
  <si>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</si>
  <si>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</si>
  <si>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</si>
  <si>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</si>
  <si>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</si>
  <si>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</si>
  <si>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</si>
  <si>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</si>
  <si>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</si>
  <si>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</si>
  <si>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</si>
  <si>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</si>
  <si>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</si>
  <si>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</si>
  <si>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</si>
  <si>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</si>
  <si>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</si>
  <si>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</si>
  <si>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</si>
  <si>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</si>
  <si>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</si>
  <si>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</si>
  <si>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</si>
  <si>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</si>
  <si>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</si>
  <si>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</si>
  <si>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</si>
  <si>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</si>
  <si>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</si>
  <si>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</si>
  <si>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</si>
  <si>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</si>
  <si>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</si>
  <si>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</si>
  <si>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</si>
  <si>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</si>
  <si>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</si>
  <si>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</si>
  <si>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</si>
  <si>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</si>
  <si>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</si>
  <si>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</si>
  <si>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</si>
  <si>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</si>
  <si>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</si>
  <si>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</si>
  <si>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</si>
  <si>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</si>
  <si>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</si>
  <si>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</si>
  <si>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</si>
  <si>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</si>
  <si>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</si>
  <si>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</si>
  <si>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</si>
  <si>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</si>
  <si>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</si>
  <si>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</si>
  <si>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</si>
  <si>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</si>
  <si>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</si>
  <si>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</si>
  <si>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</si>
  <si>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</si>
  <si>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</si>
  <si>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</si>
  <si>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</si>
  <si>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</si>
  <si>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</si>
  <si>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</si>
  <si>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</si>
  <si>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</si>
  <si>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</si>
  <si>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</si>
  <si>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</si>
  <si>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</si>
  <si>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</si>
  <si>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</si>
  <si>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</si>
  <si>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</si>
  <si>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</si>
  <si>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</si>
  <si>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</si>
  <si>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</si>
  <si>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</si>
  <si>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</si>
  <si>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</si>
  <si>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</si>
  <si>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</si>
  <si>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</si>
  <si>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</si>
  <si>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</si>
  <si>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</si>
  <si>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</si>
  <si>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</si>
  <si>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</si>
  <si>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</si>
  <si>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</si>
  <si>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</si>
  <si>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</si>
  <si>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</si>
  <si>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</si>
  <si>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</si>
  <si>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</si>
  <si>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</si>
  <si>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</si>
  <si>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</si>
  <si>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</si>
  <si>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</si>
  <si>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</si>
  <si>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</si>
  <si>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</si>
  <si>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LUMINÁRIAS EMBUTIR</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</si>
  <si>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</si>
  <si>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</si>
  <si>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</si>
  <si>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</si>
  <si>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</si>
  <si>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</si>
  <si>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</si>
  <si>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</si>
  <si>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</si>
  <si>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</si>
  <si>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</si>
  <si>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</si>
  <si>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</si>
  <si>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</si>
  <si>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</si>
  <si>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</si>
  <si>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</si>
  <si>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</si>
  <si>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</si>
  <si>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</si>
  <si>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</si>
  <si>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</si>
  <si>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</si>
  <si>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</si>
  <si>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</si>
  <si>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</si>
  <si>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</si>
  <si>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</si>
  <si>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</si>
  <si>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</si>
  <si>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</si>
  <si>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</si>
  <si>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</si>
  <si>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</si>
  <si>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</si>
  <si>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</si>
  <si>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</si>
  <si>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</si>
  <si>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</si>
  <si>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</si>
  <si>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</si>
  <si>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</si>
  <si>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</si>
  <si>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</si>
  <si>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</si>
  <si>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</si>
  <si>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</si>
  <si>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</si>
  <si>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</si>
  <si>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</si>
  <si>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</si>
  <si>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</si>
  <si>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</si>
  <si>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</si>
  <si>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</si>
  <si>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</si>
  <si>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</si>
  <si>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</si>
  <si>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</si>
  <si>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</si>
  <si>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</si>
  <si>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</si>
  <si>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</si>
  <si>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</si>
  <si>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</si>
  <si>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</si>
  <si>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</si>
  <si>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</si>
  <si>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</si>
  <si>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</si>
  <si>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</si>
  <si>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</si>
  <si>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</si>
  <si>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</si>
  <si>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</si>
  <si>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</si>
  <si>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</si>
  <si>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</si>
  <si>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</si>
  <si>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</si>
  <si>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</si>
  <si>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</si>
  <si>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</si>
  <si>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FIOS E CABOS TELEFÔNICOS</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</si>
  <si>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</si>
  <si>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</si>
  <si>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</si>
  <si>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</si>
  <si>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</si>
  <si>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</si>
  <si>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</si>
  <si>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</si>
  <si>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</si>
  <si>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</si>
  <si>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</si>
  <si>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</si>
  <si>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</si>
  <si>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</si>
  <si>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</si>
  <si>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</si>
  <si>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</si>
  <si>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</si>
  <si>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</si>
  <si>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</si>
  <si>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</si>
  <si>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</si>
  <si>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</si>
  <si>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</si>
  <si>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</si>
  <si>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</si>
  <si>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</si>
  <si>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</si>
  <si>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</si>
  <si>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</si>
  <si>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</si>
  <si>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</si>
  <si>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</si>
  <si>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</si>
  <si>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</si>
  <si>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</si>
  <si>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</si>
  <si>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</si>
  <si>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</si>
  <si>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</si>
  <si>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</si>
  <si>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</si>
  <si>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</si>
  <si>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</si>
  <si>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</si>
  <si>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</si>
  <si>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</si>
  <si>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</si>
  <si>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</si>
  <si>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</si>
  <si>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</si>
  <si>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</si>
  <si>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</si>
  <si>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</si>
  <si>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</si>
  <si>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</si>
  <si>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</si>
  <si>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</si>
  <si>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</si>
  <si>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</si>
  <si>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AR CONDICIONADO</t>
  </si>
  <si>
    <t>INSTALAÇÕES PARA GÁS - GLP</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</si>
  <si>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</si>
  <si>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</si>
  <si>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</si>
  <si>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</si>
  <si>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</si>
  <si>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</si>
  <si>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</si>
  <si>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</si>
  <si>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</si>
  <si>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</si>
  <si>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</si>
  <si>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</si>
  <si>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</si>
  <si>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</si>
  <si>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</si>
  <si>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</si>
  <si>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</si>
  <si>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</si>
  <si>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</si>
  <si>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</si>
  <si>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</si>
  <si>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</si>
  <si>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</si>
  <si>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</si>
  <si>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</si>
  <si>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</si>
  <si>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</si>
  <si>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</si>
  <si>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</si>
  <si>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</si>
  <si>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</si>
  <si>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</si>
  <si>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</si>
  <si>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</si>
  <si>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</si>
  <si>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</si>
  <si>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</si>
  <si>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</si>
  <si>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</si>
  <si>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</si>
  <si>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</si>
  <si>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</si>
  <si>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</si>
  <si>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</si>
  <si>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</si>
  <si>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</si>
  <si>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</si>
  <si>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</si>
  <si>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</si>
  <si>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</si>
  <si>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</si>
  <si>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</si>
  <si>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</si>
  <si>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</si>
  <si>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</si>
  <si>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</si>
  <si>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</si>
  <si>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</si>
  <si>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</si>
  <si>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</si>
  <si>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</si>
  <si>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</si>
  <si>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</si>
  <si>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</si>
  <si>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</si>
  <si>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</si>
  <si>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</si>
  <si>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</si>
  <si>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</si>
  <si>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</si>
  <si>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</si>
  <si>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</si>
  <si>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</si>
  <si>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</si>
  <si>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</si>
  <si>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</si>
  <si>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</si>
  <si>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</si>
  <si>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</si>
  <si>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</si>
  <si>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</si>
  <si>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</si>
  <si>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</si>
  <si>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</si>
  <si>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</si>
  <si>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</si>
  <si>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</si>
  <si>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</si>
  <si>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</si>
  <si>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</si>
  <si>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</si>
  <si>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</si>
  <si>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</si>
  <si>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</si>
  <si>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</si>
  <si>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</si>
  <si>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</si>
  <si>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</si>
  <si>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</si>
  <si>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</si>
  <si>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</si>
  <si>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</si>
  <si>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</si>
  <si>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</si>
  <si>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</si>
  <si>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</si>
  <si>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</si>
  <si>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</si>
  <si>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</si>
  <si>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</si>
  <si>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</si>
  <si>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</si>
  <si>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</si>
  <si>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</si>
  <si>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</si>
  <si>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</si>
  <si>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</si>
  <si>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</si>
  <si>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</si>
  <si>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</si>
  <si>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</si>
  <si>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</si>
  <si>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</si>
  <si>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</si>
  <si>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</si>
  <si>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</si>
  <si>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</si>
  <si>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</si>
  <si>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</si>
  <si>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</si>
  <si>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</si>
  <si>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</si>
  <si>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</si>
  <si>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</si>
  <si>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</si>
  <si>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</si>
  <si>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</si>
  <si>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</si>
  <si>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</si>
  <si>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</si>
  <si>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</si>
  <si>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</si>
  <si>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</si>
  <si>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</si>
  <si>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</si>
  <si>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</si>
  <si>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</si>
  <si>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</si>
  <si>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</si>
  <si>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</si>
  <si>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</si>
  <si>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</si>
  <si>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</si>
  <si>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</si>
  <si>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</si>
  <si>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</si>
  <si>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</si>
  <si>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</si>
  <si>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</si>
  <si>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</si>
  <si>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</si>
  <si>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</si>
  <si>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</si>
  <si>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</si>
  <si>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</si>
  <si>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</si>
  <si>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</si>
  <si>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</si>
  <si>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</si>
  <si>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</si>
  <si>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</si>
  <si>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</si>
  <si>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</si>
  <si>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</si>
  <si>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</si>
  <si>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</si>
  <si>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</si>
  <si>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</si>
  <si>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</si>
  <si>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</si>
  <si>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</si>
  <si>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</si>
  <si>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</si>
  <si>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</si>
  <si>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</si>
  <si>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</si>
  <si>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</si>
  <si>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</si>
  <si>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</si>
  <si>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</si>
  <si>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</si>
  <si>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</si>
  <si>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</si>
  <si>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</si>
  <si>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</si>
  <si>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</si>
  <si>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</si>
  <si>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</si>
  <si>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</si>
  <si>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</si>
  <si>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</si>
  <si>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</si>
  <si>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</si>
  <si>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</si>
  <si>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</si>
  <si>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</si>
  <si>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</si>
  <si>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</si>
  <si>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</si>
  <si>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</si>
  <si>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</si>
  <si>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</si>
  <si>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</si>
  <si>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</si>
  <si>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</si>
  <si>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</si>
  <si>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</si>
  <si>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</si>
  <si>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</si>
  <si>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</si>
  <si>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</si>
  <si>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</si>
  <si>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</si>
  <si>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</si>
  <si>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</si>
  <si>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</si>
  <si>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</si>
  <si>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</si>
  <si>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</si>
  <si>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</si>
  <si>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</si>
  <si>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</si>
  <si>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</si>
  <si>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</si>
  <si>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</si>
  <si>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</si>
  <si>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</si>
  <si>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</si>
  <si>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</si>
  <si>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</si>
  <si>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</si>
  <si>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</si>
  <si>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</si>
  <si>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</si>
  <si>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</si>
  <si>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</si>
  <si>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</si>
  <si>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</si>
  <si>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</si>
  <si>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</si>
  <si>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</si>
  <si>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</si>
  <si>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</si>
  <si>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</si>
  <si>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</si>
  <si>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</si>
  <si>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</si>
  <si>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</si>
  <si>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</si>
  <si>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</si>
  <si>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</si>
  <si>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</si>
  <si>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</si>
  <si>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</si>
  <si>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</si>
  <si>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</si>
  <si>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</si>
  <si>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</si>
  <si>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</si>
  <si>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</si>
  <si>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</si>
  <si>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</si>
  <si>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</si>
  <si>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</si>
  <si>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</si>
  <si>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</si>
  <si>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</si>
  <si>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</si>
  <si>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</si>
  <si>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</si>
  <si>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</si>
  <si>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</si>
  <si>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</si>
  <si>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</si>
  <si>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</si>
  <si>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</si>
  <si>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</si>
  <si>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</si>
  <si>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</si>
  <si>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</si>
  <si>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</si>
  <si>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</si>
  <si>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</si>
  <si>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</si>
  <si>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</si>
  <si>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</si>
  <si>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</si>
  <si>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</si>
  <si>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</si>
  <si>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</si>
  <si>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</si>
  <si>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</si>
  <si>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</si>
  <si>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</si>
  <si>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</si>
  <si>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</si>
  <si>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</si>
  <si>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</si>
  <si>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</si>
  <si>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</si>
  <si>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</si>
  <si>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</si>
  <si>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</si>
  <si>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</si>
  <si>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</si>
  <si>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</si>
  <si>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</si>
  <si>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</si>
  <si>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</si>
  <si>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</si>
  <si>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</si>
  <si>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</si>
  <si>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</si>
  <si>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</si>
  <si>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</si>
  <si>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</si>
  <si>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</si>
  <si>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</si>
  <si>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</si>
  <si>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</si>
  <si>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</si>
  <si>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</si>
  <si>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</si>
  <si>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</si>
  <si>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</si>
  <si>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</si>
  <si>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</si>
  <si>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</si>
  <si>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</si>
  <si>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</si>
  <si>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</si>
  <si>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</si>
  <si>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</si>
  <si>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</si>
  <si>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</si>
  <si>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</si>
  <si>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</si>
  <si>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</si>
  <si>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</si>
  <si>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</si>
  <si>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</si>
  <si>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</si>
  <si>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</si>
  <si>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</si>
  <si>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</si>
  <si>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</si>
  <si>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</si>
  <si>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</si>
  <si>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</si>
  <si>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</si>
  <si>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</si>
  <si>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</si>
  <si>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</si>
  <si>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</si>
  <si>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</si>
  <si>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</si>
  <si>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</si>
  <si>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</si>
  <si>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</si>
  <si>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</si>
  <si>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</si>
  <si>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</si>
  <si>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</si>
  <si>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</si>
  <si>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</si>
  <si>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</si>
  <si>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</si>
  <si>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</si>
  <si>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</si>
  <si>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</si>
  <si>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</si>
  <si>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</si>
  <si>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</si>
  <si>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</si>
  <si>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</si>
  <si>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</si>
  <si>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</si>
  <si>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</si>
  <si>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</si>
  <si>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</si>
  <si>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</si>
  <si>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</si>
  <si>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</si>
  <si>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</si>
  <si>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</si>
  <si>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</si>
  <si>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</si>
  <si>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</si>
  <si>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</si>
  <si>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</si>
  <si>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</si>
  <si>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</si>
  <si>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</si>
  <si>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</si>
  <si>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</si>
  <si>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</si>
  <si>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</si>
  <si>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</si>
  <si>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</si>
  <si>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</si>
  <si>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</si>
  <si>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</si>
  <si>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</si>
  <si>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</si>
  <si>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</si>
  <si>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</si>
  <si>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</si>
  <si>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</si>
  <si>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</si>
  <si>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</si>
  <si>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</si>
  <si>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</si>
  <si>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</si>
  <si>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</si>
  <si>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</si>
  <si>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</si>
  <si>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</si>
  <si>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</si>
  <si>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</si>
  <si>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</si>
  <si>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</si>
  <si>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</si>
  <si>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</si>
  <si>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</si>
  <si>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</si>
  <si>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</si>
  <si>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</si>
  <si>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</si>
  <si>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</si>
  <si>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</si>
  <si>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</si>
  <si>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</si>
  <si>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</si>
  <si>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</si>
  <si>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</si>
  <si>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</si>
  <si>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</si>
  <si>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</si>
  <si>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</si>
  <si>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</si>
  <si>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</si>
  <si>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</si>
  <si>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</si>
  <si>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</si>
  <si>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</si>
  <si>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</si>
  <si>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</si>
  <si>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</si>
  <si>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</si>
  <si>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</si>
  <si>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</si>
  <si>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</si>
  <si>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</si>
  <si>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</si>
  <si>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</si>
  <si>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</si>
  <si>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</si>
  <si>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</si>
  <si>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</si>
  <si>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</si>
  <si>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</si>
  <si>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</si>
  <si>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</si>
  <si>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</si>
  <si>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</si>
  <si>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</si>
  <si>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</si>
  <si>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</si>
  <si>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</si>
  <si>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</si>
  <si>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</si>
  <si>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</si>
  <si>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</si>
  <si>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</si>
  <si>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</si>
  <si>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</si>
  <si>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</si>
  <si>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</si>
  <si>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</si>
  <si>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</si>
  <si>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</si>
  <si>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</si>
  <si>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</si>
  <si>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</si>
  <si>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</si>
  <si>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</si>
  <si>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</si>
  <si>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</si>
  <si>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</si>
  <si>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</si>
  <si>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</si>
  <si>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</si>
  <si>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</si>
  <si>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</si>
  <si>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</si>
  <si>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</si>
  <si>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</si>
  <si>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</si>
  <si>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</si>
  <si>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</si>
  <si>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</si>
  <si>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</si>
  <si>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</si>
  <si>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</si>
  <si>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</si>
  <si>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</si>
  <si>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</si>
  <si>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</si>
  <si>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</si>
  <si>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</si>
  <si>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</si>
  <si>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</si>
  <si>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</si>
  <si>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</si>
  <si>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</si>
  <si>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</si>
  <si>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</si>
  <si>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</si>
  <si>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</si>
  <si>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</si>
  <si>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</si>
  <si>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</si>
  <si>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</si>
  <si>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</si>
  <si>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</si>
  <si>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</si>
  <si>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</si>
  <si>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</si>
  <si>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</si>
  <si>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</si>
  <si>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</si>
  <si>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</si>
  <si>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</si>
  <si>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</si>
  <si>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</si>
  <si>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</si>
  <si>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</si>
  <si>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</si>
  <si>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</si>
  <si>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</si>
  <si>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</si>
  <si>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</si>
  <si>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</si>
  <si>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</si>
  <si>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</si>
  <si>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</si>
  <si>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</si>
  <si>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</si>
  <si>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</si>
  <si>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</si>
  <si>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</si>
  <si>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</si>
  <si>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</si>
  <si>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</si>
  <si>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</si>
  <si>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</si>
  <si>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</si>
  <si>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</si>
  <si>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</si>
  <si>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</si>
  <si>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</si>
  <si>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</si>
  <si>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</si>
  <si>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</si>
  <si>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</si>
  <si>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</si>
  <si>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</si>
  <si>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</si>
  <si>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</si>
  <si>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</si>
  <si>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</si>
  <si>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</si>
  <si>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</si>
  <si>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</si>
  <si>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</si>
  <si>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</si>
  <si>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</si>
  <si>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</si>
  <si>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</si>
  <si>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</si>
  <si>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</si>
  <si>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</si>
  <si>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</si>
  <si>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</si>
  <si>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</si>
  <si>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</si>
  <si>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</si>
  <si>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</si>
  <si>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</si>
  <si>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</si>
  <si>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</si>
  <si>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</si>
  <si>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</si>
  <si>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</si>
  <si>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</si>
  <si>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</si>
  <si>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</si>
  <si>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</si>
  <si>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</si>
  <si>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</si>
  <si>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</si>
  <si>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</si>
  <si>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</si>
  <si>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</si>
  <si>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</si>
  <si>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</si>
  <si>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</si>
  <si>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</si>
  <si>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</si>
  <si>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</si>
  <si>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</si>
  <si>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</si>
  <si>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</si>
  <si>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</si>
  <si>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</si>
  <si>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</si>
  <si>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</si>
  <si>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</si>
  <si>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</si>
  <si>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</si>
  <si>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</si>
  <si>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</si>
  <si>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</si>
  <si>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</si>
  <si>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</si>
  <si>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</si>
  <si>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</si>
  <si>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</si>
  <si>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</si>
  <si>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</si>
  <si>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</si>
  <si>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</si>
  <si>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</si>
  <si>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</si>
  <si>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</si>
  <si>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</si>
  <si>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</si>
  <si>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</si>
  <si>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</si>
  <si>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</si>
  <si>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</si>
  <si>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</si>
  <si>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</si>
  <si>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</si>
  <si>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</si>
  <si>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</si>
  <si>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</si>
  <si>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</si>
  <si>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</si>
  <si>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</si>
  <si>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</si>
  <si>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</si>
  <si>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</si>
  <si>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</si>
  <si>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</si>
  <si>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</si>
  <si>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</si>
  <si>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</si>
  <si>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</si>
  <si>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</si>
  <si>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</si>
  <si>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</si>
  <si>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</si>
  <si>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</si>
  <si>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</si>
  <si>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</si>
  <si>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</si>
  <si>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</si>
  <si>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</si>
  <si>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</si>
  <si>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</si>
  <si>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</si>
  <si>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</si>
  <si>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</si>
  <si>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</si>
  <si>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</si>
  <si>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</si>
  <si>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</si>
  <si>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</si>
  <si>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</si>
  <si>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</si>
  <si>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</si>
  <si>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</si>
  <si>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</si>
  <si>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</si>
  <si>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</si>
  <si>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</si>
  <si>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</si>
  <si>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</si>
  <si>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</si>
  <si>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</si>
  <si>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</si>
  <si>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</si>
  <si>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</si>
  <si>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</si>
  <si>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</si>
  <si>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</si>
  <si>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</si>
  <si>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</si>
  <si>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</si>
  <si>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</si>
  <si>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</si>
  <si>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</si>
  <si>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</si>
  <si>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</si>
  <si>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</si>
  <si>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</si>
  <si>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</si>
  <si>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</si>
  <si>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</si>
  <si>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</si>
  <si>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</si>
  <si>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</si>
  <si>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</si>
  <si>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</si>
  <si>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</si>
  <si>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</si>
  <si>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</si>
  <si>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</si>
  <si>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</si>
  <si>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</si>
  <si>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</si>
  <si>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</si>
  <si>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</si>
  <si>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</si>
  <si>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</si>
  <si>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</si>
  <si>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</si>
  <si>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</si>
  <si>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</si>
  <si>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</si>
  <si>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</si>
  <si>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</si>
  <si>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</si>
  <si>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</si>
  <si>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</si>
  <si>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</si>
  <si>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</si>
  <si>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</si>
  <si>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</si>
  <si>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</si>
  <si>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</si>
  <si>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</si>
  <si>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</si>
  <si>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</si>
  <si>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</si>
  <si>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</si>
  <si>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</si>
  <si>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</si>
  <si>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</si>
  <si>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</si>
  <si>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</si>
  <si>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</si>
  <si>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</si>
  <si>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</si>
  <si>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</si>
  <si>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</si>
  <si>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</si>
  <si>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</si>
  <si>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</si>
  <si>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</si>
  <si>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</si>
  <si>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</si>
  <si>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</si>
  <si>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</si>
  <si>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</si>
  <si>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</si>
  <si>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</si>
  <si>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</si>
  <si>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</si>
  <si>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</si>
  <si>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</si>
  <si>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</si>
  <si>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</si>
  <si>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</si>
  <si>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</si>
  <si>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</si>
  <si>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</si>
  <si>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</si>
  <si>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</si>
  <si>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</si>
  <si>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</si>
  <si>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</si>
  <si>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</si>
  <si>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</si>
  <si>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</si>
  <si>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</si>
  <si>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</si>
  <si>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</si>
  <si>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</si>
  <si>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</si>
  <si>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</si>
  <si>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RALOS</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</si>
  <si>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</si>
  <si>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</si>
  <si>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</si>
  <si>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</si>
  <si>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</si>
  <si>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</si>
  <si>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</si>
  <si>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</si>
  <si>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</si>
  <si>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</si>
  <si>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</si>
  <si>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</si>
  <si>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</si>
  <si>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</si>
  <si>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</si>
  <si>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</si>
  <si>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</si>
  <si>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</si>
  <si>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</si>
  <si>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</si>
  <si>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</si>
  <si>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</si>
  <si>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</si>
  <si>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</si>
  <si>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</si>
  <si>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</si>
  <si>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</si>
  <si>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</si>
  <si>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</si>
  <si>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</si>
  <si>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</si>
  <si>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</si>
  <si>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</si>
  <si>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</si>
  <si>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</si>
  <si>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</si>
  <si>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</si>
  <si>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</si>
  <si>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</si>
  <si>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</si>
  <si>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</si>
  <si>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</si>
  <si>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</si>
  <si>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</si>
  <si>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</si>
  <si>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</si>
  <si>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</si>
  <si>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</si>
  <si>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</si>
  <si>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</si>
  <si>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</si>
  <si>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</si>
  <si>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</si>
  <si>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</si>
  <si>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</si>
  <si>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</si>
  <si>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</si>
  <si>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</si>
  <si>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</si>
  <si>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</si>
  <si>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</si>
  <si>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</si>
  <si>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</si>
  <si>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</si>
  <si>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</si>
  <si>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</si>
  <si>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</si>
  <si>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</si>
  <si>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</si>
  <si>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</si>
  <si>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</si>
  <si>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</si>
  <si>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</si>
  <si>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</si>
  <si>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</si>
  <si>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</si>
  <si>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</si>
  <si>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</si>
  <si>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</si>
  <si>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</si>
  <si>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</si>
  <si>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</si>
  <si>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</si>
  <si>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</si>
  <si>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</si>
  <si>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</si>
  <si>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</si>
  <si>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</si>
  <si>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</si>
  <si>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</si>
  <si>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</si>
  <si>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</si>
  <si>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</si>
  <si>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</si>
  <si>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</si>
  <si>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</si>
  <si>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</si>
  <si>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</si>
  <si>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</si>
  <si>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</si>
  <si>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</si>
  <si>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</si>
  <si>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</si>
  <si>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</si>
  <si>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</si>
  <si>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</si>
  <si>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</si>
  <si>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</si>
  <si>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</si>
  <si>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</si>
  <si>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</si>
  <si>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</si>
  <si>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</si>
  <si>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</si>
  <si>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</si>
  <si>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</si>
  <si>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</si>
  <si>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</si>
  <si>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</si>
  <si>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</si>
  <si>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</si>
  <si>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</si>
  <si>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</si>
  <si>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</si>
  <si>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</si>
  <si>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</si>
  <si>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</si>
  <si>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</si>
  <si>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</si>
  <si>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</si>
  <si>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</si>
  <si>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</si>
  <si>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</si>
  <si>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</si>
  <si>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</si>
  <si>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</si>
  <si>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</si>
  <si>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</si>
  <si>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</si>
  <si>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</si>
  <si>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</si>
  <si>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</si>
  <si>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</si>
  <si>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</si>
  <si>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</si>
  <si>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</si>
  <si>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</si>
  <si>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</si>
  <si>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</si>
  <si>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</si>
  <si>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</si>
  <si>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</si>
  <si>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</si>
  <si>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</si>
  <si>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</si>
  <si>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</si>
  <si>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</si>
  <si>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</si>
  <si>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</si>
  <si>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</si>
  <si>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</si>
  <si>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</si>
  <si>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</si>
  <si>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</si>
  <si>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</si>
  <si>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</si>
  <si>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</si>
  <si>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</si>
  <si>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</si>
  <si>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</si>
  <si>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</si>
  <si>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</si>
  <si>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</si>
  <si>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</si>
  <si>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</si>
  <si>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</si>
  <si>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</si>
  <si>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</si>
  <si>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</si>
  <si>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</si>
  <si>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</si>
  <si>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</si>
  <si>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</si>
  <si>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</si>
  <si>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</si>
  <si>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</si>
  <si>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</si>
  <si>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</si>
  <si>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</si>
  <si>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</si>
  <si>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</si>
  <si>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</si>
  <si>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</si>
  <si>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</si>
  <si>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</si>
  <si>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</si>
  <si>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</si>
  <si>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</si>
  <si>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</si>
  <si>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</si>
  <si>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</si>
  <si>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</si>
  <si>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</si>
  <si>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</si>
  <si>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</si>
  <si>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</si>
  <si>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</si>
  <si>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</si>
  <si>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</si>
  <si>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</si>
  <si>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</si>
  <si>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</si>
  <si>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</si>
  <si>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</si>
  <si>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</si>
  <si>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</si>
  <si>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</si>
  <si>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</si>
  <si>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</si>
  <si>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</si>
  <si>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</si>
  <si>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</si>
  <si>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</si>
  <si>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</si>
  <si>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</si>
  <si>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</si>
  <si>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</si>
  <si>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</si>
  <si>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</si>
  <si>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</si>
  <si>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</si>
  <si>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</si>
  <si>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</si>
  <si>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</si>
  <si>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</si>
  <si>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</si>
  <si>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</si>
  <si>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</si>
  <si>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</si>
  <si>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</si>
  <si>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</si>
  <si>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</si>
  <si>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</si>
  <si>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</si>
  <si>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</si>
  <si>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</si>
  <si>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</si>
  <si>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</si>
  <si>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</si>
  <si>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</si>
  <si>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</si>
  <si>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</si>
  <si>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</si>
  <si>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</si>
  <si>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</si>
  <si>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</si>
  <si>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</si>
  <si>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</si>
  <si>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</si>
  <si>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</si>
  <si>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</si>
  <si>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</si>
  <si>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</si>
  <si>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</si>
  <si>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</si>
  <si>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</si>
  <si>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</si>
  <si>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</si>
  <si>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</si>
  <si>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</si>
  <si>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</si>
  <si>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</si>
  <si>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</si>
  <si>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</si>
  <si>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</si>
  <si>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</si>
  <si>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</si>
  <si>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</si>
  <si>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</si>
  <si>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</si>
  <si>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</si>
  <si>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</si>
  <si>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</si>
  <si>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</si>
  <si>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</si>
  <si>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</si>
  <si>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</si>
  <si>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</si>
  <si>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</si>
  <si>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</si>
  <si>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</si>
  <si>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</si>
  <si>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</si>
  <si>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</si>
  <si>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</si>
  <si>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</si>
  <si>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</si>
  <si>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</si>
  <si>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</si>
  <si>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</si>
  <si>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</si>
  <si>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</si>
  <si>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</si>
  <si>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</si>
  <si>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</si>
  <si>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</si>
  <si>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</si>
  <si>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</si>
  <si>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</si>
  <si>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</si>
  <si>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</si>
  <si>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</si>
  <si>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CHAPISCO</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</si>
  <si>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</si>
  <si>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</si>
  <si>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</si>
  <si>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</si>
  <si>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</si>
  <si>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</si>
  <si>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</si>
  <si>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</si>
  <si>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</si>
  <si>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</si>
  <si>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</si>
  <si>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</si>
  <si>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</si>
  <si>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</si>
  <si>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</si>
  <si>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</si>
  <si>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</si>
  <si>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</si>
  <si>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</si>
  <si>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</si>
  <si>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</si>
  <si>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</si>
  <si>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</si>
  <si>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</si>
  <si>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</si>
  <si>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</si>
  <si>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</si>
  <si>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</si>
  <si>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</si>
  <si>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</si>
  <si>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</si>
  <si>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</si>
  <si>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</si>
  <si>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</si>
  <si>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</si>
  <si>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</si>
  <si>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</si>
  <si>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</si>
  <si>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</si>
  <si>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</si>
  <si>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</si>
  <si>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</si>
  <si>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</si>
  <si>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</si>
  <si>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</si>
  <si>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</si>
  <si>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</si>
  <si>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</si>
  <si>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</si>
  <si>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</si>
  <si>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</si>
  <si>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</si>
  <si>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</si>
  <si>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</si>
  <si>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</si>
  <si>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</si>
  <si>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</si>
  <si>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</si>
  <si>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</si>
  <si>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</si>
  <si>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</si>
  <si>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</si>
  <si>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</si>
  <si>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</si>
  <si>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</si>
  <si>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</si>
  <si>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</si>
  <si>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</si>
  <si>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</si>
  <si>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</si>
  <si>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</si>
  <si>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</si>
  <si>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</si>
  <si>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</si>
  <si>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</si>
  <si>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</si>
  <si>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</si>
  <si>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</si>
  <si>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</si>
  <si>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</si>
  <si>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</si>
  <si>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</si>
  <si>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</si>
  <si>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</si>
  <si>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</si>
  <si>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</si>
  <si>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</si>
  <si>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</si>
  <si>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</si>
  <si>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</si>
  <si>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</si>
  <si>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</si>
  <si>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</si>
  <si>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</si>
  <si>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</si>
  <si>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</si>
  <si>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</si>
  <si>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</si>
  <si>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</si>
  <si>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</si>
  <si>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</si>
  <si>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</si>
  <si>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</si>
  <si>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</si>
  <si>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</si>
  <si>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</si>
  <si>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</si>
  <si>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</si>
  <si>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</si>
  <si>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</si>
  <si>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</si>
  <si>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</si>
  <si>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</si>
  <si>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</si>
  <si>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</si>
  <si>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</si>
  <si>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</si>
  <si>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</si>
  <si>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</si>
  <si>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</si>
  <si>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</si>
  <si>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</si>
  <si>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</si>
  <si>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</si>
  <si>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</si>
  <si>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</si>
  <si>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</si>
  <si>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</si>
  <si>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</si>
  <si>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</si>
  <si>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</si>
  <si>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</si>
  <si>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</si>
  <si>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</si>
  <si>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</si>
  <si>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</si>
  <si>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</si>
  <si>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</si>
  <si>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</si>
  <si>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</si>
  <si>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</si>
  <si>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</si>
  <si>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</si>
  <si>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</si>
  <si>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</si>
  <si>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</si>
  <si>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</si>
  <si>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</si>
  <si>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</si>
  <si>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</si>
  <si>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</si>
  <si>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</si>
  <si>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</si>
  <si>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</si>
  <si>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</si>
  <si>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</si>
  <si>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</si>
  <si>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</si>
  <si>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</si>
  <si>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</si>
  <si>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</si>
  <si>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</si>
  <si>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</si>
  <si>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</si>
  <si>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</si>
  <si>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</si>
  <si>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</si>
  <si>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</si>
  <si>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</si>
  <si>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</si>
  <si>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</si>
  <si>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DE PVC</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</si>
  <si>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</si>
  <si>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</si>
  <si>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</si>
  <si>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</si>
  <si>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</si>
  <si>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</si>
  <si>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</si>
  <si>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</si>
  <si>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</si>
  <si>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</si>
  <si>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</si>
  <si>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</si>
  <si>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</si>
  <si>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</si>
  <si>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</si>
  <si>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</si>
  <si>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</si>
  <si>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</si>
  <si>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</si>
  <si>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</si>
  <si>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</si>
  <si>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</si>
  <si>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</si>
  <si>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</si>
  <si>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</si>
  <si>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</si>
  <si>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</si>
  <si>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</si>
  <si>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</si>
  <si>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</si>
  <si>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</si>
  <si>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</si>
  <si>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</si>
  <si>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</si>
  <si>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</si>
  <si>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</si>
  <si>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</si>
  <si>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</si>
  <si>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</si>
  <si>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</si>
  <si>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</si>
  <si>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</si>
  <si>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</si>
  <si>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</si>
  <si>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</si>
  <si>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</si>
  <si>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</si>
  <si>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</si>
  <si>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</si>
  <si>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</si>
  <si>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</si>
  <si>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</si>
  <si>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</si>
  <si>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</si>
  <si>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</si>
  <si>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</si>
  <si>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</si>
  <si>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</si>
  <si>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</si>
  <si>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CARPETE</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</si>
  <si>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</si>
  <si>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</si>
  <si>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</si>
  <si>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</si>
  <si>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</si>
  <si>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</si>
  <si>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</si>
  <si>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</si>
  <si>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</si>
  <si>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</si>
  <si>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</si>
  <si>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</si>
  <si>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</si>
  <si>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</si>
  <si>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</si>
  <si>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</si>
  <si>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</si>
  <si>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</si>
  <si>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</si>
  <si>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</si>
  <si>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</si>
  <si>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</si>
  <si>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</si>
  <si>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</si>
  <si>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</si>
  <si>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</si>
  <si>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</si>
  <si>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</si>
  <si>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</si>
  <si>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</si>
  <si>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</si>
  <si>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</si>
  <si>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</si>
  <si>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</si>
  <si>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</si>
  <si>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</si>
  <si>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</si>
  <si>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</si>
  <si>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</si>
  <si>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</si>
  <si>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</si>
  <si>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</si>
  <si>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</si>
  <si>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</si>
  <si>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</si>
  <si>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</si>
  <si>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</si>
  <si>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</si>
  <si>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</si>
  <si>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</si>
  <si>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BARREIRA</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</si>
  <si>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</si>
  <si>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</si>
  <si>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</si>
  <si>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</si>
  <si>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</si>
  <si>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</si>
  <si>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</si>
  <si>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</si>
  <si>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</si>
  <si>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</si>
  <si>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</si>
  <si>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</si>
  <si>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</si>
  <si>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</si>
  <si>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</si>
  <si>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</si>
  <si>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</si>
  <si>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</si>
  <si>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</si>
  <si>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</si>
  <si>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</si>
  <si>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</si>
  <si>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</si>
  <si>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</si>
  <si>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</si>
  <si>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</si>
  <si>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</si>
  <si>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</si>
  <si>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ESCORAS DE CONCRETO PARA CONTENÇÃO DE GUIAS PRÉ-FABRICADAS. AF_06/2016</t>
  </si>
  <si>
    <t>DEMOLIÇÃO PARCIAL DE PAVIMENTO ASFÁLTICO, DE FORMA MECANIZADA, SEM REAPROVEITAMENTO. AF_12/2017</t>
  </si>
  <si>
    <t>FRESAGEM DE PAVIMENTO ASFÁLTICO (PROFUNDIDADE ATÉ 5,0 CM) - EXCLUSIVE TRANSPORTE. AF_11/2019</t>
  </si>
  <si>
    <t>PINTURA DE LIGAÇÃO/IMPRIMAÇÃO</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</si>
  <si>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</si>
  <si>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</si>
  <si>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</si>
  <si>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</si>
  <si>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</si>
  <si>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</si>
  <si>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</si>
  <si>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</si>
  <si>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</si>
  <si>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</si>
  <si>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</si>
  <si>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</si>
  <si>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</si>
  <si>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</si>
  <si>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</si>
  <si>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</si>
  <si>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</si>
  <si>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</si>
  <si>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</si>
  <si>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</si>
  <si>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</si>
  <si>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</si>
  <si>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</si>
  <si>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</si>
  <si>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</si>
  <si>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</si>
  <si>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</si>
  <si>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</si>
  <si>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</si>
  <si>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</si>
  <si>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</si>
  <si>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</si>
  <si>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</si>
  <si>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</si>
  <si>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</si>
  <si>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</si>
  <si>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</si>
  <si>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</si>
  <si>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</si>
  <si>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</si>
  <si>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</si>
  <si>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</si>
  <si>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</si>
  <si>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</si>
  <si>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</si>
  <si>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</si>
  <si>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</si>
  <si>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</si>
  <si>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</si>
  <si>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</si>
  <si>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</si>
  <si>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</si>
  <si>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</si>
  <si>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</si>
  <si>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</si>
  <si>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</si>
  <si>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</si>
  <si>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</si>
  <si>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</si>
  <si>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</si>
  <si>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</si>
  <si>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</si>
  <si>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</si>
  <si>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</si>
  <si>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</si>
  <si>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</si>
  <si>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</si>
  <si>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</si>
  <si>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</si>
  <si>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</si>
  <si>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</si>
  <si>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</si>
  <si>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</si>
  <si>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</si>
  <si>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</si>
  <si>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</si>
  <si>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</si>
  <si>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</si>
  <si>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</si>
  <si>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</si>
  <si>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</si>
  <si>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</si>
  <si>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</si>
  <si>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</si>
  <si>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</si>
  <si>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</si>
  <si>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</si>
  <si>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</si>
  <si>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</si>
  <si>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</si>
  <si>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</si>
  <si>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</si>
  <si>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</si>
  <si>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</si>
  <si>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</si>
  <si>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</si>
  <si>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</si>
  <si>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</si>
  <si>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</si>
  <si>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</si>
  <si>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</si>
  <si>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</si>
  <si>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</si>
  <si>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</si>
  <si>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</si>
  <si>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</si>
  <si>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</si>
  <si>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</si>
  <si>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</si>
  <si>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</si>
  <si>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</si>
  <si>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</si>
  <si>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</si>
  <si>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</si>
  <si>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</si>
  <si>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</si>
  <si>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</si>
  <si>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</si>
  <si>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</si>
  <si>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</si>
  <si>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</si>
  <si>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</si>
  <si>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</si>
  <si>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</si>
  <si>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</si>
  <si>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</si>
  <si>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</si>
  <si>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</si>
  <si>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</si>
  <si>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</si>
  <si>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</si>
  <si>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</si>
  <si>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</si>
  <si>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</si>
  <si>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</si>
  <si>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</si>
  <si>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</si>
  <si>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</si>
  <si>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</si>
  <si>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</si>
  <si>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</si>
  <si>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</si>
  <si>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</si>
  <si>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</si>
  <si>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</si>
  <si>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</si>
  <si>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</si>
  <si>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</si>
  <si>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</si>
  <si>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</si>
  <si>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</si>
  <si>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</si>
  <si>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</si>
  <si>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</si>
  <si>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</si>
  <si>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</si>
  <si>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</si>
  <si>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</si>
  <si>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</si>
  <si>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</si>
  <si>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</si>
  <si>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</si>
  <si>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</si>
  <si>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</si>
  <si>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</si>
  <si>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</si>
  <si>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</si>
  <si>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</si>
  <si>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</si>
  <si>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</si>
  <si>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</si>
  <si>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</si>
  <si>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</si>
  <si>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</si>
  <si>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</si>
  <si>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</si>
  <si>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</si>
  <si>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</si>
  <si>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</si>
  <si>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</si>
  <si>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</si>
  <si>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</si>
  <si>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</si>
  <si>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</si>
  <si>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</si>
  <si>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</si>
  <si>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</si>
  <si>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</si>
  <si>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</si>
  <si>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</si>
  <si>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</si>
  <si>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</si>
  <si>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</si>
  <si>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</si>
  <si>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</si>
  <si>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</si>
  <si>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</si>
  <si>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</si>
  <si>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</si>
  <si>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</si>
  <si>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</si>
  <si>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</si>
  <si>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</si>
  <si>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</si>
  <si>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</si>
  <si>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</si>
  <si>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</si>
  <si>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</si>
  <si>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</si>
  <si>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</si>
  <si>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</si>
  <si>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</si>
  <si>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</si>
  <si>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</si>
  <si>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</si>
  <si>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</si>
  <si>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</si>
  <si>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</si>
  <si>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</si>
  <si>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</si>
  <si>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</si>
  <si>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</si>
  <si>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</si>
  <si>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</si>
  <si>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</si>
  <si>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</si>
  <si>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</si>
  <si>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</si>
  <si>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</si>
  <si>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</si>
  <si>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</si>
  <si>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</si>
  <si>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</si>
  <si>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</si>
  <si>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</si>
  <si>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</si>
  <si>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</si>
  <si>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</si>
  <si>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</si>
  <si>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</si>
  <si>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</si>
  <si>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</si>
  <si>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</si>
  <si>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</si>
  <si>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</si>
  <si>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</si>
  <si>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</si>
  <si>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</si>
  <si>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</si>
  <si>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</si>
  <si>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</si>
  <si>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</si>
  <si>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</si>
  <si>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</si>
  <si>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</si>
  <si>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</si>
  <si>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</si>
  <si>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</si>
  <si>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</si>
  <si>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</si>
  <si>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</si>
  <si>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</si>
  <si>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</si>
  <si>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</si>
  <si>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</si>
  <si>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</si>
  <si>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</si>
  <si>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</si>
  <si>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</si>
  <si>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</si>
  <si>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</si>
  <si>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</si>
  <si>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</si>
  <si>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</si>
  <si>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</si>
  <si>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</si>
  <si>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</si>
  <si>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</si>
  <si>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</si>
  <si>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</si>
  <si>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</si>
  <si>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</si>
  <si>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</si>
  <si>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</si>
  <si>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</si>
  <si>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</si>
  <si>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</si>
  <si>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</si>
  <si>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</si>
  <si>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</si>
  <si>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</si>
  <si>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</si>
  <si>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</si>
  <si>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</si>
  <si>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</si>
  <si>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</si>
  <si>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</si>
  <si>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</si>
  <si>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</si>
  <si>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</si>
  <si>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</si>
  <si>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</si>
  <si>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</si>
  <si>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</si>
  <si>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</si>
  <si>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</si>
  <si>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</si>
  <si>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</si>
  <si>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</si>
  <si>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</si>
  <si>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</si>
  <si>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</si>
  <si>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</si>
  <si>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</si>
  <si>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</si>
  <si>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</si>
  <si>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</si>
  <si>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</si>
  <si>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</si>
  <si>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</si>
  <si>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</si>
  <si>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</si>
  <si>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</si>
  <si>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</si>
  <si>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</si>
  <si>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</si>
  <si>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</si>
  <si>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</si>
  <si>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</si>
  <si>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</si>
  <si>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</si>
  <si>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</si>
  <si>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</si>
  <si>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</si>
  <si>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</si>
  <si>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</si>
  <si>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</si>
  <si>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</si>
  <si>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</si>
  <si>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</si>
  <si>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</si>
  <si>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</si>
  <si>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</si>
  <si>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</si>
  <si>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</si>
  <si>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</si>
  <si>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</si>
  <si>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</si>
  <si>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</si>
  <si>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</si>
  <si>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</si>
  <si>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</si>
  <si>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</si>
  <si>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</si>
  <si>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</si>
  <si>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</si>
  <si>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</si>
  <si>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</si>
  <si>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</si>
  <si>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</si>
  <si>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</si>
  <si>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</si>
  <si>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</si>
  <si>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</si>
  <si>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</si>
  <si>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</si>
  <si>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</si>
  <si>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</si>
  <si>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</si>
  <si>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</si>
  <si>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</si>
  <si>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</si>
  <si>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</si>
  <si>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</si>
  <si>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</si>
  <si>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</si>
  <si>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</si>
  <si>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</si>
  <si>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</si>
  <si>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</si>
  <si>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</si>
  <si>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</si>
  <si>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</si>
  <si>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</si>
  <si>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</si>
  <si>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</si>
  <si>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</si>
  <si>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</si>
  <si>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</si>
  <si>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</si>
  <si>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</si>
  <si>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</si>
  <si>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</si>
  <si>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</si>
  <si>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</si>
  <si>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</si>
  <si>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</si>
  <si>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</si>
  <si>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</si>
  <si>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</si>
  <si>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</si>
  <si>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</si>
  <si>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</si>
  <si>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</si>
  <si>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</si>
  <si>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</si>
  <si>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</si>
  <si>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</si>
  <si>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</si>
  <si>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</si>
  <si>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</si>
  <si>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</si>
  <si>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</si>
  <si>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</si>
  <si>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</si>
  <si>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</si>
  <si>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</si>
  <si>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</si>
  <si>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</si>
  <si>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</si>
  <si>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</si>
  <si>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</si>
  <si>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</si>
  <si>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</si>
  <si>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</si>
  <si>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</si>
  <si>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</si>
  <si>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</si>
  <si>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</si>
  <si>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</si>
  <si>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</si>
  <si>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</si>
  <si>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</si>
  <si>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</si>
  <si>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</si>
  <si>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</si>
  <si>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</si>
  <si>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</si>
  <si>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</si>
  <si>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</si>
  <si>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</si>
  <si>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</si>
  <si>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</si>
  <si>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</si>
  <si>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</si>
  <si>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</si>
  <si>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</si>
  <si>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</si>
  <si>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</si>
  <si>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</si>
  <si>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</si>
  <si>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</si>
  <si>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</si>
  <si>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</si>
  <si>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</si>
  <si>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</si>
  <si>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</si>
  <si>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</si>
  <si>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</si>
  <si>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</si>
  <si>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</si>
  <si>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</si>
  <si>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</si>
  <si>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</si>
  <si>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</si>
  <si>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</si>
  <si>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</si>
  <si>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</si>
  <si>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</si>
  <si>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</si>
  <si>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</si>
  <si>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</si>
  <si>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</si>
  <si>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</si>
  <si>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</si>
  <si>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</si>
  <si>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</si>
  <si>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</si>
  <si>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</si>
  <si>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</si>
  <si>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</si>
  <si>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</si>
  <si>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</si>
  <si>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</si>
  <si>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</si>
  <si>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</si>
  <si>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</si>
  <si>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</si>
  <si>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</si>
  <si>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</si>
  <si>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</si>
  <si>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</si>
  <si>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</si>
  <si>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</si>
  <si>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</si>
  <si>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</si>
  <si>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</si>
  <si>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</si>
  <si>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</si>
  <si>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</si>
  <si>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</si>
  <si>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</si>
  <si>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</si>
  <si>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</si>
  <si>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</si>
  <si>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</si>
  <si>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</si>
  <si>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</si>
  <si>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</si>
  <si>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</si>
  <si>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</si>
  <si>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</si>
  <si>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</si>
  <si>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</si>
  <si>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</si>
  <si>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</si>
  <si>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</si>
  <si>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</si>
  <si>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</si>
  <si>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</si>
  <si>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</si>
  <si>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</si>
  <si>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</si>
  <si>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</si>
  <si>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</si>
  <si>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</si>
  <si>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</si>
  <si>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</si>
  <si>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</si>
  <si>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</si>
  <si>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</si>
  <si>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</si>
  <si>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</si>
  <si>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</si>
  <si>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</si>
  <si>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</si>
  <si>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</si>
  <si>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</si>
  <si>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</si>
  <si>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</si>
  <si>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</si>
  <si>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</si>
  <si>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</si>
  <si>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</si>
  <si>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</si>
  <si>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</si>
  <si>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</si>
  <si>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</si>
  <si>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</si>
  <si>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</si>
  <si>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</si>
  <si>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</si>
  <si>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</si>
  <si>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</si>
  <si>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</si>
  <si>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</si>
  <si>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</si>
  <si>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</si>
  <si>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</si>
  <si>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</si>
  <si>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</si>
  <si>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</si>
  <si>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</si>
  <si>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</si>
  <si>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</si>
  <si>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</si>
  <si>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</si>
  <si>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</si>
  <si>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</si>
  <si>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</si>
  <si>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</si>
  <si>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</si>
  <si>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</si>
  <si>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</si>
  <si>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</si>
  <si>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</si>
  <si>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</si>
  <si>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</si>
  <si>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</si>
  <si>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</si>
  <si>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</si>
  <si>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</si>
  <si>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</si>
  <si>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</si>
  <si>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</si>
  <si>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</si>
  <si>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</si>
  <si>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</si>
  <si>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</si>
  <si>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</si>
  <si>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</si>
  <si>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</si>
  <si>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</si>
  <si>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</si>
  <si>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</si>
  <si>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</si>
  <si>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</si>
  <si>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</si>
  <si>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</si>
  <si>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</si>
  <si>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</si>
  <si>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</si>
  <si>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</si>
  <si>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</si>
  <si>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</si>
  <si>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</si>
  <si>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</si>
  <si>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</si>
  <si>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</si>
  <si>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</si>
  <si>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</si>
  <si>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</si>
  <si>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</si>
  <si>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</si>
  <si>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</si>
  <si>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</si>
  <si>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</si>
  <si>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</si>
  <si>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</si>
  <si>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</si>
  <si>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</si>
  <si>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</si>
  <si>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</si>
  <si>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</si>
  <si>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</si>
  <si>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</si>
  <si>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</si>
  <si>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</si>
  <si>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</si>
  <si>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</si>
  <si>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</si>
  <si>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</si>
  <si>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</si>
  <si>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</si>
  <si>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</si>
  <si>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</si>
  <si>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</si>
  <si>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</si>
  <si>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</si>
  <si>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</si>
  <si>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</si>
  <si>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</si>
  <si>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</si>
  <si>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</si>
  <si>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</si>
  <si>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</si>
  <si>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</si>
  <si>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</si>
  <si>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</si>
  <si>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</si>
  <si>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</si>
  <si>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</si>
  <si>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</si>
  <si>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</si>
  <si>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</si>
  <si>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</si>
  <si>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</si>
  <si>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</si>
  <si>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</si>
  <si>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</si>
  <si>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</si>
  <si>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</si>
  <si>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</si>
  <si>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</si>
  <si>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</si>
  <si>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</si>
  <si>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</si>
  <si>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</si>
  <si>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</si>
  <si>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</si>
  <si>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</si>
  <si>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</si>
  <si>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</si>
  <si>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</si>
  <si>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</si>
  <si>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</si>
  <si>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</si>
  <si>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</si>
  <si>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</si>
  <si>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</si>
  <si>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</si>
  <si>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</si>
  <si>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</si>
  <si>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</si>
  <si>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</si>
  <si>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</si>
  <si>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</si>
  <si>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</si>
  <si>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</si>
  <si>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</si>
  <si>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</si>
  <si>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</si>
  <si>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</si>
  <si>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</si>
  <si>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</si>
  <si>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</si>
  <si>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</si>
  <si>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</si>
  <si>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</si>
  <si>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</si>
  <si>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</si>
  <si>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</si>
  <si>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</si>
  <si>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</si>
  <si>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</si>
  <si>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</si>
  <si>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</si>
  <si>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</si>
  <si>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</si>
  <si>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</si>
  <si>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</si>
  <si>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</si>
  <si>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</si>
  <si>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</si>
  <si>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</si>
  <si>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</si>
  <si>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</si>
  <si>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</si>
  <si>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</si>
  <si>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</si>
  <si>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</si>
  <si>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</si>
  <si>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</si>
  <si>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</si>
  <si>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</si>
  <si>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</si>
  <si>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</si>
  <si>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</si>
  <si>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</si>
  <si>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</si>
  <si>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</si>
  <si>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</si>
  <si>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</si>
  <si>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</si>
  <si>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</si>
  <si>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</si>
  <si>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</si>
  <si>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</si>
  <si>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</si>
  <si>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</si>
  <si>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</si>
  <si>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</si>
  <si>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</si>
  <si>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</si>
  <si>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</si>
  <si>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</si>
  <si>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</si>
  <si>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</si>
  <si>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</si>
  <si>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</si>
  <si>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</si>
  <si>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</si>
  <si>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</si>
  <si>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</si>
  <si>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</si>
  <si>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</si>
  <si>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</si>
  <si>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</si>
  <si>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</si>
  <si>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</si>
  <si>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</si>
  <si>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</si>
  <si>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</si>
  <si>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</si>
  <si>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</si>
  <si>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</si>
  <si>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</si>
  <si>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</si>
  <si>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</si>
  <si>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</si>
  <si>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</si>
  <si>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</si>
  <si>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</si>
  <si>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</si>
  <si>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</si>
  <si>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</si>
  <si>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</si>
  <si>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</si>
  <si>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</si>
  <si>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</si>
  <si>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</si>
  <si>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</si>
  <si>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</si>
  <si>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</si>
  <si>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</si>
  <si>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</si>
  <si>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</si>
  <si>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</si>
  <si>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</si>
  <si>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</si>
  <si>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</si>
  <si>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</si>
  <si>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</si>
  <si>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</si>
  <si>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</si>
  <si>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</si>
  <si>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</si>
  <si>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</si>
  <si>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</si>
  <si>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</si>
  <si>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</si>
  <si>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</si>
  <si>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</si>
  <si>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</si>
  <si>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</si>
  <si>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</si>
  <si>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</si>
  <si>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</si>
  <si>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</si>
  <si>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</si>
  <si>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</si>
  <si>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</si>
  <si>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</si>
  <si>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</si>
  <si>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</si>
  <si>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</si>
  <si>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</si>
  <si>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</si>
  <si>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</si>
  <si>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</si>
  <si>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</si>
  <si>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</si>
  <si>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</si>
  <si>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</si>
  <si>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</si>
  <si>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</si>
  <si>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</si>
  <si>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</si>
  <si>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</si>
  <si>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</si>
  <si>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</si>
  <si>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</si>
  <si>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</si>
  <si>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</si>
  <si>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</si>
  <si>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</si>
  <si>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</si>
  <si>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</si>
  <si>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</si>
  <si>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</si>
  <si>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</si>
  <si>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</si>
  <si>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</si>
  <si>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</si>
  <si>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</si>
  <si>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</si>
  <si>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</si>
  <si>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</si>
  <si>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</si>
  <si>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</si>
  <si>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</si>
  <si>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</si>
  <si>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</si>
  <si>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</si>
  <si>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</si>
  <si>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</si>
  <si>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</si>
  <si>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</si>
  <si>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</si>
  <si>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</si>
  <si>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</si>
  <si>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</si>
  <si>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</si>
  <si>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</si>
  <si>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</si>
  <si>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</si>
  <si>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</si>
  <si>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</si>
  <si>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</si>
  <si>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</si>
  <si>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</si>
  <si>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</si>
  <si>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</si>
  <si>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</si>
  <si>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</si>
  <si>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</si>
  <si>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</si>
  <si>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</si>
  <si>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</si>
  <si>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</si>
  <si>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</si>
  <si>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</si>
  <si>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</si>
  <si>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</si>
  <si>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</si>
  <si>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</si>
  <si>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</si>
  <si>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</si>
  <si>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</si>
  <si>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</si>
  <si>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</si>
  <si>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</si>
  <si>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</si>
  <si>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</si>
  <si>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</si>
  <si>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</si>
  <si>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</si>
  <si>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</si>
  <si>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</si>
  <si>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</si>
  <si>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</si>
  <si>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</si>
  <si>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</si>
  <si>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</si>
  <si>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</si>
  <si>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</si>
  <si>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</si>
  <si>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</si>
  <si>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</si>
  <si>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</si>
  <si>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</si>
  <si>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</si>
  <si>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</si>
  <si>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</si>
  <si>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</si>
  <si>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</si>
  <si>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</si>
  <si>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</si>
  <si>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</si>
  <si>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</si>
  <si>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</si>
  <si>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</si>
  <si>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</si>
  <si>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</si>
  <si>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</si>
  <si>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</si>
  <si>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</si>
  <si>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</si>
  <si>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</si>
  <si>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</si>
  <si>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</si>
  <si>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</si>
  <si>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</si>
  <si>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</si>
  <si>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</si>
  <si>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</si>
  <si>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</si>
  <si>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</si>
  <si>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</si>
  <si>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</si>
  <si>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</si>
  <si>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</si>
  <si>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</si>
  <si>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</si>
  <si>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</si>
  <si>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</si>
  <si>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</si>
  <si>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</si>
  <si>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</si>
  <si>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</si>
  <si>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</si>
  <si>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</si>
  <si>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</si>
  <si>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</si>
  <si>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</si>
  <si>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</si>
  <si>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</si>
  <si>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</si>
  <si>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</si>
  <si>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</si>
  <si>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</si>
  <si>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</si>
  <si>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</si>
  <si>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</si>
  <si>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</si>
  <si>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</si>
  <si>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</si>
  <si>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</si>
  <si>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</si>
  <si>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</si>
  <si>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</si>
  <si>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</si>
  <si>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</si>
  <si>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</si>
  <si>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</si>
  <si>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</si>
  <si>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</si>
  <si>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</si>
  <si>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</si>
  <si>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</si>
  <si>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</si>
  <si>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</si>
  <si>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</si>
  <si>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</si>
  <si>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</si>
  <si>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</si>
  <si>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</si>
  <si>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</si>
  <si>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</si>
  <si>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</si>
  <si>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</si>
  <si>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</si>
  <si>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</si>
  <si>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</si>
  <si>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</si>
  <si>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</si>
  <si>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</si>
  <si>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</si>
  <si>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</si>
  <si>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</si>
  <si>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</si>
  <si>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</si>
  <si>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</si>
  <si>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</si>
  <si>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</si>
  <si>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</si>
  <si>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</si>
  <si>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</si>
  <si>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</si>
  <si>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</si>
  <si>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</si>
  <si>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</si>
  <si>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</si>
  <si>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</si>
  <si>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</si>
  <si>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</si>
  <si>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</si>
  <si>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</si>
  <si>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</si>
  <si>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</si>
  <si>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</si>
  <si>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</si>
  <si>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</si>
  <si>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</si>
  <si>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</si>
  <si>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</si>
  <si>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</si>
  <si>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</si>
  <si>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</si>
  <si>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</si>
  <si>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</si>
  <si>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</si>
  <si>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</si>
  <si>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</si>
  <si>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</si>
  <si>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</si>
  <si>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</si>
  <si>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</si>
  <si>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</si>
  <si>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</si>
  <si>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</si>
  <si>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</si>
  <si>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</si>
  <si>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</si>
  <si>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</si>
  <si>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</si>
  <si>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</si>
  <si>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</si>
  <si>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</si>
  <si>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</si>
  <si>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</si>
  <si>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</si>
  <si>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</si>
  <si>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</si>
  <si>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</si>
  <si>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</si>
  <si>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</si>
  <si>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</si>
  <si>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</si>
  <si>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</si>
  <si>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</si>
  <si>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</si>
  <si>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</si>
  <si>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</si>
  <si>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</si>
  <si>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</si>
  <si>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</si>
  <si>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</si>
  <si>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</si>
  <si>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</si>
  <si>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</si>
  <si>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</si>
  <si>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</si>
  <si>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</si>
  <si>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</si>
  <si>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</si>
  <si>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</si>
  <si>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</si>
  <si>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</si>
  <si>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</si>
  <si>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</si>
  <si>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</si>
  <si>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</si>
  <si>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</si>
  <si>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</si>
  <si>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</si>
  <si>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</si>
  <si>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</si>
  <si>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</si>
  <si>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</si>
  <si>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</si>
  <si>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</si>
  <si>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</si>
  <si>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</si>
  <si>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</si>
  <si>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</si>
  <si>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</si>
  <si>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</si>
  <si>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</si>
  <si>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</si>
  <si>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</si>
  <si>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</si>
  <si>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</si>
  <si>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</si>
  <si>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</si>
  <si>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</si>
  <si>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</si>
  <si>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</si>
  <si>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</si>
  <si>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</si>
  <si>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</si>
  <si>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</si>
  <si>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</si>
  <si>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</si>
  <si>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</si>
  <si>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</si>
  <si>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</si>
  <si>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</si>
  <si>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</si>
  <si>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</si>
  <si>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</si>
  <si>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</si>
  <si>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</si>
  <si>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</si>
  <si>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</si>
  <si>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</si>
  <si>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</si>
  <si>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</si>
  <si>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</si>
  <si>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</si>
  <si>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</si>
  <si>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</si>
  <si>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</si>
  <si>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</si>
  <si>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</si>
  <si>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</si>
  <si>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</si>
  <si>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</si>
  <si>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</si>
  <si>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</si>
  <si>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</si>
  <si>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</si>
  <si>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</si>
  <si>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</si>
  <si>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</si>
  <si>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</si>
  <si>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</si>
  <si>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</si>
  <si>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</si>
  <si>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</si>
  <si>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</si>
  <si>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</si>
  <si>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</si>
  <si>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</si>
  <si>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</si>
  <si>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</si>
  <si>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</si>
  <si>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</si>
  <si>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</si>
  <si>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</si>
  <si>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</si>
  <si>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</si>
  <si>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</si>
  <si>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</si>
  <si>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</si>
  <si>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</si>
  <si>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</si>
  <si>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</si>
  <si>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</si>
  <si>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</si>
  <si>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</si>
  <si>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</si>
  <si>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</si>
  <si>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</si>
  <si>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</si>
  <si>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</si>
  <si>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</si>
  <si>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</si>
  <si>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</si>
  <si>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</si>
  <si>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</si>
  <si>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</si>
  <si>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</si>
  <si>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</si>
  <si>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</si>
  <si>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</si>
  <si>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</si>
  <si>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</si>
  <si>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</si>
  <si>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</si>
  <si>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</si>
  <si>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</si>
  <si>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</si>
  <si>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</si>
  <si>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</si>
  <si>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</si>
  <si>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</si>
  <si>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</si>
  <si>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</si>
  <si>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</si>
  <si>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</si>
  <si>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</si>
  <si>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</si>
  <si>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</si>
  <si>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</si>
  <si>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</si>
  <si>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</si>
  <si>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</si>
  <si>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</si>
  <si>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</si>
  <si>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</si>
  <si>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</si>
  <si>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</si>
  <si>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</si>
  <si>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</si>
  <si>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</si>
  <si>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</si>
  <si>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</si>
  <si>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</si>
  <si>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</si>
  <si>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</si>
  <si>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</si>
  <si>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</si>
  <si>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</si>
  <si>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</si>
  <si>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</si>
  <si>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</si>
  <si>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</si>
  <si>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</si>
  <si>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</si>
  <si>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</si>
  <si>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</si>
  <si>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</si>
  <si>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</si>
  <si>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</si>
  <si>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</si>
  <si>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</si>
  <si>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</si>
  <si>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</si>
  <si>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</si>
  <si>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</si>
  <si>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</si>
  <si>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</si>
  <si>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</si>
  <si>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</si>
  <si>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</si>
  <si>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</si>
  <si>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</si>
  <si>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</si>
  <si>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</si>
  <si>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</si>
  <si>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</si>
  <si>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</si>
  <si>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</si>
  <si>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</si>
  <si>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</si>
  <si>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</si>
  <si>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</si>
  <si>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</si>
  <si>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</si>
  <si>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</si>
  <si>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</si>
  <si>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</si>
  <si>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</si>
  <si>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</si>
  <si>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</si>
  <si>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</si>
  <si>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</si>
  <si>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</si>
  <si>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</si>
  <si>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</si>
  <si>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</si>
  <si>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</si>
  <si>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</si>
  <si>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</si>
  <si>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</si>
  <si>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</si>
  <si>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</si>
  <si>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</si>
  <si>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</si>
  <si>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</si>
  <si>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</si>
  <si>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</si>
  <si>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</si>
  <si>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</si>
  <si>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</si>
  <si>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</si>
  <si>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</si>
  <si>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</si>
  <si>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</si>
  <si>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</si>
  <si>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</si>
  <si>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</si>
  <si>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</si>
  <si>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</si>
  <si>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</si>
  <si>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</si>
  <si>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</si>
  <si>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</si>
  <si>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</si>
  <si>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</si>
  <si>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</si>
  <si>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</si>
  <si>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</si>
  <si>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</si>
  <si>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</si>
  <si>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</si>
  <si>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</si>
  <si>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</si>
  <si>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</si>
  <si>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</si>
  <si>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</si>
  <si>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</si>
  <si>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</si>
  <si>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</si>
  <si>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</si>
  <si>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</si>
  <si>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</si>
  <si>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</si>
  <si>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</si>
  <si>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</si>
  <si>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</si>
  <si>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</si>
  <si>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</si>
  <si>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</si>
  <si>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</si>
  <si>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</si>
  <si>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</si>
  <si>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</si>
  <si>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</si>
  <si>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</si>
  <si>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</si>
  <si>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</si>
  <si>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</si>
  <si>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</si>
  <si>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</si>
  <si>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</si>
  <si>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</si>
  <si>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</si>
  <si>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</si>
  <si>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</si>
  <si>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</si>
  <si>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</si>
  <si>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</si>
  <si>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</si>
  <si>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</si>
  <si>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</si>
  <si>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</si>
  <si>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</si>
  <si>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</si>
  <si>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</si>
  <si>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</si>
  <si>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</si>
  <si>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</si>
  <si>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</si>
  <si>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</si>
  <si>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</si>
  <si>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</si>
  <si>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</si>
  <si>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</si>
  <si>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</si>
  <si>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</si>
  <si>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</si>
  <si>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</si>
  <si>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</si>
  <si>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</si>
  <si>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</si>
  <si>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</si>
  <si>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</si>
  <si>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</si>
  <si>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</si>
  <si>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</si>
  <si>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</si>
  <si>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</si>
  <si>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</si>
  <si>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</si>
  <si>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</si>
  <si>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</si>
  <si>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</si>
  <si>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</si>
  <si>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</si>
  <si>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</si>
  <si>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</si>
  <si>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</si>
  <si>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</si>
  <si>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</si>
  <si>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</si>
  <si>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</si>
  <si>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</si>
  <si>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</si>
  <si>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</si>
  <si>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</si>
  <si>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</si>
  <si>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</si>
  <si>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</si>
  <si>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</si>
  <si>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</si>
  <si>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</si>
  <si>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</si>
  <si>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</si>
  <si>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</si>
  <si>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</si>
  <si>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</si>
  <si>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</si>
  <si>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</si>
  <si>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</si>
  <si>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</si>
  <si>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</si>
  <si>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</si>
  <si>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</si>
  <si>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</si>
  <si>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</si>
  <si>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</si>
  <si>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</si>
  <si>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</si>
  <si>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</si>
  <si>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</si>
  <si>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</si>
  <si>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</si>
  <si>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</si>
  <si>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</si>
  <si>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</si>
  <si>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</si>
  <si>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</si>
  <si>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</si>
  <si>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</si>
  <si>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</si>
  <si>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</si>
  <si>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</si>
  <si>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</si>
  <si>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</si>
  <si>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</si>
  <si>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</si>
  <si>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</si>
  <si>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</si>
  <si>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</si>
  <si>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</si>
  <si>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</si>
  <si>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</si>
  <si>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</si>
  <si>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</si>
  <si>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</si>
  <si>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</si>
  <si>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</si>
  <si>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</si>
  <si>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</si>
  <si>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</si>
  <si>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</si>
  <si>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</si>
  <si>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</si>
  <si>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</si>
  <si>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</si>
  <si>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</si>
  <si>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</si>
  <si>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</si>
  <si>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</si>
  <si>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</si>
  <si>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</si>
  <si>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</si>
  <si>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</si>
  <si>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</si>
  <si>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</si>
  <si>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</si>
  <si>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</si>
  <si>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</si>
  <si>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</si>
  <si>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</si>
  <si>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</si>
  <si>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</si>
  <si>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</si>
  <si>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</si>
  <si>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</si>
  <si>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</si>
  <si>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</si>
  <si>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</si>
  <si>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</si>
  <si>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</si>
  <si>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</si>
  <si>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</si>
  <si>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</si>
  <si>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</si>
  <si>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</si>
  <si>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</si>
  <si>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</si>
  <si>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</si>
  <si>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</si>
  <si>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</si>
  <si>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</si>
  <si>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</si>
  <si>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</si>
  <si>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</si>
  <si>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</si>
  <si>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</si>
  <si>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</si>
  <si>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</si>
  <si>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</si>
  <si>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</si>
  <si>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</si>
  <si>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</si>
  <si>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</si>
  <si>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</si>
  <si>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</si>
  <si>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</si>
  <si>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</si>
  <si>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</si>
  <si>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</si>
  <si>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</si>
  <si>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</si>
  <si>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</si>
  <si>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</si>
  <si>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</si>
  <si>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</si>
  <si>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</si>
  <si>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</si>
  <si>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</si>
  <si>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</si>
  <si>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</si>
  <si>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</si>
  <si>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</si>
  <si>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</si>
  <si>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</si>
  <si>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</si>
  <si>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</si>
  <si>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</si>
  <si>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</si>
  <si>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</si>
  <si>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</si>
  <si>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</si>
  <si>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</si>
  <si>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</si>
  <si>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</si>
  <si>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</si>
  <si>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</si>
  <si>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</si>
  <si>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</si>
  <si>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</si>
  <si>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</si>
  <si>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</si>
  <si>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</si>
  <si>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</si>
  <si>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</si>
  <si>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</si>
  <si>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</si>
  <si>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</si>
  <si>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</si>
  <si>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</si>
  <si>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</si>
  <si>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</si>
  <si>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</si>
  <si>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</si>
  <si>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</si>
  <si>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</si>
  <si>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</si>
  <si>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</si>
  <si>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</si>
  <si>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</si>
  <si>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</si>
  <si>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</si>
  <si>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</si>
  <si>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</si>
  <si>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</si>
  <si>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</si>
  <si>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</si>
  <si>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</si>
  <si>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</si>
  <si>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</si>
  <si>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</si>
  <si>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</si>
  <si>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</si>
  <si>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</si>
  <si>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</si>
  <si>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</si>
  <si>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</si>
  <si>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</si>
  <si>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</si>
  <si>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</si>
  <si>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</si>
  <si>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</si>
  <si>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</si>
  <si>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</si>
  <si>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</si>
  <si>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</si>
  <si>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</si>
  <si>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</si>
  <si>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</si>
  <si>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</si>
  <si>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</si>
  <si>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</si>
  <si>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</si>
  <si>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</si>
  <si>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</si>
  <si>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</si>
  <si>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</si>
  <si>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</si>
  <si>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</si>
  <si>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</si>
  <si>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</si>
  <si>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</si>
  <si>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</si>
  <si>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</si>
  <si>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</si>
  <si>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</si>
  <si>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</si>
  <si>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</si>
  <si>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</si>
  <si>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</si>
  <si>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</si>
  <si>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</si>
  <si>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</si>
  <si>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</si>
  <si>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</si>
  <si>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</si>
  <si>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</si>
  <si>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</si>
  <si>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</si>
  <si>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</si>
  <si>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</si>
  <si>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</si>
  <si>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</si>
  <si>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</si>
  <si>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</si>
  <si>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</si>
  <si>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</si>
  <si>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MOTORISTA DE VEIÍCULO LEVE COM ENCARGOS COMPLEMENTARES</t>
  </si>
  <si>
    <t>AUXILIAR DE ESCRITORIO COM ENCARGOS COMPLEMENTARES</t>
  </si>
  <si>
    <t>LOCACAO CONVENCIONAL DE OBRA, UTILIZANDO GABARITO DE TÁBUAS CORRIDAS PONTALETADAS A CADA 2,00M -  2 UTILIZAÇÕES. AF_10/2018</t>
  </si>
  <si>
    <t>CONCRETO SIMPLES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</si>
  <si>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</si>
  <si>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</si>
  <si>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</si>
  <si>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</si>
  <si>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</si>
  <si>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DOSADOR DE AREIA, CAPACIDADE DE 26 LITROS - JUROS. AF_11/2015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</si>
  <si>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</si>
  <si>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</si>
  <si>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</si>
  <si>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</si>
  <si>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</si>
  <si>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</si>
  <si>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</si>
  <si>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</si>
  <si>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</si>
  <si>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</si>
  <si>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</si>
  <si>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</si>
  <si>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</si>
  <si>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</si>
  <si>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</si>
  <si>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</si>
  <si>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</si>
  <si>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</si>
  <si>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</si>
  <si>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</si>
  <si>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</si>
  <si>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</si>
  <si>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</si>
  <si>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</si>
  <si>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</si>
  <si>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</si>
  <si>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</si>
  <si>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</si>
  <si>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</si>
  <si>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</si>
  <si>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</si>
  <si>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</si>
  <si>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</si>
  <si>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</si>
  <si>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</si>
  <si>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</si>
  <si>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</si>
  <si>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</si>
  <si>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</si>
  <si>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</si>
  <si>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</si>
  <si>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</si>
  <si>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</si>
  <si>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</si>
  <si>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</si>
  <si>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</si>
  <si>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</si>
  <si>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</si>
  <si>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</si>
  <si>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</si>
  <si>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</si>
  <si>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</si>
  <si>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</si>
  <si>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</si>
  <si>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</si>
  <si>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</si>
  <si>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</si>
  <si>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</si>
  <si>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</si>
  <si>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</si>
  <si>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</si>
  <si>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</si>
  <si>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</si>
  <si>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</si>
  <si>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</si>
  <si>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</si>
  <si>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</si>
  <si>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</si>
  <si>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</si>
  <si>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</si>
  <si>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</si>
  <si>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</si>
  <si>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</si>
  <si>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</si>
  <si>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</si>
  <si>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</si>
  <si>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</si>
  <si>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</si>
  <si>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</si>
  <si>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</si>
  <si>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</si>
  <si>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</si>
  <si>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</si>
  <si>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</si>
  <si>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</si>
  <si>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</si>
  <si>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</si>
  <si>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</si>
  <si>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</si>
  <si>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</si>
  <si>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</si>
  <si>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</si>
  <si>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</si>
  <si>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</si>
  <si>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</si>
  <si>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</si>
  <si>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</si>
  <si>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</si>
  <si>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</si>
  <si>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</si>
  <si>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</si>
  <si>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</si>
  <si>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</si>
  <si>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</si>
  <si>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</si>
  <si>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</si>
  <si>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</si>
  <si>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</si>
  <si>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</si>
  <si>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</si>
  <si>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</si>
  <si>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</si>
  <si>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</si>
  <si>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</si>
  <si>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</si>
  <si>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</si>
  <si>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</si>
  <si>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</si>
  <si>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</si>
  <si>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</si>
  <si>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</si>
  <si>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</si>
  <si>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</si>
  <si>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</si>
  <si>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</si>
  <si>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</si>
  <si>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</si>
  <si>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</si>
  <si>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</si>
  <si>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</si>
  <si>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</si>
  <si>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</si>
  <si>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</si>
  <si>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</si>
  <si>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</si>
  <si>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</si>
  <si>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</si>
  <si>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</si>
  <si>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</si>
  <si>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</si>
  <si>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</si>
  <si>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</si>
  <si>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</si>
  <si>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</si>
  <si>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</si>
  <si>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</si>
  <si>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</si>
  <si>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</si>
  <si>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</si>
  <si>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</si>
  <si>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</si>
  <si>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</si>
  <si>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</si>
  <si>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</si>
  <si>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</si>
  <si>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</si>
  <si>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</si>
  <si>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</si>
  <si>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</si>
  <si>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</si>
  <si>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</si>
  <si>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</si>
  <si>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</si>
  <si>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</si>
  <si>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</si>
  <si>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</si>
  <si>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</si>
  <si>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</si>
  <si>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</si>
  <si>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</si>
  <si>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</si>
  <si>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</si>
  <si>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</si>
  <si>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</si>
  <si>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</si>
  <si>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</si>
  <si>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</si>
  <si>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</si>
  <si>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</si>
  <si>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</si>
  <si>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</si>
  <si>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</si>
  <si>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</si>
  <si>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</si>
  <si>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</si>
  <si>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</si>
  <si>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</si>
  <si>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</si>
  <si>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</si>
  <si>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</si>
  <si>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</si>
  <si>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</si>
  <si>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</si>
  <si>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</si>
  <si>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</si>
  <si>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</si>
  <si>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</si>
  <si>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</si>
  <si>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</si>
  <si>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</si>
  <si>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</si>
  <si>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</si>
  <si>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</si>
  <si>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</si>
  <si>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</si>
  <si>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</si>
  <si>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</si>
  <si>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</si>
  <si>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</si>
  <si>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</si>
  <si>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</si>
  <si>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</si>
  <si>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</si>
  <si>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</si>
  <si>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</si>
  <si>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</si>
  <si>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</si>
  <si>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</si>
  <si>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</si>
  <si>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</si>
  <si>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</si>
  <si>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</si>
  <si>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</si>
  <si>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</si>
  <si>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</si>
  <si>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</si>
  <si>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</si>
  <si>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</si>
  <si>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</si>
  <si>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</si>
  <si>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</si>
  <si>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</si>
  <si>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</si>
  <si>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</si>
  <si>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</si>
  <si>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</si>
  <si>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</si>
  <si>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</si>
  <si>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</si>
  <si>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</si>
  <si>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</si>
  <si>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</si>
  <si>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</si>
  <si>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</si>
  <si>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</si>
  <si>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</si>
  <si>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</si>
  <si>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</si>
  <si>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</si>
  <si>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</si>
  <si>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</si>
  <si>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</si>
  <si>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</si>
  <si>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</si>
  <si>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</si>
  <si>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</si>
  <si>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</si>
  <si>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</si>
  <si>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</si>
  <si>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</si>
  <si>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</si>
  <si>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</si>
  <si>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</si>
  <si>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</si>
  <si>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</si>
  <si>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</si>
  <si>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</si>
  <si>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</si>
  <si>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</si>
  <si>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</si>
  <si>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</si>
  <si>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</si>
  <si>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</si>
  <si>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</si>
  <si>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</si>
  <si>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</si>
  <si>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</si>
  <si>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</si>
  <si>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</si>
  <si>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</si>
  <si>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</si>
  <si>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</si>
  <si>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</si>
  <si>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</si>
  <si>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</si>
  <si>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</si>
  <si>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</si>
  <si>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</si>
  <si>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</si>
  <si>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</si>
  <si>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</si>
  <si>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</si>
  <si>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</si>
  <si>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</si>
  <si>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</si>
  <si>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</si>
  <si>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</si>
  <si>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</si>
  <si>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</si>
  <si>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</si>
  <si>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</si>
  <si>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</si>
  <si>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</si>
  <si>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</si>
  <si>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</si>
  <si>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</si>
  <si>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</si>
  <si>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</si>
  <si>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</si>
  <si>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</si>
  <si>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</si>
  <si>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</si>
  <si>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</si>
  <si>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</si>
  <si>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</si>
  <si>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</si>
  <si>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</si>
  <si>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</si>
  <si>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</si>
  <si>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</si>
  <si>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</si>
  <si>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</si>
  <si>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</si>
  <si>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</si>
  <si>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</si>
  <si>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</si>
  <si>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</si>
  <si>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</si>
  <si>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</si>
  <si>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</si>
  <si>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</si>
  <si>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</si>
  <si>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</si>
  <si>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</si>
  <si>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</si>
  <si>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</si>
  <si>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</si>
  <si>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</si>
  <si>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</si>
  <si>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</si>
  <si>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</si>
  <si>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</si>
  <si>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</si>
  <si>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</si>
  <si>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</si>
  <si>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</si>
  <si>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</si>
  <si>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</si>
  <si>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</si>
  <si>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</si>
  <si>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</si>
  <si>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</si>
  <si>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</si>
  <si>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</si>
  <si>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</si>
  <si>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</si>
  <si>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</si>
  <si>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</si>
  <si>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</si>
  <si>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</si>
  <si>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</si>
  <si>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</si>
  <si>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</si>
  <si>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</si>
  <si>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</si>
  <si>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</si>
  <si>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</si>
  <si>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</si>
  <si>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</si>
  <si>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</si>
  <si>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</si>
  <si>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</si>
  <si>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</si>
  <si>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</si>
  <si>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</si>
  <si>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</si>
  <si>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</si>
  <si>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</si>
  <si>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</si>
  <si>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</si>
  <si>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</si>
  <si>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</si>
  <si>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</si>
  <si>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</si>
  <si>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</si>
  <si>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</si>
  <si>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</si>
  <si>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</si>
  <si>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</si>
  <si>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</si>
  <si>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</si>
  <si>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</si>
  <si>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</si>
  <si>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</si>
  <si>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</si>
  <si>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</si>
  <si>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</si>
  <si>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</si>
  <si>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</si>
  <si>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</si>
  <si>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</si>
  <si>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</si>
  <si>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</si>
  <si>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</si>
  <si>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</si>
  <si>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</si>
  <si>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</si>
  <si>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</si>
  <si>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</si>
  <si>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</si>
  <si>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</si>
  <si>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</si>
  <si>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</si>
  <si>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</si>
  <si>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</si>
  <si>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</si>
  <si>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</si>
  <si>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</si>
  <si>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</si>
  <si>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</si>
  <si>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</si>
  <si>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</si>
  <si>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</si>
  <si>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</si>
  <si>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</si>
  <si>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</si>
  <si>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</si>
  <si>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</si>
  <si>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</si>
  <si>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</si>
  <si>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</si>
  <si>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</si>
  <si>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</si>
  <si>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</si>
  <si>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</si>
  <si>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</si>
  <si>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</si>
  <si>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</si>
  <si>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</si>
  <si>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</si>
  <si>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</si>
  <si>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</si>
  <si>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</si>
  <si>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</si>
  <si>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</si>
  <si>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</si>
  <si>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</si>
  <si>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</si>
  <si>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</si>
  <si>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</si>
  <si>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</si>
  <si>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</si>
  <si>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</si>
  <si>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</si>
  <si>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</si>
  <si>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</si>
  <si>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</si>
  <si>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</si>
  <si>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</si>
  <si>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</si>
  <si>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</si>
  <si>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</si>
  <si>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</si>
  <si>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</si>
  <si>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</si>
  <si>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</si>
  <si>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</si>
  <si>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</si>
  <si>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</si>
  <si>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</si>
  <si>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</si>
  <si>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</si>
  <si>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</si>
  <si>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</si>
  <si>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</si>
  <si>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</si>
  <si>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</si>
  <si>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</si>
  <si>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</si>
  <si>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</si>
  <si>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</si>
  <si>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</si>
  <si>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</si>
  <si>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</si>
  <si>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</si>
  <si>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</si>
  <si>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</si>
  <si>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</si>
  <si>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</si>
  <si>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</si>
  <si>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</si>
  <si>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</si>
  <si>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</si>
  <si>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</si>
  <si>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</si>
  <si>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</si>
  <si>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</si>
  <si>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</si>
  <si>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</si>
  <si>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</si>
  <si>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</si>
  <si>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</si>
  <si>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</si>
  <si>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</si>
  <si>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</si>
  <si>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</si>
  <si>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</si>
  <si>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</si>
  <si>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</si>
  <si>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</si>
  <si>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</si>
  <si>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</si>
  <si>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</si>
  <si>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</si>
  <si>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</si>
  <si>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</si>
  <si>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</si>
  <si>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</si>
  <si>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</si>
  <si>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</si>
  <si>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</si>
  <si>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</si>
  <si>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</si>
  <si>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</si>
  <si>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</si>
  <si>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</si>
  <si>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</si>
  <si>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</si>
  <si>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</si>
  <si>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</si>
  <si>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</si>
  <si>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</si>
  <si>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</si>
  <si>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</si>
  <si>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</si>
  <si>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</si>
  <si>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</si>
  <si>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</si>
  <si>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</si>
  <si>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</si>
  <si>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</si>
  <si>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</si>
  <si>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</si>
  <si>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</si>
  <si>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</si>
  <si>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</si>
  <si>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</si>
  <si>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</si>
  <si>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</si>
  <si>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</si>
  <si>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</si>
  <si>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</si>
  <si>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</si>
  <si>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</si>
  <si>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</si>
  <si>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</si>
  <si>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</si>
  <si>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</si>
  <si>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</si>
  <si>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</si>
  <si>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</si>
  <si>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</si>
  <si>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</si>
  <si>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</si>
  <si>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</si>
  <si>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</si>
  <si>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</si>
  <si>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</si>
  <si>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</si>
  <si>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</si>
  <si>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</si>
  <si>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</si>
  <si>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</si>
  <si>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</si>
  <si>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</si>
  <si>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</si>
  <si>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</si>
  <si>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</si>
  <si>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</si>
  <si>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</si>
  <si>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</si>
  <si>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</si>
  <si>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</si>
  <si>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</si>
  <si>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</si>
  <si>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</si>
  <si>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</si>
  <si>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</si>
  <si>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</si>
  <si>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</si>
  <si>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</si>
  <si>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</si>
  <si>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</si>
  <si>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</si>
  <si>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</si>
  <si>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</si>
  <si>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</si>
  <si>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</si>
  <si>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</si>
  <si>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</si>
  <si>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</si>
  <si>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</si>
  <si>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</si>
  <si>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</si>
  <si>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</si>
  <si>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</si>
  <si>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</si>
  <si>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</si>
  <si>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</si>
  <si>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</si>
  <si>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</si>
  <si>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</si>
  <si>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</si>
  <si>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</si>
  <si>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</si>
  <si>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</si>
  <si>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</si>
  <si>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</si>
  <si>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</si>
  <si>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</si>
  <si>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</si>
  <si>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</si>
  <si>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</si>
  <si>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</si>
  <si>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</si>
  <si>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</si>
  <si>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</si>
  <si>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</si>
  <si>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</si>
  <si>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</si>
  <si>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</si>
  <si>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</si>
  <si>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</si>
  <si>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</si>
  <si>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</si>
  <si>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</si>
  <si>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</si>
  <si>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</si>
  <si>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</si>
  <si>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</si>
  <si>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</si>
  <si>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</si>
  <si>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</si>
  <si>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</si>
  <si>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</si>
  <si>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</si>
  <si>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</si>
  <si>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</si>
  <si>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</si>
  <si>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</si>
  <si>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</si>
  <si>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</si>
  <si>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</si>
  <si>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</si>
  <si>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</si>
  <si>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</si>
  <si>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</si>
  <si>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</si>
  <si>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</si>
  <si>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</si>
  <si>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</si>
  <si>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</si>
  <si>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</si>
  <si>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</si>
  <si>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</si>
  <si>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</si>
  <si>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</si>
  <si>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</si>
  <si>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</si>
  <si>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</si>
  <si>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</si>
  <si>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</si>
  <si>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</si>
  <si>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</si>
  <si>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</si>
  <si>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</si>
  <si>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</si>
  <si>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</si>
  <si>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</si>
  <si>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</si>
  <si>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</si>
  <si>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</si>
  <si>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</si>
  <si>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</si>
  <si>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</si>
  <si>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</si>
  <si>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</si>
  <si>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</si>
  <si>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</si>
  <si>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</si>
  <si>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</si>
  <si>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</si>
  <si>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</si>
  <si>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</si>
  <si>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</si>
  <si>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</si>
  <si>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</si>
  <si>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</si>
  <si>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</si>
  <si>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</si>
  <si>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</si>
  <si>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</si>
  <si>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</si>
  <si>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</si>
  <si>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</si>
  <si>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</si>
  <si>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</si>
  <si>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</si>
  <si>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</si>
  <si>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</si>
  <si>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</si>
  <si>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</si>
  <si>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</si>
  <si>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</si>
  <si>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</si>
  <si>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</si>
  <si>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</si>
  <si>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</si>
  <si>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</si>
  <si>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</si>
  <si>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</si>
  <si>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</si>
  <si>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</si>
  <si>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</si>
  <si>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</si>
  <si>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</si>
  <si>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</si>
  <si>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</si>
  <si>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</si>
  <si>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</si>
  <si>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</si>
  <si>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</si>
  <si>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</si>
  <si>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</si>
  <si>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</si>
  <si>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</si>
  <si>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</si>
  <si>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</si>
  <si>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</si>
  <si>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</si>
  <si>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</si>
  <si>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</si>
  <si>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</si>
  <si>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</si>
  <si>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</si>
  <si>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</si>
  <si>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</si>
  <si>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</si>
  <si>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</si>
  <si>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</si>
  <si>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</si>
  <si>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</si>
  <si>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</si>
  <si>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</si>
  <si>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</si>
  <si>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</si>
  <si>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</si>
  <si>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</si>
  <si>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</si>
  <si>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</si>
  <si>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</si>
  <si>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</si>
  <si>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</si>
  <si>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</si>
  <si>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</si>
  <si>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</si>
  <si>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</si>
  <si>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</si>
  <si>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</si>
  <si>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</si>
  <si>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</si>
  <si>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</si>
  <si>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</si>
  <si>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</si>
  <si>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</si>
  <si>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</si>
  <si>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</si>
  <si>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</si>
  <si>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</si>
  <si>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</si>
  <si>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</si>
  <si>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</si>
  <si>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</si>
  <si>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</si>
  <si>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</si>
  <si>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</si>
  <si>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</si>
  <si>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</si>
  <si>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</si>
  <si>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</si>
  <si>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</si>
  <si>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</si>
  <si>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</si>
  <si>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</si>
  <si>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</si>
  <si>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</si>
  <si>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</si>
  <si>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</si>
  <si>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</si>
  <si>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</si>
  <si>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</si>
  <si>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</si>
  <si>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</si>
  <si>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</si>
  <si>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</si>
  <si>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</si>
  <si>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</si>
  <si>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</si>
  <si>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</si>
  <si>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</si>
  <si>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</si>
  <si>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</si>
  <si>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</si>
  <si>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</si>
  <si>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</si>
  <si>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</si>
  <si>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</si>
  <si>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</si>
  <si>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</si>
  <si>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</si>
  <si>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</si>
  <si>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</si>
  <si>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</si>
  <si>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</si>
  <si>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</si>
  <si>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</si>
  <si>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</si>
  <si>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</si>
  <si>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</si>
  <si>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</si>
  <si>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</si>
  <si>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</si>
  <si>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</si>
  <si>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</si>
  <si>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</si>
  <si>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</si>
  <si>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</si>
  <si>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</si>
  <si>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</si>
  <si>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</si>
  <si>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</si>
  <si>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</si>
  <si>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</si>
  <si>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</si>
  <si>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</si>
  <si>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</si>
  <si>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</si>
  <si>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</si>
  <si>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</si>
  <si>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</si>
  <si>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</si>
  <si>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</si>
  <si>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</si>
  <si>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</si>
  <si>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</si>
  <si>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</si>
  <si>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</si>
  <si>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</si>
  <si>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</si>
  <si>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</si>
  <si>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</si>
  <si>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</si>
  <si>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</si>
  <si>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</si>
  <si>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</si>
  <si>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</si>
  <si>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</si>
  <si>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</si>
  <si>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</si>
  <si>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</si>
  <si>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</si>
  <si>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</si>
  <si>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</si>
  <si>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</si>
  <si>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</si>
  <si>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</si>
  <si>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</si>
  <si>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CAMINHÃO PIPA</t>
  </si>
  <si>
    <t>TRANSPORTE HORIZONTAL COM CARREGADEIRA</t>
  </si>
  <si>
    <t>PINTURA RODAPÉ</t>
  </si>
  <si>
    <t>PISO ELEVADO</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</si>
  <si>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</si>
  <si>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</si>
  <si>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</si>
  <si>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</si>
  <si>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MÃO DE OBRA MENSALISTA</t>
  </si>
  <si>
    <t>MÃO DE OBRA HORISTA</t>
  </si>
  <si>
    <t>ENCARGOS COMPLEMENTARES</t>
  </si>
  <si>
    <t>CANTEIRO DE OBRAS</t>
  </si>
  <si>
    <t>TAPUMES / ISOLAMENTOS</t>
  </si>
  <si>
    <t>CANTEIRO DE OBRA</t>
  </si>
  <si>
    <t>ESCAVAÇÃO MECÂNICA - TRATOR DE ESTEIRAS</t>
  </si>
  <si>
    <t>ESCAVAÇÃO MECÂNICA A CÉU ABERTO, EDIFICAÇÃO - ESCAVADEIRA HIDRÁULICA</t>
  </si>
  <si>
    <t>ESCAVAÇÃO MECÂNICA A CÉU ABERTO, INFRAESTRUTURA - ESCAVADEIRA HIDRÁULICA</t>
  </si>
  <si>
    <t>ESCAVAÇÃO MECÂNICA - ESCAVADEIRA HIDRÁULICA</t>
  </si>
  <si>
    <t>ESCAVAÇÃO MECÂNICA - RETROESCAVADEIRA</t>
  </si>
  <si>
    <t>ESCORAMENTO DE VALAS - BLINDAGEM</t>
  </si>
  <si>
    <t>ESCORAMENTO DE VALAS - CONTÍNUO</t>
  </si>
  <si>
    <t>ESCORAMENTO DE VALAS - PONTALETEAMENTO</t>
  </si>
  <si>
    <t>ESCORAMENTO DE VALAS - DESCONTÍNUO</t>
  </si>
  <si>
    <t>PREPARO DE FUNDO E REGULARIZAÇÃO</t>
  </si>
  <si>
    <t>COMPACTAÇÃO MECÂNICA</t>
  </si>
  <si>
    <t>CARGA, MANOBRAS E DESCARGA</t>
  </si>
  <si>
    <t>TRANSPORTE COM CAMINHÃO BASCULANTE - CAPACIDADE 18 M3</t>
  </si>
  <si>
    <t>TRANSPORTE COM CAMINHÃO BASCULANTE - CAPACIDADE 14 M3</t>
  </si>
  <si>
    <t>TRANSPORTE COM CAMINHÃO BASCULANTE - CAPACIDADE 10 M3</t>
  </si>
  <si>
    <t>TRANSPORTE COM CAMINHÃO BASCULANTE - CAPACIDADE 6 M3</t>
  </si>
  <si>
    <t>TRANSPORTE COM CAMINHÃO CARROCERIA, GUINDAUTO (MUNCK)</t>
  </si>
  <si>
    <t>TRANSPORTE COM CAMINHÃO CARROCERIA - CAPACIDADE 9 TONELADAS</t>
  </si>
  <si>
    <t>TRANSPORTE COM CAMINHÃO PIPA - CAPACIDADE 6M3</t>
  </si>
  <si>
    <t>TRANSPORTE COM CAMINHÃO PIPA - CAPACIDADE 10M3</t>
  </si>
  <si>
    <t>TRANSPORTE DIVERSOS</t>
  </si>
  <si>
    <t>TRANSPORTE HORIZONTAL COM CARRINHO PLATAFORMA</t>
  </si>
  <si>
    <t>TRANSPORTE HORIZONTAL COM CARRINHO MINI PALETS</t>
  </si>
  <si>
    <t>TRANSPORTE HORIZONTAL COM JERICA</t>
  </si>
  <si>
    <t>TRANSPORTE HORIZONTAL COM CARRINHO DE MÃO</t>
  </si>
  <si>
    <t>TRANSPORTE HORIZONTAL COM CARRINHO RACIONAL</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</si>
  <si>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</si>
  <si>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</si>
  <si>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</si>
  <si>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</si>
  <si>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</si>
  <si>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</si>
  <si>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</si>
  <si>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</si>
  <si>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</si>
  <si>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</si>
  <si>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</si>
  <si>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</si>
  <si>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</si>
  <si>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</si>
  <si>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</si>
  <si>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</si>
  <si>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</si>
  <si>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TIPO RAIZ</t>
  </si>
  <si>
    <t>ESTACA TIPO TUBULÃO, CONCRETO USINADO LANÇADO C/ BOMBA OU DO CAMINHÃO</t>
  </si>
  <si>
    <t>ALARGAMENTO DE BASE DE TUBULÃO</t>
  </si>
  <si>
    <t>RADIER</t>
  </si>
  <si>
    <t>LAJE SOBRE SOLO</t>
  </si>
  <si>
    <t>CORTINA DE CONTENÇÃO</t>
  </si>
  <si>
    <t>FÔRMAS</t>
  </si>
  <si>
    <t>FÔRMAS PARA CORTINA DE CONTENÇÃO</t>
  </si>
  <si>
    <t>FÔRMAS PARA FUNDAÇÕES - RADIER</t>
  </si>
  <si>
    <t>FÔRMAS PARA FUNDAÇÕES - BLOCO</t>
  </si>
  <si>
    <t>FÔRMAS PARA FUNDAÇÕES - SAPATA</t>
  </si>
  <si>
    <t>FÔRMAS PARA FUNDAÇÕES - BALDRAME</t>
  </si>
  <si>
    <t>FÔRMAS PARA ESCADAS 2 LANCES</t>
  </si>
  <si>
    <t>FÔRMAS PARA ESCADAS 1 LANCE</t>
  </si>
  <si>
    <t>FÔRMAS CURVAS</t>
  </si>
  <si>
    <t>FÔRMAS MANUSEÁVEIS PARA PAREDES DE CONCRETO</t>
  </si>
  <si>
    <t>FÔRMAS PARA SUPERESTRUTURA - PILARES (PÉ-DIREITO SIMPLES/ MADEIRA SERRADA)</t>
  </si>
  <si>
    <t>FÔRMAS PARA SUPERESTRUTURA - PILARES (PÉ-DIREITO SIMPLES/ MADEIRA COMPENSADA RESINADA)</t>
  </si>
  <si>
    <t>FÔRMAS PARA SUPERESTRUTURA - PILARES (PÉ-DIREITO DUPLO/ MADEIRA COMPENSADA RESINADA)</t>
  </si>
  <si>
    <t>FÔRMAS PARA SUPERESTRUTURA - VIGAS (PÉ-DIREITO SIMPLES)</t>
  </si>
  <si>
    <t>FÔRMAS PARA SUPERESTRUTURA - VIGAS (PÉ-DIREITO DUPLO)</t>
  </si>
  <si>
    <t>FÔRMAS PARA SUPERESTRUTURA - LAJE NERVURADA</t>
  </si>
  <si>
    <t>FABRICAÇÃO DE FÔRMAS</t>
  </si>
  <si>
    <t>ESCORAMENTO DE FÔRMAS</t>
  </si>
  <si>
    <t>ESCORAMENTO METÁLICO</t>
  </si>
  <si>
    <t>FABRICAÇÃO DE ESCORAS</t>
  </si>
  <si>
    <t>ARMAÇÃO CA-50 - BLOCO, BALDRAME E SAPATA</t>
  </si>
  <si>
    <t>ARMAÇÃO CA-50 - CORTINA DE CONTENÇÃO</t>
  </si>
  <si>
    <t>ARMAÇÃO CA-50 - ESCADA</t>
  </si>
  <si>
    <t>ARMAÇÃO CA-50 - PILAR OU VIGA</t>
  </si>
  <si>
    <t>ARMAÇÃO CA-50 - LAJE</t>
  </si>
  <si>
    <t>ARMAÇÃO CA-50 - OUTROS exceto vigas, pilares, lajes e fundações</t>
  </si>
  <si>
    <t>ARMAÇÃO CA-60 - BLOCO, BALDRAME E SAPATA</t>
  </si>
  <si>
    <t>ARMAÇÃO CA-60 - ESCADA</t>
  </si>
  <si>
    <t>ARMAÇÃO CA-60 - PILAR OU VIGA</t>
  </si>
  <si>
    <t>ARMAÇÃO CA-60 - LAJE</t>
  </si>
  <si>
    <t>ARMAÇÃO CA-60 - OUTROS exceto vigas, pilares, lajes e fundações</t>
  </si>
  <si>
    <t>ARMAÇÃO PARA ALVENARIA ESTRUTURAL, CINTA, VERGA E CONTRAVERGA</t>
  </si>
  <si>
    <t>MONTAGEM DE ARMADURA - ESTACAS</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</si>
  <si>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</si>
  <si>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</si>
  <si>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</si>
  <si>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</si>
  <si>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</si>
  <si>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</si>
  <si>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</si>
  <si>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</si>
  <si>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</si>
  <si>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CONCRETAGEM DE ESCADAS</t>
  </si>
  <si>
    <t>CONCRETO MAGRO</t>
  </si>
  <si>
    <t>ELEMENTOS ESTRUTURAIS EM CONCRETO ARMADO</t>
  </si>
  <si>
    <t>MANUTENÇÃO / REPAROS - ELEMENTOS ESTRUTURAIS</t>
  </si>
  <si>
    <t>ESTRUTURAS EM CONCRETO ARMADO</t>
  </si>
  <si>
    <t>ELEMENTOS ESTRUTURAIS EM CONCRETO ARMADO - LAJE</t>
  </si>
  <si>
    <t>ELEMENTOS ESTRUTURAIS EM CONCRETO ARMADO - ESCADA</t>
  </si>
  <si>
    <t>ELEMENTOS ESTRUTURAIS EM CONCRETO ARMADO - VERGA</t>
  </si>
  <si>
    <t>ELEMENTOS ESTRUTURAIS EM CONCRETO ARMADO - CONTRAVERGA</t>
  </si>
  <si>
    <t>CINTA DE AMARRAÇÃO</t>
  </si>
  <si>
    <t>ELEMENTOS ESTRUTURAIS PRÉ-MOLDADOS - LAJE</t>
  </si>
  <si>
    <t>ELEMENTOS ESTRUTURAIS PRÉ-MOLDADOS - PEÇA RETANGULAR</t>
  </si>
  <si>
    <t>ELEMENTOS ESTRUTURAIS PRÉ-MOLDADOS - PEÇA CIRCULAR</t>
  </si>
  <si>
    <t>ELEMENTOS ESTRUTURAIS PRÉ-MOLDADOS - VERGA</t>
  </si>
  <si>
    <t>ELEMENTOS ESTRUTURAIS PRÉ-MOLDADOS - CONTRAVERGA</t>
  </si>
  <si>
    <t>ELEMENTOS EM PRÉ-MOLDADOS - DIVERSOS</t>
  </si>
  <si>
    <t>TIJOLOS LAMINADOS</t>
  </si>
  <si>
    <t>TIJOLOS FURADOS NA HORIZONTAL - 9x9x19 CM (ESPESSURA 9 CM)</t>
  </si>
  <si>
    <t>TIJOLOS FURADOS NA HORIZONTAL - 9x19x19 CM (ESPESSURA 9 CM)</t>
  </si>
  <si>
    <t>TIJOLOS FURADOS NA HORIZONTAL - 9x14x19 CM (ESPESSURA 9 CM)</t>
  </si>
  <si>
    <t>TIJOLOS FURADOS NA HORIZONTAL - 9x19x29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</si>
  <si>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</si>
  <si>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</si>
  <si>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</si>
  <si>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</si>
  <si>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</si>
  <si>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BLOCO DE CONCRETO VEDAÇÃO - CONCRETO APARENTE</t>
  </si>
  <si>
    <t>BLOCO DE GESSO</t>
  </si>
  <si>
    <t>PAREDE DRYWALL</t>
  </si>
  <si>
    <t>INSTALAÇÃO DE ISOLAMENTO OU REFORÇO EM DIVISÓRIA DRYWALL</t>
  </si>
  <si>
    <t>COBERTURA - ESTRUTURA</t>
  </si>
  <si>
    <t>MANUTENÇÃO / REPAROS - COBERTURA - ESTRUTURA</t>
  </si>
  <si>
    <t>ESTRUTURA PARA COBERTURA EM MADEIRA - TESOURA INTEIRA</t>
  </si>
  <si>
    <t>ESTRUTURA PARA COBERTURA EM MADEIRA - MEIA TESOURA</t>
  </si>
  <si>
    <t>ESTRUTURA PARA COBERTURA EM MADEIRA - PONTALETE</t>
  </si>
  <si>
    <t>ESTRUTURA PARA COBERTURA EM MADEIRA - TRAMA (RIPAS, CAIBROS E TERÇAS)</t>
  </si>
  <si>
    <t>PERGOLADO EM MADEIRA</t>
  </si>
  <si>
    <t>ESTRUTURA TRELIÇADA DE COBERTURA</t>
  </si>
  <si>
    <t>CONTRAVENTAMENTO COM CANTONEIRAS</t>
  </si>
  <si>
    <t>ESTRUTURA PARA COBERTURA EM AÇO - MEIA TESOURA</t>
  </si>
  <si>
    <t>ESTRUTURA PARA COBERTURA EM AÇO - TESOURA (INTEIRA OU MEIA)</t>
  </si>
  <si>
    <t>ESTRUTURA PARA COBERTURA EM AÇO - TESOURA INTEIRA</t>
  </si>
  <si>
    <t>SUBCOBERTURA - PROTEÇÃO TÉRMICA</t>
  </si>
  <si>
    <t>MANUTENÇÃO / REPAROS - SUBCOBERTURA - PROTEÇÃO TÉRMICA</t>
  </si>
  <si>
    <t>SUBCOBERTURA - PROTEÇÃO TÉRMICA COM LÃ MINERAL</t>
  </si>
  <si>
    <t>SUBCOBERTURA - PROTEÇÃO TÉRMICA COM MANTA PLÁSTICA E PELÍCULA DE ALUMÍNIO</t>
  </si>
  <si>
    <t>SUBCOBERTURA - PROTEÇÃO INFILTRAÇÃO COM LONA PLÁSTICA</t>
  </si>
  <si>
    <t>ISOLAMENTO TERMOACÚSTICO</t>
  </si>
  <si>
    <t>COBERTURA - TELHAMENTO</t>
  </si>
  <si>
    <t>MANUTENÇÃO / REPAROS - COBERTURA - TELHAMENTO</t>
  </si>
  <si>
    <t>CAPTAÇÃO E CONDUÇÃO DE ÁGUAS PLUVIAIS</t>
  </si>
  <si>
    <t>TUBOS COM CONEXÕES DE PVC SÉRIE R - ÁGUAS PLUVIAIS</t>
  </si>
  <si>
    <t>TUBOS E CONEXÕES DE PVC SÉRIE R - EM RAMAL DO ENCAMINHAMENTO DE ÁGUAS PLUVIAIS</t>
  </si>
  <si>
    <t>TUBOS E CONEXÕES DE PVC - EM CONDUTORES VERTICAIS DE ÁGUAS PLUVIAIS</t>
  </si>
  <si>
    <t>TUBOS E CONEXÕES DE PVC - ÁGUAS PLUVIAIS</t>
  </si>
  <si>
    <t>ESQUADRIAS EM MADEIRA</t>
  </si>
  <si>
    <t>PORTA DE MADEIRA FRISADA SEMI-OCA</t>
  </si>
  <si>
    <t>PORTA DE MADEIRA SEMI-OCA PARA CERA OU VERNIZ</t>
  </si>
  <si>
    <t>PORTA DE MADEIRA SEMI-OCA PARA PINTURA</t>
  </si>
  <si>
    <t>PORTA DE MADEIRA COMPENSADAS</t>
  </si>
  <si>
    <t>PORTA DE MADEIRA - MEXICANAS</t>
  </si>
  <si>
    <t>PORTA DE MADEIRA - CORRER</t>
  </si>
  <si>
    <t>PORTA DE MADEIRA - VENEZIANA</t>
  </si>
  <si>
    <t>PORTA DE MADEIRA - COM VISOR</t>
  </si>
  <si>
    <t>PORTA DE MADEIRA PCD</t>
  </si>
  <si>
    <t>KIT DE PORTA DE MADEIRA MEXICANA, SEM FECHADURA</t>
  </si>
  <si>
    <t>KIT DE PORTA DE MADEIRA MEXICANA, COM FECHADURA</t>
  </si>
  <si>
    <t>KIT DE PORTA DE MADEIRA FRISADA SEMI-OCA, COM FECHADURA</t>
  </si>
  <si>
    <t>KIT DE PORTA DE MADEIRA FRISADA SEMI-OCA, SEM FECHADURA</t>
  </si>
  <si>
    <t>KIT DE PORTA DE MADEIRA SEMI-OCA PARA CERA OU VERNIZ, COM FECHADURA</t>
  </si>
  <si>
    <t>KIT DE PORTA DE MADEIRA SEMI-OCA PARA CERA OU VERNIZ, SEM FECHADURA</t>
  </si>
  <si>
    <t>KIT DE PORTA DE MADEIRA SEMI-OCA PARA PINTURA, COM FECHADURA</t>
  </si>
  <si>
    <t>KIT DE PORTA DE MADEIRA SEMI-OCA PARA PINTURA, SEM FECHADURA</t>
  </si>
  <si>
    <t>KIT DE PORTA PRONTA DE MADEIRA EM ACABAMENTO MELAMÍNICO</t>
  </si>
  <si>
    <t>KIT DE PORTA PRONTA DE MADEIRA EM ACABAMENTO MELAMÍNICO E BATENTE METÁLICO</t>
  </si>
  <si>
    <t>KIT DE PORTA PRONTA DE MADEIRA COM MARCO EM AÇO</t>
  </si>
  <si>
    <t>KIT DE PORTA DE MADEIRA- VENEZIANA, COM FECHADURA</t>
  </si>
  <si>
    <t>KIT DE PORTA DE MADEIRA- VENEZIANA, SEM FECHADURA</t>
  </si>
  <si>
    <t>ESQUADRIAS  EM ALUMÍNIO</t>
  </si>
  <si>
    <t>ESQUADRIAS EM FERRO/AÇO</t>
  </si>
  <si>
    <t>PORTAS EM FERRO TIPO GRADE/CHAPA</t>
  </si>
  <si>
    <t>PORTAS EM FERRO/ACO TIPO VENEZIANA</t>
  </si>
  <si>
    <t>PORTAS EM ACO DE ENROLAR</t>
  </si>
  <si>
    <t>PORTAS EM FERRO DE CORRER</t>
  </si>
  <si>
    <t>PORTA CORTA-FOGO</t>
  </si>
  <si>
    <t>JANELAS EM FERRO/AÇO BASCULANTES</t>
  </si>
  <si>
    <t>JANELAS EM FERRO/AÇO DE CORRER</t>
  </si>
  <si>
    <t>JANELAS EM FERRO/AÇO MAXIM AR</t>
  </si>
  <si>
    <t>PORTA DE VIDRO</t>
  </si>
  <si>
    <t>MANUTENÇÃO / REPAROS - ELETRIFICAÇÃO E ILUMINAÇÃO PÚBLICA</t>
  </si>
  <si>
    <t>GRAMPO PARALELO</t>
  </si>
  <si>
    <t>LAÇO DE ROLDANA E ALÇA PRÉ-FORMADA</t>
  </si>
  <si>
    <t>ASSENTAMENTO DE POSTE DE CONCRETO</t>
  </si>
  <si>
    <t>ELETRODUTOS, PERFILADOS, ELETROCALHAS, CANALETAS</t>
  </si>
  <si>
    <t>INSTALAÇÃO- 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</si>
  <si>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</si>
  <si>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</si>
  <si>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</si>
  <si>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</si>
  <si>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</si>
  <si>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</si>
  <si>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</si>
  <si>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</si>
  <si>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</si>
  <si>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</si>
  <si>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</si>
  <si>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</si>
  <si>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</si>
  <si>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</si>
  <si>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</si>
  <si>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</si>
  <si>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</si>
  <si>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</si>
  <si>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</si>
  <si>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</si>
  <si>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</si>
  <si>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CAIXAS DE PASSAGEM - CHAPA METÁLICA</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</si>
  <si>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</si>
  <si>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</si>
  <si>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</si>
  <si>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</si>
  <si>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</si>
  <si>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</si>
  <si>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</si>
  <si>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</si>
  <si>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QUADROS DE DISTRIBUIÇÃO DE ENERGIA</t>
  </si>
  <si>
    <t>QUADROS DE MEDIÇÃO GERAL</t>
  </si>
  <si>
    <t>CAIXA DE PROTEÇÃO PARA MEDIDOR</t>
  </si>
  <si>
    <t>DISJUNTOR MONOPOLAR</t>
  </si>
  <si>
    <t>DISJUNTOR BIPOLAR</t>
  </si>
  <si>
    <t>DISJUNTOR TRIPOLAR</t>
  </si>
  <si>
    <t>TERMINAIS, CONECTORES E CABEAMENTO ELÉTRICO</t>
  </si>
  <si>
    <t>MANUTENÇÃO / REPAROS - TERMINAIS, CONECTORES E CABEAMENTO ELÉTRICO</t>
  </si>
  <si>
    <t>AMARRAÇÃO DE CABEAMENTO</t>
  </si>
  <si>
    <t>CABO DE COBRE ISOLAMENTO 450/750V</t>
  </si>
  <si>
    <t>CABO DE COBRE ISOLAMENTO 0,6/1KV</t>
  </si>
  <si>
    <t>INTERRUPTORES E TOMADAS</t>
  </si>
  <si>
    <t>MANUTENÇÃO / REPAROS - INTERRUPTORES E TOMADAS</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</si>
  <si>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</si>
  <si>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</si>
  <si>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</si>
  <si>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</si>
  <si>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</si>
  <si>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</si>
  <si>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</si>
  <si>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</si>
  <si>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</si>
  <si>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</si>
  <si>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</si>
  <si>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</si>
  <si>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</si>
  <si>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</si>
  <si>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SENSOR DE PRESENÇA</t>
  </si>
  <si>
    <t>MANUTENÇÃO / REPAROS - ILUMINAÇÃO DE EDIFICAÇÕES</t>
  </si>
  <si>
    <t>ILUMINAÇÃO PÚBLICA</t>
  </si>
  <si>
    <t>BRAÇOS E FIXACÃO P/ ILUMINAÇÃO PÚBLICA</t>
  </si>
  <si>
    <t>PONTO DE ILUMINAÇÃO E TOMADA</t>
  </si>
  <si>
    <t>LÂMPADAS E REATORES</t>
  </si>
  <si>
    <t>MANUTENÇÃO / REPAROS - LÂMPADAS E REATORES</t>
  </si>
  <si>
    <t>LÂMPADAS COMPACTAS</t>
  </si>
  <si>
    <t>LÂMPADAS FLUORESCENTES</t>
  </si>
  <si>
    <t>LÂMPADAS VAPOR METÁLICO</t>
  </si>
  <si>
    <t>LÂMPADAS VAPOR DE MERCÚRIO</t>
  </si>
  <si>
    <t>LÂMPADAS VAPOR DE SÓDIO</t>
  </si>
  <si>
    <t>LÂMPADAS MISTAS</t>
  </si>
  <si>
    <t>LÂMPADAS LED</t>
  </si>
  <si>
    <t>EQUIPAMENTOS ELÉTRICOS</t>
  </si>
  <si>
    <t>MANUTENÇÃO / REPAROS - EQUIPAMENTOS ELÉTRICOS</t>
  </si>
  <si>
    <t>CHUVEIROS</t>
  </si>
  <si>
    <t>APARELHOS SINALIZADORES</t>
  </si>
  <si>
    <t>VENTILADORES</t>
  </si>
  <si>
    <t>BEBEDOURO</t>
  </si>
  <si>
    <t>PLATAFORMA ELEVATÓRIA E ELEVADOR</t>
  </si>
  <si>
    <t>SISTEMAS DE AQUECIMENTO DE ÁGUA</t>
  </si>
  <si>
    <t>BARRA CHATA DE ALUMÍNIO</t>
  </si>
  <si>
    <t>CABO DE ALUMÍNIO NÚ</t>
  </si>
  <si>
    <t>CONEXÃO EXOTÉRMICA</t>
  </si>
  <si>
    <t>CABO TELEFÔNICO CTP</t>
  </si>
  <si>
    <t>CABO TELEFÔNICO CCI</t>
  </si>
  <si>
    <t>CABO TELEFÔNICO CI</t>
  </si>
  <si>
    <t>CABO FIBRA ÓTICA</t>
  </si>
  <si>
    <t>PATCH CORD</t>
  </si>
  <si>
    <t>PATCH PANEL</t>
  </si>
  <si>
    <t>DISTRIBUIDOR INTERNO ÓTICO</t>
  </si>
  <si>
    <t>SWITCH</t>
  </si>
  <si>
    <t>BLOCOS</t>
  </si>
  <si>
    <t>OUTROS</t>
  </si>
  <si>
    <t>PONTO DE LÓGICA</t>
  </si>
  <si>
    <t>INSTALAÇÃO - SISTEMAS DE VENTILACÃO</t>
  </si>
  <si>
    <t>TUBO DE COBRE FLEXÍVEL COM ISOLAMENTO - AR CONDICIONADO</t>
  </si>
  <si>
    <t>PRESSOSTATO</t>
  </si>
  <si>
    <t>TUBOS E CONEXÕES DE AÇO GALVANIZADO - MEDIÇÃO DE GÁS</t>
  </si>
  <si>
    <t>TUBOS PEX - INSTALAÇÕES DE GÁS</t>
  </si>
  <si>
    <t>TUBOS E CONEXÕES DE AÇO GALVANIZADO COM COSTURA, SOLDADA, GÁS</t>
  </si>
  <si>
    <t>TUBOS E CONEXÕES DE AÇO GALVANIZADO COM COSTURA, ROSQUEADA, GÁS</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</si>
  <si>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</si>
  <si>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</si>
  <si>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CONEXÕES DE COBRE - PRUMADA</t>
  </si>
  <si>
    <t>CONEXÕES DE COBRE - RAMAL DE DISTRIBUIÇÃO</t>
  </si>
  <si>
    <t>CONEXÕES DE COBRE - RAMAL E SUB-RAMAL</t>
  </si>
  <si>
    <t>CONEXÕES DE BRONZE/LATÃO - PRUMADA</t>
  </si>
  <si>
    <t>CONEXÕES DE BRONZE/LATÃO - RAMAL E SUB-RAMAL</t>
  </si>
  <si>
    <t>CONEXÕES DE BRONZE/LATÃO - RAMAL DE DISTRIBUIÇÃO</t>
  </si>
  <si>
    <t>INSTALAÇÕES DE SEGURANÇA CONTRA INCÊNDIO E PÂNICO</t>
  </si>
  <si>
    <t>MANUTENCAO / REPAROS - PSCI</t>
  </si>
  <si>
    <t>REGISTRO GLOBO ANGULAR</t>
  </si>
  <si>
    <t>REDE DE ALIMENTAÇÃO PARA HIDRANTES - AÇO PRETO</t>
  </si>
  <si>
    <t>REDE DE ALIMENTAÇÃO PARA HIDRANTES - AÇO GALVANIZADO, CONEXÃO ROSQUEADA</t>
  </si>
  <si>
    <t>REDE DE ALIMENTAÇÃO PARA HIDRANTES - AÇO GALVANIZADO, CONEXÃO SOLDADA</t>
  </si>
  <si>
    <t>TUBOS DE AÇO GALVANIZADO COM COSTURA, ROSQUEADA, SPRINKLER</t>
  </si>
  <si>
    <t>SPRINKLER E CONEXÕES EM FERRO GALVANIZADO, ROSQUEADA, PARA SPRINKLER</t>
  </si>
  <si>
    <t>CONEXÕES EM FERRO GALVANIZADO, SOLDADA, PARA SPRINKLER</t>
  </si>
  <si>
    <t>FIXAÇÃO DE TUBULAÇÃO</t>
  </si>
  <si>
    <t>ABERTURA E FECHAMENTO DE RASGO</t>
  </si>
  <si>
    <t>FURO E PASSANTE PARA PASSAGEM DE TUBOS</t>
  </si>
  <si>
    <t>FURO EM CAIXA D'ÁGUA</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</si>
  <si>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</si>
  <si>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</si>
  <si>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</si>
  <si>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</si>
  <si>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</si>
  <si>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</si>
  <si>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</si>
  <si>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</si>
  <si>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</si>
  <si>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</si>
  <si>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</si>
  <si>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POLIÉSTER REFORÇADO COM FIBRA DE VIDRO</t>
  </si>
  <si>
    <t>RESERVATÓRIOS - POLIETILENO</t>
  </si>
  <si>
    <t>RESERVATÓRIOS - BÓIA</t>
  </si>
  <si>
    <t>RESERVATÓRIOS - SUPORTE</t>
  </si>
  <si>
    <t>TUBOS DE AÇO GALVANIZADO COM COSTURA, RANHURADA, EM PRUMADAS</t>
  </si>
  <si>
    <t>TUBOS E CONEXÕES DE AÇO GALVANIZADO COM COSTURA, ROSQUEADA, EM PRUMADAS</t>
  </si>
  <si>
    <t>TUBOS DE AÇO GALVANIZADO COM COSTURA, ROSQUEADA, RESERVAÇÃO DE ÁGUA</t>
  </si>
  <si>
    <t>TUBOS DE AÇO GALVANIZADO COM COSTURA</t>
  </si>
  <si>
    <t>TUBOS DE COBRE - CLASSE E (instalações de água fria e água quente, gases combustíveis, instalações de combate a incêndio por hidrante e sprinklers)</t>
  </si>
  <si>
    <t>TUBOS PEX - RAMAL OU SUB-RAMAL</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</si>
  <si>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</si>
  <si>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</si>
  <si>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</si>
  <si>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</si>
  <si>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TUBOS DE PVC CORRUGADO PARA ESGOTO, JUNTA ELÁSTICA</t>
  </si>
  <si>
    <t>TUBOS DE CONCRETO - REDES COLETORAS DE ESGOTO, BAIXO NÍVEL DE INTERFERÊNCIAS</t>
  </si>
  <si>
    <t>TUBOS DE CONCRETO - REDES COLETORAS DE ESGOTO, ALTO NÍVEL DE INTERFERÊNCIAS</t>
  </si>
  <si>
    <t>TUBOS DE PVC E CONEXÕES - REDE COLETORA DE ESGOTO</t>
  </si>
  <si>
    <t>TUBOS DE PVC CORRUGADO DUPLA PAREDE - REDE COLETORA DE ESGOTO, JUNTA ELÁSTICA</t>
  </si>
  <si>
    <t>ASSENTAMENTO DE TUBOS DE PEAD CORRUGADO PARA ESGOTO, JUNTA ELÁSTICA INTEGRADA</t>
  </si>
  <si>
    <t>TUBOS DE PEAD CORRUGADO DUPLA PAREDE - REDE COLETORA DE ESGOTO, JUNTA ELÁSTICA INTEGRADA</t>
  </si>
  <si>
    <t>TUBOS DE PEAD LISO - REDE DE ÁGUA OU ESGOTO, JUNTA SOLDADA</t>
  </si>
  <si>
    <t>ASSENTAMENTO CONEXÃO C/ 2 ACESSOS - PEAD LISO, JUNTA SOLDADA</t>
  </si>
  <si>
    <t>ASSENTAMENTO CONEXÃO C/ 3 ACESSOS - PEAD LISO, JUNTA SOLDADA</t>
  </si>
  <si>
    <t>CONEXÕES EM PEAD LISO</t>
  </si>
  <si>
    <t>COLETOR PREDIAL DE ESGOTO</t>
  </si>
  <si>
    <t>TAMPAS PARA ESGOTO</t>
  </si>
  <si>
    <t>CAIXA PARA REDE DE ESGOTO</t>
  </si>
  <si>
    <t>CAIXA SEPARADORA DE ÓLEO</t>
  </si>
  <si>
    <t>POÇO DE VISITA CIRCULAR P/ ESGOTO</t>
  </si>
  <si>
    <t>CHAMINÉ PARA POÇO DE VISITA P/ ESGOTO</t>
  </si>
  <si>
    <t>BASE PARA POÇO DE VISITA RETANGULAR P/ ESGOTO</t>
  </si>
  <si>
    <t>ACRÉSCIMO PARA POÇO DE VISITA RETANGULAR P/ ESGOTO</t>
  </si>
  <si>
    <t>BASE PARA POÇO DE VISITA CIRCULAR P/ ESGOTO</t>
  </si>
  <si>
    <t>ACRÉSCIMO PARA POÇO DE VISITA CIRCULAR P/ ESGOTO</t>
  </si>
  <si>
    <t>CAIXA DISTRIBUIDORA DE VAZÃO (SUMIDOUROS MÚLTIPLOS)</t>
  </si>
  <si>
    <t>SISTEMAS DE TRATAMENTO DE ESGOTO - TANQUE SÉPTICA</t>
  </si>
  <si>
    <t>SISTEMAS DE TRATAMENTO DE ESGOTO - FILTRO ANAERÓBIO</t>
  </si>
  <si>
    <t>SISTEMAS DE TRATAMENTO DE ESGOTO - SUMIDOURO</t>
  </si>
  <si>
    <t>SISTEMAS DE TRATAMENTO DE ESGOTO - CLORADOR</t>
  </si>
  <si>
    <t>TUBO DE INSPEÇÃO E LIMPEZA - ESGOTO</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</si>
  <si>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</si>
  <si>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</si>
  <si>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</si>
  <si>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</si>
  <si>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</si>
  <si>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BANCO ARTICULADO</t>
  </si>
  <si>
    <t>ENGATE FLEXÍVEL</t>
  </si>
  <si>
    <t>MICTÓRIO</t>
  </si>
  <si>
    <t>ACESSÓRIOS - SABONETERIAS E PAPELEIRAS</t>
  </si>
  <si>
    <t>REGISTRO DE PRESSÃO</t>
  </si>
  <si>
    <t>REGISTRO DE GAVETA</t>
  </si>
  <si>
    <t>REGISTRO DE ESFERA</t>
  </si>
  <si>
    <t>VÁLVULA DE DESCARGA</t>
  </si>
  <si>
    <t>ACABAMENTOS</t>
  </si>
  <si>
    <t>VÁLVULA DE RETENÇÃO</t>
  </si>
  <si>
    <t>VÁLVULA DE PÉ COM CRIVO</t>
  </si>
  <si>
    <t>VÁLVULA DE ESFERA</t>
  </si>
  <si>
    <t>EXAUSTÃO</t>
  </si>
  <si>
    <t>MANUTENÇÃO / REPAROS - EXAUSTÃO</t>
  </si>
  <si>
    <t>COMPLEMENTOS - EXAUSTÃO</t>
  </si>
  <si>
    <t>DRENAGEM E CONDUÇÃO DE ÁGUAS PLUVIAIS</t>
  </si>
  <si>
    <t>DRENO SUBSUPERFICIAL</t>
  </si>
  <si>
    <t>DRENO PROFUNDO</t>
  </si>
  <si>
    <t>DRENO EM MURO DE CONTENÇÃO</t>
  </si>
  <si>
    <t>DRENO BARBACÃ</t>
  </si>
  <si>
    <t>DRENO ESPINHA DE PEIXE</t>
  </si>
  <si>
    <t>TUBOS DE CONCRETO SIMPLES - REDES COLETORAS DE ÁGUAS PLUVIAIS, BAIXO NÍVEL DE INTERFERÊNCIAS</t>
  </si>
  <si>
    <t>TUBOS DE CONCRETO - REDES COLETORAS DE ÁGUAS PLUVIAIS, BAIXO NÍVEL DE INTERFERÊNCIAS</t>
  </si>
  <si>
    <t>TUBOS DE CONCRETO - REDES COLETORAS DE ÁGUAS PLUVIAIS, ALTO NÍVEL DE INTERFERÊNCIAS</t>
  </si>
  <si>
    <t>CAIXA COM GRELHA SIMPLES</t>
  </si>
  <si>
    <t>CAIXA COM GRELHA DUPLA</t>
  </si>
  <si>
    <t>CAIXA COM GRELHA</t>
  </si>
  <si>
    <t>POÇO DE INSPEÇÃO CIRCULAR PARA DRENAGEM</t>
  </si>
  <si>
    <t>BASE PARA POÇO DE VISITA CIRCULAR PARA DRENAGEM</t>
  </si>
  <si>
    <t>BASE PARA POCO DE VISITA RETANGULAR PARA DRENAGEM</t>
  </si>
  <si>
    <t>CAIXA PARA REDE DE DRENAGEM - TIJOLO CERÂMICO MACIÇO</t>
  </si>
  <si>
    <t>CAIXA PARA REDE DE DRENAGEM - BLOCO DE CONCRETO</t>
  </si>
  <si>
    <t>CAIXAS COM GRELHA</t>
  </si>
  <si>
    <t>GRELHA DE FERRO FUNDIDO</t>
  </si>
  <si>
    <t>CAIXAS PARA BOCA DE LOBO</t>
  </si>
  <si>
    <t>FORMAS P/ BOCA DE BUEIRO</t>
  </si>
  <si>
    <t>ARMAÇÃO P/ BUEIRO</t>
  </si>
  <si>
    <t>CONCRETAGEM P/ BOCA DE BUEIRO</t>
  </si>
  <si>
    <t>BOCA P/ BUEIRO SIMPLES</t>
  </si>
  <si>
    <t>BOCA P/ BUEIRO DUPLO</t>
  </si>
  <si>
    <t>BOCA P/ BUEIRO TRIPLO</t>
  </si>
  <si>
    <t>POÇO DE INSPEÇÃO CIRCULAR P/ DRENAGEM</t>
  </si>
  <si>
    <t>CHAMINÉ PARA POÇO DE VISITA P/ DRENAGEM</t>
  </si>
  <si>
    <t>BASE PARA POÇO DE VISITA CIRCULAR P/ DRENAGEM</t>
  </si>
  <si>
    <t>BASE PARA POÇO DE VISITA RETANGULAR P/ DRENAGEM</t>
  </si>
  <si>
    <t>ACRÉSCIMO PARA POÇO DE VISITA CIRCULAR P/ DRENAGEM</t>
  </si>
  <si>
    <t>ACRÉSCIMO PARA POÇO DE VISITA RETANGULAR P/ DRENAGEM</t>
  </si>
  <si>
    <t>IMPERMEABILIZAÇÃO SEMI-FLEXÍVEL</t>
  </si>
  <si>
    <t>REFORÇO COM VEÚ</t>
  </si>
  <si>
    <t>CHAPISCO EM PANOS SEM VÃOS - DE FACHADA</t>
  </si>
  <si>
    <t>CHAPISCO EM PANOS COM VÃOS - DE FACHADA</t>
  </si>
  <si>
    <t>CHAPISCO COM DESEMPENADEIRA DENTADA</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</si>
  <si>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</si>
  <si>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</si>
  <si>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</si>
  <si>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</si>
  <si>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</si>
  <si>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</si>
  <si>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</si>
  <si>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CERAMICAS PAREDES MEIA ALTURA</t>
  </si>
  <si>
    <t>CERAMICAS PAREDES ALTURA INTEIRA</t>
  </si>
  <si>
    <t>REVESTIMENTO DE CONCRETO PROJETADO</t>
  </si>
  <si>
    <t>TEXTURA ACRÍLICA</t>
  </si>
  <si>
    <t>TETOS</t>
  </si>
  <si>
    <t>MANUTENÇÃO / REPAROS - TETOS</t>
  </si>
  <si>
    <t>CHAPISCO EM TETO</t>
  </si>
  <si>
    <t>MASSA ÚNICA PARA PINTURA EM TETO</t>
  </si>
  <si>
    <t>FORROS</t>
  </si>
  <si>
    <t>MANUTENÇÃO / REPAROS - FORROS</t>
  </si>
  <si>
    <t>PREPARO DE CONTRAPISO</t>
  </si>
  <si>
    <t>PISO EM LADRILHO</t>
  </si>
  <si>
    <t>PISO - PAINEL</t>
  </si>
  <si>
    <t>RODAPÉ EM POLIESTIRENO</t>
  </si>
  <si>
    <t>PAVIMENTAÇÃO COM PEDRA</t>
  </si>
  <si>
    <t>SUBLEITO E BASE</t>
  </si>
  <si>
    <t>MANUTENÇÃO / REPAROS - SUBLEITO E BASE</t>
  </si>
  <si>
    <t>PREPARO E REGULARIZAÇÃO</t>
  </si>
  <si>
    <t>BASE / SUB BASE</t>
  </si>
  <si>
    <t>MEIO-FIO, SARJETA E BARREIRA</t>
  </si>
  <si>
    <t>MANUTENÇÃO / REPAROS - MEIO-FIO, SARJETA E BARREIRA</t>
  </si>
  <si>
    <t>REVESTIMENTO DE PISOS CIMENTADOS E EM CONCRETO</t>
  </si>
  <si>
    <t>MANUTENÇÃO / REPAROS - PISOS CIMENTADOS E EM CONCRETO</t>
  </si>
  <si>
    <t>PISOS EM CONCRETO - JUNTAS / BARRAS DE LIGAÇÃO</t>
  </si>
  <si>
    <t>REVESTIMENTO DE PISOS COM PEDRA E AGREGADOS</t>
  </si>
  <si>
    <t>MANUTENÇÃO / REPAROS - PISOS COM PEDRA E AGREGADOS</t>
  </si>
  <si>
    <t>PISO EM PEDRA E GRANILITE/MARMORITE</t>
  </si>
  <si>
    <t>RODAPÉ EM PEDRA E GRANILITE/MARMORITE</t>
  </si>
  <si>
    <t>SOLEIRA EM PEDRA</t>
  </si>
  <si>
    <t>REVESTIMENTO DE PISOS INTERTRAVADOS</t>
  </si>
  <si>
    <t>MANUTENÇÃO / REPAROS - PISOS INTERTRAVADOS</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</si>
  <si>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</si>
  <si>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</si>
  <si>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</si>
  <si>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</si>
  <si>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</si>
  <si>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PISO EM BLOCO DE CONCRETO INTERTRAVADO - PODOTÁTIL</t>
  </si>
  <si>
    <t>REVESTIMENTOS ASFÁLTICOS</t>
  </si>
  <si>
    <t>MANUTENÇÃO / REPAROS - REVESTIMENTOS ASFÁLTICOS</t>
  </si>
  <si>
    <t>REVESTIMENTO ASFÁLTICO</t>
  </si>
  <si>
    <t>REVESTIMENTO ASFÁLTICO - PRÉ-MISTURADO A FRIO</t>
  </si>
  <si>
    <t>REVESTIMENTO ASFÁLTICO - TRATAMENTO SUPERFICIAL</t>
  </si>
  <si>
    <t>REVESTIMENTO ASFÁLTICO - CBUQ</t>
  </si>
  <si>
    <t>PINTURAS EM PAREDES, TETOS E PISOS</t>
  </si>
  <si>
    <t>MANUTENÇÃO / REPAROS - PINTURAS EM PAREDES, TETOS E PISOS</t>
  </si>
  <si>
    <t>FUNDO SELADOR</t>
  </si>
  <si>
    <t>PINTURA A ÓLEO</t>
  </si>
  <si>
    <t>PINTURA DE FAIXAS E SÍMBOLOS</t>
  </si>
  <si>
    <t>PINTURAS EM SUPERFÍCIES METÁLICAS</t>
  </si>
  <si>
    <t>MANUTENÇÃO / REPAROS - PINTURAS EM SUPERFÍCIES METÁLICAS</t>
  </si>
  <si>
    <t>PINTURA EM SUPERFÍCIES METÁLICAS - FUNDO ANTICORROSIVO</t>
  </si>
  <si>
    <t>PINTURA EM SUPERFÍCIES METÁLICAS - FUNDO PREPARADOR</t>
  </si>
  <si>
    <t>PINTURA EM SUPERFÍCIES METÁLICAS - TINTA ACRÍLICA</t>
  </si>
  <si>
    <t>PINTURA EM SUPERFÍCIES METÁLICAS - TINTA ESMALTE GRAFITE</t>
  </si>
  <si>
    <t>PINTURA EM SUPERFÍCIES METÁLICAS - TINTA ESMALTE ACETIINADO</t>
  </si>
  <si>
    <t>PINTURA EM SUPERFÍCIES METÁLICAS - TINTA ESMALTE BRILHANTE</t>
  </si>
  <si>
    <t>PINTURA EM SUPERFÍCIES METÁLICAS - TINTA ESMALTE FOSCO</t>
  </si>
  <si>
    <t>PINTURA EM SUPERFÍCIES METÁLICAS - EPÓXI</t>
  </si>
  <si>
    <t>PINTURA EM SUPERFÍCIES METÁLICAS - OUTROS</t>
  </si>
  <si>
    <t>PINTURAS EM MADEIRA</t>
  </si>
  <si>
    <t>MANUTENÇÃO / REPAROS - PINTURAS EM MADEIRA</t>
  </si>
  <si>
    <t>PINTURA EM MADEIRA - EMASSAMENTO</t>
  </si>
  <si>
    <t>PINTURA EM MADEIRA - FUNDO NIVELADOR</t>
  </si>
  <si>
    <t>PINTURA EM MADEIRA - VERNIZ</t>
  </si>
  <si>
    <t>PINTURA EM MADEIRA - A ÓLEO</t>
  </si>
  <si>
    <t>PINTURA EM MADEIRA - ESMALTE</t>
  </si>
  <si>
    <t>PINTURA EM MADEIRA - IMUNIZANTE</t>
  </si>
  <si>
    <t>MURETA GUIA</t>
  </si>
  <si>
    <t>CONTENÇÃO PERFIL PRANCHADO COM PRANCHÃO DE MADEIRA</t>
  </si>
  <si>
    <t>CONTENÇÃO CORTINA DE ESTACAS</t>
  </si>
  <si>
    <t>MASTRO P/ BANDEIRA</t>
  </si>
  <si>
    <t>ACADEMIA AR LIVRE</t>
  </si>
  <si>
    <t>LIXEIRAS</t>
  </si>
  <si>
    <t>MANUTENÇÃO / REPAROS - EQUIPAMENTOS ESCOLARES/MOBILIÁRIOS</t>
  </si>
  <si>
    <t>QUADROS / LOUSA / BATE-CARTEIRA / FILETE DE MADEIRA</t>
  </si>
  <si>
    <t>ASSENTAMENTO DE TUBULAÇÃO E CONEXÕES</t>
  </si>
  <si>
    <t>ASSENTAMENTO DE TUBOS DE CONCRETO PARA ÁGUAS PLUVIAIS</t>
  </si>
  <si>
    <t>ASSENTAMENTO DE TUBOS DE FERRO FUNDIDO JUNTA ELÁSTICA</t>
  </si>
  <si>
    <t>ASSENTAMENTO DE TUBOS DE FERRO FUNDIDO JUNTA FLANGEADA</t>
  </si>
  <si>
    <t>ASSENTAMENTO DE CONEXÃO 2 ACESSOS, FERRO FUNDIDO JUNTA FLANGEADA</t>
  </si>
  <si>
    <t>ASSENTAMENTO DE CONEXÃO 3 ACESSOS, FERRO FUNDIDO JUNTA FLANGEADA</t>
  </si>
  <si>
    <t>ASSENTAMENTO DE CONEXÃO 1 ACESSO, FERRO FUNDIDO JUNTA FLANGEADA</t>
  </si>
  <si>
    <t>ASSENTAMENTO DE TUBOS DE AÇO COM JUNTA SOLDADA</t>
  </si>
  <si>
    <t>INSTALAÇÃO DE VÁLVULAS, REGISTRO E BOMBAS</t>
  </si>
  <si>
    <t>ENSAIO EM INSTALAÇÃO HIDRÁULICA</t>
  </si>
  <si>
    <t>USINAGEM DE BRITA</t>
  </si>
  <si>
    <t>USINAGEM DE CONCRETO</t>
  </si>
  <si>
    <t>USINAGEM DE PRÉ-MISTURADO A FRIO</t>
  </si>
  <si>
    <t>USINAGEM DE CBUQ</t>
  </si>
  <si>
    <t xml:space="preserve">BETONEIRAS </t>
  </si>
  <si>
    <t xml:space="preserve">MISTURADORES </t>
  </si>
  <si>
    <t>SERRA CIRCULAR</t>
  </si>
  <si>
    <t>PULVERIZADOR DE TINTA</t>
  </si>
  <si>
    <t>LAVADORA DE ALTA PRESSÃO</t>
  </si>
  <si>
    <t>MARTELO PERFURADOR</t>
  </si>
  <si>
    <t>MARTELO DEMOLIDOR</t>
  </si>
  <si>
    <t>SOLDA TOPO OU CORDÃO</t>
  </si>
  <si>
    <t>GRUPO DE SOLDAGEM</t>
  </si>
  <si>
    <t>INVERSOR DE SOLDA</t>
  </si>
  <si>
    <t>APARELHO PARA CORTE E SOLDA</t>
  </si>
  <si>
    <t>MÁQUINA SOLDA</t>
  </si>
  <si>
    <t>FRESADORA DE ASFALTO</t>
  </si>
  <si>
    <t>MANIPULADOR TELESCÓPICO</t>
  </si>
  <si>
    <t>CAMINHÃO BASCULANTE</t>
  </si>
  <si>
    <t>CAMINHÃO BASCULANTE TOCO</t>
  </si>
  <si>
    <t>CAMINHÃO BASCULANTE TRUCADO</t>
  </si>
  <si>
    <t>CAMINHÃO BASCULANTE C/ CAVALO MECÂNICO</t>
  </si>
  <si>
    <t>CAMINHÃO TOCO</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</si>
  <si>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</si>
  <si>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</si>
  <si>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</si>
  <si>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</si>
  <si>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</si>
  <si>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</si>
  <si>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</si>
  <si>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</si>
  <si>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</si>
  <si>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</si>
  <si>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</si>
  <si>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</si>
  <si>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</si>
  <si>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</si>
  <si>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</si>
  <si>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</si>
  <si>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LAMA ASFÁLTICA</t>
  </si>
  <si>
    <t>USINA DE ASFALTO À FRIO</t>
  </si>
  <si>
    <t>USINA DE CONCRETO</t>
  </si>
  <si>
    <t>USINA MISTURADORA DE SOLOS</t>
  </si>
  <si>
    <t>PLACA DE OBRA EM CHAPA DE AÇO GALVANIZADO, INSTALADA</t>
  </si>
  <si>
    <t>ESTACA TIPO TUBULÃO, CONCRETO IN LOCO E LANÇADO C/ JERICA</t>
  </si>
  <si>
    <t>ÁGUA FRIA - TUBOS e CONEXÕES DE PVC  (EM RESERVATÓRIOS)</t>
  </si>
  <si>
    <t>ÁGUA FRIA - TUBOS e CONEXÕES DE PVC  (EM PRUMADA)</t>
  </si>
  <si>
    <t>ÁGUA FRIA - TUBOS e CONEXÕES DE PVC  (EM RAMAL OU SUB-RAMAL)</t>
  </si>
  <si>
    <t>ÁGUA FRIA - TUBOS e CONEXÕES DE PVC  (EM RAMAL DE DISTRIBUIÇÃO)</t>
  </si>
  <si>
    <t>TUBOS DE COBRE - CLASSE E COM ISOLAMENTO (instalações de água fria e água quente, gases combustíveis, instalações de combate a incêndio por hidrante e sprinklers)</t>
  </si>
  <si>
    <t/>
  </si>
  <si>
    <t>00051/ORSE - DEZ/2021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</si>
  <si>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</si>
  <si>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</si>
  <si>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</si>
  <si>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</si>
  <si>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MÁQUINA FORMER DOBRAS DIVERSAS: 220V/380V TRIFÁSICO OU MONOFÁSICO, CAPACIDADE 0,5-1,27MM, MOTOR 2CV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</si>
  <si>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</si>
  <si>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</si>
  <si>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</si>
  <si>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</si>
  <si>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</si>
  <si>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</si>
  <si>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</si>
  <si>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</si>
  <si>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</si>
  <si>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</si>
  <si>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</si>
  <si>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</si>
  <si>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</si>
  <si>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</si>
  <si>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</si>
  <si>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</si>
  <si>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</si>
  <si>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</si>
  <si>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</si>
  <si>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</si>
  <si>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</si>
  <si>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</si>
  <si>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</si>
  <si>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</si>
  <si>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</si>
  <si>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</si>
  <si>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</si>
  <si>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</si>
  <si>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</si>
  <si>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</si>
  <si>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</si>
  <si>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</si>
  <si>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</si>
  <si>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</si>
  <si>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</si>
  <si>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</si>
  <si>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</si>
  <si>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</si>
  <si>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</si>
  <si>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</si>
  <si>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</si>
  <si>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</si>
  <si>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</si>
  <si>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</si>
  <si>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</si>
  <si>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</si>
  <si>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</si>
  <si>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</si>
  <si>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</si>
  <si>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</si>
  <si>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</si>
  <si>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</si>
  <si>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</si>
  <si>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</si>
  <si>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</si>
  <si>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</si>
  <si>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</si>
  <si>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</si>
  <si>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</si>
  <si>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</si>
  <si>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</si>
  <si>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</si>
  <si>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</si>
  <si>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</si>
  <si>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</si>
  <si>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</si>
  <si>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</si>
  <si>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</si>
  <si>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</si>
  <si>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</si>
  <si>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</si>
  <si>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</si>
  <si>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</si>
  <si>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</si>
  <si>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</si>
  <si>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</si>
  <si>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</si>
  <si>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</si>
  <si>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</si>
  <si>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</si>
  <si>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</si>
  <si>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</si>
  <si>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</si>
  <si>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</si>
  <si>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</si>
  <si>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</si>
  <si>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</si>
  <si>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</si>
  <si>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</si>
  <si>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</si>
  <si>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</si>
  <si>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</si>
  <si>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</si>
  <si>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</si>
  <si>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</si>
  <si>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</si>
  <si>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</si>
  <si>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</si>
  <si>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</si>
  <si>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</si>
  <si>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</si>
  <si>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</si>
  <si>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</si>
  <si>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</si>
  <si>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</si>
  <si>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</si>
  <si>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</si>
  <si>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</si>
  <si>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</si>
  <si>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</si>
  <si>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</si>
  <si>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</si>
  <si>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</si>
  <si>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</si>
  <si>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</si>
  <si>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</si>
  <si>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</si>
  <si>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</si>
  <si>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</si>
  <si>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</si>
  <si>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</si>
  <si>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</si>
  <si>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</si>
  <si>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</si>
  <si>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</si>
  <si>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</si>
  <si>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</si>
  <si>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</si>
  <si>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</si>
  <si>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</si>
  <si>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</si>
  <si>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</si>
  <si>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</si>
  <si>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</si>
  <si>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</si>
  <si>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</si>
  <si>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</si>
  <si>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</si>
  <si>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</si>
  <si>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</si>
  <si>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</si>
  <si>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</si>
  <si>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</si>
  <si>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</si>
  <si>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</si>
  <si>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</si>
  <si>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</si>
  <si>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</si>
  <si>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</si>
  <si>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</si>
  <si>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</si>
  <si>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</si>
  <si>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</si>
  <si>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</si>
  <si>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</si>
  <si>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</si>
  <si>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</si>
  <si>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</si>
  <si>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</si>
  <si>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</si>
  <si>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</si>
  <si>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</si>
  <si>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</si>
  <si>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</si>
  <si>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</si>
  <si>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</si>
  <si>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</si>
  <si>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</si>
  <si>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</si>
  <si>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</si>
  <si>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</si>
  <si>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</si>
  <si>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</si>
  <si>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</si>
  <si>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</si>
  <si>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</si>
  <si>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</si>
  <si>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</si>
  <si>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</si>
  <si>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</si>
  <si>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</si>
  <si>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</si>
  <si>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</si>
  <si>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</si>
  <si>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</si>
  <si>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</si>
  <si>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</si>
  <si>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</si>
  <si>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</si>
  <si>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</si>
  <si>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</si>
  <si>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</si>
  <si>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</si>
  <si>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</si>
  <si>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</si>
  <si>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</si>
  <si>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</si>
  <si>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</si>
  <si>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</si>
  <si>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</si>
  <si>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</si>
  <si>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</si>
  <si>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</si>
  <si>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</si>
  <si>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</si>
  <si>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</si>
  <si>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</si>
  <si>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</si>
  <si>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</si>
  <si>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</si>
  <si>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</si>
  <si>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</si>
  <si>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</si>
  <si>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</si>
  <si>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</si>
  <si>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</si>
  <si>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</si>
  <si>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</si>
  <si>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</si>
  <si>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</si>
  <si>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</si>
  <si>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</si>
  <si>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</si>
  <si>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</si>
  <si>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</si>
  <si>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</si>
  <si>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</si>
  <si>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</si>
  <si>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</si>
  <si>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</si>
  <si>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</si>
  <si>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</si>
  <si>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</si>
  <si>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</si>
  <si>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</si>
  <si>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</si>
  <si>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</si>
  <si>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</si>
  <si>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</si>
  <si>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</si>
  <si>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</si>
  <si>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</si>
  <si>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</si>
  <si>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</si>
  <si>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</si>
  <si>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</si>
  <si>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</si>
  <si>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</si>
  <si>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</si>
  <si>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</si>
  <si>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</si>
  <si>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</si>
  <si>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</si>
  <si>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</si>
  <si>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</si>
  <si>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</si>
  <si>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</si>
  <si>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</si>
  <si>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</si>
  <si>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</si>
  <si>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</si>
  <si>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</si>
  <si>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</si>
  <si>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</si>
  <si>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</si>
  <si>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</si>
  <si>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</si>
  <si>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</si>
  <si>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</si>
  <si>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</si>
  <si>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</si>
  <si>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</si>
  <si>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</si>
  <si>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</si>
  <si>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</si>
  <si>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</si>
  <si>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</si>
  <si>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</si>
  <si>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</si>
  <si>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</si>
  <si>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</si>
  <si>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</si>
  <si>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</si>
  <si>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</si>
  <si>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</si>
  <si>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</si>
  <si>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</si>
  <si>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</si>
  <si>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</si>
  <si>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</si>
  <si>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</si>
  <si>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</si>
  <si>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</si>
  <si>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</si>
  <si>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</si>
  <si>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</si>
  <si>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</si>
  <si>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</si>
  <si>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</si>
  <si>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</si>
  <si>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</si>
  <si>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</si>
  <si>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</si>
  <si>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</si>
  <si>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</si>
  <si>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</si>
  <si>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</si>
  <si>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</si>
  <si>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</si>
  <si>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</si>
  <si>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</si>
  <si>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</si>
  <si>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</si>
  <si>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</si>
  <si>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</si>
  <si>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</si>
  <si>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</si>
  <si>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</si>
  <si>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</si>
  <si>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</si>
  <si>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</si>
  <si>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</si>
  <si>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</si>
  <si>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</si>
  <si>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</si>
  <si>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</si>
  <si>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</si>
  <si>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</si>
  <si>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</si>
  <si>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</si>
  <si>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</si>
  <si>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</si>
  <si>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</si>
  <si>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</si>
  <si>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</si>
  <si>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</si>
  <si>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</si>
  <si>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</si>
  <si>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</si>
  <si>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</si>
  <si>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</si>
  <si>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</si>
  <si>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</si>
  <si>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</si>
  <si>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</si>
  <si>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</si>
  <si>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</si>
  <si>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</si>
  <si>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</si>
  <si>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</si>
  <si>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</si>
  <si>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</si>
  <si>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</si>
  <si>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</si>
  <si>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</si>
  <si>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</si>
  <si>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</si>
  <si>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</si>
  <si>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</si>
  <si>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</si>
  <si>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</si>
  <si>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</si>
  <si>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</si>
  <si>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</si>
  <si>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</si>
  <si>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</si>
  <si>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</si>
  <si>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</si>
  <si>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</si>
  <si>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</si>
  <si>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</si>
  <si>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</si>
  <si>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</si>
  <si>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</si>
  <si>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</si>
  <si>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</si>
  <si>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</si>
  <si>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</si>
  <si>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</si>
  <si>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</si>
  <si>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</si>
  <si>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</si>
  <si>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</si>
  <si>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</si>
  <si>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</si>
  <si>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</si>
  <si>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</si>
  <si>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</si>
  <si>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</si>
  <si>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</si>
  <si>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</si>
  <si>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</si>
  <si>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</si>
  <si>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</si>
  <si>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</si>
  <si>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</si>
  <si>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</si>
  <si>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</si>
  <si>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</si>
  <si>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</si>
  <si>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</si>
  <si>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</si>
  <si>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</si>
  <si>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</si>
  <si>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</si>
  <si>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</si>
  <si>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</si>
  <si>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</si>
  <si>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</si>
  <si>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</si>
  <si>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</si>
  <si>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</si>
  <si>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</si>
  <si>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</si>
  <si>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</si>
  <si>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</si>
  <si>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</si>
  <si>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</si>
  <si>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</si>
  <si>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</si>
  <si>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</si>
  <si>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</si>
  <si>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</si>
  <si>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</si>
  <si>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</si>
  <si>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</si>
  <si>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</si>
  <si>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</si>
  <si>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</si>
  <si>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</si>
  <si>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</si>
  <si>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</si>
  <si>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</si>
  <si>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</si>
  <si>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</si>
  <si>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</si>
  <si>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</si>
  <si>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</si>
  <si>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</si>
  <si>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</si>
  <si>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</si>
  <si>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</si>
  <si>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</si>
  <si>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</si>
  <si>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</si>
  <si>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</si>
  <si>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</si>
  <si>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</si>
  <si>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</si>
  <si>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</si>
  <si>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</si>
  <si>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</si>
  <si>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</si>
  <si>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</si>
  <si>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</si>
  <si>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</si>
  <si>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</si>
  <si>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</si>
  <si>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</si>
  <si>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</si>
  <si>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</si>
  <si>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</si>
  <si>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</si>
  <si>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</si>
  <si>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</si>
  <si>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</si>
  <si>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</si>
  <si>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</si>
  <si>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</si>
  <si>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</si>
  <si>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</si>
  <si>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</si>
  <si>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</si>
  <si>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</si>
  <si>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</si>
  <si>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</si>
  <si>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</si>
  <si>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</si>
  <si>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</si>
  <si>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</si>
  <si>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</si>
  <si>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</si>
  <si>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</si>
  <si>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</si>
  <si>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</si>
  <si>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</si>
  <si>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</si>
  <si>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</si>
  <si>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</si>
  <si>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</si>
  <si>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</si>
  <si>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</si>
  <si>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</si>
  <si>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</si>
  <si>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</si>
  <si>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</si>
  <si>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</si>
  <si>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</si>
  <si>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</si>
  <si>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</si>
  <si>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</si>
  <si>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</si>
  <si>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</si>
  <si>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</si>
  <si>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</si>
  <si>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</si>
  <si>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</si>
  <si>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</si>
  <si>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</si>
  <si>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</si>
  <si>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</si>
  <si>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</si>
  <si>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</si>
  <si>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</si>
  <si>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</si>
  <si>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</si>
  <si>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</si>
  <si>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</si>
  <si>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</si>
  <si>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</si>
  <si>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</si>
  <si>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</si>
  <si>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</si>
  <si>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</si>
  <si>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</si>
  <si>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</si>
  <si>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</si>
  <si>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</si>
  <si>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</si>
  <si>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</si>
  <si>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</si>
  <si>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</si>
  <si>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</si>
  <si>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</si>
  <si>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</si>
  <si>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</si>
  <si>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</si>
  <si>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</si>
  <si>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</si>
  <si>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</si>
  <si>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</si>
  <si>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</si>
  <si>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</si>
  <si>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</si>
  <si>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</si>
  <si>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</si>
  <si>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</si>
  <si>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</si>
  <si>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</si>
  <si>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</si>
  <si>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</si>
  <si>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</si>
  <si>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</si>
  <si>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</si>
  <si>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</si>
  <si>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</si>
  <si>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</si>
  <si>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</si>
  <si>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</si>
  <si>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</si>
  <si>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</si>
  <si>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</si>
  <si>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</si>
  <si>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</si>
  <si>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</si>
  <si>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</si>
  <si>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</si>
  <si>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</si>
  <si>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</si>
  <si>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</si>
  <si>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</si>
  <si>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</si>
  <si>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</si>
  <si>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</si>
  <si>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</si>
  <si>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</si>
  <si>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</si>
  <si>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</si>
  <si>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</si>
  <si>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</si>
  <si>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</si>
  <si>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</si>
  <si>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</si>
  <si>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</si>
  <si>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</si>
  <si>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</si>
  <si>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</si>
  <si>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</si>
  <si>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</si>
  <si>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</si>
  <si>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</si>
  <si>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</si>
  <si>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</si>
  <si>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</si>
  <si>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</si>
  <si>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</si>
  <si>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</si>
  <si>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</si>
  <si>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</si>
  <si>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</si>
  <si>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</si>
  <si>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</si>
  <si>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</si>
  <si>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</si>
  <si>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</si>
  <si>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</si>
  <si>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</si>
  <si>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</si>
  <si>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</si>
  <si>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</si>
  <si>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</si>
  <si>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</si>
  <si>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</si>
  <si>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</si>
  <si>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</si>
  <si>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</si>
  <si>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</si>
  <si>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</si>
  <si>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</si>
  <si>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</si>
  <si>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</si>
  <si>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</si>
  <si>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</si>
  <si>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</si>
  <si>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</si>
  <si>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</si>
  <si>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</si>
  <si>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</si>
  <si>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</si>
  <si>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</si>
  <si>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</si>
  <si>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</si>
  <si>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</si>
  <si>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</si>
  <si>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</si>
  <si>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</si>
  <si>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</si>
  <si>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</si>
  <si>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</si>
  <si>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</si>
  <si>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</si>
  <si>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</si>
  <si>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</si>
  <si>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</si>
  <si>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</si>
  <si>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</si>
  <si>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</si>
  <si>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</si>
  <si>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</si>
  <si>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</si>
  <si>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</si>
  <si>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</si>
  <si>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</si>
  <si>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</si>
  <si>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</si>
  <si>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</si>
  <si>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</si>
  <si>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</si>
  <si>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</si>
  <si>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</si>
  <si>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</si>
  <si>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</si>
  <si>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</si>
  <si>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</si>
  <si>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</si>
  <si>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</si>
  <si>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</si>
  <si>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</si>
  <si>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</si>
  <si>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</si>
  <si>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</si>
  <si>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</si>
  <si>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</si>
  <si>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</si>
  <si>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</si>
  <si>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</si>
  <si>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</si>
  <si>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</si>
  <si>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</si>
  <si>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</si>
  <si>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</si>
  <si>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</si>
  <si>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</si>
  <si>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</si>
  <si>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</si>
  <si>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</si>
  <si>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</si>
  <si>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</si>
  <si>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</si>
  <si>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</si>
  <si>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</si>
  <si>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</si>
  <si>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</si>
  <si>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</si>
  <si>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</si>
  <si>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</si>
  <si>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</si>
  <si>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</si>
  <si>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</si>
  <si>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</si>
  <si>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</si>
  <si>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</si>
  <si>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</si>
  <si>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</si>
  <si>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</si>
  <si>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</si>
  <si>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</si>
  <si>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</si>
  <si>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</si>
  <si>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</si>
  <si>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</si>
  <si>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</si>
  <si>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</si>
  <si>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</si>
  <si>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</si>
  <si>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</si>
  <si>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</si>
  <si>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</si>
  <si>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</si>
  <si>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</si>
  <si>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</si>
  <si>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</si>
  <si>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</si>
  <si>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</si>
  <si>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</si>
  <si>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</si>
  <si>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</si>
  <si>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</si>
  <si>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</si>
  <si>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</si>
  <si>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</si>
  <si>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</si>
  <si>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</si>
  <si>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</si>
  <si>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</si>
  <si>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</si>
  <si>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</si>
  <si>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</si>
  <si>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</si>
  <si>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</si>
  <si>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</si>
  <si>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</si>
  <si>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</si>
  <si>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</si>
  <si>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</si>
  <si>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</si>
  <si>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</si>
  <si>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</si>
  <si>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</si>
  <si>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</si>
  <si>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</si>
  <si>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</si>
  <si>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</si>
  <si>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</si>
  <si>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</si>
  <si>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</si>
  <si>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</si>
  <si>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</si>
  <si>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</si>
  <si>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</si>
  <si>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</si>
  <si>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</si>
  <si>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</si>
  <si>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</si>
  <si>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</si>
  <si>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</si>
  <si>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</si>
  <si>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</si>
  <si>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</si>
  <si>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</si>
  <si>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</si>
  <si>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</si>
  <si>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</si>
  <si>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</si>
  <si>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</si>
  <si>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</si>
  <si>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</si>
  <si>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</si>
  <si>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</si>
  <si>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</si>
  <si>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</si>
  <si>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</si>
  <si>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</si>
  <si>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</si>
  <si>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</si>
  <si>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</si>
  <si>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</si>
  <si>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</si>
  <si>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</si>
  <si>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</si>
  <si>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</si>
  <si>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</si>
  <si>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</si>
  <si>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</si>
  <si>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</si>
  <si>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</si>
  <si>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</si>
  <si>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</si>
  <si>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</si>
  <si>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</si>
  <si>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</si>
  <si>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</si>
  <si>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</si>
  <si>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</si>
  <si>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</si>
  <si>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</si>
  <si>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</si>
  <si>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</si>
  <si>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</si>
  <si>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</si>
  <si>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</si>
  <si>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</si>
  <si>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</si>
  <si>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</si>
  <si>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</si>
  <si>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</si>
  <si>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</si>
  <si>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</si>
  <si>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</si>
  <si>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</si>
  <si>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</si>
  <si>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</si>
  <si>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</si>
  <si>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</si>
  <si>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</si>
  <si>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</si>
  <si>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</si>
  <si>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</si>
  <si>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</si>
  <si>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</si>
  <si>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</si>
  <si>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</si>
  <si>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</si>
  <si>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</si>
  <si>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</si>
  <si>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</si>
  <si>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</si>
  <si>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</si>
  <si>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</si>
  <si>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</si>
  <si>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</si>
  <si>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</si>
  <si>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</si>
  <si>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</si>
  <si>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</si>
  <si>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</si>
  <si>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</si>
  <si>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</si>
  <si>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</si>
  <si>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</si>
  <si>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</si>
  <si>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</si>
  <si>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</si>
  <si>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</si>
  <si>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</si>
  <si>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</si>
  <si>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</si>
  <si>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</si>
  <si>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</si>
  <si>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</si>
  <si>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</si>
  <si>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</si>
  <si>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</si>
  <si>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</si>
  <si>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</si>
  <si>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</si>
  <si>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</si>
  <si>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</si>
  <si>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</si>
  <si>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</si>
  <si>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</si>
  <si>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</si>
  <si>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</si>
  <si>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</si>
  <si>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</si>
  <si>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</si>
  <si>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</si>
  <si>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</si>
  <si>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</si>
  <si>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</si>
  <si>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</si>
  <si>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</si>
  <si>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</si>
  <si>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</si>
  <si>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</si>
  <si>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</si>
  <si>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</si>
  <si>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</si>
  <si>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</si>
  <si>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</si>
  <si>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</si>
  <si>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</si>
  <si>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</si>
  <si>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</si>
  <si>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</si>
  <si>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</si>
  <si>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</si>
  <si>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</si>
  <si>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</si>
  <si>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</si>
  <si>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</si>
  <si>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</si>
  <si>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</si>
  <si>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</si>
  <si>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</si>
  <si>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</si>
  <si>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</si>
  <si>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</si>
  <si>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</si>
  <si>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</si>
  <si>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</si>
  <si>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</si>
  <si>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</si>
  <si>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</si>
  <si>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</si>
  <si>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</si>
  <si>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</si>
  <si>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</si>
  <si>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</si>
  <si>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</si>
  <si>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</si>
  <si>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</si>
  <si>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</si>
  <si>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</si>
  <si>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</si>
  <si>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</si>
  <si>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</si>
  <si>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</si>
  <si>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</si>
  <si>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</si>
  <si>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</si>
  <si>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</si>
  <si>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</si>
  <si>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</si>
  <si>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</si>
  <si>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</si>
  <si>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</si>
  <si>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</si>
  <si>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</si>
  <si>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</si>
  <si>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</si>
  <si>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</si>
  <si>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</si>
  <si>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</si>
  <si>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</si>
  <si>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</si>
  <si>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</si>
  <si>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</si>
  <si>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</si>
  <si>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</si>
  <si>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</si>
  <si>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</si>
  <si>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</si>
  <si>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</si>
  <si>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</si>
  <si>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</si>
  <si>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</si>
  <si>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</si>
  <si>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</si>
  <si>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</si>
  <si>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</si>
  <si>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</si>
  <si>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</si>
  <si>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</si>
  <si>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</si>
  <si>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</si>
  <si>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</si>
  <si>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</si>
  <si>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</si>
  <si>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</si>
  <si>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</si>
  <si>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</si>
  <si>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</si>
  <si>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</si>
  <si>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</si>
  <si>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</si>
  <si>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</si>
  <si>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</si>
  <si>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</si>
  <si>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</si>
  <si>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</si>
  <si>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</si>
  <si>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</si>
  <si>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</si>
  <si>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</si>
  <si>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</si>
  <si>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</si>
  <si>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</si>
  <si>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</si>
  <si>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</si>
  <si>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</si>
  <si>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</si>
  <si>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</si>
  <si>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</si>
  <si>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</si>
  <si>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</si>
  <si>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</si>
  <si>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</si>
  <si>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</si>
  <si>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</si>
  <si>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</si>
  <si>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</si>
  <si>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</si>
  <si>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</si>
  <si>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</si>
  <si>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</si>
  <si>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</si>
  <si>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</si>
  <si>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</si>
  <si>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</si>
  <si>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</si>
  <si>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</si>
  <si>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</si>
  <si>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</si>
  <si>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</si>
  <si>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</si>
  <si>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</si>
  <si>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</si>
  <si>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</si>
  <si>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</si>
  <si>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</si>
  <si>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</si>
  <si>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</si>
  <si>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</si>
  <si>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</si>
  <si>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</si>
  <si>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</si>
  <si>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</si>
  <si>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</si>
  <si>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</si>
  <si>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</si>
  <si>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</si>
  <si>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</si>
  <si>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</si>
  <si>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</si>
  <si>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</si>
  <si>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</si>
  <si>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</si>
  <si>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</si>
  <si>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</si>
  <si>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</si>
  <si>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</si>
  <si>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</si>
  <si>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</si>
  <si>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</si>
  <si>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</si>
  <si>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</si>
  <si>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</si>
  <si>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</si>
  <si>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</si>
  <si>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</si>
  <si>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</si>
  <si>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</si>
  <si>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</si>
  <si>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</si>
  <si>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</si>
  <si>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</si>
  <si>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</si>
  <si>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</si>
  <si>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</si>
  <si>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</si>
  <si>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</si>
  <si>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</si>
  <si>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</si>
  <si>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</si>
  <si>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</si>
  <si>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</si>
  <si>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</si>
  <si>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</si>
  <si>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</si>
  <si>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</si>
  <si>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</si>
  <si>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</si>
  <si>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</si>
  <si>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</si>
  <si>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</si>
  <si>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</si>
  <si>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</si>
  <si>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</si>
  <si>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</si>
  <si>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</si>
  <si>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</si>
  <si>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</si>
  <si>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</si>
  <si>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</si>
  <si>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</si>
  <si>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</si>
  <si>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</si>
  <si>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</si>
  <si>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</si>
  <si>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</si>
  <si>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</si>
  <si>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</si>
  <si>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</si>
  <si>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</si>
  <si>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</si>
  <si>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</si>
  <si>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</si>
  <si>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</si>
  <si>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</si>
  <si>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</si>
  <si>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</si>
  <si>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</si>
  <si>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</si>
  <si>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</si>
  <si>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</si>
  <si>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</si>
  <si>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</si>
  <si>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</si>
  <si>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</si>
  <si>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</si>
  <si>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</si>
  <si>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</si>
  <si>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</si>
  <si>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</si>
  <si>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</si>
  <si>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</si>
  <si>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</si>
  <si>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</si>
  <si>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</si>
  <si>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</si>
  <si>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</si>
  <si>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</si>
  <si>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</si>
  <si>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</si>
  <si>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</si>
  <si>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</si>
  <si>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</si>
  <si>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</si>
  <si>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</si>
  <si>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</si>
  <si>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</si>
  <si>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</si>
  <si>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</si>
  <si>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</si>
  <si>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</si>
  <si>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</si>
  <si>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</si>
  <si>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</si>
  <si>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</si>
  <si>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</si>
  <si>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</si>
  <si>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</si>
  <si>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</si>
  <si>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</si>
  <si>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</si>
  <si>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</si>
  <si>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</si>
  <si>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</si>
  <si>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</si>
  <si>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</si>
  <si>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</si>
  <si>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</si>
  <si>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</si>
  <si>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</si>
  <si>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</si>
  <si>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</si>
  <si>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</si>
  <si>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</si>
  <si>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</si>
  <si>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</si>
  <si>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</si>
  <si>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</si>
  <si>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</si>
  <si>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</si>
  <si>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</si>
  <si>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</si>
  <si>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</si>
  <si>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</si>
  <si>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</si>
  <si>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</si>
  <si>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</si>
  <si>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</si>
  <si>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</si>
  <si>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</si>
  <si>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</si>
  <si>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</si>
  <si>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</si>
  <si>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</si>
  <si>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</si>
  <si>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</si>
  <si>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</si>
  <si>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</si>
  <si>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</si>
  <si>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</si>
  <si>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</si>
  <si>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</si>
  <si>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</si>
  <si>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</si>
  <si>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</si>
  <si>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</si>
  <si>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</si>
  <si>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</si>
  <si>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</si>
  <si>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</si>
  <si>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</si>
  <si>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</si>
  <si>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</si>
  <si>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</si>
  <si>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</si>
  <si>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</si>
  <si>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</si>
  <si>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</si>
  <si>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</si>
  <si>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</si>
  <si>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</si>
  <si>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</si>
  <si>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</si>
  <si>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</si>
  <si>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</si>
  <si>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</si>
  <si>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</si>
  <si>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</si>
  <si>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</si>
  <si>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</si>
  <si>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</si>
  <si>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</si>
  <si>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</si>
  <si>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</si>
  <si>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</si>
  <si>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</si>
  <si>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</si>
  <si>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</si>
  <si>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</si>
  <si>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</si>
  <si>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</si>
  <si>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</si>
  <si>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</si>
  <si>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</si>
  <si>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</si>
  <si>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</si>
  <si>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</si>
  <si>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</si>
  <si>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</si>
  <si>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</si>
  <si>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</si>
  <si>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</si>
  <si>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</si>
  <si>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</si>
  <si>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</si>
  <si>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</si>
  <si>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</si>
  <si>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</si>
  <si>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</si>
  <si>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</si>
  <si>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</si>
  <si>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</si>
  <si>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</si>
  <si>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</si>
  <si>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</si>
  <si>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</si>
  <si>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</si>
  <si>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</si>
  <si>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</si>
  <si>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</si>
  <si>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</si>
  <si>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</si>
  <si>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</si>
  <si>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</si>
  <si>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</si>
  <si>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</si>
  <si>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</si>
  <si>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</si>
  <si>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</si>
  <si>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</si>
  <si>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</si>
  <si>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</si>
  <si>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</si>
  <si>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</si>
  <si>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</si>
  <si>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</si>
  <si>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</si>
  <si>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</si>
  <si>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</si>
  <si>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</si>
  <si>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</si>
  <si>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</si>
  <si>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</si>
  <si>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</si>
  <si>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</si>
  <si>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</si>
  <si>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</si>
  <si>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</si>
  <si>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</si>
  <si>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</si>
  <si>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</si>
  <si>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</si>
  <si>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</si>
  <si>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</si>
  <si>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</si>
  <si>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</si>
  <si>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</si>
  <si>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</si>
  <si>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</si>
  <si>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</si>
  <si>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</si>
  <si>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</si>
  <si>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</si>
  <si>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</si>
  <si>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</si>
  <si>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</si>
  <si>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</si>
  <si>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</si>
  <si>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</si>
  <si>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</si>
  <si>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</si>
  <si>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</si>
  <si>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</si>
  <si>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</si>
  <si>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</si>
  <si>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</si>
  <si>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</si>
  <si>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</si>
  <si>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</si>
  <si>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</si>
  <si>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</si>
  <si>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</si>
  <si>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</si>
  <si>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</si>
  <si>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</si>
  <si>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</si>
  <si>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</si>
  <si>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</si>
  <si>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</si>
  <si>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</si>
  <si>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</si>
  <si>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</si>
  <si>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</si>
  <si>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</si>
  <si>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</si>
  <si>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</si>
  <si>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</si>
  <si>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</si>
  <si>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</si>
  <si>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</si>
  <si>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</si>
  <si>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</si>
  <si>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</si>
  <si>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</si>
  <si>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</si>
  <si>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</si>
  <si>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</si>
  <si>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</si>
  <si>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</si>
  <si>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</si>
  <si>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</si>
  <si>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</si>
  <si>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</si>
  <si>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</si>
  <si>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</si>
  <si>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</si>
  <si>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</si>
  <si>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</si>
  <si>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</si>
  <si>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</si>
  <si>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</si>
  <si>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</si>
  <si>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</si>
  <si>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</si>
  <si>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</si>
  <si>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</si>
  <si>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</si>
  <si>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</si>
  <si>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</si>
  <si>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</si>
  <si>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</si>
  <si>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</si>
  <si>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</si>
  <si>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</si>
  <si>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</si>
  <si>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</si>
  <si>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</si>
  <si>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</si>
  <si>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</si>
  <si>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</si>
  <si>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</si>
  <si>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</si>
  <si>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</si>
  <si>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</si>
  <si>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</si>
  <si>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</si>
  <si>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</si>
  <si>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</si>
  <si>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</si>
  <si>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</si>
  <si>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</si>
  <si>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</si>
  <si>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</si>
  <si>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</si>
  <si>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</si>
  <si>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</si>
  <si>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</si>
  <si>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</si>
  <si>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</si>
  <si>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</si>
  <si>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</si>
  <si>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</si>
  <si>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</si>
  <si>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</si>
  <si>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</si>
  <si>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</si>
  <si>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</si>
  <si>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</si>
  <si>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</si>
  <si>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</si>
  <si>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</si>
  <si>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</si>
  <si>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</si>
  <si>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</si>
  <si>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</si>
  <si>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</si>
  <si>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</si>
  <si>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</si>
  <si>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</si>
  <si>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</si>
  <si>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</si>
  <si>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</si>
  <si>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</si>
  <si>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</si>
  <si>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</si>
  <si>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</si>
  <si>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</si>
  <si>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</si>
  <si>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</si>
  <si>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</si>
  <si>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</si>
  <si>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</si>
  <si>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</si>
  <si>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</si>
  <si>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</si>
  <si>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</si>
  <si>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</si>
  <si>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</si>
  <si>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</si>
  <si>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</si>
  <si>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</si>
  <si>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</si>
  <si>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</si>
  <si>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</si>
  <si>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</si>
  <si>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</si>
  <si>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</si>
  <si>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</si>
  <si>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</si>
  <si>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</si>
  <si>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</si>
  <si>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</si>
  <si>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</si>
  <si>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</si>
  <si>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</si>
  <si>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</si>
  <si>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</si>
  <si>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</si>
  <si>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</si>
  <si>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</si>
  <si>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</si>
  <si>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</si>
  <si>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</si>
  <si>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</si>
  <si>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</si>
  <si>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</si>
  <si>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</si>
  <si>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</si>
  <si>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</si>
  <si>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</si>
  <si>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</si>
  <si>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</si>
  <si>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</si>
  <si>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</si>
  <si>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</si>
  <si>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</si>
  <si>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</si>
  <si>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</si>
  <si>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</si>
  <si>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</si>
  <si>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</si>
  <si>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</si>
  <si>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</si>
  <si>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</si>
  <si>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</si>
  <si>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</si>
  <si>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</si>
  <si>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</si>
  <si>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</si>
  <si>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</si>
  <si>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</si>
  <si>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</si>
  <si>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</si>
  <si>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</si>
  <si>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</si>
  <si>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</si>
  <si>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</si>
  <si>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</si>
  <si>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</si>
  <si>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</si>
  <si>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</si>
  <si>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</si>
  <si>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</si>
  <si>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</si>
  <si>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</si>
  <si>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</si>
  <si>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</si>
  <si>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</si>
  <si>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</si>
  <si>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</si>
  <si>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</si>
  <si>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</si>
  <si>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</si>
  <si>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</si>
  <si>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</si>
  <si>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</si>
  <si>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</si>
  <si>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</si>
  <si>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</si>
  <si>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</si>
  <si>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</si>
  <si>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</si>
  <si>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</si>
  <si>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</si>
  <si>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</si>
  <si>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</si>
  <si>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</si>
  <si>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</si>
  <si>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</si>
  <si>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</si>
  <si>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</si>
  <si>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</si>
  <si>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</si>
  <si>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</si>
  <si>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</si>
  <si>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</si>
  <si>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</si>
  <si>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</si>
  <si>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</si>
  <si>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</si>
  <si>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</si>
  <si>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</si>
  <si>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</si>
  <si>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</si>
  <si>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</si>
  <si>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</si>
  <si>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</si>
  <si>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</si>
  <si>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</si>
  <si>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</si>
  <si>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</si>
  <si>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</si>
  <si>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</si>
  <si>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</si>
  <si>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</si>
  <si>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</si>
  <si>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</si>
  <si>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</si>
  <si>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</si>
  <si>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</si>
  <si>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</si>
  <si>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</si>
  <si>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</si>
  <si>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</si>
  <si>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</si>
  <si>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</si>
  <si>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</si>
  <si>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</si>
  <si>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</si>
  <si>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</si>
  <si>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</si>
  <si>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</si>
  <si>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</si>
  <si>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</si>
  <si>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</si>
  <si>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</si>
  <si>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</si>
  <si>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</si>
  <si>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</si>
  <si>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</si>
  <si>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</si>
  <si>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</si>
  <si>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</si>
  <si>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</si>
  <si>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</si>
  <si>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</si>
  <si>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</si>
  <si>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</si>
  <si>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</si>
  <si>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</si>
  <si>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</si>
  <si>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</si>
  <si>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</si>
  <si>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</si>
  <si>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</si>
  <si>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</si>
  <si>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</si>
  <si>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</si>
  <si>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</si>
  <si>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</si>
  <si>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</si>
  <si>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</si>
  <si>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</si>
  <si>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</si>
  <si>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</si>
  <si>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</si>
  <si>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</si>
  <si>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</si>
  <si>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</si>
  <si>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</si>
  <si>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</si>
  <si>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</si>
  <si>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</si>
  <si>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</si>
  <si>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</si>
  <si>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</si>
  <si>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</si>
  <si>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</si>
  <si>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</si>
  <si>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</si>
  <si>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</si>
  <si>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</si>
  <si>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</si>
  <si>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</si>
  <si>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</si>
  <si>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</si>
  <si>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</si>
  <si>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</si>
  <si>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</si>
  <si>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</si>
  <si>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</si>
  <si>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</si>
  <si>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</si>
  <si>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</si>
  <si>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</si>
  <si>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</si>
  <si>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</si>
  <si>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</si>
  <si>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</si>
  <si>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</si>
  <si>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</si>
  <si>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</si>
  <si>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</si>
  <si>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</si>
  <si>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</si>
  <si>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</si>
  <si>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</si>
  <si>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</si>
  <si>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</si>
  <si>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</si>
  <si>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</si>
  <si>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</si>
  <si>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</si>
  <si>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</si>
  <si>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</si>
  <si>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</si>
  <si>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</si>
  <si>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</si>
  <si>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</si>
  <si>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</si>
  <si>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</si>
  <si>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</si>
  <si>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</si>
  <si>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</si>
  <si>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</si>
  <si>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</si>
  <si>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</si>
  <si>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</si>
  <si>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</si>
  <si>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</si>
  <si>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</si>
  <si>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</si>
  <si>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</si>
  <si>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</si>
  <si>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</si>
  <si>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</si>
  <si>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</si>
  <si>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</si>
  <si>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</si>
  <si>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</si>
  <si>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</si>
  <si>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</si>
  <si>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</si>
  <si>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</si>
  <si>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</si>
  <si>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</si>
  <si>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</si>
  <si>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</si>
  <si>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</si>
  <si>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</si>
  <si>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</si>
  <si>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</si>
  <si>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</si>
  <si>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</si>
  <si>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</si>
  <si>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</si>
  <si>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</si>
  <si>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</si>
  <si>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</si>
  <si>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</si>
  <si>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</si>
  <si>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</si>
  <si>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</si>
  <si>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</si>
  <si>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</si>
  <si>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</si>
  <si>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</si>
  <si>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</si>
  <si>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</si>
  <si>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</si>
  <si>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</si>
  <si>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</si>
  <si>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</si>
  <si>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</si>
  <si>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</si>
  <si>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</si>
  <si>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</si>
  <si>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</si>
  <si>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</si>
  <si>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</si>
  <si>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</si>
  <si>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</si>
  <si>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</si>
  <si>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</si>
  <si>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</si>
  <si>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</si>
  <si>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</si>
  <si>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</si>
  <si>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</si>
  <si>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</si>
  <si>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</si>
  <si>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</si>
  <si>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</si>
  <si>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</si>
  <si>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</si>
  <si>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</si>
  <si>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</si>
  <si>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</si>
  <si>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</si>
  <si>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</si>
  <si>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</si>
  <si>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</si>
  <si>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</si>
  <si>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</si>
  <si>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</si>
  <si>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</si>
  <si>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</si>
  <si>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</si>
  <si>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</si>
  <si>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</si>
  <si>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</si>
  <si>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</si>
  <si>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</si>
  <si>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</si>
  <si>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</si>
  <si>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</si>
  <si>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</si>
  <si>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</si>
  <si>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</si>
  <si>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</si>
  <si>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</si>
  <si>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</si>
  <si>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</si>
  <si>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</si>
  <si>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</si>
  <si>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</si>
  <si>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</si>
  <si>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</si>
  <si>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</si>
  <si>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</si>
  <si>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</si>
  <si>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</si>
  <si>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</si>
  <si>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</si>
  <si>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</si>
  <si>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</si>
  <si>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</si>
  <si>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</si>
  <si>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</si>
  <si>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</si>
  <si>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</si>
  <si>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</si>
  <si>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</si>
  <si>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</si>
  <si>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</si>
  <si>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TERMOFUSORA</t>
  </si>
  <si>
    <t>CALDEIRAS</t>
  </si>
  <si>
    <t>CABO COAXIAL</t>
  </si>
  <si>
    <t>EMBOÇO / MASSA ÚNICA EM SUPERFÍCIE INTERNA DA SACADA</t>
  </si>
  <si>
    <t>PISO INDUSTRIAL DE CONCRETO ARMADO</t>
  </si>
  <si>
    <t>PISO EM BLOCO DE CONCRETO INTERTRAVADO - BLOCO RAQUETE</t>
  </si>
  <si>
    <t>CONCRETAGEM DE RESERVATÓRIOS</t>
  </si>
  <si>
    <t>CONCRETAGEM DE MURETAS</t>
  </si>
  <si>
    <t>CONCRETAGEM DE DISSIPADOR DE ENERGIA</t>
  </si>
  <si>
    <t>DRENOS COM TUBOS DE PEAD</t>
  </si>
  <si>
    <t>TUBOS E CONEXÕES DE PVC OCRE - REDE COLETORA PREDIAL DE ESGOTO, JUNTA ELÁSTICA</t>
  </si>
  <si>
    <t>GUINDASTES E LANÇAS ELEVATÓRIAS</t>
  </si>
  <si>
    <t>MACACOS E BOMBAS HIDRÁULICAS</t>
  </si>
  <si>
    <t>FÔRMAS PARA SUPERESTRUTURA - LAJE MACIÇA (PÉ-DIREITO SIMPLES)</t>
  </si>
  <si>
    <t>FÔRMAS PARA SUPERESTRUTURA - LAJE MACIÇA (PÉ-DIREITO DUPLO)</t>
  </si>
  <si>
    <t>LIGAÇÃO PREDIAL DE ÁGUA</t>
  </si>
  <si>
    <t>LIGAÇÃO PREDIAL DE ESGOTO</t>
  </si>
  <si>
    <t>FABRICAÇÃO, MONTAGEM E DEMONTAGEM DE FÔRMAS</t>
  </si>
  <si>
    <t>MINI GUINDASTES</t>
  </si>
  <si>
    <t>LIXADEIRAS</t>
  </si>
  <si>
    <t>VARREDEIRAS</t>
  </si>
  <si>
    <t>MÁQUINA FORMER</t>
  </si>
  <si>
    <t>CENTRAL DE LAMA BENTONÍTICA</t>
  </si>
  <si>
    <t>TORRES</t>
  </si>
  <si>
    <t>PÓRTICOS</t>
  </si>
  <si>
    <t>PLATAFORMAS ELEVATÓRIAS</t>
  </si>
  <si>
    <t>PEDRA DE MÃO</t>
  </si>
  <si>
    <t>PEDRA ARGAMASSADA</t>
  </si>
  <si>
    <t>ARMAÇÃO PARA ESTRUTURAS DIVERSAS</t>
  </si>
  <si>
    <t>CENTRAL DE TELEFONIA</t>
  </si>
  <si>
    <t>MATERIAL GRANULAR FILTRANTE</t>
  </si>
  <si>
    <t>CILINDROS E BOMBAS HIDRÁULICAS PARA PROTENÇÃO</t>
  </si>
  <si>
    <t xml:space="preserve">DISSIPADOR DE ENERGIA / ESCADA HIDRÁULICA / DESCIDAS DE ÁGUA </t>
  </si>
  <si>
    <t>PLACA DE IDENTIFICAÇÃO / SINALIZAÇÃO / LETREIRO</t>
  </si>
  <si>
    <t>ATERRO E REATERRO MANUAL</t>
  </si>
  <si>
    <t>ABRACADEIRA PVC, PARA CALHA PLUVIAL, DIAMETRO ENTRE *80 E 100* MM, PARA DRENAGEM PLUVIAL PREDIAL</t>
  </si>
  <si>
    <t>ACETILENO (RECARGA DE GAS ACETILENO PARA CILINDRO DE CONJUNTO OXICORTE GRANDE) NAO INCLUI TROCA/MANUTENCAO DO CILINDRO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</si>
  <si>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</si>
  <si>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</si>
  <si>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</si>
  <si>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</si>
  <si>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</si>
  <si>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</si>
  <si>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PVC, ROSCAVEL, COM FLANGES E ANEL DE VEDACAO, 1/2", PARA CAIXA D' AGUA</t>
  </si>
  <si>
    <t>ADAPTADOR PVC, ROSCAVEL, COM FLANGES E ANEL DE VEDACAO, 1", PARA CAIXA D' AGUA</t>
  </si>
  <si>
    <t>ADAPTADOR PVC, ROSCAVEL, COM FLANGES E ANEL DE VEDACAO, 3/4", PARA CAIXA D' AGUA</t>
  </si>
  <si>
    <t>AJUDANTE DE ELETRICISTA (HORISTA)</t>
  </si>
  <si>
    <t>AJUDANTE DE PINTOR (HORISTA)</t>
  </si>
  <si>
    <t>AJUDANTE ESPECIALIZADO (HORISTA)</t>
  </si>
  <si>
    <t>ALIMENTACAO - HORISTA (COLETADO CAIXA - ENCARGOS COMPLEMENTARES)</t>
  </si>
  <si>
    <t>ALIMENTACAO - MENSALISTA (COLETADO CAIXA - ENCARGOS COMPLEMENTARES</t>
  </si>
  <si>
    <t>ALMOXARIFE (HORISTA)</t>
  </si>
  <si>
    <t>APONTADOR OU APROPRIADOR DE MAO DE OBRA (HORISTA)</t>
  </si>
  <si>
    <t>AUXILIAR DE ALMOXARIFE (HORISTA)</t>
  </si>
  <si>
    <t>AUXILIAR DE ENCANADOR OU BOMBEIRO HIDRAULICO (HORISTA)</t>
  </si>
  <si>
    <t>AUXILIAR DE ESCRITORIO (HORISTA)</t>
  </si>
  <si>
    <t>AUXILIAR DE LABORATORISTA DE SOLOS E DE CONCRETO (HORISTA)</t>
  </si>
  <si>
    <t>AUXILIAR DE TOPOGRAFO (HORISTA)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</si>
  <si>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</si>
  <si>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</si>
  <si>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</si>
  <si>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</si>
  <si>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</si>
  <si>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</si>
  <si>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</si>
  <si>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</si>
  <si>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</si>
  <si>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</si>
  <si>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</si>
  <si>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</si>
  <si>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</si>
  <si>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</si>
  <si>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</si>
  <si>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</si>
  <si>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</si>
  <si>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</si>
  <si>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</si>
  <si>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</si>
  <si>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</si>
  <si>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</si>
  <si>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</si>
  <si>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</si>
  <si>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</si>
  <si>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</si>
  <si>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</si>
  <si>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</si>
  <si>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</si>
  <si>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</si>
  <si>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</si>
  <si>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</si>
  <si>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</si>
  <si>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</si>
  <si>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</si>
  <si>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</si>
  <si>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</si>
  <si>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</si>
  <si>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</si>
  <si>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</si>
  <si>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</si>
  <si>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</si>
  <si>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</si>
  <si>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</si>
  <si>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</si>
  <si>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</si>
  <si>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</si>
  <si>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</si>
  <si>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</si>
  <si>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</si>
  <si>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</si>
  <si>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</si>
  <si>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</si>
  <si>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</si>
  <si>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</si>
  <si>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</si>
  <si>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</si>
  <si>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</si>
  <si>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</si>
  <si>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</si>
  <si>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</si>
  <si>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</si>
  <si>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</si>
  <si>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CARPINTEIRO AUXILIAR (HORISTA)</t>
  </si>
  <si>
    <t>CARPINTEIRO DE ESQUADRIAS (HORISTA)</t>
  </si>
  <si>
    <t>CARPINTEIRO DE FORMAS (HORISTA)</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</si>
  <si>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</si>
  <si>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</si>
  <si>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</si>
  <si>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</si>
  <si>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</si>
  <si>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</si>
  <si>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</si>
  <si>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</si>
  <si>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</si>
  <si>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</si>
  <si>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</si>
  <si>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</si>
  <si>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</si>
  <si>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</si>
  <si>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</si>
  <si>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</si>
  <si>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</si>
  <si>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</si>
  <si>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</si>
  <si>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</si>
  <si>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</si>
  <si>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</si>
  <si>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</si>
  <si>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54 MM X 2"â, PARA AGUA QUENTE</t>
  </si>
  <si>
    <t>CONECTOR, CPVC, SOLDAVEL, 73 MM X 2 1/2"â, PARA AGUA QUENTE</t>
  </si>
  <si>
    <t>CONECTOR, CPVC, SOLDAVEL, 89 MM X 3"â, PARA AGUA QUENTE</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</si>
  <si>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</si>
  <si>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</si>
  <si>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</si>
  <si>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</si>
  <si>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</si>
  <si>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</si>
  <si>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</si>
  <si>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</si>
  <si>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</si>
  <si>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</si>
  <si>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</si>
  <si>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</si>
  <si>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</si>
  <si>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</si>
  <si>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</si>
  <si>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</si>
  <si>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</si>
  <si>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</si>
  <si>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</si>
  <si>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</si>
  <si>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</si>
  <si>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</si>
  <si>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</si>
  <si>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</si>
  <si>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</si>
  <si>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</si>
  <si>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</si>
  <si>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</si>
  <si>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</si>
  <si>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</si>
  <si>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</si>
  <si>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</si>
  <si>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</si>
  <si>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</si>
  <si>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</si>
  <si>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</si>
  <si>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</si>
  <si>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</si>
  <si>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</si>
  <si>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</si>
  <si>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</si>
  <si>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</si>
  <si>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</si>
  <si>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</si>
  <si>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</si>
  <si>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</si>
  <si>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</si>
  <si>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</si>
  <si>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</si>
  <si>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</si>
  <si>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</si>
  <si>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</si>
  <si>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</si>
  <si>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</si>
  <si>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</si>
  <si>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</si>
  <si>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</si>
  <si>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ELETRICISTA (HORISTA)</t>
  </si>
  <si>
    <t>ELETRICISTA DE MANUTENCAO INDUSTRIAL (HORISTA)</t>
  </si>
  <si>
    <t>ELETROTECNICO (HORISTA)</t>
  </si>
  <si>
    <t>EMENDA PARA CALHA PLUVIAL, PVC, DIAMETRO ENTRE 119 E 170 MM, PARA DRENAGEM PLUVIAL PREDIAL</t>
  </si>
  <si>
    <t>ENCANADOR OU BOMBEIRO HIDRAULICO (HORISTA)</t>
  </si>
  <si>
    <t>ENCARREGADO GERAL DE OBRAS (HORISTA)</t>
  </si>
  <si>
    <t xml:space="preserve">KWH   </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</si>
  <si>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</si>
  <si>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</si>
  <si>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</si>
  <si>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</si>
  <si>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</si>
  <si>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</si>
  <si>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</si>
  <si>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</si>
  <si>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JANELA DE CORRER, ACO, BATENTE/REQUADRO DE 6 A 14 CM, COM DIVISAO HORIZ , PINT ANTICORROSIVA, SEM VIDRO, BANDEIRA COM BASCULA, 4 FLS, 120 X 150 CM (A X L)</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</si>
  <si>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</si>
  <si>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</si>
  <si>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</si>
  <si>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</si>
  <si>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</si>
  <si>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</si>
  <si>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</si>
  <si>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</si>
  <si>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</si>
  <si>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</si>
  <si>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</si>
  <si>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</si>
  <si>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</si>
  <si>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</si>
  <si>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</si>
  <si>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</si>
  <si>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</si>
  <si>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</si>
  <si>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</si>
  <si>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</si>
  <si>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</si>
  <si>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</si>
  <si>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</si>
  <si>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</si>
  <si>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</si>
  <si>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</si>
  <si>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</si>
  <si>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</si>
  <si>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</si>
  <si>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</si>
  <si>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</si>
  <si>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</si>
  <si>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</si>
  <si>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</si>
  <si>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</si>
  <si>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</si>
  <si>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</si>
  <si>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</si>
  <si>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</si>
  <si>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</si>
  <si>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</si>
  <si>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</si>
  <si>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</si>
  <si>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</si>
  <si>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</si>
  <si>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</si>
  <si>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</si>
  <si>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</si>
  <si>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</si>
  <si>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</si>
  <si>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</si>
  <si>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</si>
  <si>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</si>
  <si>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</si>
  <si>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</si>
  <si>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</si>
  <si>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</si>
  <si>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</si>
  <si>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</si>
  <si>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</si>
  <si>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</si>
  <si>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</si>
  <si>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</si>
  <si>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</si>
  <si>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</si>
  <si>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</si>
  <si>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</si>
  <si>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</si>
  <si>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</si>
  <si>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</si>
  <si>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</si>
  <si>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</si>
  <si>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</si>
  <si>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</si>
  <si>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</si>
  <si>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</si>
  <si>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</si>
  <si>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</si>
  <si>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</si>
  <si>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</si>
  <si>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</si>
  <si>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</si>
  <si>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</si>
  <si>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</si>
  <si>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</si>
  <si>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</si>
  <si>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</si>
  <si>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</si>
  <si>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</si>
  <si>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</si>
  <si>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</si>
  <si>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</si>
  <si>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</si>
  <si>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LEITURISTA OU CADASTRISTA DE REDES DE AGUA E ESGOTO (HORISTA)</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</si>
  <si>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</si>
  <si>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</si>
  <si>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</si>
  <si>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</si>
  <si>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</si>
  <si>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</si>
  <si>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</si>
  <si>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UNXMES</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</si>
  <si>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</si>
  <si>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</si>
  <si>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</si>
  <si>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</si>
  <si>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</si>
  <si>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</si>
  <si>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</si>
  <si>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</si>
  <si>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</si>
  <si>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</si>
  <si>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</si>
  <si>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</si>
  <si>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</si>
  <si>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</si>
  <si>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</si>
  <si>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</si>
  <si>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</si>
  <si>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</si>
  <si>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</si>
  <si>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</si>
  <si>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</si>
  <si>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</si>
  <si>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</si>
  <si>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</si>
  <si>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</si>
  <si>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</si>
  <si>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</si>
  <si>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</si>
  <si>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</si>
  <si>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</si>
  <si>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</si>
  <si>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</si>
  <si>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</si>
  <si>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</si>
  <si>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MACARIQUEIRO (HORISTA)</t>
  </si>
  <si>
    <t>MARCENEIRO (HORISTA)</t>
  </si>
  <si>
    <t>MECANICO DE REFRIGERACAO (HORISTA)</t>
  </si>
  <si>
    <t>MESTRE DE OBRAS (HORISTA)</t>
  </si>
  <si>
    <t>MONTADOR DE ELETROELETRONICOS (HORISTA)</t>
  </si>
  <si>
    <t>MONTADOR DE MAQUINAS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</si>
  <si>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</si>
  <si>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</si>
  <si>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</si>
  <si>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</si>
  <si>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</si>
  <si>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</si>
  <si>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</si>
  <si>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</si>
  <si>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</si>
  <si>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</si>
  <si>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</si>
  <si>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PINTOR (HORISTA)</t>
  </si>
  <si>
    <t>PINTOR DE LETREIROS (HORISTA)</t>
  </si>
  <si>
    <t>PINTOR PARA TINTA EPOXI (HORISTA)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</si>
  <si>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</si>
  <si>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</si>
  <si>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</si>
  <si>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</si>
  <si>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</si>
  <si>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</si>
  <si>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</si>
  <si>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</si>
  <si>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</si>
  <si>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</si>
  <si>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</si>
  <si>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</si>
  <si>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</si>
  <si>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</si>
  <si>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</si>
  <si>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</si>
  <si>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</si>
  <si>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</si>
  <si>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</si>
  <si>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</si>
  <si>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</si>
  <si>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</si>
  <si>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</si>
  <si>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</si>
  <si>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</si>
  <si>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</si>
  <si>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</si>
  <si>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</si>
  <si>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</si>
  <si>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</si>
  <si>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</si>
  <si>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</si>
  <si>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</si>
  <si>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</si>
  <si>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</si>
  <si>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</si>
  <si>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</si>
  <si>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</si>
  <si>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</si>
  <si>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</si>
  <si>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</si>
  <si>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</si>
  <si>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</si>
  <si>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</si>
  <si>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</si>
  <si>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</si>
  <si>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</si>
  <si>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</si>
  <si>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</si>
  <si>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</si>
  <si>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</si>
  <si>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</si>
  <si>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</si>
  <si>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</si>
  <si>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</si>
  <si>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</si>
  <si>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</si>
  <si>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</si>
  <si>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</si>
  <si>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</si>
  <si>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</si>
  <si>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</si>
  <si>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</si>
  <si>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</si>
  <si>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</si>
  <si>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</si>
  <si>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</si>
  <si>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</si>
  <si>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</si>
  <si>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</si>
  <si>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</si>
  <si>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</si>
  <si>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</si>
  <si>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</si>
  <si>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</si>
  <si>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TELHADOR (HORISTA)</t>
  </si>
  <si>
    <t>TIL CONDOMINIAL, PVC, DN 100 X 100 MM, PARA REDE COLETORA DE ESGOTO</t>
  </si>
  <si>
    <t>TIL PARA LIGACAO PREDIAL, EM PVC, JE, BBB, DN 100 X 100 MM, PARA REDE COLETORA ESGOTO</t>
  </si>
  <si>
    <t>TIL RADIAL, PVC, JE, BBB, DN 300 X 200 MM, PARA REDE COLETORA DE ESGOTO (NBR 10.569)</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</si>
  <si>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</si>
  <si>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</si>
  <si>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</si>
  <si>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</si>
  <si>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</si>
  <si>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</si>
  <si>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</si>
  <si>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</si>
  <si>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</si>
  <si>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</si>
  <si>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</si>
  <si>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</si>
  <si>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</si>
  <si>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</si>
  <si>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</si>
  <si>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</si>
  <si>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</si>
  <si>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</si>
  <si>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</si>
  <si>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</si>
  <si>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</si>
  <si>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</si>
  <si>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</si>
  <si>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</si>
  <si>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</si>
  <si>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</si>
  <si>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</si>
  <si>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</si>
  <si>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</si>
  <si>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</si>
  <si>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</si>
  <si>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DUPLA PPR, DN 20 MM, PARA AGUA QUENTE PREDIAL</t>
  </si>
  <si>
    <t>UNIAO DUPLA PPR, DN 25 MM, PARA AGUA QUENTE PREDIAL</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</si>
  <si>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</si>
  <si>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</si>
  <si>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</si>
  <si>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</si>
  <si>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</si>
  <si>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COMP 003</t>
  </si>
  <si>
    <t>PRÓPRIA</t>
  </si>
  <si>
    <t>2.2</t>
  </si>
  <si>
    <t>2.3</t>
  </si>
  <si>
    <t>3.1</t>
  </si>
  <si>
    <t>DEVERÁ SER FATURADO DE ACORDO COM O ANDAMENTO FÍSICO DA OBRA - ACÓRDÃO 2.622/2013.</t>
  </si>
  <si>
    <t>VALOR R$ A MEDIR /
DIFERENÇA DE TRUNCARONDAMENTO</t>
  </si>
  <si>
    <t>Correto uso dos modelos e da tabela SECID</t>
  </si>
  <si>
    <t xml:space="preserve">
</t>
  </si>
  <si>
    <t>SECRETARIA DE ESTADO DAS CIDADES</t>
  </si>
  <si>
    <t>DIRETORIA DE EDIFICAÇÕES</t>
  </si>
  <si>
    <t>COORDENADORIA DE PLANEJAMENTO E PROJETOS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</si>
  <si>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 abaixo</t>
  </si>
  <si>
    <t>O profissional signatário deste, abaixo identificado, concede à SECID a liberação dos direitos autorais relativos às composições de serviços por ele elaboradas correspondente a ART/RRT abaixo</t>
  </si>
  <si>
    <t>ENCARGOS SOCIAIS SOBRE A MÃO DE OBRA (SEM DESONERAÇÃO)</t>
  </si>
  <si>
    <t>TABELA DE COTAÇÃO DE INSUMOS / SERVIÇOS ESPECIALIZADOS NÃO CONTEMPLADOS PELAS TABELAS SECID</t>
  </si>
  <si>
    <t>PLANILHA DE SERVIÇOS SINTÉTICA NÃO DESONERADA</t>
  </si>
  <si>
    <t>Vigência a partir de: ABRIL/2023</t>
  </si>
  <si>
    <t>SINAPI JANEIRO DE 2023 SEM DESONERAÇÃO</t>
  </si>
  <si>
    <t>Vigência: SECID - ABRIL DE 2023</t>
  </si>
  <si>
    <t>TABELAS DE REFERÊNCIA:  SINAPI/PR (JANEIRO/2023) E SECID (ABRIL/2023)</t>
  </si>
  <si>
    <t>TABELAS DE REFERÊNCIA:  SINAPI/PR (JANEIRO/2023) E SECID (ABRIL/2023) VERSÃO 1.0</t>
  </si>
  <si>
    <t>Resolução SECID N° 031/2023</t>
  </si>
  <si>
    <t>CONFERÊNCIA PARA OPÇÃO DA TABELA COM OU SEM DESONERAÇÃO</t>
  </si>
  <si>
    <t xml:space="preserve">OBS.: </t>
  </si>
  <si>
    <t>BDI COM DESONERAÇÃO:</t>
  </si>
  <si>
    <t>INFRAESTRUTURA</t>
  </si>
  <si>
    <t>SUPERESTRUTURA</t>
  </si>
  <si>
    <t>ALVENARIA E DIVISÓRIAS</t>
  </si>
  <si>
    <t>COBERTURA</t>
  </si>
  <si>
    <t>INSTALAÇÕES ELÉTRICAS</t>
  </si>
  <si>
    <t>PADRÃO DE ENTRADA</t>
  </si>
  <si>
    <t>QUADRO DE DISTRIBUIÇÃO GERAL (QDG)</t>
  </si>
  <si>
    <t>CABEAMENTO ESTRUTURADO</t>
  </si>
  <si>
    <t>QUADRO DE DISTRIBUIÇÃO DE LÓGICA (QDL)</t>
  </si>
  <si>
    <t>INSTALAÇÕES HIDROSSANITÁRIAS</t>
  </si>
  <si>
    <t>ALIMENTAÇÃO E RESERVATÓRIO CAIXA D´AGUA</t>
  </si>
  <si>
    <t>TUBOS E CONECÇÕES DE ÁGUA FRIA EM PVC</t>
  </si>
  <si>
    <t>TUBOS E CONECÇÕES DE ÁGUA PLUVIAL</t>
  </si>
  <si>
    <t>TUBOS E CONECÇÕES DE ESGOTO</t>
  </si>
  <si>
    <t>REVESTIMENTOS ARGAMASSADOS</t>
  </si>
  <si>
    <t>TETO</t>
  </si>
  <si>
    <t>PAREDE</t>
  </si>
  <si>
    <t>PISO</t>
  </si>
  <si>
    <t>FORROS, PINTURAS E TEXTURAS</t>
  </si>
  <si>
    <t>SERVIÇOS COMPLEMENTARES</t>
  </si>
  <si>
    <t>GIAN CARLOS BORTOLINI VALLI</t>
  </si>
  <si>
    <t>ENGENHEIRO CIVIL</t>
  </si>
  <si>
    <t>163755/D</t>
  </si>
  <si>
    <t>MUNICÍPIO DE CÉU AZUL</t>
  </si>
  <si>
    <t>PLANEJAMENTO.CEUAZUL@GMAIL.COM</t>
  </si>
  <si>
    <t>SESA</t>
  </si>
  <si>
    <t>3.2</t>
  </si>
  <si>
    <t>3.3</t>
  </si>
  <si>
    <t>3.4</t>
  </si>
  <si>
    <t>3.5</t>
  </si>
  <si>
    <t>3.6</t>
  </si>
  <si>
    <t>3.7</t>
  </si>
  <si>
    <t>3.8</t>
  </si>
  <si>
    <t>3.9</t>
  </si>
  <si>
    <t>3.10</t>
  </si>
  <si>
    <t>3.11</t>
  </si>
  <si>
    <t>3.12</t>
  </si>
  <si>
    <t>4.1</t>
  </si>
  <si>
    <t>12.1</t>
  </si>
  <si>
    <t>14.1</t>
  </si>
  <si>
    <t>4.2</t>
  </si>
  <si>
    <t>4.3</t>
  </si>
  <si>
    <t>4.4</t>
  </si>
  <si>
    <t>4.5</t>
  </si>
  <si>
    <t>4.6</t>
  </si>
  <si>
    <t>4.7</t>
  </si>
  <si>
    <t>4.8</t>
  </si>
  <si>
    <t>4.9</t>
  </si>
  <si>
    <t>4.10</t>
  </si>
  <si>
    <t>5.1</t>
  </si>
  <si>
    <t>5.2</t>
  </si>
  <si>
    <t>5.3</t>
  </si>
  <si>
    <t>5.4</t>
  </si>
  <si>
    <t>5.5</t>
  </si>
  <si>
    <t>5.6</t>
  </si>
  <si>
    <t>5.7</t>
  </si>
  <si>
    <t>5.8</t>
  </si>
  <si>
    <t>6.5</t>
  </si>
  <si>
    <t>6.6</t>
  </si>
  <si>
    <t>6.7</t>
  </si>
  <si>
    <t>6.8</t>
  </si>
  <si>
    <t>7.2</t>
  </si>
  <si>
    <t>7.3</t>
  </si>
  <si>
    <t>7.4</t>
  </si>
  <si>
    <t>7.5</t>
  </si>
  <si>
    <t>7.6</t>
  </si>
  <si>
    <t>7.7</t>
  </si>
  <si>
    <t>7.8</t>
  </si>
  <si>
    <t>7.9</t>
  </si>
  <si>
    <t>7.10</t>
  </si>
  <si>
    <t>7.12</t>
  </si>
  <si>
    <t>7.13</t>
  </si>
  <si>
    <t>7.17</t>
  </si>
  <si>
    <t>9.49</t>
  </si>
  <si>
    <t>7.18</t>
  </si>
  <si>
    <t>7.19</t>
  </si>
  <si>
    <t>7.22</t>
  </si>
  <si>
    <t>8.1</t>
  </si>
  <si>
    <t>8.2</t>
  </si>
  <si>
    <t>8.3</t>
  </si>
  <si>
    <t>8.4</t>
  </si>
  <si>
    <t>8.5</t>
  </si>
  <si>
    <t>8.6</t>
  </si>
  <si>
    <t>9.1</t>
  </si>
  <si>
    <t>9.5</t>
  </si>
  <si>
    <t>9.2</t>
  </si>
  <si>
    <t>9.3</t>
  </si>
  <si>
    <t>9.4</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</si>
  <si>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</si>
  <si>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</si>
  <si>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</si>
  <si>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</si>
  <si>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</si>
  <si>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</si>
  <si>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</si>
  <si>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</si>
  <si>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</si>
  <si>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</si>
  <si>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</si>
  <si>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</si>
  <si>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</si>
  <si>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</si>
  <si>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</si>
  <si>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</si>
  <si>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</si>
  <si>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</si>
  <si>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</si>
  <si>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</si>
  <si>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</si>
  <si>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</si>
  <si>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</si>
  <si>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</si>
  <si>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</si>
  <si>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9.32</t>
  </si>
  <si>
    <t>9.33</t>
  </si>
  <si>
    <t>9.34</t>
  </si>
  <si>
    <t>9.35</t>
  </si>
  <si>
    <t>9.36</t>
  </si>
  <si>
    <t>9.37</t>
  </si>
  <si>
    <t>9.38</t>
  </si>
  <si>
    <t>9.39</t>
  </si>
  <si>
    <t>9.40</t>
  </si>
  <si>
    <t>9.41</t>
  </si>
  <si>
    <t>9.43</t>
  </si>
  <si>
    <t>9.44</t>
  </si>
  <si>
    <t>9.45</t>
  </si>
  <si>
    <t>9.46</t>
  </si>
  <si>
    <t>9.47</t>
  </si>
  <si>
    <t>9.48</t>
  </si>
  <si>
    <t>9.51</t>
  </si>
  <si>
    <t>9.52</t>
  </si>
  <si>
    <t>9.53</t>
  </si>
  <si>
    <t>9.56</t>
  </si>
  <si>
    <t>9.57</t>
  </si>
  <si>
    <t>9.58</t>
  </si>
  <si>
    <t>9.59</t>
  </si>
  <si>
    <t>9.61</t>
  </si>
  <si>
    <t>9.62</t>
  </si>
  <si>
    <t>9.63</t>
  </si>
  <si>
    <t>9.64</t>
  </si>
  <si>
    <t>9.65</t>
  </si>
  <si>
    <t>9.66</t>
  </si>
  <si>
    <t>9.67</t>
  </si>
  <si>
    <t>9.68</t>
  </si>
  <si>
    <t>10.1</t>
  </si>
  <si>
    <t>10.2</t>
  </si>
  <si>
    <t>10.5</t>
  </si>
  <si>
    <t>10.3</t>
  </si>
  <si>
    <t>10.4</t>
  </si>
  <si>
    <t>10.6</t>
  </si>
  <si>
    <t>10.7</t>
  </si>
  <si>
    <t>10.8</t>
  </si>
  <si>
    <t>11.1</t>
  </si>
  <si>
    <t>11.2</t>
  </si>
  <si>
    <t>11.3</t>
  </si>
  <si>
    <t>11.4</t>
  </si>
  <si>
    <t>11.5</t>
  </si>
  <si>
    <t>12.2</t>
  </si>
  <si>
    <t>12.3</t>
  </si>
  <si>
    <t>12.4</t>
  </si>
  <si>
    <t>12.5</t>
  </si>
  <si>
    <t>12.6</t>
  </si>
  <si>
    <t>13.1</t>
  </si>
  <si>
    <t>13.2</t>
  </si>
  <si>
    <t>13.3</t>
  </si>
  <si>
    <t>13.4</t>
  </si>
  <si>
    <t>13.5</t>
  </si>
  <si>
    <t>13.6</t>
  </si>
  <si>
    <t>13.7</t>
  </si>
  <si>
    <t>13.8</t>
  </si>
  <si>
    <t>13.9</t>
  </si>
  <si>
    <t>14.2</t>
  </si>
  <si>
    <t>14.3</t>
  </si>
  <si>
    <t>14.4</t>
  </si>
  <si>
    <t>14.5</t>
  </si>
  <si>
    <t>X</t>
  </si>
  <si>
    <t>2.4</t>
  </si>
  <si>
    <t>R. PROFESSOR DANIEL MURARO, 285 - BAIRRO UNIÃO (QUADRA 112, LOTE 1A1A)</t>
  </si>
  <si>
    <t>2.5</t>
  </si>
  <si>
    <t>2.6</t>
  </si>
  <si>
    <t>2.7</t>
  </si>
  <si>
    <t>7.14</t>
  </si>
  <si>
    <t>7.15</t>
  </si>
  <si>
    <t>7.16</t>
  </si>
  <si>
    <t>7.20</t>
  </si>
  <si>
    <t>7.21</t>
  </si>
  <si>
    <t>7.23</t>
  </si>
  <si>
    <t>7.24</t>
  </si>
  <si>
    <t>7.11</t>
  </si>
  <si>
    <t>9.31</t>
  </si>
  <si>
    <t>9.42</t>
  </si>
  <si>
    <t>9.50</t>
  </si>
  <si>
    <t>9.54</t>
  </si>
  <si>
    <t>9.55</t>
  </si>
  <si>
    <t>9.60</t>
  </si>
  <si>
    <t>De acordo com o Manual de Placas de Obras de Edificações</t>
  </si>
  <si>
    <t>14.6</t>
  </si>
  <si>
    <t>19.732.582-8</t>
  </si>
  <si>
    <t>(45) 3121-1000</t>
  </si>
  <si>
    <t>CONSTRUÇÃO DE UNIDADE BÁSICA DE SAÚDE TIPO 1</t>
  </si>
  <si>
    <t>12.7</t>
  </si>
  <si>
    <t>TELA DE NYLON TIPO MOSQUITEIRO COM MOLDURA EM ALUMÍNIO ANODIZADO NATURAL</t>
  </si>
  <si>
    <t>6.9</t>
  </si>
  <si>
    <t>PERFIL DE ALUMÍNIO PARA TELA MOSQUITEIRA, ALUMÍNIO ANODIZADO NA COR BRANCA.</t>
  </si>
  <si>
    <t>MOLDUSERV</t>
  </si>
  <si>
    <t>TELA MOSQUITEIRA COM FIBRA DE VIDRO, REVESTIDA EM PVC, LARGURA DE 150 CM</t>
  </si>
  <si>
    <t>COT 003</t>
  </si>
  <si>
    <t>CANTONEIRA QUADRO FIXO PARA TELA MOSQUITEIRA, EM NYLO, PACOTE COM 04 UNIDADES</t>
  </si>
  <si>
    <t>CORDÃO RAIADO BRANCO PARA TELA MOSQUITEIRO</t>
  </si>
  <si>
    <t>COT 004</t>
  </si>
  <si>
    <t>COT 005</t>
  </si>
  <si>
    <t>ESCOVA DE VEDAÇÃO ADESIVA, 5X7CM</t>
  </si>
  <si>
    <t>MULT TELAS</t>
  </si>
  <si>
    <t>(19) 99983-6837</t>
  </si>
  <si>
    <t>www.multtelas.net.br</t>
  </si>
  <si>
    <t>www.molduserv.com.br</t>
  </si>
  <si>
    <t>(19) 99854-0211</t>
  </si>
  <si>
    <t>CATUMBI TELAS</t>
  </si>
  <si>
    <t>www.catumbitelas.com.br</t>
  </si>
  <si>
    <t>(19) 99933-0522</t>
  </si>
  <si>
    <t>HABILITADO PELA RESOLUÇÃO SESA Nº 765/2022</t>
  </si>
  <si>
    <t>9.69</t>
  </si>
  <si>
    <t>7.1</t>
  </si>
  <si>
    <t>10.9</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</si>
</sst>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b/>
      <sz val="12"/>
      <color theme="3"/>
      <name val="Calibri"/>
      <family val="2"/>
    </font>
    <font>
      <sz val="10"/>
      <color theme="3"/>
      <name val="Calibri"/>
      <family val="2"/>
    </font>
    <font>
      <sz val="11"/>
      <color rgb="FFC00000"/>
      <name val="Calibri"/>
      <family val="2"/>
    </font>
    <font>
      <sz val="11"/>
      <color rgb="FFFF0000"/>
      <name val="Calibri"/>
      <family val="2"/>
    </font>
    <font>
      <sz val="10"/>
      <color rgb="FFFF0000"/>
      <name val="Calibri"/>
      <family val="2"/>
    </font>
    <font>
      <sz val="11"/>
      <color rgb="FF7030A0"/>
      <name val="Calibri"/>
      <family val="2"/>
    </font>
    <font>
      <b/>
      <sz val="11"/>
      <color theme="3"/>
      <name val="Calibri"/>
      <family val="2"/>
    </font>
    <font>
      <b/>
      <sz val="10"/>
      <color theme="3"/>
      <name val="Calibri"/>
      <family val="2"/>
    </font>
    <font>
      <sz val="8"/>
      <color theme="3"/>
      <name val="Calibri"/>
      <family val="2"/>
    </font>
    <font>
      <sz val="11"/>
      <color theme="7" tint="-0.24997711111789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i/>
      <sz val="9"/>
      <name val="Calibri"/>
      <family val="2"/>
      <scheme val="minor"/>
    </font>
    <font>
      <b/>
      <sz val="11"/>
      <color indexed="8"/>
      <name val="Calibri"/>
      <family val="2"/>
      <scheme val="minor"/>
    </font>
    <font>
      <b/>
      <sz val="11"/>
      <color rgb="FFFF0000"/>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theme="0" tint="-0.14999847407452621"/>
        <bgColor indexed="64"/>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s>
  <borders count="12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1259">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9" fillId="0" borderId="0"/>
    <xf numFmtId="0" fontId="14" fillId="0" borderId="0"/>
    <xf numFmtId="0" fontId="119"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7" fillId="0" borderId="0"/>
    <xf numFmtId="0" fontId="117" fillId="0" borderId="0"/>
    <xf numFmtId="0" fontId="117" fillId="0" borderId="0"/>
    <xf numFmtId="0" fontId="14" fillId="0" borderId="0"/>
    <xf numFmtId="0" fontId="117" fillId="0" borderId="0"/>
    <xf numFmtId="0" fontId="117" fillId="0" borderId="0"/>
    <xf numFmtId="0" fontId="14" fillId="0" borderId="0"/>
    <xf numFmtId="0" fontId="117" fillId="0" borderId="0"/>
    <xf numFmtId="0" fontId="117"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9" fillId="0" borderId="0"/>
    <xf numFmtId="0" fontId="6" fillId="0" borderId="0"/>
    <xf numFmtId="0" fontId="35" fillId="0" borderId="0"/>
    <xf numFmtId="0" fontId="35" fillId="0" borderId="0"/>
    <xf numFmtId="0" fontId="119" fillId="0" borderId="0"/>
    <xf numFmtId="0" fontId="6" fillId="0" borderId="0"/>
    <xf numFmtId="0" fontId="119" fillId="0" borderId="0"/>
    <xf numFmtId="0" fontId="6" fillId="0" borderId="0"/>
    <xf numFmtId="0" fontId="6" fillId="0" borderId="0"/>
    <xf numFmtId="0" fontId="6" fillId="0" borderId="0"/>
    <xf numFmtId="0" fontId="6" fillId="0" borderId="0"/>
    <xf numFmtId="0" fontId="6" fillId="0" borderId="0"/>
    <xf numFmtId="0" fontId="35" fillId="0" borderId="0"/>
    <xf numFmtId="0" fontId="119"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6" fillId="0" borderId="0" applyFill="0" applyBorder="0" applyAlignment="0" applyProtection="0"/>
    <xf numFmtId="9" fontId="126" fillId="0" borderId="0" applyFill="0" applyBorder="0" applyAlignment="0" applyProtection="0"/>
    <xf numFmtId="0" fontId="4" fillId="1" borderId="8" applyFont="0" applyFill="0" applyBorder="0" applyAlignment="0">
      <alignment horizontal="center" vertical="center"/>
    </xf>
    <xf numFmtId="44" fontId="126"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6" fillId="0" borderId="0" applyFill="0" applyBorder="0" applyAlignment="0" applyProtection="0"/>
    <xf numFmtId="9" fontId="126" fillId="0" borderId="0" applyFill="0" applyBorder="0" applyAlignment="0" applyProtection="0"/>
    <xf numFmtId="0" fontId="6" fillId="0" borderId="0" applyNumberFormat="0" applyFont="0" applyFill="0" applyBorder="0" applyAlignment="0" applyProtection="0"/>
    <xf numFmtId="9" fontId="12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6"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7" fillId="0" borderId="0"/>
    <xf numFmtId="10" fontId="5" fillId="48" borderId="102"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3"/>
    <xf numFmtId="0" fontId="14" fillId="51" borderId="103" applyNumberFormat="0" applyAlignment="0" applyProtection="0"/>
    <xf numFmtId="0" fontId="14" fillId="51" borderId="103" applyNumberFormat="0" applyAlignment="0" applyProtection="0"/>
    <xf numFmtId="0" fontId="6" fillId="12" borderId="103" applyNumberFormat="0" applyFont="0" applyAlignment="0" applyProtection="0"/>
    <xf numFmtId="0" fontId="6" fillId="12" borderId="103" applyNumberFormat="0" applyFont="0" applyAlignment="0" applyProtection="0"/>
    <xf numFmtId="0" fontId="14" fillId="51" borderId="103" applyNumberForma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25" fillId="34" borderId="104"/>
    <xf numFmtId="0" fontId="25" fillId="34" borderId="104" applyNumberFormat="0" applyAlignment="0" applyProtection="0"/>
    <xf numFmtId="0" fontId="25" fillId="34" borderId="104" applyNumberFormat="0" applyAlignment="0" applyProtection="0"/>
    <xf numFmtId="0" fontId="25" fillId="33" borderId="104" applyNumberFormat="0" applyAlignment="0" applyProtection="0"/>
    <xf numFmtId="0" fontId="25" fillId="33" borderId="104" applyNumberFormat="0" applyAlignment="0" applyProtection="0"/>
    <xf numFmtId="0" fontId="25" fillId="34" borderId="104" applyNumberFormat="0" applyAlignment="0" applyProtection="0"/>
    <xf numFmtId="0" fontId="25" fillId="35" borderId="104" applyNumberFormat="0" applyAlignment="0" applyProtection="0"/>
    <xf numFmtId="0" fontId="25" fillId="35" borderId="104"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6"/>
    <xf numFmtId="0" fontId="30" fillId="0" borderId="106" applyNumberFormat="0" applyFill="0" applyAlignment="0" applyProtection="0"/>
    <xf numFmtId="0" fontId="30" fillId="0" borderId="106"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41" fillId="0" borderId="0"/>
    <xf numFmtId="43" fontId="35" fillId="0" borderId="0" applyFont="0" applyFill="0" applyBorder="0" applyAlignment="0" applyProtection="0"/>
    <xf numFmtId="0" fontId="119" fillId="0" borderId="0"/>
    <xf numFmtId="0" fontId="145" fillId="0" borderId="0"/>
    <xf numFmtId="0" fontId="146" fillId="0" borderId="0"/>
    <xf numFmtId="0" fontId="6" fillId="0" borderId="0"/>
  </cellStyleXfs>
  <cellXfs count="921">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7" fillId="52" borderId="0" xfId="0" applyFont="1" applyFill="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Protection="1">
      <protection locked="0"/>
    </xf>
    <xf numFmtId="4" fontId="10" fillId="52" borderId="0" xfId="0" applyNumberFormat="1" applyFont="1" applyFill="1" applyAlignment="1" applyProtection="1">
      <alignment horizontal="left"/>
      <protection locked="0"/>
    </xf>
    <xf numFmtId="49" fontId="10" fillId="52" borderId="0" xfId="0" applyNumberFormat="1" applyFont="1" applyFill="1" applyProtection="1">
      <protection locked="0"/>
    </xf>
    <xf numFmtId="4" fontId="10" fillId="52" borderId="0" xfId="0" applyNumberFormat="1" applyFont="1" applyFill="1" applyAlignment="1">
      <alignment horizontal="left"/>
    </xf>
    <xf numFmtId="4" fontId="11" fillId="52" borderId="0" xfId="0" applyNumberFormat="1" applyFont="1" applyFill="1" applyAlignment="1" applyProtection="1">
      <alignment horizontal="left"/>
      <protection locked="0"/>
    </xf>
    <xf numFmtId="10" fontId="10" fillId="52" borderId="0" xfId="0" applyNumberFormat="1" applyFont="1" applyFill="1" applyAlignment="1" applyProtection="1">
      <alignment horizontal="center"/>
      <protection locked="0"/>
    </xf>
    <xf numFmtId="0" fontId="12" fillId="52" borderId="0" xfId="0" applyFont="1" applyFill="1" applyAlignment="1" applyProtection="1">
      <alignment horizontal="left"/>
      <protection locked="0"/>
    </xf>
    <xf numFmtId="0" fontId="12" fillId="52" borderId="0" xfId="0" applyFont="1" applyFill="1" applyProtection="1">
      <protection locked="0"/>
    </xf>
    <xf numFmtId="0" fontId="7" fillId="53" borderId="0" xfId="264" applyFont="1" applyFill="1" applyAlignment="1">
      <alignment horizontal="center" vertical="center" wrapText="1"/>
    </xf>
    <xf numFmtId="0" fontId="7" fillId="0" borderId="0" xfId="264" applyFont="1" applyAlignment="1">
      <alignment horizontal="center" vertical="center" wrapText="1"/>
    </xf>
    <xf numFmtId="0" fontId="30" fillId="0" borderId="0" xfId="264" applyFont="1" applyAlignment="1">
      <alignment horizontal="center" vertical="center" wrapText="1"/>
    </xf>
    <xf numFmtId="0" fontId="14" fillId="0" borderId="0" xfId="264" applyAlignment="1">
      <alignment vertical="center" wrapText="1"/>
    </xf>
    <xf numFmtId="0" fontId="14" fillId="0" borderId="0" xfId="264" applyAlignment="1">
      <alignment horizontal="center" vertical="center" wrapText="1"/>
    </xf>
    <xf numFmtId="2" fontId="7" fillId="0" borderId="0" xfId="264" applyNumberFormat="1" applyFont="1" applyAlignment="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Alignment="1">
      <alignment horizontal="center" vertical="center"/>
    </xf>
    <xf numFmtId="0" fontId="14" fillId="53" borderId="0" xfId="264" applyFill="1" applyAlignment="1">
      <alignment vertical="center" wrapText="1"/>
    </xf>
    <xf numFmtId="0" fontId="5" fillId="0" borderId="0" xfId="264" applyFont="1" applyAlignment="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Alignment="1">
      <alignment horizontal="center" vertical="center"/>
    </xf>
    <xf numFmtId="0" fontId="0" fillId="52" borderId="21" xfId="0" applyFill="1" applyBorder="1" applyProtection="1">
      <protection locked="0"/>
    </xf>
    <xf numFmtId="0" fontId="0" fillId="52" borderId="22" xfId="0" applyFill="1" applyBorder="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ill="1" applyBorder="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Protection="1">
      <protection locked="0"/>
    </xf>
    <xf numFmtId="0" fontId="10" fillId="52" borderId="26" xfId="0" applyFont="1" applyFill="1" applyBorder="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8" fillId="0" borderId="0" xfId="0" applyFont="1" applyAlignment="1">
      <alignment horizontal="right"/>
    </xf>
    <xf numFmtId="0" fontId="0" fillId="0" borderId="0" xfId="0" applyAlignment="1">
      <alignment horizontal="justify" vertical="justify"/>
    </xf>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16" fillId="48" borderId="38" xfId="496" applyFill="1" applyBorder="1"/>
    <xf numFmtId="0" fontId="16" fillId="48" borderId="39" xfId="496" applyFill="1" applyBorder="1"/>
    <xf numFmtId="0" fontId="16" fillId="48" borderId="0" xfId="496" applyFill="1"/>
    <xf numFmtId="0" fontId="16" fillId="48" borderId="40" xfId="496" applyFill="1" applyBorder="1"/>
    <xf numFmtId="0" fontId="84" fillId="48" borderId="0" xfId="496" applyFont="1" applyFill="1"/>
    <xf numFmtId="0" fontId="85" fillId="48" borderId="0" xfId="496" applyFont="1" applyFill="1" applyAlignment="1" applyProtection="1">
      <alignment horizontal="left"/>
      <protection locked="0"/>
    </xf>
    <xf numFmtId="0" fontId="16" fillId="48" borderId="41" xfId="496" applyFill="1" applyBorder="1"/>
    <xf numFmtId="0" fontId="16" fillId="48" borderId="42" xfId="496" applyFill="1" applyBorder="1"/>
    <xf numFmtId="0" fontId="7" fillId="48" borderId="0" xfId="496" applyFont="1" applyFill="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Alignment="1">
      <alignment horizontal="center"/>
    </xf>
    <xf numFmtId="0" fontId="85" fillId="48" borderId="0" xfId="496" applyFont="1" applyFill="1" applyAlignment="1" applyProtection="1">
      <alignment horizontal="center"/>
      <protection locked="0"/>
    </xf>
    <xf numFmtId="0" fontId="4" fillId="48" borderId="39" xfId="496" applyFont="1" applyFill="1" applyBorder="1"/>
    <xf numFmtId="0" fontId="4" fillId="48" borderId="0" xfId="496" applyFont="1" applyFill="1"/>
    <xf numFmtId="0" fontId="4" fillId="48" borderId="0" xfId="496" applyFont="1" applyFill="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ill="1" applyBorder="1"/>
    <xf numFmtId="0" fontId="11" fillId="48" borderId="0" xfId="496" applyFont="1" applyFill="1"/>
    <xf numFmtId="0" fontId="10" fillId="48" borderId="0" xfId="496" applyFont="1" applyFill="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lignment horizontal="center" vertical="center" wrapText="1"/>
    </xf>
    <xf numFmtId="0" fontId="39" fillId="0" borderId="0" xfId="264" applyFont="1" applyAlignment="1">
      <alignment horizontal="center" vertical="center" wrapText="1"/>
    </xf>
    <xf numFmtId="0" fontId="15" fillId="52" borderId="0" xfId="0" applyFont="1" applyFill="1" applyAlignment="1" applyProtection="1">
      <alignment horizontal="right"/>
      <protection locked="0"/>
    </xf>
    <xf numFmtId="0" fontId="71" fillId="52" borderId="0" xfId="0" applyFont="1" applyFill="1" applyAlignment="1" applyProtection="1">
      <alignment horizontal="right"/>
      <protection locked="0"/>
    </xf>
    <xf numFmtId="0" fontId="71" fillId="52" borderId="0" xfId="0" applyFont="1" applyFill="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Protection="1">
      <protection locked="0"/>
    </xf>
    <xf numFmtId="49" fontId="71" fillId="52" borderId="0" xfId="0" applyNumberFormat="1" applyFont="1" applyFill="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lignment vertical="center"/>
    </xf>
    <xf numFmtId="0" fontId="14" fillId="48" borderId="0" xfId="264" applyFill="1" applyAlignment="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2" fillId="52" borderId="0" xfId="0" applyFont="1" applyFill="1" applyAlignment="1" applyProtection="1">
      <alignment horizontal="center" vertical="center"/>
      <protection locked="0"/>
    </xf>
    <xf numFmtId="0" fontId="102" fillId="52" borderId="0" xfId="0" applyFont="1" applyFill="1" applyAlignment="1" applyProtection="1">
      <alignment vertical="center"/>
      <protection locked="0"/>
    </xf>
    <xf numFmtId="2" fontId="102"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ill="1" applyAlignment="1">
      <alignment vertical="center"/>
    </xf>
    <xf numFmtId="10" fontId="88" fillId="48" borderId="23" xfId="497" applyNumberFormat="1" applyFont="1" applyFill="1" applyBorder="1" applyAlignment="1">
      <alignment horizontal="right"/>
    </xf>
    <xf numFmtId="10" fontId="88" fillId="48" borderId="23" xfId="497" applyNumberFormat="1" applyFont="1" applyFill="1" applyBorder="1" applyAlignment="1">
      <alignment horizontal="left"/>
    </xf>
    <xf numFmtId="10" fontId="89" fillId="48" borderId="23" xfId="497" applyNumberFormat="1" applyFont="1" applyFill="1" applyBorder="1" applyAlignment="1">
      <alignment horizontal="right"/>
    </xf>
    <xf numFmtId="0" fontId="89" fillId="48" borderId="24" xfId="497" applyFont="1" applyFill="1" applyBorder="1"/>
    <xf numFmtId="0" fontId="14" fillId="48" borderId="0" xfId="497" applyFill="1"/>
    <xf numFmtId="10" fontId="14" fillId="48" borderId="0" xfId="497" applyNumberFormat="1" applyFill="1"/>
    <xf numFmtId="0" fontId="89" fillId="48" borderId="0" xfId="497" applyFont="1" applyFill="1" applyAlignment="1">
      <alignment horizontal="left" vertical="center"/>
    </xf>
    <xf numFmtId="0" fontId="89" fillId="48" borderId="0" xfId="497" applyFont="1" applyFill="1" applyAlignment="1">
      <alignment horizontal="right" vertical="center"/>
    </xf>
    <xf numFmtId="0" fontId="88" fillId="48" borderId="0" xfId="497" applyFont="1" applyFill="1" applyAlignment="1">
      <alignment horizontal="right" vertical="center"/>
    </xf>
    <xf numFmtId="176" fontId="89" fillId="48" borderId="21" xfId="497" quotePrefix="1" applyNumberFormat="1" applyFont="1" applyFill="1" applyBorder="1" applyAlignment="1">
      <alignment horizontal="center" vertical="top"/>
    </xf>
    <xf numFmtId="0" fontId="88" fillId="48" borderId="10" xfId="497" applyFont="1" applyFill="1" applyBorder="1" applyAlignment="1">
      <alignment horizontal="center" vertical="justify"/>
    </xf>
    <xf numFmtId="10" fontId="88" fillId="48" borderId="44" xfId="497" applyNumberFormat="1" applyFont="1" applyFill="1" applyBorder="1" applyAlignment="1">
      <alignment horizontal="centerContinuous"/>
    </xf>
    <xf numFmtId="176" fontId="90" fillId="48" borderId="22" xfId="497" quotePrefix="1" applyNumberFormat="1" applyFont="1" applyFill="1" applyBorder="1" applyAlignment="1">
      <alignment horizontal="center" vertical="top"/>
    </xf>
    <xf numFmtId="10" fontId="91" fillId="48" borderId="43" xfId="497" applyNumberFormat="1" applyFont="1" applyFill="1" applyBorder="1" applyAlignment="1">
      <alignment horizontal="right"/>
    </xf>
    <xf numFmtId="10" fontId="91" fillId="48" borderId="22" xfId="497" applyNumberFormat="1" applyFont="1" applyFill="1" applyBorder="1" applyAlignment="1">
      <alignment horizontal="center"/>
    </xf>
    <xf numFmtId="0" fontId="91" fillId="48" borderId="43" xfId="497" applyFont="1" applyFill="1" applyBorder="1" applyAlignment="1">
      <alignment horizontal="center" vertical="center"/>
    </xf>
    <xf numFmtId="0" fontId="90" fillId="48" borderId="0" xfId="497" applyFont="1" applyFill="1"/>
    <xf numFmtId="176" fontId="88" fillId="48" borderId="21" xfId="497" applyNumberFormat="1" applyFont="1" applyFill="1" applyBorder="1" applyAlignment="1">
      <alignment horizontal="center" vertical="center"/>
    </xf>
    <xf numFmtId="15" fontId="91" fillId="48" borderId="21" xfId="497" applyNumberFormat="1" applyFont="1" applyFill="1" applyBorder="1" applyAlignment="1">
      <alignment horizontal="center" vertical="center"/>
    </xf>
    <xf numFmtId="15" fontId="91" fillId="48" borderId="48" xfId="497" applyNumberFormat="1" applyFont="1" applyFill="1" applyBorder="1" applyAlignment="1">
      <alignment horizontal="center" vertical="center"/>
    </xf>
    <xf numFmtId="15" fontId="66" fillId="48" borderId="0" xfId="497" applyNumberFormat="1" applyFont="1" applyFill="1" applyAlignment="1">
      <alignment horizontal="center" vertical="center"/>
    </xf>
    <xf numFmtId="176" fontId="88" fillId="48" borderId="26" xfId="497" applyNumberFormat="1" applyFont="1" applyFill="1" applyBorder="1" applyAlignment="1">
      <alignment horizontal="center" vertical="center"/>
    </xf>
    <xf numFmtId="15" fontId="91" fillId="48" borderId="26" xfId="497" applyNumberFormat="1" applyFont="1" applyFill="1" applyBorder="1" applyAlignment="1">
      <alignment horizontal="center" vertical="center"/>
    </xf>
    <xf numFmtId="15" fontId="91" fillId="48" borderId="49" xfId="497" applyNumberFormat="1" applyFont="1" applyFill="1" applyBorder="1" applyAlignment="1">
      <alignment horizontal="center" vertical="center"/>
    </xf>
    <xf numFmtId="15" fontId="66" fillId="48" borderId="0" xfId="497" applyNumberFormat="1" applyFont="1" applyFill="1" applyAlignment="1">
      <alignment horizontal="justify" vertical="justify"/>
    </xf>
    <xf numFmtId="176" fontId="89" fillId="55" borderId="32" xfId="497" applyNumberFormat="1" applyFont="1" applyFill="1" applyBorder="1" applyAlignment="1">
      <alignment horizontal="center" vertical="center" wrapText="1"/>
    </xf>
    <xf numFmtId="10" fontId="86" fillId="48" borderId="32" xfId="497" applyNumberFormat="1" applyFont="1" applyFill="1" applyBorder="1" applyAlignment="1">
      <alignment horizontal="right" vertical="center" wrapText="1"/>
    </xf>
    <xf numFmtId="177" fontId="86" fillId="48" borderId="32" xfId="497" applyNumberFormat="1" applyFont="1" applyFill="1" applyBorder="1" applyAlignment="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ill="1" applyAlignment="1">
      <alignment vertical="center" wrapText="1"/>
    </xf>
    <xf numFmtId="10" fontId="86" fillId="48" borderId="31" xfId="497" applyNumberFormat="1" applyFont="1" applyFill="1" applyBorder="1" applyAlignment="1">
      <alignment horizontal="right"/>
    </xf>
    <xf numFmtId="177" fontId="86" fillId="48" borderId="31" xfId="497" applyNumberFormat="1" applyFont="1" applyFill="1" applyBorder="1" applyAlignment="1">
      <alignment horizontal="right"/>
    </xf>
    <xf numFmtId="10" fontId="86" fillId="48" borderId="33" xfId="497" quotePrefix="1" applyNumberFormat="1" applyFont="1" applyFill="1" applyBorder="1" applyAlignment="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xf numFmtId="0" fontId="89" fillId="48" borderId="0" xfId="497" applyFont="1" applyFill="1"/>
    <xf numFmtId="176" fontId="89" fillId="48" borderId="0" xfId="497" applyNumberFormat="1" applyFont="1" applyFill="1" applyAlignment="1">
      <alignment horizontal="center" vertical="top"/>
    </xf>
    <xf numFmtId="0" fontId="89" fillId="48" borderId="0" xfId="497" applyFont="1" applyFill="1" applyAlignment="1">
      <alignment horizontal="left" vertical="justify"/>
    </xf>
    <xf numFmtId="10" fontId="89" fillId="48" borderId="0" xfId="497" applyNumberFormat="1" applyFont="1" applyFill="1" applyAlignment="1">
      <alignment horizontal="right"/>
    </xf>
    <xf numFmtId="177" fontId="89" fillId="48" borderId="0" xfId="497" applyNumberFormat="1" applyFont="1" applyFill="1" applyAlignment="1">
      <alignment horizontal="center"/>
    </xf>
    <xf numFmtId="10" fontId="89" fillId="48" borderId="0" xfId="497" applyNumberFormat="1" applyFont="1" applyFill="1" applyAlignment="1">
      <alignment horizontal="center"/>
    </xf>
    <xf numFmtId="177" fontId="89" fillId="48" borderId="0" xfId="497" applyNumberFormat="1" applyFont="1" applyFill="1"/>
    <xf numFmtId="177" fontId="89" fillId="48" borderId="0" xfId="497" quotePrefix="1" applyNumberFormat="1" applyFont="1" applyFill="1" applyAlignment="1">
      <alignment horizontal="center"/>
    </xf>
    <xf numFmtId="10" fontId="89" fillId="48" borderId="0" xfId="497" quotePrefix="1" applyNumberFormat="1" applyFont="1" applyFill="1" applyAlignment="1">
      <alignment horizontal="center"/>
    </xf>
    <xf numFmtId="176" fontId="14" fillId="48" borderId="0" xfId="497" applyNumberFormat="1" applyFill="1" applyAlignment="1">
      <alignment horizontal="center" vertical="top"/>
    </xf>
    <xf numFmtId="0" fontId="14" fillId="48" borderId="0" xfId="497" applyFill="1" applyAlignment="1">
      <alignment horizontal="left" vertical="justify"/>
    </xf>
    <xf numFmtId="177" fontId="14" fillId="48" borderId="0" xfId="497" applyNumberFormat="1" applyFill="1"/>
    <xf numFmtId="0" fontId="5" fillId="53" borderId="0" xfId="492" applyFont="1" applyFill="1" applyAlignment="1">
      <alignment vertical="center" wrapText="1"/>
    </xf>
    <xf numFmtId="0" fontId="10" fillId="0" borderId="0" xfId="418" applyFont="1"/>
    <xf numFmtId="0" fontId="10" fillId="53" borderId="0" xfId="418" applyFont="1" applyFill="1"/>
    <xf numFmtId="0" fontId="10" fillId="53" borderId="50" xfId="418" applyFont="1" applyFill="1" applyBorder="1"/>
    <xf numFmtId="0" fontId="96" fillId="53" borderId="19" xfId="264" applyFont="1" applyFill="1" applyBorder="1"/>
    <xf numFmtId="0" fontId="83" fillId="53" borderId="19" xfId="418" applyFont="1" applyFill="1" applyBorder="1" applyAlignment="1">
      <alignment horizontal="center"/>
    </xf>
    <xf numFmtId="0" fontId="96" fillId="53" borderId="0" xfId="264" applyFont="1" applyFill="1"/>
    <xf numFmtId="0" fontId="96" fillId="53" borderId="51" xfId="418" applyFont="1" applyFill="1" applyBorder="1"/>
    <xf numFmtId="0" fontId="83" fillId="53" borderId="0" xfId="418" applyFont="1" applyFill="1" applyAlignment="1">
      <alignment horizontal="left" indent="1"/>
    </xf>
    <xf numFmtId="0" fontId="10" fillId="53" borderId="0" xfId="418" applyFont="1" applyFill="1" applyAlignment="1">
      <alignment vertical="center"/>
    </xf>
    <xf numFmtId="0" fontId="97" fillId="53" borderId="52" xfId="418" applyFont="1" applyFill="1" applyBorder="1" applyAlignment="1">
      <alignment horizontal="left"/>
    </xf>
    <xf numFmtId="0" fontId="35" fillId="53" borderId="20" xfId="418" applyFont="1" applyFill="1" applyBorder="1"/>
    <xf numFmtId="0" fontId="98" fillId="53" borderId="20" xfId="418" applyFont="1" applyFill="1" applyBorder="1" applyAlignment="1">
      <alignment horizontal="center"/>
    </xf>
    <xf numFmtId="0" fontId="98" fillId="53" borderId="53" xfId="418" applyFont="1" applyFill="1" applyBorder="1" applyAlignment="1">
      <alignment horizontal="center"/>
    </xf>
    <xf numFmtId="0" fontId="11" fillId="53" borderId="0" xfId="418" applyFont="1" applyFill="1" applyAlignment="1">
      <alignment horizontal="center" vertical="center"/>
    </xf>
    <xf numFmtId="0" fontId="10" fillId="53" borderId="0" xfId="418" applyFont="1" applyFill="1" applyAlignment="1">
      <alignment horizontal="center" vertical="center"/>
    </xf>
    <xf numFmtId="0" fontId="107" fillId="53" borderId="54" xfId="418" applyFont="1" applyFill="1" applyBorder="1" applyAlignment="1">
      <alignment horizontal="center" vertical="center" wrapText="1"/>
    </xf>
    <xf numFmtId="0" fontId="107" fillId="53" borderId="55" xfId="418" applyFont="1" applyFill="1" applyBorder="1" applyAlignment="1">
      <alignment horizontal="center" vertical="center" wrapText="1"/>
    </xf>
    <xf numFmtId="0" fontId="107" fillId="53" borderId="46" xfId="418" applyFont="1" applyFill="1" applyBorder="1" applyAlignment="1">
      <alignment horizontal="center" vertical="center" wrapText="1"/>
    </xf>
    <xf numFmtId="0" fontId="96" fillId="53" borderId="0" xfId="264" applyFont="1" applyFill="1" applyAlignment="1">
      <alignment horizontal="center" vertical="center"/>
    </xf>
    <xf numFmtId="0" fontId="97" fillId="61" borderId="56" xfId="264" applyFont="1" applyFill="1" applyBorder="1" applyAlignment="1">
      <alignment horizontal="center" vertical="center"/>
    </xf>
    <xf numFmtId="197" fontId="96" fillId="53" borderId="57" xfId="418" applyNumberFormat="1" applyFont="1" applyFill="1" applyBorder="1" applyAlignment="1">
      <alignment horizontal="right" vertical="center"/>
    </xf>
    <xf numFmtId="198" fontId="97" fillId="53" borderId="58" xfId="264" applyNumberFormat="1" applyFont="1" applyFill="1" applyBorder="1" applyAlignment="1">
      <alignment vertical="center"/>
    </xf>
    <xf numFmtId="0" fontId="96" fillId="61" borderId="59" xfId="418" applyFont="1" applyFill="1" applyBorder="1" applyAlignment="1">
      <alignment horizontal="center" vertical="center"/>
    </xf>
    <xf numFmtId="0" fontId="97" fillId="53" borderId="0" xfId="264" applyFont="1" applyFill="1" applyAlignment="1">
      <alignment vertical="center"/>
    </xf>
    <xf numFmtId="0" fontId="108" fillId="53" borderId="60" xfId="264" applyFont="1" applyFill="1" applyBorder="1" applyAlignment="1">
      <alignment horizontal="left" vertical="center" indent="2"/>
    </xf>
    <xf numFmtId="0" fontId="108" fillId="53" borderId="61" xfId="264" applyFont="1" applyFill="1" applyBorder="1" applyAlignment="1">
      <alignment vertical="center"/>
    </xf>
    <xf numFmtId="197" fontId="107" fillId="53" borderId="62" xfId="302" applyNumberFormat="1" applyFont="1" applyFill="1" applyBorder="1" applyAlignment="1" applyProtection="1">
      <alignment vertical="center"/>
    </xf>
    <xf numFmtId="197" fontId="109" fillId="53" borderId="62" xfId="302" applyNumberFormat="1" applyFont="1" applyFill="1" applyBorder="1" applyAlignment="1" applyProtection="1">
      <alignment vertical="center"/>
    </xf>
    <xf numFmtId="199" fontId="108" fillId="53" borderId="63" xfId="264" applyNumberFormat="1" applyFont="1" applyFill="1" applyBorder="1" applyAlignment="1">
      <alignment vertical="center"/>
    </xf>
    <xf numFmtId="0" fontId="96" fillId="53" borderId="0" xfId="418" applyFont="1" applyFill="1" applyAlignment="1">
      <alignment vertical="center"/>
    </xf>
    <xf numFmtId="0" fontId="35" fillId="53" borderId="0" xfId="264" applyFont="1" applyFill="1" applyAlignment="1">
      <alignment vertical="center"/>
    </xf>
    <xf numFmtId="10" fontId="107" fillId="62" borderId="62" xfId="302" applyNumberFormat="1" applyFont="1" applyFill="1" applyBorder="1" applyAlignment="1" applyProtection="1">
      <alignment horizontal="center" vertical="center"/>
    </xf>
    <xf numFmtId="197" fontId="107" fillId="47" borderId="62" xfId="302" applyNumberFormat="1" applyFont="1" applyFill="1" applyBorder="1" applyAlignment="1" applyProtection="1">
      <alignment horizontal="center" vertical="center"/>
    </xf>
    <xf numFmtId="197" fontId="107" fillId="47" borderId="63" xfId="302" applyNumberFormat="1" applyFont="1" applyFill="1" applyBorder="1" applyAlignment="1" applyProtection="1">
      <alignment horizontal="center" vertical="center"/>
    </xf>
    <xf numFmtId="0" fontId="96" fillId="0" borderId="0" xfId="418" applyFont="1"/>
    <xf numFmtId="0" fontId="106" fillId="47" borderId="60" xfId="418" applyFont="1" applyFill="1" applyBorder="1"/>
    <xf numFmtId="0" fontId="106" fillId="47" borderId="61" xfId="418" applyFont="1" applyFill="1" applyBorder="1"/>
    <xf numFmtId="197" fontId="106" fillId="47" borderId="61" xfId="418" applyNumberFormat="1" applyFont="1" applyFill="1" applyBorder="1"/>
    <xf numFmtId="171" fontId="108"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lignment vertical="center"/>
    </xf>
    <xf numFmtId="0" fontId="10" fillId="48" borderId="0" xfId="418" applyFont="1" applyFill="1"/>
    <xf numFmtId="0" fontId="0" fillId="53" borderId="0" xfId="0" applyFill="1" applyAlignment="1">
      <alignment horizontal="center"/>
    </xf>
    <xf numFmtId="0" fontId="0" fillId="53" borderId="0" xfId="0" applyFill="1"/>
    <xf numFmtId="0" fontId="0" fillId="53" borderId="0" xfId="0" applyFill="1" applyAlignment="1">
      <alignment vertical="top"/>
    </xf>
    <xf numFmtId="1" fontId="103" fillId="52" borderId="47" xfId="0" applyNumberFormat="1" applyFont="1" applyFill="1" applyBorder="1" applyAlignment="1" applyProtection="1">
      <alignment horizontal="center" vertical="center" wrapText="1"/>
      <protection locked="0"/>
    </xf>
    <xf numFmtId="49" fontId="28"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lignment horizontal="left" vertical="center"/>
    </xf>
    <xf numFmtId="194" fontId="81" fillId="48" borderId="25" xfId="497" applyNumberFormat="1" applyFont="1" applyFill="1" applyBorder="1" applyAlignment="1">
      <alignment horizontal="left" vertical="center"/>
    </xf>
    <xf numFmtId="49" fontId="81" fillId="48" borderId="25" xfId="497" applyNumberFormat="1" applyFont="1" applyFill="1" applyBorder="1" applyAlignment="1">
      <alignment horizontal="left" vertical="center"/>
    </xf>
    <xf numFmtId="192" fontId="81" fillId="48" borderId="25" xfId="497" applyNumberFormat="1" applyFont="1" applyFill="1" applyBorder="1" applyAlignment="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ill="1" applyAlignment="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39" fillId="53" borderId="0" xfId="264" applyFont="1" applyFill="1" applyAlignment="1">
      <alignment vertical="center" wrapText="1"/>
    </xf>
    <xf numFmtId="0" fontId="110" fillId="57" borderId="9" xfId="0" applyFont="1" applyFill="1" applyBorder="1" applyAlignment="1">
      <alignment horizontal="center" vertical="center"/>
    </xf>
    <xf numFmtId="0" fontId="110" fillId="57" borderId="9" xfId="0" applyFont="1" applyFill="1" applyBorder="1" applyAlignment="1">
      <alignment horizontal="center" vertical="center" wrapText="1"/>
    </xf>
    <xf numFmtId="0" fontId="110" fillId="48" borderId="0" xfId="0" applyFont="1" applyFill="1" applyAlignment="1">
      <alignment horizontal="center"/>
    </xf>
    <xf numFmtId="0" fontId="0" fillId="63" borderId="9" xfId="0" applyFill="1" applyBorder="1" applyAlignment="1">
      <alignment horizontal="center" vertical="center"/>
    </xf>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39" fillId="0" borderId="0" xfId="493" applyFont="1" applyAlignment="1">
      <alignment horizontal="left" vertical="top" wrapText="1"/>
    </xf>
    <xf numFmtId="202" fontId="77" fillId="48" borderId="0" xfId="497" applyNumberFormat="1" applyFont="1" applyFill="1" applyAlignment="1">
      <alignment horizontal="left" vertical="center"/>
    </xf>
    <xf numFmtId="49" fontId="15" fillId="48" borderId="47" xfId="685" applyNumberFormat="1" applyFont="1" applyFill="1" applyBorder="1" applyAlignment="1" applyProtection="1">
      <alignment horizontal="center" vertical="center" wrapText="1"/>
    </xf>
    <xf numFmtId="49" fontId="105"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97" fillId="48" borderId="21" xfId="0" applyFont="1" applyFill="1" applyBorder="1"/>
    <xf numFmtId="0" fontId="97" fillId="48" borderId="0" xfId="0" applyFont="1" applyFill="1"/>
    <xf numFmtId="0" fontId="97" fillId="48" borderId="25" xfId="0" applyFont="1" applyFill="1" applyBorder="1"/>
    <xf numFmtId="0" fontId="97" fillId="48" borderId="0" xfId="0" applyFont="1" applyFill="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Alignment="1" applyProtection="1">
      <alignment horizontal="left"/>
      <protection locked="0"/>
    </xf>
    <xf numFmtId="0" fontId="87" fillId="52" borderId="21" xfId="0" applyFont="1" applyFill="1" applyBorder="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Alignment="1">
      <alignment horizontal="center"/>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lignment horizontal="left" indent="1"/>
    </xf>
    <xf numFmtId="0" fontId="97" fillId="53" borderId="72" xfId="418" applyFont="1" applyFill="1" applyBorder="1" applyAlignment="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Alignment="1">
      <alignment horizontal="left" vertical="center"/>
    </xf>
    <xf numFmtId="193" fontId="86" fillId="48" borderId="32" xfId="497" applyNumberFormat="1" applyFont="1" applyFill="1" applyBorder="1" applyAlignment="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lignment horizontal="right" vertical="center" wrapText="1"/>
    </xf>
    <xf numFmtId="0" fontId="6" fillId="48" borderId="0" xfId="494" applyFill="1"/>
    <xf numFmtId="0" fontId="6" fillId="48" borderId="0" xfId="494" applyFill="1" applyAlignment="1">
      <alignment horizontal="center"/>
    </xf>
    <xf numFmtId="0" fontId="112" fillId="52" borderId="0" xfId="0" applyFont="1" applyFill="1" applyAlignment="1" applyProtection="1">
      <alignment horizontal="left"/>
      <protection locked="0"/>
    </xf>
    <xf numFmtId="0" fontId="113" fillId="52" borderId="0" xfId="0" applyFont="1" applyFill="1" applyAlignment="1">
      <alignment horizontal="left"/>
    </xf>
    <xf numFmtId="0" fontId="11" fillId="48" borderId="0" xfId="494" applyFont="1" applyFill="1"/>
    <xf numFmtId="0" fontId="16" fillId="48" borderId="0" xfId="494" applyFont="1" applyFill="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5" fillId="0" borderId="9" xfId="685" applyNumberFormat="1" applyFont="1" applyFill="1" applyBorder="1" applyAlignment="1" applyProtection="1">
      <alignment horizontal="center" vertical="center"/>
    </xf>
    <xf numFmtId="0" fontId="115" fillId="53" borderId="9" xfId="492" applyFont="1" applyFill="1" applyBorder="1" applyAlignment="1">
      <alignment horizontal="left" vertical="center" wrapText="1"/>
    </xf>
    <xf numFmtId="0" fontId="116" fillId="53" borderId="9" xfId="492" applyFont="1" applyFill="1" applyBorder="1" applyAlignment="1">
      <alignment horizontal="center" vertical="center" wrapText="1"/>
    </xf>
    <xf numFmtId="4" fontId="116" fillId="53" borderId="9" xfId="492" applyNumberFormat="1" applyFont="1" applyFill="1" applyBorder="1" applyAlignment="1">
      <alignment horizontal="right" vertical="center" wrapText="1"/>
    </xf>
    <xf numFmtId="0" fontId="5" fillId="53" borderId="0" xfId="686" applyNumberFormat="1" applyFont="1" applyFill="1" applyBorder="1" applyAlignment="1" applyProtection="1">
      <alignment horizontal="center" vertical="center"/>
    </xf>
    <xf numFmtId="1" fontId="15" fillId="61" borderId="92" xfId="264" applyNumberFormat="1" applyFont="1" applyFill="1" applyBorder="1" applyAlignment="1">
      <alignment horizontal="center" vertical="center"/>
    </xf>
    <xf numFmtId="0" fontId="15" fillId="61" borderId="93" xfId="686" applyNumberFormat="1" applyFont="1" applyFill="1" applyBorder="1" applyAlignment="1" applyProtection="1">
      <alignment horizontal="center" vertical="center"/>
    </xf>
    <xf numFmtId="179" fontId="15" fillId="53" borderId="93" xfId="686" applyNumberFormat="1" applyFont="1" applyFill="1" applyBorder="1" applyAlignment="1" applyProtection="1">
      <alignment horizontal="center" vertical="center"/>
    </xf>
    <xf numFmtId="0" fontId="15" fillId="53" borderId="93" xfId="492" applyFont="1" applyFill="1" applyBorder="1" applyAlignment="1">
      <alignment vertical="center" wrapText="1"/>
    </xf>
    <xf numFmtId="191" fontId="15" fillId="61" borderId="93" xfId="492" applyNumberFormat="1" applyFont="1" applyFill="1" applyBorder="1" applyAlignment="1">
      <alignment horizontal="center" vertical="center"/>
    </xf>
    <xf numFmtId="4" fontId="7" fillId="53" borderId="93" xfId="299" applyNumberFormat="1" applyFill="1" applyBorder="1" applyAlignment="1">
      <alignment horizontal="center" vertical="center" wrapText="1"/>
    </xf>
    <xf numFmtId="44" fontId="7" fillId="53" borderId="93" xfId="297" applyFont="1" applyFill="1" applyBorder="1" applyAlignment="1">
      <alignment horizontal="center" vertical="center" wrapText="1"/>
    </xf>
    <xf numFmtId="44" fontId="7" fillId="53" borderId="93"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9" xfId="0" applyFont="1" applyBorder="1" applyAlignment="1">
      <alignment horizontal="right"/>
    </xf>
    <xf numFmtId="0" fontId="78" fillId="0" borderId="95"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0" xfId="0" applyFont="1" applyBorder="1"/>
    <xf numFmtId="0" fontId="78" fillId="0" borderId="96" xfId="0" applyFont="1" applyBorder="1"/>
    <xf numFmtId="14" fontId="11" fillId="68" borderId="0" xfId="496" applyNumberFormat="1" applyFont="1" applyFill="1" applyAlignment="1">
      <alignment horizontal="center"/>
    </xf>
    <xf numFmtId="0" fontId="16" fillId="68" borderId="0" xfId="496" applyFill="1" applyAlignment="1">
      <alignment horizontal="center"/>
    </xf>
    <xf numFmtId="0" fontId="16" fillId="68" borderId="0" xfId="496" applyFill="1"/>
    <xf numFmtId="0" fontId="10" fillId="69" borderId="0" xfId="0" applyFont="1" applyFill="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10" fontId="122" fillId="52" borderId="46" xfId="0" applyNumberFormat="1" applyFont="1" applyFill="1" applyBorder="1" applyAlignment="1" applyProtection="1">
      <alignment horizontal="center" vertical="center"/>
      <protection locked="0"/>
    </xf>
    <xf numFmtId="2" fontId="86" fillId="52" borderId="0" xfId="0" applyNumberFormat="1" applyFont="1" applyFill="1" applyAlignment="1">
      <alignment horizontal="right" vertical="center"/>
    </xf>
    <xf numFmtId="170" fontId="114" fillId="52" borderId="19" xfId="0" applyNumberFormat="1" applyFont="1" applyFill="1" applyBorder="1" applyAlignment="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Alignment="1">
      <alignment horizontal="left" vertical="center"/>
    </xf>
    <xf numFmtId="177" fontId="77" fillId="48" borderId="20" xfId="497" applyNumberFormat="1" applyFont="1" applyFill="1" applyBorder="1" applyAlignment="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lignment horizontal="right" vertical="center"/>
    </xf>
    <xf numFmtId="192" fontId="81" fillId="48" borderId="20" xfId="497" applyNumberFormat="1" applyFont="1" applyFill="1" applyBorder="1" applyAlignment="1">
      <alignment horizontal="left" vertical="center"/>
    </xf>
    <xf numFmtId="0" fontId="88" fillId="48" borderId="20" xfId="497" applyFont="1" applyFill="1" applyBorder="1" applyAlignment="1">
      <alignment horizontal="center" vertical="center"/>
    </xf>
    <xf numFmtId="0" fontId="15" fillId="53" borderId="93" xfId="492" applyFont="1" applyFill="1" applyBorder="1" applyAlignment="1">
      <alignment horizontal="center" vertical="center" wrapText="1"/>
    </xf>
    <xf numFmtId="0" fontId="68" fillId="52" borderId="0" xfId="0" applyFont="1" applyFill="1" applyProtection="1">
      <protection locked="0"/>
    </xf>
    <xf numFmtId="0" fontId="66" fillId="69" borderId="0" xfId="0" applyFont="1" applyFill="1" applyAlignment="1">
      <alignment horizontal="center" vertical="center" wrapText="1"/>
    </xf>
    <xf numFmtId="0" fontId="14" fillId="53" borderId="0" xfId="418" applyFont="1" applyFill="1" applyAlignment="1">
      <alignment horizontal="right"/>
    </xf>
    <xf numFmtId="0" fontId="0" fillId="53" borderId="0" xfId="418" applyFont="1" applyFill="1" applyAlignment="1">
      <alignment horizontal="right"/>
    </xf>
    <xf numFmtId="0" fontId="24" fillId="53" borderId="9" xfId="492" applyFont="1" applyFill="1" applyBorder="1" applyAlignment="1">
      <alignment horizontal="left" vertical="center" wrapText="1"/>
    </xf>
    <xf numFmtId="0" fontId="76" fillId="0" borderId="97" xfId="0" applyFont="1" applyBorder="1" applyAlignment="1">
      <alignment horizontal="right"/>
    </xf>
    <xf numFmtId="0" fontId="76" fillId="0" borderId="98" xfId="0" applyFont="1" applyBorder="1"/>
    <xf numFmtId="203" fontId="77" fillId="0" borderId="89" xfId="0" applyNumberFormat="1" applyFont="1" applyBorder="1" applyAlignment="1">
      <alignment horizontal="center"/>
    </xf>
    <xf numFmtId="0" fontId="77" fillId="0" borderId="89" xfId="0" applyFont="1" applyBorder="1" applyAlignment="1">
      <alignment horizontal="center"/>
    </xf>
    <xf numFmtId="0" fontId="77" fillId="0" borderId="95"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9"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76" fillId="68" borderId="0" xfId="0" applyFont="1" applyFill="1" applyAlignment="1">
      <alignment horizontal="center"/>
    </xf>
    <xf numFmtId="0" fontId="16" fillId="68" borderId="0" xfId="494" applyFont="1" applyFill="1"/>
    <xf numFmtId="0" fontId="16" fillId="68" borderId="0" xfId="494" applyFont="1" applyFill="1" applyAlignment="1">
      <alignment horizontal="center"/>
    </xf>
    <xf numFmtId="0" fontId="7" fillId="52" borderId="0" xfId="0" applyFont="1" applyFill="1" applyAlignment="1" applyProtection="1">
      <alignment horizontal="left"/>
      <protection locked="0"/>
    </xf>
    <xf numFmtId="0" fontId="7" fillId="52" borderId="25" xfId="0" applyFont="1" applyFill="1" applyBorder="1" applyAlignment="1" applyProtection="1">
      <alignment horizontal="left"/>
      <protection locked="0"/>
    </xf>
    <xf numFmtId="15" fontId="88" fillId="48" borderId="48" xfId="497" applyNumberFormat="1" applyFont="1" applyFill="1" applyBorder="1" applyAlignment="1">
      <alignment horizontal="center" vertical="center"/>
    </xf>
    <xf numFmtId="15" fontId="88" fillId="48" borderId="49" xfId="497" applyNumberFormat="1" applyFont="1" applyFill="1" applyBorder="1" applyAlignment="1">
      <alignment horizontal="center" vertical="center"/>
    </xf>
    <xf numFmtId="4" fontId="14" fillId="0" borderId="0" xfId="264" applyNumberFormat="1" applyAlignment="1">
      <alignment vertical="center" wrapText="1"/>
    </xf>
    <xf numFmtId="0" fontId="128" fillId="68" borderId="21" xfId="0" applyFont="1" applyFill="1" applyBorder="1" applyAlignment="1">
      <alignment horizontal="left"/>
    </xf>
    <xf numFmtId="176" fontId="89" fillId="55" borderId="88" xfId="497" applyNumberFormat="1" applyFont="1" applyFill="1" applyBorder="1" applyAlignment="1">
      <alignment horizontal="center" vertical="center" wrapText="1"/>
    </xf>
    <xf numFmtId="0" fontId="86" fillId="68" borderId="88" xfId="497" applyFont="1" applyFill="1" applyBorder="1" applyAlignment="1" applyProtection="1">
      <alignment horizontal="left" vertical="center" wrapText="1"/>
      <protection locked="0"/>
    </xf>
    <xf numFmtId="10" fontId="86" fillId="48" borderId="88" xfId="497" applyNumberFormat="1" applyFont="1" applyFill="1" applyBorder="1" applyAlignment="1">
      <alignment horizontal="right" vertical="center" wrapText="1"/>
    </xf>
    <xf numFmtId="177" fontId="86" fillId="48" borderId="88" xfId="497" applyNumberFormat="1" applyFont="1" applyFill="1" applyBorder="1" applyAlignment="1">
      <alignment horizontal="right" vertical="center" wrapText="1"/>
    </xf>
    <xf numFmtId="10" fontId="86" fillId="55" borderId="88" xfId="497" applyNumberFormat="1" applyFont="1" applyFill="1" applyBorder="1" applyAlignment="1" applyProtection="1">
      <alignment horizontal="right" vertical="center" wrapText="1"/>
      <protection locked="0"/>
    </xf>
    <xf numFmtId="178" fontId="86" fillId="68" borderId="88"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lignment horizontal="right"/>
    </xf>
    <xf numFmtId="0" fontId="0" fillId="48" borderId="72" xfId="0" applyFill="1" applyBorder="1" applyAlignment="1">
      <alignment wrapText="1"/>
    </xf>
    <xf numFmtId="0" fontId="0" fillId="48" borderId="53" xfId="0" applyFill="1" applyBorder="1" applyAlignment="1">
      <alignment wrapText="1"/>
    </xf>
    <xf numFmtId="0" fontId="15" fillId="61" borderId="94"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ill="1" applyAlignment="1" applyProtection="1">
      <alignment horizontal="left"/>
      <protection locked="0"/>
    </xf>
    <xf numFmtId="0" fontId="6" fillId="48" borderId="0" xfId="496" applyFont="1" applyFill="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lignment horizontal="center" vertical="center"/>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30" fillId="70" borderId="9" xfId="685" applyNumberFormat="1" applyFont="1" applyFill="1" applyBorder="1" applyAlignment="1" applyProtection="1">
      <alignment horizontal="center" vertical="center"/>
    </xf>
    <xf numFmtId="0" fontId="131" fillId="70" borderId="9" xfId="492" applyFont="1" applyFill="1" applyBorder="1" applyAlignment="1">
      <alignment horizontal="left" vertical="center" wrapText="1"/>
    </xf>
    <xf numFmtId="0" fontId="132" fillId="70" borderId="9" xfId="492" applyFont="1" applyFill="1" applyBorder="1" applyAlignment="1">
      <alignment horizontal="center" vertical="center" wrapText="1"/>
    </xf>
    <xf numFmtId="2" fontId="132" fillId="70" borderId="9" xfId="492" applyNumberFormat="1" applyFont="1" applyFill="1" applyBorder="1" applyAlignment="1">
      <alignment horizontal="right" vertical="center"/>
    </xf>
    <xf numFmtId="0" fontId="130" fillId="70" borderId="9" xfId="492" applyFont="1" applyFill="1" applyBorder="1" applyAlignment="1">
      <alignment horizontal="left" vertical="center" wrapText="1"/>
    </xf>
    <xf numFmtId="0" fontId="130" fillId="0" borderId="9" xfId="685" applyNumberFormat="1" applyFont="1" applyFill="1" applyBorder="1" applyAlignment="1" applyProtection="1">
      <alignment horizontal="center" vertical="center"/>
    </xf>
    <xf numFmtId="0" fontId="130" fillId="53" borderId="9" xfId="492" applyFont="1" applyFill="1" applyBorder="1" applyAlignment="1">
      <alignment horizontal="left" vertical="center" wrapText="1"/>
    </xf>
    <xf numFmtId="0" fontId="132" fillId="53" borderId="9" xfId="492" applyFont="1" applyFill="1" applyBorder="1" applyAlignment="1">
      <alignment horizontal="center" vertical="center" wrapText="1"/>
    </xf>
    <xf numFmtId="4" fontId="132" fillId="53" borderId="9" xfId="492" applyNumberFormat="1" applyFont="1" applyFill="1" applyBorder="1" applyAlignment="1">
      <alignment horizontal="right" vertical="center"/>
    </xf>
    <xf numFmtId="4" fontId="132" fillId="70" borderId="9" xfId="492" applyNumberFormat="1" applyFont="1" applyFill="1" applyBorder="1" applyAlignment="1">
      <alignment horizontal="right" vertical="center"/>
    </xf>
    <xf numFmtId="0" fontId="134" fillId="70" borderId="9" xfId="685" applyNumberFormat="1" applyFont="1" applyFill="1" applyBorder="1" applyAlignment="1" applyProtection="1">
      <alignment horizontal="center" vertical="center"/>
    </xf>
    <xf numFmtId="0" fontId="135" fillId="70" borderId="9" xfId="492" applyFont="1" applyFill="1" applyBorder="1" applyAlignment="1">
      <alignment horizontal="center" vertical="center" wrapText="1"/>
    </xf>
    <xf numFmtId="4" fontId="135" fillId="70" borderId="9" xfId="492" applyNumberFormat="1" applyFont="1" applyFill="1" applyBorder="1" applyAlignment="1">
      <alignment horizontal="right" vertical="center"/>
    </xf>
    <xf numFmtId="0" fontId="136" fillId="0" borderId="9" xfId="685" applyNumberFormat="1" applyFont="1" applyFill="1" applyBorder="1" applyAlignment="1" applyProtection="1">
      <alignment horizontal="center" vertical="center"/>
    </xf>
    <xf numFmtId="4" fontId="132" fillId="71" borderId="9" xfId="0" applyNumberFormat="1" applyFont="1" applyFill="1" applyBorder="1"/>
    <xf numFmtId="0" fontId="137" fillId="70" borderId="9" xfId="685" applyNumberFormat="1" applyFont="1" applyFill="1" applyBorder="1" applyAlignment="1" applyProtection="1">
      <alignment horizontal="center" vertical="center"/>
    </xf>
    <xf numFmtId="0" fontId="138" fillId="70" borderId="9" xfId="492" applyFont="1" applyFill="1" applyBorder="1" applyAlignment="1">
      <alignment horizontal="center" vertical="center" wrapText="1"/>
    </xf>
    <xf numFmtId="4" fontId="138" fillId="70" borderId="9" xfId="492" applyNumberFormat="1" applyFont="1" applyFill="1" applyBorder="1" applyAlignment="1">
      <alignment horizontal="right" vertical="center"/>
    </xf>
    <xf numFmtId="0" fontId="139" fillId="70" borderId="9" xfId="492" applyFont="1" applyFill="1" applyBorder="1" applyAlignment="1">
      <alignment horizontal="center" vertical="center" wrapText="1"/>
    </xf>
    <xf numFmtId="4" fontId="139" fillId="70" borderId="9" xfId="492" applyNumberFormat="1" applyFont="1" applyFill="1" applyBorder="1" applyAlignment="1">
      <alignment horizontal="right" vertical="center"/>
    </xf>
    <xf numFmtId="0" fontId="140" fillId="70" borderId="9" xfId="492" applyFont="1" applyFill="1" applyBorder="1" applyAlignment="1">
      <alignment horizontal="left" vertical="center" wrapText="1"/>
    </xf>
    <xf numFmtId="0" fontId="133" fillId="70" borderId="9" xfId="685" applyNumberFormat="1" applyFont="1" applyFill="1" applyBorder="1" applyAlignment="1" applyProtection="1">
      <alignment horizontal="center" vertical="center"/>
    </xf>
    <xf numFmtId="0" fontId="105" fillId="52" borderId="0" xfId="0" applyFont="1" applyFill="1" applyAlignment="1" applyProtection="1">
      <alignment horizontal="center" vertical="center"/>
      <protection locked="0"/>
    </xf>
    <xf numFmtId="0" fontId="82" fillId="52" borderId="108" xfId="0" applyFont="1" applyFill="1" applyBorder="1" applyAlignment="1" applyProtection="1">
      <alignment horizontal="center" vertical="center"/>
      <protection locked="0"/>
    </xf>
    <xf numFmtId="204" fontId="142" fillId="73" borderId="112" xfId="744" applyNumberFormat="1" applyFont="1" applyFill="1" applyBorder="1" applyAlignment="1" applyProtection="1">
      <alignment horizontal="right" vertical="center"/>
      <protection locked="0" hidden="1"/>
    </xf>
    <xf numFmtId="204" fontId="142" fillId="72" borderId="113" xfId="596" applyNumberFormat="1" applyFont="1" applyFill="1" applyBorder="1" applyAlignment="1" applyProtection="1">
      <alignment horizontal="right" vertical="center"/>
    </xf>
    <xf numFmtId="204" fontId="142" fillId="72" borderId="110" xfId="596" applyNumberFormat="1" applyFont="1" applyFill="1" applyBorder="1" applyAlignment="1" applyProtection="1">
      <alignment horizontal="right" vertical="center"/>
    </xf>
    <xf numFmtId="43" fontId="142" fillId="72" borderId="111" xfId="596" applyFont="1" applyFill="1" applyBorder="1" applyAlignment="1" applyProtection="1">
      <alignment horizontal="right" vertical="center"/>
    </xf>
    <xf numFmtId="43" fontId="142" fillId="72" borderId="114" xfId="596" applyFont="1" applyFill="1" applyBorder="1" applyAlignment="1" applyProtection="1">
      <alignment horizontal="right" vertical="center"/>
    </xf>
    <xf numFmtId="43" fontId="142" fillId="72" borderId="110" xfId="596" applyFont="1" applyFill="1" applyBorder="1" applyAlignment="1" applyProtection="1">
      <alignment horizontal="right" vertical="center"/>
    </xf>
    <xf numFmtId="1" fontId="124" fillId="72" borderId="50" xfId="596" applyNumberFormat="1" applyFont="1" applyFill="1" applyBorder="1" applyAlignment="1" applyProtection="1">
      <alignment vertical="center"/>
    </xf>
    <xf numFmtId="1" fontId="124" fillId="72" borderId="69" xfId="596" applyNumberFormat="1" applyFont="1" applyFill="1" applyBorder="1" applyAlignment="1" applyProtection="1">
      <alignment vertical="center"/>
    </xf>
    <xf numFmtId="1" fontId="124" fillId="72" borderId="50" xfId="596" applyNumberFormat="1" applyFont="1" applyFill="1" applyBorder="1" applyAlignment="1" applyProtection="1">
      <alignment horizontal="center" vertical="center"/>
    </xf>
    <xf numFmtId="1" fontId="124" fillId="72" borderId="69" xfId="596" applyNumberFormat="1" applyFont="1" applyFill="1" applyBorder="1" applyAlignment="1" applyProtection="1">
      <alignment horizontal="left" vertical="center"/>
    </xf>
    <xf numFmtId="205" fontId="124" fillId="72" borderId="50" xfId="596" applyNumberFormat="1" applyFont="1" applyFill="1" applyBorder="1" applyAlignment="1" applyProtection="1">
      <alignment horizontal="center" vertical="center"/>
    </xf>
    <xf numFmtId="205" fontId="124" fillId="72" borderId="19" xfId="596" applyNumberFormat="1" applyFont="1" applyFill="1" applyBorder="1" applyAlignment="1" applyProtection="1">
      <alignment horizontal="left" vertical="center"/>
    </xf>
    <xf numFmtId="205" fontId="124" fillId="72" borderId="53" xfId="596" applyNumberFormat="1" applyFont="1" applyFill="1" applyBorder="1" applyAlignment="1" applyProtection="1">
      <alignment horizontal="left" vertical="center"/>
      <protection locked="0"/>
    </xf>
    <xf numFmtId="14" fontId="125" fillId="72" borderId="109" xfId="596" applyNumberFormat="1" applyFont="1" applyFill="1" applyBorder="1" applyAlignment="1" applyProtection="1">
      <alignment horizontal="right" vertical="center"/>
    </xf>
    <xf numFmtId="14" fontId="125" fillId="72" borderId="20" xfId="596" applyNumberFormat="1" applyFont="1" applyFill="1" applyBorder="1" applyAlignment="1" applyProtection="1">
      <alignment horizontal="right" vertical="center"/>
    </xf>
    <xf numFmtId="14" fontId="125" fillId="72" borderId="115" xfId="596" applyNumberFormat="1" applyFont="1" applyFill="1" applyBorder="1" applyAlignment="1" applyProtection="1">
      <alignment horizontal="right" vertical="center"/>
    </xf>
    <xf numFmtId="4" fontId="143" fillId="68" borderId="70" xfId="417" applyNumberFormat="1" applyFont="1" applyFill="1" applyBorder="1" applyAlignment="1" applyProtection="1">
      <alignment horizontal="center" vertical="center"/>
      <protection hidden="1"/>
    </xf>
    <xf numFmtId="0" fontId="5" fillId="53" borderId="0" xfId="417" applyFont="1" applyFill="1" applyAlignment="1" applyProtection="1">
      <alignment horizontal="center" vertical="center"/>
      <protection hidden="1"/>
    </xf>
    <xf numFmtId="4" fontId="142" fillId="72" borderId="93" xfId="417" applyNumberFormat="1" applyFont="1" applyFill="1" applyBorder="1" applyAlignment="1" applyProtection="1">
      <alignment horizontal="right" vertical="center"/>
      <protection hidden="1"/>
    </xf>
    <xf numFmtId="14" fontId="125" fillId="74" borderId="20" xfId="596" applyNumberFormat="1" applyFont="1" applyFill="1" applyBorder="1" applyAlignment="1" applyProtection="1">
      <alignment horizontal="left" vertical="center"/>
    </xf>
    <xf numFmtId="205" fontId="144" fillId="72" borderId="115" xfId="596" applyNumberFormat="1" applyFont="1" applyFill="1" applyBorder="1" applyAlignment="1" applyProtection="1">
      <alignment horizontal="right" vertical="center"/>
      <protection locked="0"/>
    </xf>
    <xf numFmtId="14" fontId="124" fillId="72" borderId="53" xfId="596" applyNumberFormat="1" applyFont="1" applyFill="1" applyBorder="1" applyAlignment="1" applyProtection="1">
      <alignment horizontal="left" vertical="center"/>
    </xf>
    <xf numFmtId="0" fontId="130" fillId="0" borderId="108" xfId="685" applyNumberFormat="1" applyFont="1" applyFill="1" applyBorder="1" applyAlignment="1" applyProtection="1">
      <alignment horizontal="center" vertical="center"/>
    </xf>
    <xf numFmtId="0" fontId="130" fillId="53" borderId="108" xfId="492" applyFont="1" applyFill="1" applyBorder="1" applyAlignment="1">
      <alignment horizontal="left" vertical="center" wrapText="1"/>
    </xf>
    <xf numFmtId="0" fontId="132" fillId="53" borderId="108" xfId="492" applyFont="1" applyFill="1" applyBorder="1" applyAlignment="1">
      <alignment horizontal="center" vertical="center" wrapText="1"/>
    </xf>
    <xf numFmtId="4" fontId="132" fillId="53" borderId="108" xfId="492" applyNumberFormat="1" applyFont="1" applyFill="1" applyBorder="1" applyAlignment="1">
      <alignment horizontal="right" vertical="center"/>
    </xf>
    <xf numFmtId="0" fontId="130" fillId="70" borderId="108" xfId="685" applyNumberFormat="1" applyFont="1" applyFill="1" applyBorder="1" applyAlignment="1" applyProtection="1">
      <alignment horizontal="center" vertical="center"/>
    </xf>
    <xf numFmtId="0" fontId="130" fillId="70" borderId="108" xfId="492" applyFont="1" applyFill="1" applyBorder="1" applyAlignment="1">
      <alignment horizontal="left" vertical="center" wrapText="1"/>
    </xf>
    <xf numFmtId="0" fontId="132" fillId="70" borderId="108" xfId="492" applyFont="1" applyFill="1" applyBorder="1" applyAlignment="1">
      <alignment horizontal="center" vertical="center" wrapText="1"/>
    </xf>
    <xf numFmtId="4" fontId="132" fillId="70" borderId="108" xfId="492" applyNumberFormat="1" applyFont="1" applyFill="1" applyBorder="1" applyAlignment="1">
      <alignment horizontal="right" vertical="center"/>
    </xf>
    <xf numFmtId="0" fontId="0" fillId="52" borderId="0" xfId="0" applyFill="1" applyAlignment="1" applyProtection="1">
      <alignment horizontal="center"/>
      <protection locked="0"/>
    </xf>
    <xf numFmtId="0" fontId="10" fillId="52" borderId="0" xfId="0" applyFont="1" applyFill="1" applyAlignment="1" applyProtection="1">
      <alignment horizontal="center"/>
      <protection locked="0"/>
    </xf>
    <xf numFmtId="0" fontId="71" fillId="52" borderId="0" xfId="0" applyFont="1" applyFill="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Alignment="1" applyProtection="1">
      <alignment horizontal="right"/>
      <protection locked="0"/>
    </xf>
    <xf numFmtId="0" fontId="10"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64" fillId="52" borderId="23" xfId="0" applyFont="1" applyFill="1" applyBorder="1" applyAlignment="1" applyProtection="1">
      <alignment horizontal="center" vertical="center"/>
      <protection locked="0"/>
    </xf>
    <xf numFmtId="176" fontId="14" fillId="48" borderId="21" xfId="497" applyNumberFormat="1" applyFill="1" applyBorder="1" applyAlignment="1">
      <alignment horizontal="center" vertical="top"/>
    </xf>
    <xf numFmtId="168" fontId="66" fillId="52" borderId="0" xfId="0" applyNumberFormat="1" applyFont="1" applyFill="1" applyAlignment="1" applyProtection="1">
      <alignment horizontal="center" vertical="center"/>
      <protection locked="0"/>
    </xf>
    <xf numFmtId="0" fontId="66" fillId="52" borderId="0" xfId="0" applyFont="1" applyFill="1" applyAlignment="1" applyProtection="1">
      <alignment horizontal="center" vertical="center" wrapText="1"/>
      <protection locked="0"/>
    </xf>
    <xf numFmtId="179" fontId="96" fillId="63" borderId="108" xfId="457" applyNumberFormat="1" applyFont="1" applyFill="1" applyBorder="1" applyAlignment="1">
      <alignment horizontal="center" vertical="center"/>
    </xf>
    <xf numFmtId="179" fontId="99" fillId="63" borderId="108" xfId="461" applyNumberFormat="1" applyFont="1" applyFill="1" applyBorder="1" applyAlignment="1">
      <alignment horizontal="center" vertical="center" wrapText="1"/>
    </xf>
    <xf numFmtId="0" fontId="83" fillId="63" borderId="108" xfId="457" applyFont="1" applyFill="1" applyBorder="1" applyAlignment="1">
      <alignment horizontal="left" vertical="center" wrapText="1"/>
    </xf>
    <xf numFmtId="0" fontId="83" fillId="63" borderId="108" xfId="457" applyFont="1" applyFill="1" applyBorder="1" applyAlignment="1">
      <alignment horizontal="center" vertical="center"/>
    </xf>
    <xf numFmtId="196" fontId="97" fillId="63" borderId="108" xfId="457" applyNumberFormat="1" applyFont="1" applyFill="1" applyBorder="1" applyAlignment="1">
      <alignment horizontal="right" vertical="center"/>
    </xf>
    <xf numFmtId="4" fontId="97" fillId="63" borderId="108" xfId="457" applyNumberFormat="1" applyFont="1" applyFill="1" applyBorder="1" applyAlignment="1">
      <alignment horizontal="center" vertical="center"/>
    </xf>
    <xf numFmtId="4" fontId="83" fillId="63" borderId="108" xfId="328" applyNumberFormat="1" applyFont="1" applyFill="1" applyBorder="1" applyAlignment="1">
      <alignment horizontal="center" vertical="center"/>
    </xf>
    <xf numFmtId="0" fontId="38" fillId="60" borderId="108" xfId="492" applyFont="1" applyFill="1" applyBorder="1" applyAlignment="1">
      <alignment horizontal="center" vertical="center" wrapText="1"/>
    </xf>
    <xf numFmtId="0" fontId="6" fillId="52" borderId="22" xfId="1258" applyFill="1" applyBorder="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Protection="1">
      <protection locked="0"/>
    </xf>
    <xf numFmtId="0" fontId="4" fillId="52" borderId="0" xfId="1258" applyFont="1" applyFill="1" applyAlignment="1" applyProtection="1">
      <alignment horizontal="left"/>
      <protection locked="0"/>
    </xf>
    <xf numFmtId="0" fontId="4" fillId="52" borderId="0" xfId="1258" applyFont="1" applyFill="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Protection="1">
      <protection locked="0"/>
    </xf>
    <xf numFmtId="0" fontId="4" fillId="52" borderId="0" xfId="1258" applyFont="1" applyFill="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Alignment="1" applyProtection="1">
      <alignment horizontal="left" vertical="center"/>
      <protection locked="0"/>
    </xf>
    <xf numFmtId="0" fontId="8" fillId="52" borderId="0" xfId="1258" applyFont="1" applyFill="1" applyAlignment="1" applyProtection="1">
      <alignment horizontal="center" vertical="center"/>
      <protection locked="0"/>
    </xf>
    <xf numFmtId="0" fontId="8" fillId="52" borderId="0" xfId="1258" applyFont="1" applyFill="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48" fillId="52" borderId="0" xfId="0" applyFont="1" applyFill="1" applyAlignment="1" applyProtection="1">
      <alignment horizontal="right"/>
      <protection locked="0"/>
    </xf>
    <xf numFmtId="0" fontId="148" fillId="52" borderId="0" xfId="0" applyFont="1" applyFill="1" applyAlignment="1">
      <alignment horizontal="left"/>
    </xf>
    <xf numFmtId="0" fontId="148" fillId="52" borderId="0" xfId="0" applyFont="1" applyFill="1" applyAlignment="1">
      <alignment horizontal="center"/>
    </xf>
    <xf numFmtId="0" fontId="124" fillId="48" borderId="0" xfId="494" applyFont="1" applyFill="1"/>
    <xf numFmtId="0" fontId="125" fillId="48" borderId="0" xfId="494" applyFont="1" applyFill="1"/>
    <xf numFmtId="0" fontId="125" fillId="48" borderId="0" xfId="494" applyFont="1" applyFill="1" applyAlignment="1">
      <alignment horizontal="center"/>
    </xf>
    <xf numFmtId="1" fontId="66"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right" vertical="center"/>
      <protection locked="0"/>
    </xf>
    <xf numFmtId="2" fontId="66" fillId="0" borderId="0" xfId="0" applyNumberFormat="1" applyFont="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0" fontId="86" fillId="52" borderId="0" xfId="0" applyFont="1" applyFill="1" applyAlignment="1">
      <alignment horizontal="center" vertical="center"/>
    </xf>
    <xf numFmtId="2" fontId="82" fillId="52" borderId="0" xfId="0" applyNumberFormat="1" applyFont="1" applyFill="1" applyAlignment="1">
      <alignment horizontal="center"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lignment horizontal="left" vertical="center"/>
    </xf>
    <xf numFmtId="2" fontId="66" fillId="52" borderId="0" xfId="0" applyNumberFormat="1" applyFont="1" applyFill="1" applyAlignment="1">
      <alignment vertical="center"/>
    </xf>
    <xf numFmtId="2" fontId="86" fillId="52" borderId="0" xfId="0" applyNumberFormat="1" applyFont="1" applyFill="1" applyAlignment="1">
      <alignment horizontal="left" vertical="center"/>
    </xf>
    <xf numFmtId="2" fontId="86" fillId="52" borderId="19" xfId="0" applyNumberFormat="1" applyFont="1" applyFill="1" applyBorder="1" applyAlignment="1">
      <alignment horizontal="right" vertical="center"/>
    </xf>
    <xf numFmtId="2" fontId="86" fillId="52" borderId="20" xfId="0" applyNumberFormat="1" applyFont="1" applyFill="1" applyBorder="1" applyAlignment="1">
      <alignment horizontal="right" vertical="center"/>
    </xf>
    <xf numFmtId="2" fontId="66" fillId="52" borderId="20" xfId="0" applyNumberFormat="1" applyFont="1" applyFill="1" applyBorder="1" applyAlignment="1">
      <alignment horizontal="left" vertical="center"/>
    </xf>
    <xf numFmtId="0" fontId="4" fillId="53" borderId="0" xfId="264" applyFont="1" applyFill="1" applyAlignment="1">
      <alignment horizontal="center" vertical="center" wrapText="1"/>
    </xf>
    <xf numFmtId="4" fontId="4" fillId="53" borderId="0" xfId="264" applyNumberFormat="1" applyFont="1" applyFill="1" applyAlignment="1">
      <alignment vertical="center" wrapText="1"/>
    </xf>
    <xf numFmtId="0" fontId="4" fillId="0" borderId="0" xfId="264" applyFont="1" applyAlignment="1">
      <alignment horizontal="center" vertical="center" wrapText="1"/>
    </xf>
    <xf numFmtId="0" fontId="130" fillId="68" borderId="9" xfId="685" applyNumberFormat="1" applyFont="1" applyFill="1" applyBorder="1" applyAlignment="1" applyProtection="1">
      <alignment horizontal="center" vertical="center"/>
    </xf>
    <xf numFmtId="0" fontId="130" fillId="72" borderId="9" xfId="492" applyFont="1" applyFill="1" applyBorder="1" applyAlignment="1">
      <alignment horizontal="left" vertical="center" wrapText="1"/>
    </xf>
    <xf numFmtId="0" fontId="132" fillId="72" borderId="9" xfId="492" applyFont="1" applyFill="1" applyBorder="1" applyAlignment="1">
      <alignment horizontal="center" vertical="center" wrapText="1"/>
    </xf>
    <xf numFmtId="4" fontId="132" fillId="72" borderId="9" xfId="492" applyNumberFormat="1" applyFont="1" applyFill="1" applyBorder="1" applyAlignment="1">
      <alignment horizontal="right" vertical="center"/>
    </xf>
    <xf numFmtId="0" fontId="14" fillId="68" borderId="0" xfId="264" applyFill="1" applyAlignment="1">
      <alignment vertical="center" wrapText="1"/>
    </xf>
    <xf numFmtId="49" fontId="14" fillId="53" borderId="0" xfId="264" applyNumberFormat="1" applyFill="1" applyAlignment="1">
      <alignment horizontal="center" vertical="center" wrapText="1"/>
    </xf>
    <xf numFmtId="0" fontId="82" fillId="52" borderId="0" xfId="0" applyFont="1" applyFill="1" applyAlignment="1" applyProtection="1">
      <alignment vertical="center"/>
      <protection locked="0"/>
    </xf>
    <xf numFmtId="0" fontId="86" fillId="52" borderId="0" xfId="0" applyFont="1" applyFill="1" applyAlignment="1" applyProtection="1">
      <alignment horizontal="center" vertical="center"/>
      <protection locked="0"/>
    </xf>
    <xf numFmtId="2" fontId="82" fillId="52" borderId="0" xfId="0" applyNumberFormat="1" applyFont="1" applyFill="1" applyAlignment="1" applyProtection="1">
      <alignment horizontal="center" vertical="center"/>
      <protection locked="0"/>
    </xf>
    <xf numFmtId="49" fontId="66" fillId="52" borderId="0" xfId="0" applyNumberFormat="1" applyFont="1" applyFill="1" applyAlignment="1" applyProtection="1">
      <alignment horizontal="left" vertical="center"/>
      <protection locked="0"/>
    </xf>
    <xf numFmtId="169" fontId="86" fillId="52" borderId="0" xfId="0" applyNumberFormat="1" applyFont="1" applyFill="1" applyAlignment="1" applyProtection="1">
      <alignment horizontal="left" vertical="center"/>
      <protection locked="0"/>
    </xf>
    <xf numFmtId="10" fontId="66" fillId="52" borderId="0" xfId="0" applyNumberFormat="1" applyFont="1" applyFill="1" applyAlignment="1" applyProtection="1">
      <alignment horizontal="left" vertical="center"/>
      <protection locked="0"/>
    </xf>
    <xf numFmtId="0" fontId="86" fillId="52" borderId="0" xfId="0" applyFont="1" applyFill="1" applyAlignment="1" applyProtection="1">
      <alignment vertical="center"/>
      <protection locked="0"/>
    </xf>
    <xf numFmtId="2" fontId="66" fillId="52" borderId="0" xfId="0" applyNumberFormat="1" applyFont="1" applyFill="1" applyAlignment="1" applyProtection="1">
      <alignment vertical="center"/>
      <protection locked="0"/>
    </xf>
    <xf numFmtId="2" fontId="86" fillId="52" borderId="19" xfId="0" applyNumberFormat="1" applyFont="1" applyFill="1" applyBorder="1" applyAlignment="1" applyProtection="1">
      <alignment horizontal="right" vertical="center"/>
      <protection locked="0"/>
    </xf>
    <xf numFmtId="10" fontId="86" fillId="52" borderId="0" xfId="0" applyNumberFormat="1" applyFont="1" applyFill="1" applyAlignment="1" applyProtection="1">
      <alignment vertical="center"/>
      <protection locked="0"/>
    </xf>
    <xf numFmtId="201" fontId="86" fillId="52" borderId="119" xfId="0" applyNumberFormat="1" applyFont="1" applyFill="1" applyBorder="1" applyAlignment="1" applyProtection="1">
      <alignment horizontal="left" vertical="center" wrapText="1"/>
      <protection locked="0"/>
    </xf>
    <xf numFmtId="2" fontId="86" fillId="52" borderId="20" xfId="0" applyNumberFormat="1" applyFont="1" applyFill="1" applyBorder="1" applyAlignment="1" applyProtection="1">
      <alignment horizontal="right" vertical="center"/>
      <protection locked="0"/>
    </xf>
    <xf numFmtId="10" fontId="86" fillId="52" borderId="0" xfId="0" applyNumberFormat="1" applyFont="1" applyFill="1" applyAlignment="1" applyProtection="1">
      <alignment horizontal="right" vertical="center"/>
      <protection locked="0"/>
    </xf>
    <xf numFmtId="0" fontId="86" fillId="52" borderId="0" xfId="0" applyFont="1" applyFill="1" applyAlignment="1" applyProtection="1">
      <alignment horizontal="justify" vertical="center" wrapText="1"/>
      <protection locked="0"/>
    </xf>
    <xf numFmtId="2" fontId="86" fillId="52" borderId="0" xfId="0" applyNumberFormat="1" applyFont="1" applyFill="1" applyAlignment="1" applyProtection="1">
      <alignment horizontal="center" vertical="center"/>
      <protection locked="0"/>
    </xf>
    <xf numFmtId="10" fontId="82" fillId="52" borderId="0" xfId="0" applyNumberFormat="1" applyFont="1" applyFill="1" applyAlignment="1" applyProtection="1">
      <alignment vertical="center"/>
      <protection locked="0"/>
    </xf>
    <xf numFmtId="49" fontId="5" fillId="53" borderId="117" xfId="686" applyNumberFormat="1" applyFont="1" applyFill="1" applyBorder="1" applyAlignment="1" applyProtection="1">
      <alignment horizontal="center" vertical="center"/>
    </xf>
    <xf numFmtId="0" fontId="0" fillId="48" borderId="116" xfId="0" applyFill="1" applyBorder="1" applyAlignment="1">
      <alignment wrapText="1"/>
    </xf>
    <xf numFmtId="0" fontId="38" fillId="48" borderId="20" xfId="0" applyFont="1" applyFill="1" applyBorder="1" applyAlignment="1" applyProtection="1">
      <alignment horizontal="centerContinuous" vertical="center" wrapText="1"/>
      <protection locked="0"/>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Alignment="1">
      <alignment vertical="center"/>
    </xf>
    <xf numFmtId="0" fontId="0" fillId="68" borderId="25" xfId="0" applyFill="1" applyBorder="1" applyAlignment="1">
      <alignment vertical="center"/>
    </xf>
    <xf numFmtId="2" fontId="4" fillId="0" borderId="0" xfId="264" applyNumberFormat="1" applyFont="1" applyAlignment="1">
      <alignment horizontal="center" vertical="center" wrapText="1"/>
    </xf>
    <xf numFmtId="0" fontId="86" fillId="52" borderId="0" xfId="0" applyFont="1" applyFill="1" applyAlignment="1" applyProtection="1">
      <alignment horizontal="right" vertical="center"/>
      <protection locked="0"/>
    </xf>
    <xf numFmtId="2" fontId="4" fillId="53" borderId="0" xfId="264" applyNumberFormat="1" applyFont="1" applyFill="1" applyAlignment="1">
      <alignment horizontal="center" vertical="center" wrapText="1"/>
    </xf>
    <xf numFmtId="0" fontId="4" fillId="48" borderId="0" xfId="264" applyFont="1" applyFill="1" applyAlignment="1">
      <alignment horizontal="center" vertical="center" wrapText="1"/>
    </xf>
    <xf numFmtId="2" fontId="4" fillId="48" borderId="25" xfId="264" applyNumberFormat="1" applyFont="1" applyFill="1" applyBorder="1" applyAlignment="1">
      <alignment horizontal="center" vertical="center" wrapText="1"/>
    </xf>
    <xf numFmtId="2" fontId="66" fillId="52" borderId="0" xfId="0" applyNumberFormat="1" applyFont="1" applyFill="1" applyAlignment="1" applyProtection="1">
      <alignment horizontal="left" vertical="center"/>
      <protection locked="0"/>
    </xf>
    <xf numFmtId="0" fontId="82" fillId="52" borderId="0" xfId="0" applyFont="1" applyFill="1" applyAlignment="1" applyProtection="1">
      <alignment horizontal="left" vertical="center"/>
      <protection locked="0"/>
    </xf>
    <xf numFmtId="2" fontId="82" fillId="52" borderId="0" xfId="0" applyNumberFormat="1" applyFont="1" applyFill="1" applyAlignment="1" applyProtection="1">
      <alignment horizontal="right" vertical="center"/>
      <protection locked="0"/>
    </xf>
    <xf numFmtId="2" fontId="86" fillId="52" borderId="0" xfId="0" applyNumberFormat="1" applyFont="1" applyFill="1" applyAlignment="1" applyProtection="1">
      <alignment horizontal="left" vertical="center"/>
      <protection locked="0"/>
    </xf>
    <xf numFmtId="1" fontId="82" fillId="52" borderId="0" xfId="0" applyNumberFormat="1" applyFont="1" applyFill="1" applyAlignment="1" applyProtection="1">
      <alignment horizontal="left" vertical="center" wrapText="1"/>
      <protection locked="0"/>
    </xf>
    <xf numFmtId="1" fontId="66" fillId="52" borderId="0" xfId="0" applyNumberFormat="1" applyFont="1" applyFill="1" applyAlignment="1" applyProtection="1">
      <alignment horizontal="left" vertical="center"/>
      <protection locked="0"/>
    </xf>
    <xf numFmtId="0" fontId="66" fillId="52" borderId="0" xfId="0" applyFont="1" applyFill="1" applyAlignment="1" applyProtection="1">
      <alignment vertical="center"/>
      <protection locked="0"/>
    </xf>
    <xf numFmtId="0" fontId="66" fillId="52" borderId="0" xfId="0" applyFont="1" applyFill="1" applyAlignment="1" applyProtection="1">
      <alignment horizontal="left" vertical="center"/>
      <protection locked="0"/>
    </xf>
    <xf numFmtId="0" fontId="11" fillId="50" borderId="108" xfId="0" applyFont="1" applyFill="1" applyBorder="1" applyAlignment="1" applyProtection="1">
      <alignment horizontal="center"/>
      <protection locked="0"/>
    </xf>
    <xf numFmtId="0" fontId="10" fillId="48" borderId="0" xfId="418" applyFont="1" applyFill="1" applyAlignment="1">
      <alignment horizontal="center" vertical="center"/>
    </xf>
    <xf numFmtId="0" fontId="86" fillId="48" borderId="0" xfId="418" applyFont="1" applyFill="1" applyAlignment="1">
      <alignment horizontal="center" vertical="center"/>
    </xf>
    <xf numFmtId="0" fontId="82" fillId="53" borderId="20" xfId="0" applyFont="1" applyFill="1" applyBorder="1" applyAlignment="1">
      <alignment horizontal="center" vertical="center"/>
    </xf>
    <xf numFmtId="0" fontId="149" fillId="53" borderId="0" xfId="418" applyFont="1" applyFill="1" applyAlignment="1">
      <alignment vertical="center"/>
    </xf>
    <xf numFmtId="0" fontId="4" fillId="48" borderId="0" xfId="418" applyFont="1" applyFill="1"/>
    <xf numFmtId="0" fontId="99" fillId="53" borderId="54" xfId="418" applyFont="1" applyFill="1" applyBorder="1" applyAlignment="1">
      <alignment horizontal="center" vertical="center" wrapText="1"/>
    </xf>
    <xf numFmtId="0" fontId="99" fillId="53" borderId="55" xfId="418" applyFont="1" applyFill="1" applyBorder="1" applyAlignment="1">
      <alignment horizontal="center" vertical="center" wrapText="1"/>
    </xf>
    <xf numFmtId="0" fontId="99" fillId="53" borderId="46" xfId="418" applyFont="1" applyFill="1" applyBorder="1" applyAlignment="1">
      <alignment horizontal="center" vertical="center" wrapText="1"/>
    </xf>
    <xf numFmtId="197" fontId="99" fillId="53" borderId="9" xfId="302" applyNumberFormat="1" applyFont="1" applyFill="1" applyBorder="1" applyAlignment="1" applyProtection="1">
      <alignment vertical="center"/>
    </xf>
    <xf numFmtId="0" fontId="149" fillId="0" borderId="0" xfId="418" applyFont="1" applyAlignment="1">
      <alignment horizontal="right"/>
    </xf>
    <xf numFmtId="10" fontId="99" fillId="53" borderId="0" xfId="418" applyNumberFormat="1" applyFont="1" applyFill="1" applyAlignment="1">
      <alignment horizontal="center"/>
    </xf>
    <xf numFmtId="0" fontId="97" fillId="53" borderId="0" xfId="418" applyFont="1" applyFill="1" applyAlignment="1">
      <alignment horizontal="right"/>
    </xf>
    <xf numFmtId="2" fontId="66" fillId="52" borderId="0" xfId="0" applyNumberFormat="1" applyFont="1" applyFill="1" applyAlignment="1">
      <alignment horizontal="left" vertical="center"/>
    </xf>
    <xf numFmtId="1" fontId="66" fillId="52" borderId="19" xfId="0" applyNumberFormat="1" applyFont="1" applyFill="1" applyBorder="1" applyAlignment="1">
      <alignment horizontal="left" vertical="center"/>
    </xf>
    <xf numFmtId="0" fontId="66" fillId="69" borderId="0" xfId="0" applyFont="1" applyFill="1" applyAlignment="1">
      <alignment horizontal="center" vertical="center"/>
    </xf>
    <xf numFmtId="0" fontId="66" fillId="52" borderId="0" xfId="0" applyFont="1" applyFill="1" applyAlignment="1">
      <alignment horizontal="center" vertical="center"/>
    </xf>
    <xf numFmtId="170" fontId="114" fillId="52" borderId="19" xfId="0" applyNumberFormat="1" applyFont="1" applyFill="1" applyBorder="1" applyAlignment="1">
      <alignment horizontal="left" vertical="center"/>
    </xf>
    <xf numFmtId="201" fontId="86" fillId="52" borderId="119" xfId="0" applyNumberFormat="1" applyFont="1" applyFill="1" applyBorder="1" applyAlignment="1">
      <alignment horizontal="left" vertical="center"/>
    </xf>
    <xf numFmtId="0" fontId="102" fillId="52" borderId="0" xfId="0" applyFont="1" applyFill="1" applyAlignment="1" applyProtection="1">
      <alignment horizontal="justify" vertical="center"/>
      <protection locked="0"/>
    </xf>
    <xf numFmtId="0" fontId="122" fillId="52" borderId="45" xfId="0" applyFont="1" applyFill="1" applyBorder="1" applyAlignment="1" applyProtection="1">
      <alignment horizontal="center" vertical="center"/>
      <protection locked="0"/>
    </xf>
    <xf numFmtId="167" fontId="124" fillId="64" borderId="108" xfId="0" applyNumberFormat="1" applyFont="1" applyFill="1" applyBorder="1" applyAlignment="1">
      <alignment horizontal="left" vertical="justify"/>
    </xf>
    <xf numFmtId="2" fontId="125" fillId="52" borderId="47" xfId="0" applyNumberFormat="1" applyFont="1" applyFill="1" applyBorder="1" applyAlignment="1">
      <alignment horizontal="left" vertical="justify"/>
    </xf>
    <xf numFmtId="2" fontId="147" fillId="52" borderId="47" xfId="0" applyNumberFormat="1" applyFont="1" applyFill="1" applyBorder="1" applyAlignment="1">
      <alignment horizontal="left" vertical="justify"/>
    </xf>
    <xf numFmtId="167" fontId="124" fillId="64" borderId="9" xfId="0" applyNumberFormat="1" applyFont="1" applyFill="1" applyBorder="1" applyAlignment="1">
      <alignment horizontal="left" vertical="justify"/>
    </xf>
    <xf numFmtId="2" fontId="124" fillId="52" borderId="47" xfId="0" applyNumberFormat="1" applyFont="1" applyFill="1" applyBorder="1" applyAlignment="1">
      <alignment horizontal="left" vertical="justify"/>
    </xf>
    <xf numFmtId="0" fontId="101" fillId="52" borderId="0" xfId="0" applyFont="1" applyFill="1" applyAlignment="1" applyProtection="1">
      <alignment vertical="justify"/>
      <protection locked="0"/>
    </xf>
    <xf numFmtId="1" fontId="122" fillId="52" borderId="67" xfId="0" applyNumberFormat="1" applyFont="1" applyFill="1" applyBorder="1" applyAlignment="1" applyProtection="1">
      <alignment horizontal="center" vertical="center"/>
      <protection locked="0"/>
    </xf>
    <xf numFmtId="49" fontId="123" fillId="52" borderId="45" xfId="0" applyNumberFormat="1" applyFont="1" applyFill="1" applyBorder="1" applyAlignment="1" applyProtection="1">
      <alignment horizontal="center" vertical="center"/>
      <protection locked="0"/>
    </xf>
    <xf numFmtId="2" fontId="122" fillId="52" borderId="45" xfId="0" applyNumberFormat="1" applyFont="1" applyFill="1" applyBorder="1" applyAlignment="1" applyProtection="1">
      <alignment horizontal="center" vertical="center"/>
      <protection locked="0"/>
    </xf>
    <xf numFmtId="0" fontId="82" fillId="52" borderId="109" xfId="0" applyFont="1" applyFill="1" applyBorder="1" applyAlignment="1" applyProtection="1">
      <alignment horizontal="center" vertical="center"/>
      <protection locked="0"/>
    </xf>
    <xf numFmtId="1" fontId="124" fillId="64" borderId="108" xfId="0" applyNumberFormat="1" applyFont="1" applyFill="1" applyBorder="1" applyAlignment="1" applyProtection="1">
      <alignment horizontal="center" vertical="center"/>
      <protection locked="0"/>
    </xf>
    <xf numFmtId="1" fontId="124" fillId="65" borderId="108" xfId="685" applyNumberFormat="1" applyFont="1" applyFill="1" applyBorder="1" applyAlignment="1" applyProtection="1">
      <alignment horizontal="center" vertical="center"/>
    </xf>
    <xf numFmtId="167" fontId="125" fillId="64" borderId="108" xfId="0" applyNumberFormat="1" applyFont="1" applyFill="1" applyBorder="1" applyAlignment="1">
      <alignment horizontal="center" vertical="center"/>
    </xf>
    <xf numFmtId="2" fontId="125" fillId="64" borderId="108" xfId="0" applyNumberFormat="1" applyFont="1" applyFill="1" applyBorder="1" applyAlignment="1">
      <alignment horizontal="center" vertical="center"/>
    </xf>
    <xf numFmtId="2" fontId="125" fillId="64" borderId="108" xfId="0" applyNumberFormat="1" applyFont="1" applyFill="1" applyBorder="1" applyAlignment="1">
      <alignment vertical="center"/>
    </xf>
    <xf numFmtId="2" fontId="125" fillId="64" borderId="108" xfId="0" applyNumberFormat="1" applyFont="1" applyFill="1" applyBorder="1" applyAlignment="1">
      <alignment horizontal="right" vertical="center"/>
    </xf>
    <xf numFmtId="44" fontId="122" fillId="64" borderId="108" xfId="296" applyFont="1" applyFill="1" applyBorder="1" applyAlignment="1" applyProtection="1">
      <alignment vertical="center"/>
    </xf>
    <xf numFmtId="44" fontId="122" fillId="64" borderId="108" xfId="296" applyFont="1" applyFill="1" applyBorder="1" applyAlignment="1" applyProtection="1">
      <alignment horizontal="right" vertical="center"/>
      <protection locked="0"/>
    </xf>
    <xf numFmtId="0" fontId="104" fillId="52" borderId="0" xfId="0" applyFont="1" applyFill="1" applyAlignment="1" applyProtection="1">
      <alignment vertical="center"/>
      <protection locked="0"/>
    </xf>
    <xf numFmtId="44" fontId="122" fillId="64" borderId="9" xfId="296" applyFont="1" applyFill="1" applyBorder="1" applyAlignment="1" applyProtection="1">
      <alignment horizontal="right" vertical="center"/>
      <protection locked="0"/>
    </xf>
    <xf numFmtId="0" fontId="104" fillId="52" borderId="68" xfId="0" applyFont="1" applyFill="1" applyBorder="1" applyAlignment="1" applyProtection="1">
      <alignment vertical="center"/>
      <protection locked="0"/>
    </xf>
    <xf numFmtId="1" fontId="125" fillId="52" borderId="47" xfId="0" applyNumberFormat="1" applyFont="1" applyFill="1" applyBorder="1" applyAlignment="1" applyProtection="1">
      <alignment horizontal="center" vertical="center"/>
      <protection locked="0"/>
    </xf>
    <xf numFmtId="0" fontId="125" fillId="68" borderId="47" xfId="685" applyNumberFormat="1" applyFont="1" applyFill="1" applyBorder="1" applyAlignment="1" applyProtection="1">
      <alignment horizontal="center" vertical="center"/>
    </xf>
    <xf numFmtId="2" fontId="125" fillId="52" borderId="47" xfId="0" applyNumberFormat="1" applyFont="1" applyFill="1" applyBorder="1" applyAlignment="1">
      <alignment horizontal="center" vertical="center"/>
    </xf>
    <xf numFmtId="4" fontId="125" fillId="52" borderId="47" xfId="0" applyNumberFormat="1" applyFont="1" applyFill="1" applyBorder="1" applyAlignment="1">
      <alignment horizontal="center" vertical="center"/>
    </xf>
    <xf numFmtId="4" fontId="125" fillId="52" borderId="47" xfId="0" applyNumberFormat="1" applyFont="1" applyFill="1" applyBorder="1" applyAlignment="1">
      <alignment horizontal="right" vertical="center"/>
    </xf>
    <xf numFmtId="4" fontId="125" fillId="52" borderId="47" xfId="0" applyNumberFormat="1" applyFont="1" applyFill="1" applyBorder="1" applyAlignment="1" applyProtection="1">
      <alignment horizontal="right" vertical="center"/>
      <protection locked="0"/>
    </xf>
    <xf numFmtId="0" fontId="125" fillId="48" borderId="47" xfId="685" applyNumberFormat="1" applyFont="1" applyFill="1" applyBorder="1" applyAlignment="1" applyProtection="1">
      <alignment horizontal="center" vertical="center"/>
    </xf>
    <xf numFmtId="44" fontId="122" fillId="64" borderId="108" xfId="296" applyFont="1" applyFill="1" applyBorder="1" applyAlignment="1" applyProtection="1">
      <alignment horizontal="right" vertical="center"/>
    </xf>
    <xf numFmtId="0" fontId="38" fillId="52" borderId="0" xfId="0" applyFont="1" applyFill="1" applyAlignment="1" applyProtection="1">
      <alignment vertical="center"/>
      <protection locked="0"/>
    </xf>
    <xf numFmtId="0" fontId="38" fillId="52" borderId="118" xfId="0" applyFont="1" applyFill="1" applyBorder="1" applyAlignment="1" applyProtection="1">
      <alignment vertical="center"/>
      <protection locked="0"/>
    </xf>
    <xf numFmtId="1" fontId="124" fillId="64" borderId="9" xfId="0" applyNumberFormat="1" applyFont="1" applyFill="1" applyBorder="1" applyAlignment="1" applyProtection="1">
      <alignment horizontal="center" vertical="center"/>
      <protection locked="0"/>
    </xf>
    <xf numFmtId="1" fontId="124" fillId="65" borderId="9" xfId="685" applyNumberFormat="1" applyFont="1" applyFill="1" applyBorder="1" applyAlignment="1" applyProtection="1">
      <alignment horizontal="center" vertical="center"/>
    </xf>
    <xf numFmtId="167" fontId="125" fillId="64" borderId="9" xfId="0" applyNumberFormat="1" applyFont="1" applyFill="1" applyBorder="1" applyAlignment="1">
      <alignment horizontal="center" vertical="center"/>
    </xf>
    <xf numFmtId="2" fontId="125" fillId="64" borderId="9" xfId="0" applyNumberFormat="1" applyFont="1" applyFill="1" applyBorder="1" applyAlignment="1">
      <alignment horizontal="center" vertical="center"/>
    </xf>
    <xf numFmtId="2" fontId="125" fillId="64" borderId="9" xfId="0" applyNumberFormat="1" applyFont="1" applyFill="1" applyBorder="1" applyAlignment="1">
      <alignment vertical="center"/>
    </xf>
    <xf numFmtId="2" fontId="125" fillId="64" borderId="9" xfId="0" applyNumberFormat="1" applyFont="1" applyFill="1" applyBorder="1" applyAlignment="1">
      <alignment horizontal="right" vertical="center"/>
    </xf>
    <xf numFmtId="44" fontId="122" fillId="64" borderId="9" xfId="296" applyFont="1" applyFill="1" applyBorder="1" applyAlignment="1" applyProtection="1">
      <alignment vertical="center"/>
    </xf>
    <xf numFmtId="44" fontId="122" fillId="64" borderId="9" xfId="296" applyFont="1" applyFill="1" applyBorder="1" applyAlignment="1" applyProtection="1">
      <alignment horizontal="right" vertical="center"/>
    </xf>
    <xf numFmtId="2" fontId="55" fillId="52" borderId="47" xfId="287" applyNumberFormat="1" applyFill="1" applyBorder="1" applyAlignment="1" applyProtection="1">
      <alignment horizontal="left" vertical="justify" wrapText="1"/>
    </xf>
    <xf numFmtId="10" fontId="142" fillId="48" borderId="33" xfId="581" quotePrefix="1" applyNumberFormat="1" applyFont="1" applyFill="1" applyBorder="1" applyAlignment="1" applyProtection="1">
      <alignment horizontal="right"/>
    </xf>
    <xf numFmtId="168" fontId="66" fillId="52" borderId="0" xfId="0" applyNumberFormat="1" applyFont="1" applyFill="1" applyAlignment="1" applyProtection="1">
      <alignment horizontal="center" vertical="center"/>
      <protection locked="0"/>
    </xf>
    <xf numFmtId="0" fontId="55" fillId="0" borderId="54" xfId="287" applyBorder="1" applyAlignment="1" applyProtection="1">
      <alignment horizontal="center"/>
    </xf>
    <xf numFmtId="0" fontId="55" fillId="0" borderId="89" xfId="287" applyBorder="1" applyAlignment="1" applyProtection="1">
      <alignment horizontal="center"/>
    </xf>
    <xf numFmtId="0" fontId="55" fillId="0" borderId="9" xfId="287" applyBorder="1" applyAlignment="1" applyProtection="1">
      <alignment horizontal="center"/>
    </xf>
    <xf numFmtId="1" fontId="15" fillId="52" borderId="47" xfId="0" applyNumberFormat="1" applyFont="1" applyFill="1" applyBorder="1" applyAlignment="1" applyProtection="1">
      <alignment horizontal="left" vertical="justify" wrapText="1"/>
      <protection locked="0"/>
    </xf>
    <xf numFmtId="1" fontId="15" fillId="52" borderId="47" xfId="0" applyNumberFormat="1" applyFont="1" applyFill="1" applyBorder="1" applyAlignment="1" applyProtection="1">
      <alignment horizontal="center" vertical="justify" wrapText="1"/>
      <protection locked="0"/>
    </xf>
    <xf numFmtId="0" fontId="0" fillId="0" borderId="0" xfId="0" quotePrefix="1"/>
    <xf numFmtId="44" fontId="122" fillId="64" borderId="108" xfId="296" applyNumberFormat="1" applyFont="1" applyFill="1" applyBorder="1" applyAlignment="1" applyProtection="1">
      <alignment horizontal="left" vertical="center"/>
    </xf>
    <xf numFmtId="0" fontId="6" fillId="48" borderId="0" xfId="496" applyFont="1" applyFill="1" applyAlignment="1">
      <alignment horizontal="center"/>
    </xf>
    <xf numFmtId="0" fontId="16" fillId="48" borderId="0" xfId="496" applyFill="1" applyAlignment="1">
      <alignment horizontal="center"/>
    </xf>
    <xf numFmtId="0" fontId="4" fillId="55" borderId="0" xfId="496" applyFont="1" applyFill="1" applyAlignment="1">
      <alignment horizontal="left"/>
    </xf>
    <xf numFmtId="0" fontId="55" fillId="55" borderId="0" xfId="287" applyFill="1" applyBorder="1" applyAlignment="1" applyProtection="1">
      <alignment horizontal="left"/>
    </xf>
    <xf numFmtId="0" fontId="129"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Alignment="1">
      <alignment horizontal="left"/>
    </xf>
    <xf numFmtId="195" fontId="11" fillId="48" borderId="0" xfId="496" applyNumberFormat="1" applyFont="1" applyFill="1" applyAlignment="1">
      <alignment horizontal="left"/>
    </xf>
    <xf numFmtId="195" fontId="11" fillId="48" borderId="40" xfId="496" applyNumberFormat="1" applyFont="1" applyFill="1" applyBorder="1" applyAlignment="1">
      <alignment horizontal="left"/>
    </xf>
    <xf numFmtId="0" fontId="4" fillId="55" borderId="0" xfId="496" applyFont="1" applyFill="1" applyAlignment="1">
      <alignment horizontal="left" wrapText="1"/>
    </xf>
    <xf numFmtId="0" fontId="4" fillId="55" borderId="0" xfId="496" applyFont="1" applyFill="1" applyAlignment="1">
      <alignment horizontal="center"/>
    </xf>
    <xf numFmtId="195" fontId="4" fillId="48" borderId="0" xfId="496" applyNumberFormat="1" applyFont="1" applyFill="1" applyAlignment="1">
      <alignment horizontal="left"/>
    </xf>
    <xf numFmtId="195" fontId="4" fillId="48" borderId="40" xfId="496" applyNumberFormat="1" applyFont="1" applyFill="1" applyBorder="1" applyAlignment="1">
      <alignment horizontal="left"/>
    </xf>
    <xf numFmtId="0" fontId="10" fillId="48" borderId="38" xfId="496" applyFont="1" applyFill="1" applyBorder="1" applyAlignment="1">
      <alignment horizontal="left"/>
    </xf>
    <xf numFmtId="4" fontId="4" fillId="55" borderId="0" xfId="496" applyNumberFormat="1" applyFont="1" applyFill="1" applyAlignment="1">
      <alignment horizontal="left"/>
    </xf>
    <xf numFmtId="14" fontId="4" fillId="55" borderId="0" xfId="496" applyNumberFormat="1" applyFont="1" applyFill="1" applyAlignment="1">
      <alignment horizontal="left"/>
    </xf>
    <xf numFmtId="195" fontId="10" fillId="48" borderId="38" xfId="496" applyNumberFormat="1" applyFont="1" applyFill="1" applyBorder="1" applyAlignment="1">
      <alignment horizontal="left"/>
    </xf>
    <xf numFmtId="200" fontId="4" fillId="48" borderId="0" xfId="496" applyNumberFormat="1" applyFont="1" applyFill="1" applyAlignment="1">
      <alignment horizontal="left"/>
    </xf>
    <xf numFmtId="200" fontId="4"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Alignment="1" applyProtection="1">
      <alignment horizontal="left"/>
      <protection locked="0"/>
    </xf>
    <xf numFmtId="0" fontId="68" fillId="55" borderId="0" xfId="0" applyFont="1" applyFill="1" applyAlignment="1" applyProtection="1">
      <alignment horizontal="left"/>
      <protection locked="0"/>
    </xf>
    <xf numFmtId="0" fontId="68" fillId="55" borderId="25" xfId="0" applyFont="1" applyFill="1" applyBorder="1" applyAlignment="1" applyProtection="1">
      <alignment horizontal="left"/>
      <protection locked="0"/>
    </xf>
    <xf numFmtId="0" fontId="30" fillId="68" borderId="0" xfId="0" applyFont="1" applyFill="1" applyAlignment="1" applyProtection="1">
      <alignment horizontal="left"/>
      <protection locked="0"/>
    </xf>
    <xf numFmtId="0" fontId="68" fillId="68" borderId="0" xfId="0" applyFont="1" applyFill="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Alignment="1" applyProtection="1">
      <alignment horizontal="left"/>
      <protection locked="0"/>
    </xf>
    <xf numFmtId="0" fontId="83" fillId="52" borderId="0" xfId="0" applyFont="1" applyFill="1" applyAlignment="1" applyProtection="1">
      <alignment horizontal="left" wrapText="1"/>
      <protection locked="0"/>
    </xf>
    <xf numFmtId="0" fontId="0" fillId="52" borderId="0" xfId="0" applyFill="1" applyAlignment="1" applyProtection="1">
      <alignment horizontal="center"/>
      <protection locked="0"/>
    </xf>
    <xf numFmtId="1" fontId="7" fillId="52" borderId="0" xfId="0" applyNumberFormat="1" applyFont="1" applyFill="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ill="1" applyAlignment="1" applyProtection="1">
      <alignment horizontal="left"/>
      <protection locked="0"/>
    </xf>
    <xf numFmtId="0" fontId="69" fillId="50" borderId="0" xfId="0" applyFont="1" applyFill="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Alignment="1" applyProtection="1">
      <alignment horizontal="right"/>
      <protection locked="0"/>
    </xf>
    <xf numFmtId="17" fontId="12" fillId="69" borderId="0" xfId="0" applyNumberFormat="1" applyFont="1" applyFill="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10" fontId="11" fillId="69" borderId="108" xfId="0" applyNumberFormat="1" applyFont="1" applyFill="1" applyBorder="1" applyAlignment="1">
      <alignment horizontal="center"/>
    </xf>
    <xf numFmtId="0" fontId="10" fillId="52" borderId="0" xfId="0" applyFont="1" applyFill="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Alignment="1" applyProtection="1">
      <alignment horizontal="left"/>
      <protection locked="0"/>
    </xf>
    <xf numFmtId="0" fontId="10" fillId="52" borderId="0" xfId="0" applyFont="1" applyFill="1" applyAlignment="1" applyProtection="1">
      <alignment horizontal="left"/>
      <protection locked="0"/>
    </xf>
    <xf numFmtId="0" fontId="0" fillId="52" borderId="0" xfId="0" applyFill="1" applyAlignment="1" applyProtection="1">
      <alignment horizontal="right"/>
      <protection locked="0"/>
    </xf>
    <xf numFmtId="4" fontId="10" fillId="69" borderId="0" xfId="0" applyNumberFormat="1" applyFont="1" applyFill="1" applyAlignment="1">
      <alignment horizontal="left"/>
    </xf>
    <xf numFmtId="4" fontId="11" fillId="52" borderId="0" xfId="0" applyNumberFormat="1" applyFont="1" applyFill="1" applyAlignment="1">
      <alignment horizontal="left"/>
    </xf>
    <xf numFmtId="0" fontId="0" fillId="52" borderId="21" xfId="0" applyFill="1" applyBorder="1" applyAlignment="1">
      <alignment horizontal="center"/>
    </xf>
    <xf numFmtId="0" fontId="0" fillId="52" borderId="0" xfId="0" applyFill="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6" fillId="48" borderId="0" xfId="494" applyFill="1" applyAlignment="1">
      <alignment horizontal="center"/>
    </xf>
    <xf numFmtId="0" fontId="6" fillId="48" borderId="0" xfId="494" applyFill="1" applyAlignment="1">
      <alignment horizontal="right"/>
    </xf>
    <xf numFmtId="0" fontId="16" fillId="0" borderId="35" xfId="494" applyFont="1" applyBorder="1" applyAlignment="1">
      <alignment horizontal="center"/>
    </xf>
    <xf numFmtId="0" fontId="16" fillId="0" borderId="23" xfId="494" applyFont="1" applyBorder="1" applyAlignment="1">
      <alignment horizontal="center"/>
    </xf>
    <xf numFmtId="0" fontId="83" fillId="53" borderId="19" xfId="418" applyFont="1" applyFill="1" applyBorder="1" applyAlignment="1">
      <alignment horizontal="center"/>
    </xf>
    <xf numFmtId="0" fontId="83" fillId="53" borderId="69" xfId="418" applyFont="1" applyFill="1" applyBorder="1" applyAlignment="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9" xfId="517" applyNumberFormat="1" applyFont="1" applyFill="1" applyBorder="1" applyAlignment="1" applyProtection="1">
      <alignment horizontal="center" vertical="center" wrapText="1"/>
    </xf>
    <xf numFmtId="171" fontId="9" fillId="53" borderId="120" xfId="517" applyNumberFormat="1" applyFont="1" applyFill="1" applyBorder="1" applyAlignment="1" applyProtection="1">
      <alignment horizontal="center" vertical="center" wrapText="1"/>
    </xf>
    <xf numFmtId="0" fontId="107" fillId="53" borderId="50" xfId="418" applyFont="1" applyFill="1" applyBorder="1" applyAlignment="1">
      <alignment horizontal="center" vertical="center"/>
    </xf>
    <xf numFmtId="0" fontId="107" fillId="53" borderId="78" xfId="418" applyFont="1" applyFill="1" applyBorder="1" applyAlignment="1">
      <alignment horizontal="center" vertical="center"/>
    </xf>
    <xf numFmtId="0" fontId="96" fillId="53" borderId="79" xfId="418" applyFont="1" applyFill="1" applyBorder="1" applyAlignment="1">
      <alignment horizontal="left" vertical="center" wrapText="1"/>
    </xf>
    <xf numFmtId="0" fontId="96" fillId="53" borderId="80" xfId="418" applyFont="1" applyFill="1" applyBorder="1" applyAlignment="1">
      <alignment horizontal="left" vertical="center" wrapText="1"/>
    </xf>
    <xf numFmtId="0" fontId="96" fillId="53" borderId="81" xfId="418" applyFont="1" applyFill="1" applyBorder="1" applyAlignment="1">
      <alignment horizontal="left" vertical="center" wrapText="1"/>
    </xf>
    <xf numFmtId="0" fontId="83" fillId="53" borderId="0" xfId="418" applyFont="1" applyFill="1" applyAlignment="1">
      <alignment horizontal="left"/>
    </xf>
    <xf numFmtId="0" fontId="107" fillId="53" borderId="82" xfId="418" applyFont="1" applyFill="1" applyBorder="1" applyAlignment="1">
      <alignment horizontal="center" vertical="center" wrapText="1"/>
    </xf>
    <xf numFmtId="0" fontId="107" fillId="53" borderId="70" xfId="418" applyFont="1" applyFill="1" applyBorder="1" applyAlignment="1">
      <alignment horizontal="center" vertical="center" wrapText="1"/>
    </xf>
    <xf numFmtId="0" fontId="99" fillId="53" borderId="0" xfId="418" applyFont="1" applyFill="1" applyAlignment="1">
      <alignment horizontal="left"/>
    </xf>
    <xf numFmtId="0" fontId="99" fillId="53" borderId="72" xfId="418" applyFont="1" applyFill="1" applyBorder="1" applyAlignment="1">
      <alignment horizontal="left"/>
    </xf>
    <xf numFmtId="14" fontId="83" fillId="53" borderId="0" xfId="418" applyNumberFormat="1" applyFont="1" applyFill="1" applyAlignment="1">
      <alignment horizontal="left"/>
    </xf>
    <xf numFmtId="0" fontId="96" fillId="53" borderId="75" xfId="418" applyFont="1" applyFill="1" applyBorder="1" applyAlignment="1">
      <alignment horizontal="left" vertical="center" wrapText="1"/>
    </xf>
    <xf numFmtId="0" fontId="96" fillId="53" borderId="76" xfId="418" applyFont="1" applyFill="1" applyBorder="1" applyAlignment="1">
      <alignment horizontal="left" vertical="center" wrapText="1"/>
    </xf>
    <xf numFmtId="0" fontId="96" fillId="53" borderId="77" xfId="418" applyFont="1" applyFill="1" applyBorder="1" applyAlignment="1">
      <alignment horizontal="left" vertical="center" wrapText="1"/>
    </xf>
    <xf numFmtId="0" fontId="99" fillId="53" borderId="54" xfId="418" applyFont="1" applyFill="1" applyBorder="1" applyAlignment="1">
      <alignment horizontal="center" vertical="center" wrapText="1"/>
    </xf>
    <xf numFmtId="0" fontId="99" fillId="53" borderId="121" xfId="418" applyFont="1" applyFill="1" applyBorder="1" applyAlignment="1">
      <alignment horizontal="center" vertical="center" wrapText="1"/>
    </xf>
    <xf numFmtId="0" fontId="99" fillId="53" borderId="122" xfId="418" applyFont="1" applyFill="1" applyBorder="1" applyAlignment="1">
      <alignment horizontal="center" vertical="center" wrapText="1"/>
    </xf>
    <xf numFmtId="0" fontId="99" fillId="53" borderId="123" xfId="418" applyFont="1" applyFill="1" applyBorder="1" applyAlignment="1">
      <alignment horizontal="center" vertical="center" wrapText="1"/>
    </xf>
    <xf numFmtId="0" fontId="99" fillId="53" borderId="70" xfId="418" applyFont="1" applyFill="1" applyBorder="1" applyAlignment="1">
      <alignment horizontal="center" vertical="center" wrapText="1"/>
    </xf>
    <xf numFmtId="0" fontId="86" fillId="0" borderId="0" xfId="418" applyFont="1" applyAlignment="1">
      <alignment horizontal="center" vertical="center"/>
    </xf>
    <xf numFmtId="0" fontId="99" fillId="48" borderId="64" xfId="418" applyFont="1" applyFill="1" applyBorder="1" applyAlignment="1">
      <alignment horizontal="left"/>
    </xf>
    <xf numFmtId="0" fontId="99" fillId="48" borderId="65" xfId="418" applyFont="1" applyFill="1" applyBorder="1" applyAlignment="1">
      <alignment horizontal="left"/>
    </xf>
    <xf numFmtId="0" fontId="12" fillId="53" borderId="0" xfId="418" applyFont="1" applyFill="1" applyAlignment="1">
      <alignment horizontal="center" wrapText="1"/>
    </xf>
    <xf numFmtId="0" fontId="83" fillId="53" borderId="19" xfId="418" applyFont="1" applyFill="1" applyBorder="1" applyAlignment="1">
      <alignment horizontal="left"/>
    </xf>
    <xf numFmtId="14" fontId="83" fillId="53" borderId="19" xfId="418" applyNumberFormat="1" applyFont="1" applyFill="1" applyBorder="1" applyAlignment="1">
      <alignment horizontal="left"/>
    </xf>
    <xf numFmtId="0" fontId="107" fillId="53" borderId="82" xfId="418" applyFont="1" applyFill="1" applyBorder="1" applyAlignment="1">
      <alignment horizontal="center" vertical="center"/>
    </xf>
    <xf numFmtId="0" fontId="107" fillId="53" borderId="70" xfId="418" applyFont="1" applyFill="1" applyBorder="1" applyAlignment="1">
      <alignment horizontal="center" vertical="center"/>
    </xf>
    <xf numFmtId="0" fontId="107" fillId="53" borderId="54" xfId="418" applyFont="1" applyFill="1" applyBorder="1" applyAlignment="1">
      <alignment horizontal="center" vertical="center" wrapText="1"/>
    </xf>
    <xf numFmtId="0" fontId="107" fillId="53" borderId="83" xfId="418" applyFont="1" applyFill="1" applyBorder="1" applyAlignment="1">
      <alignment horizontal="center" vertical="center" wrapText="1"/>
    </xf>
    <xf numFmtId="0" fontId="107" fillId="53" borderId="84" xfId="418" applyFont="1" applyFill="1" applyBorder="1" applyAlignment="1">
      <alignment horizontal="center" vertical="center" wrapText="1"/>
    </xf>
    <xf numFmtId="0" fontId="107" fillId="53" borderId="50" xfId="418" applyFont="1" applyFill="1" applyBorder="1" applyAlignment="1">
      <alignment horizontal="center" vertical="center" wrapText="1"/>
    </xf>
    <xf numFmtId="0" fontId="107" fillId="53" borderId="19" xfId="418" applyFont="1" applyFill="1" applyBorder="1" applyAlignment="1">
      <alignment horizontal="center" vertical="center" wrapText="1"/>
    </xf>
    <xf numFmtId="0" fontId="107" fillId="53" borderId="69" xfId="418" applyFont="1" applyFill="1" applyBorder="1" applyAlignment="1">
      <alignment horizontal="center" vertical="center" wrapText="1"/>
    </xf>
    <xf numFmtId="0" fontId="107" fillId="53" borderId="52" xfId="418" applyFont="1" applyFill="1" applyBorder="1" applyAlignment="1">
      <alignment horizontal="center" vertical="center" wrapText="1"/>
    </xf>
    <xf numFmtId="0" fontId="107" fillId="53" borderId="20" xfId="418" applyFont="1" applyFill="1" applyBorder="1" applyAlignment="1">
      <alignment horizontal="center" vertical="center" wrapText="1"/>
    </xf>
    <xf numFmtId="0" fontId="107" fillId="53" borderId="53" xfId="418" applyFont="1" applyFill="1" applyBorder="1" applyAlignment="1">
      <alignment horizontal="center" vertical="center" wrapText="1"/>
    </xf>
    <xf numFmtId="10" fontId="7" fillId="52" borderId="0" xfId="530" applyNumberFormat="1" applyFont="1" applyFill="1" applyBorder="1" applyAlignment="1" applyProtection="1">
      <alignment horizontal="left"/>
    </xf>
    <xf numFmtId="2" fontId="66" fillId="52" borderId="0" xfId="0" applyNumberFormat="1" applyFont="1" applyFill="1" applyAlignment="1">
      <alignment horizontal="left" vertical="center"/>
    </xf>
    <xf numFmtId="2" fontId="86" fillId="52" borderId="0" xfId="0" applyNumberFormat="1" applyFont="1" applyFill="1" applyAlignment="1">
      <alignment horizontal="left" vertical="center"/>
    </xf>
    <xf numFmtId="2" fontId="86" fillId="52" borderId="119" xfId="0" applyNumberFormat="1" applyFont="1" applyFill="1" applyBorder="1" applyAlignment="1">
      <alignment horizontal="left" vertical="center"/>
    </xf>
    <xf numFmtId="1" fontId="66" fillId="52" borderId="19" xfId="0" applyNumberFormat="1" applyFont="1" applyFill="1" applyBorder="1" applyAlignment="1">
      <alignment horizontal="left" vertical="center"/>
    </xf>
    <xf numFmtId="0" fontId="66" fillId="52" borderId="20" xfId="0" applyFont="1" applyFill="1" applyBorder="1" applyAlignment="1">
      <alignment horizontal="left" vertical="center"/>
    </xf>
    <xf numFmtId="2" fontId="86" fillId="52" borderId="19" xfId="0" applyNumberFormat="1" applyFont="1" applyFill="1" applyBorder="1" applyAlignment="1">
      <alignment horizontal="left" vertical="center"/>
    </xf>
    <xf numFmtId="2" fontId="66" fillId="52" borderId="119" xfId="0" applyNumberFormat="1" applyFont="1" applyFill="1" applyBorder="1" applyAlignment="1">
      <alignment horizontal="left" vertical="center"/>
    </xf>
    <xf numFmtId="2" fontId="86" fillId="52" borderId="85" xfId="0" applyNumberFormat="1" applyFont="1" applyFill="1" applyBorder="1" applyAlignment="1">
      <alignment horizontal="left" vertical="center"/>
    </xf>
    <xf numFmtId="2" fontId="66" fillId="52" borderId="19" xfId="0" applyNumberFormat="1" applyFont="1" applyFill="1" applyBorder="1" applyAlignment="1">
      <alignment horizontal="left" vertical="center"/>
    </xf>
    <xf numFmtId="205" fontId="124" fillId="72" borderId="117" xfId="596" applyNumberFormat="1" applyFont="1" applyFill="1" applyBorder="1" applyAlignment="1" applyProtection="1">
      <alignment horizontal="center" vertical="center"/>
    </xf>
    <xf numFmtId="205" fontId="124" fillId="72" borderId="116" xfId="596" applyNumberFormat="1" applyFont="1" applyFill="1" applyBorder="1" applyAlignment="1" applyProtection="1">
      <alignment horizontal="center" vertical="center"/>
    </xf>
    <xf numFmtId="0" fontId="5" fillId="72" borderId="108" xfId="417" applyFont="1" applyFill="1" applyBorder="1" applyAlignment="1" applyProtection="1">
      <alignment horizontal="center" vertical="center"/>
      <protection hidden="1"/>
    </xf>
    <xf numFmtId="171" fontId="6" fillId="68" borderId="108" xfId="417" applyNumberFormat="1" applyFont="1" applyFill="1" applyBorder="1" applyAlignment="1" applyProtection="1">
      <alignment horizontal="center" vertical="center"/>
      <protection hidden="1"/>
    </xf>
    <xf numFmtId="205" fontId="124" fillId="72" borderId="52" xfId="596" applyNumberFormat="1" applyFont="1" applyFill="1" applyBorder="1" applyAlignment="1" applyProtection="1">
      <alignment horizontal="center" vertical="center"/>
    </xf>
    <xf numFmtId="205" fontId="124" fillId="72" borderId="53" xfId="596" applyNumberFormat="1" applyFont="1" applyFill="1" applyBorder="1" applyAlignment="1" applyProtection="1">
      <alignment horizontal="center" vertical="center"/>
    </xf>
    <xf numFmtId="205" fontId="124" fillId="72" borderId="20" xfId="596" applyNumberFormat="1" applyFont="1" applyFill="1" applyBorder="1" applyAlignment="1" applyProtection="1">
      <alignment horizontal="center" vertical="center"/>
    </xf>
    <xf numFmtId="0" fontId="80" fillId="58" borderId="43" xfId="264" applyFont="1" applyFill="1" applyBorder="1" applyAlignment="1">
      <alignment horizontal="center" vertical="center" wrapText="1"/>
    </xf>
    <xf numFmtId="0" fontId="80" fillId="58" borderId="48" xfId="264"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86" fillId="52" borderId="19" xfId="0" applyNumberFormat="1" applyFont="1" applyFill="1" applyBorder="1" applyAlignment="1" applyProtection="1">
      <alignment horizontal="left" vertical="center"/>
      <protection locked="0"/>
    </xf>
    <xf numFmtId="2" fontId="66" fillId="52" borderId="19" xfId="0" applyNumberFormat="1" applyFont="1" applyFill="1" applyBorder="1" applyAlignment="1" applyProtection="1">
      <alignment horizontal="left" vertical="center"/>
      <protection locked="0"/>
    </xf>
    <xf numFmtId="1" fontId="66" fillId="52" borderId="19" xfId="0" applyNumberFormat="1" applyFont="1" applyFill="1" applyBorder="1" applyAlignment="1" applyProtection="1">
      <alignment horizontal="left" vertical="center"/>
      <protection locked="0"/>
    </xf>
    <xf numFmtId="2" fontId="86" fillId="52" borderId="85" xfId="0" applyNumberFormat="1" applyFont="1" applyFill="1" applyBorder="1" applyAlignment="1" applyProtection="1">
      <alignment horizontal="left" vertical="center"/>
      <protection locked="0"/>
    </xf>
    <xf numFmtId="0" fontId="66" fillId="52" borderId="20" xfId="0" applyFont="1" applyFill="1" applyBorder="1" applyAlignment="1" applyProtection="1">
      <alignment horizontal="left" vertical="center"/>
      <protection locked="0"/>
    </xf>
    <xf numFmtId="1" fontId="111"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2" fontId="86" fillId="52" borderId="0" xfId="0" applyNumberFormat="1" applyFont="1" applyFill="1" applyAlignment="1" applyProtection="1">
      <alignment horizontal="left" vertical="center"/>
      <protection locked="0"/>
    </xf>
    <xf numFmtId="2" fontId="86" fillId="52" borderId="119" xfId="0" applyNumberFormat="1" applyFont="1" applyFill="1" applyBorder="1" applyAlignment="1" applyProtection="1">
      <alignment horizontal="left" vertical="center"/>
      <protection locked="0"/>
    </xf>
    <xf numFmtId="1" fontId="109" fillId="0" borderId="51" xfId="495" applyNumberFormat="1" applyFont="1" applyBorder="1" applyAlignment="1" applyProtection="1">
      <alignment horizontal="center" vertical="center"/>
      <protection hidden="1"/>
    </xf>
    <xf numFmtId="1" fontId="109" fillId="0" borderId="0" xfId="495" applyNumberFormat="1" applyFont="1" applyAlignment="1" applyProtection="1">
      <alignment horizontal="center" vertical="center"/>
      <protection hidden="1"/>
    </xf>
    <xf numFmtId="10" fontId="86" fillId="48" borderId="124" xfId="497" applyNumberFormat="1" applyFont="1" applyFill="1" applyBorder="1" applyAlignment="1">
      <alignment horizontal="right" vertical="center"/>
    </xf>
    <xf numFmtId="10" fontId="86" fillId="48" borderId="88" xfId="497" applyNumberFormat="1" applyFont="1" applyFill="1" applyBorder="1" applyAlignment="1">
      <alignment horizontal="right"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7" fontId="66" fillId="48" borderId="87" xfId="497" applyNumberFormat="1" applyFont="1" applyFill="1" applyBorder="1" applyAlignment="1">
      <alignment horizontal="right" vertical="center"/>
    </xf>
    <xf numFmtId="177" fontId="66" fillId="48" borderId="88" xfId="497" applyNumberFormat="1" applyFont="1" applyFill="1" applyBorder="1" applyAlignment="1">
      <alignment horizontal="right" vertical="center"/>
    </xf>
    <xf numFmtId="10" fontId="92" fillId="48" borderId="23" xfId="497" applyNumberFormat="1" applyFont="1" applyFill="1" applyBorder="1" applyAlignment="1">
      <alignment horizontal="center" vertical="center" wrapText="1"/>
    </xf>
    <xf numFmtId="10" fontId="92" fillId="48" borderId="0" xfId="497" applyNumberFormat="1" applyFont="1" applyFill="1" applyAlignment="1">
      <alignment horizontal="center" vertical="center" wrapText="1"/>
    </xf>
    <xf numFmtId="10" fontId="92" fillId="48" borderId="10" xfId="497" applyNumberFormat="1" applyFont="1" applyFill="1" applyBorder="1" applyAlignment="1">
      <alignment horizontal="center" vertical="center" wrapText="1"/>
    </xf>
    <xf numFmtId="10" fontId="92" fillId="48" borderId="43" xfId="497" applyNumberFormat="1" applyFont="1" applyFill="1" applyBorder="1" applyAlignment="1">
      <alignment horizontal="center" vertical="center" wrapText="1"/>
    </xf>
    <xf numFmtId="10" fontId="92" fillId="48" borderId="48" xfId="497" applyNumberFormat="1" applyFont="1" applyFill="1" applyBorder="1" applyAlignment="1">
      <alignment horizontal="center" vertical="center" wrapText="1"/>
    </xf>
    <xf numFmtId="10" fontId="92" fillId="48" borderId="49" xfId="497" applyNumberFormat="1" applyFont="1" applyFill="1" applyBorder="1" applyAlignment="1">
      <alignment horizontal="center" vertical="center" wrapText="1"/>
    </xf>
    <xf numFmtId="10" fontId="86" fillId="48" borderId="87" xfId="497" applyNumberFormat="1" applyFont="1" applyFill="1" applyBorder="1" applyAlignment="1">
      <alignment horizontal="right" vertical="center"/>
    </xf>
    <xf numFmtId="176" fontId="75" fillId="66" borderId="10" xfId="497" applyNumberFormat="1" applyFont="1" applyFill="1" applyBorder="1" applyAlignment="1">
      <alignment horizontal="center" vertical="center"/>
    </xf>
    <xf numFmtId="176" fontId="14" fillId="48" borderId="22" xfId="497" applyNumberFormat="1" applyFill="1" applyBorder="1" applyAlignment="1">
      <alignment horizontal="center" vertical="top"/>
    </xf>
    <xf numFmtId="176" fontId="14" fillId="48" borderId="21" xfId="497" applyNumberFormat="1" applyFill="1" applyBorder="1" applyAlignment="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Alignment="1" applyProtection="1">
      <alignment horizontal="center" wrapText="1"/>
      <protection hidden="1"/>
    </xf>
    <xf numFmtId="0" fontId="67" fillId="48" borderId="0" xfId="497" applyFont="1" applyFill="1" applyAlignment="1">
      <alignment horizontal="center" vertical="center"/>
    </xf>
    <xf numFmtId="0" fontId="67" fillId="48" borderId="10" xfId="497" applyFont="1" applyFill="1" applyBorder="1" applyAlignment="1">
      <alignment horizontal="center" vertical="center"/>
    </xf>
    <xf numFmtId="49" fontId="93" fillId="48" borderId="31" xfId="497" applyNumberFormat="1" applyFont="1" applyFill="1" applyBorder="1" applyAlignment="1">
      <alignment horizontal="center" vertical="center"/>
    </xf>
    <xf numFmtId="49" fontId="93" fillId="48" borderId="33" xfId="497" applyNumberFormat="1" applyFont="1" applyFill="1" applyBorder="1" applyAlignment="1">
      <alignment horizontal="center" vertical="center"/>
    </xf>
    <xf numFmtId="15" fontId="88" fillId="48" borderId="43" xfId="497" applyNumberFormat="1" applyFont="1" applyFill="1" applyBorder="1" applyAlignment="1">
      <alignment horizontal="center" vertical="center"/>
    </xf>
    <xf numFmtId="15" fontId="88" fillId="48" borderId="48" xfId="497" applyNumberFormat="1" applyFont="1" applyFill="1" applyBorder="1" applyAlignment="1">
      <alignment horizontal="center" vertical="center"/>
    </xf>
    <xf numFmtId="15" fontId="88" fillId="48" borderId="49" xfId="497" applyNumberFormat="1" applyFont="1" applyFill="1" applyBorder="1" applyAlignment="1">
      <alignment horizontal="center" vertical="center"/>
    </xf>
    <xf numFmtId="0" fontId="95" fillId="48" borderId="0" xfId="497" applyFont="1" applyFill="1" applyAlignment="1">
      <alignment horizontal="center" vertical="justify"/>
    </xf>
    <xf numFmtId="0" fontId="94" fillId="48" borderId="0" xfId="497" applyFont="1" applyFill="1" applyAlignment="1">
      <alignment horizontal="center" vertical="justify"/>
    </xf>
    <xf numFmtId="0" fontId="94" fillId="48" borderId="0" xfId="497" quotePrefix="1" applyFont="1" applyFill="1" applyAlignment="1">
      <alignment horizontal="center" vertical="justify"/>
    </xf>
    <xf numFmtId="165" fontId="66" fillId="48" borderId="87" xfId="687" applyNumberFormat="1" applyFont="1" applyFill="1" applyBorder="1" applyAlignment="1" applyProtection="1">
      <alignment horizontal="right" vertical="center"/>
      <protection locked="0"/>
    </xf>
    <xf numFmtId="165" fontId="66" fillId="48" borderId="88" xfId="687" applyNumberFormat="1" applyFont="1" applyFill="1" applyBorder="1" applyAlignment="1" applyProtection="1">
      <alignment horizontal="right" vertical="center"/>
      <protection locked="0"/>
    </xf>
    <xf numFmtId="177" fontId="86" fillId="48" borderId="87" xfId="497" applyNumberFormat="1" applyFont="1" applyFill="1" applyBorder="1" applyAlignment="1">
      <alignment horizontal="center"/>
    </xf>
    <xf numFmtId="177" fontId="86" fillId="48" borderId="88" xfId="497" applyNumberFormat="1" applyFont="1" applyFill="1" applyBorder="1" applyAlignment="1">
      <alignment horizontal="center"/>
    </xf>
    <xf numFmtId="177" fontId="66" fillId="48" borderId="124" xfId="497" applyNumberFormat="1" applyFont="1" applyFill="1" applyBorder="1" applyAlignment="1">
      <alignment horizontal="right" vertical="center"/>
    </xf>
    <xf numFmtId="49" fontId="93" fillId="48" borderId="32" xfId="497" applyNumberFormat="1" applyFont="1" applyFill="1" applyBorder="1" applyAlignment="1">
      <alignment horizontal="center" vertical="center"/>
    </xf>
    <xf numFmtId="49" fontId="92" fillId="48" borderId="89" xfId="497" applyNumberFormat="1" applyFont="1" applyFill="1" applyBorder="1" applyAlignment="1">
      <alignment horizontal="center" vertical="center"/>
    </xf>
    <xf numFmtId="49" fontId="92" fillId="48" borderId="90" xfId="497" applyNumberFormat="1" applyFont="1" applyFill="1" applyBorder="1" applyAlignment="1">
      <alignment horizontal="center"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Font="1" applyFill="1" applyBorder="1" applyAlignment="1">
      <alignment horizontal="center" vertical="center" wrapText="1"/>
    </xf>
    <xf numFmtId="0" fontId="38" fillId="59" borderId="70" xfId="492" applyFont="1" applyFill="1" applyBorder="1" applyAlignment="1">
      <alignment horizontal="center" vertical="center" wrapText="1"/>
    </xf>
    <xf numFmtId="0" fontId="66" fillId="59" borderId="91"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1"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1"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99" fillId="48" borderId="19" xfId="0" applyFont="1" applyFill="1" applyBorder="1" applyAlignment="1" applyProtection="1">
      <alignment horizontal="center" vertical="center" wrapText="1"/>
      <protection locked="0"/>
    </xf>
    <xf numFmtId="0" fontId="38" fillId="48" borderId="0" xfId="0" applyFont="1" applyFill="1" applyAlignment="1" applyProtection="1">
      <alignment horizontal="center" vertical="center" wrapText="1"/>
      <protection locked="0"/>
    </xf>
    <xf numFmtId="177" fontId="77" fillId="48" borderId="0" xfId="497" applyNumberFormat="1" applyFont="1" applyFill="1" applyAlignment="1">
      <alignment horizontal="left" vertic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0" xfId="0" applyFont="1" applyFill="1" applyBorder="1" applyAlignment="1">
      <alignment horizontal="center" vertical="center"/>
    </xf>
    <xf numFmtId="0" fontId="30" fillId="55" borderId="101"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68" borderId="23" xfId="0" applyFill="1" applyBorder="1" applyAlignment="1">
      <alignment horizontal="center" vertical="center"/>
    </xf>
    <xf numFmtId="0" fontId="0" fillId="68" borderId="0" xfId="0" applyFill="1" applyAlignment="1">
      <alignment horizontal="center" vertic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97" fillId="48" borderId="0" xfId="0" applyFont="1" applyFill="1" applyAlignment="1">
      <alignment horizontal="right"/>
    </xf>
    <xf numFmtId="0" fontId="97" fillId="48" borderId="0" xfId="0" applyFont="1" applyFill="1" applyAlignment="1">
      <alignment horizontal="left"/>
    </xf>
    <xf numFmtId="49" fontId="39" fillId="53" borderId="22" xfId="264" applyNumberFormat="1" applyFont="1" applyFill="1" applyBorder="1" applyAlignment="1">
      <alignment horizontal="center" vertical="center"/>
    </xf>
    <xf numFmtId="49" fontId="39" fillId="53" borderId="23" xfId="264" applyNumberFormat="1" applyFont="1" applyFill="1" applyBorder="1" applyAlignment="1">
      <alignment horizontal="center" vertical="center"/>
    </xf>
    <xf numFmtId="49" fontId="39" fillId="53" borderId="24" xfId="264" applyNumberFormat="1" applyFont="1" applyFill="1" applyBorder="1" applyAlignment="1">
      <alignment horizontal="center"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1" fontId="97" fillId="48" borderId="0" xfId="0" applyNumberFormat="1" applyFont="1" applyFill="1" applyAlignment="1">
      <alignment horizontal="left"/>
    </xf>
    <xf numFmtId="0" fontId="97" fillId="48" borderId="0" xfId="0" applyFont="1" applyFill="1" applyAlignment="1">
      <alignment horizontal="justify" vertical="justify" wrapText="1"/>
    </xf>
    <xf numFmtId="0" fontId="83" fillId="48" borderId="0" xfId="0" applyFont="1" applyFill="1" applyAlignment="1">
      <alignment horizontal="center"/>
    </xf>
    <xf numFmtId="0" fontId="82" fillId="52" borderId="0" xfId="0" applyFont="1" applyFill="1" applyAlignment="1" applyProtection="1">
      <alignment horizontal="left" vertical="center"/>
      <protection locked="0"/>
    </xf>
    <xf numFmtId="0" fontId="97" fillId="48" borderId="0" xfId="0" applyFont="1" applyFill="1" applyAlignment="1">
      <alignment horizontal="center"/>
    </xf>
    <xf numFmtId="168" fontId="66" fillId="52" borderId="0" xfId="0" applyNumberFormat="1" applyFont="1" applyFill="1" applyAlignment="1" applyProtection="1">
      <alignment horizontal="center" vertical="center"/>
      <protection locked="0"/>
    </xf>
    <xf numFmtId="1" fontId="66" fillId="52" borderId="0" xfId="0" applyNumberFormat="1" applyFont="1" applyFill="1" applyAlignment="1" applyProtection="1">
      <alignment horizontal="left" vertical="center"/>
      <protection locked="0"/>
    </xf>
    <xf numFmtId="0" fontId="66" fillId="52" borderId="0" xfId="0" applyFont="1" applyFill="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2" fontId="82" fillId="52" borderId="20" xfId="0" applyNumberFormat="1" applyFont="1" applyFill="1" applyBorder="1" applyAlignment="1" applyProtection="1">
      <alignment horizontal="left" vertical="center"/>
      <protection locked="0"/>
    </xf>
    <xf numFmtId="0" fontId="110"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0"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30" fillId="0" borderId="74"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259">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Modelo" xfId="495"/>
    <cellStyle name="Normal_Planilha RETROFIT PALÁCIO - VRF  DEZEMBRO  2013 CRONOGRAMA 15 MESES _ R02 - 2" xfId="496"/>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23">
    <dxf>
      <font>
        <color rgb="FF9C0006"/>
      </font>
    </dxf>
    <dxf>
      <font>
        <color rgb="FF9C0006"/>
      </font>
    </dxf>
    <dxf>
      <font>
        <color rgb="FF9C0006"/>
      </font>
    </dxf>
    <dxf>
      <font>
        <color rgb="FF9C0006"/>
      </font>
      <fill>
        <patternFill>
          <bgColor rgb="FFFFC7CE"/>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7" name="Text Box 3">
          <a:extLst>
            <a:ext uri="{FF2B5EF4-FFF2-40B4-BE49-F238E27FC236}">
              <a16:creationId xmlns="" xmlns:a16="http://schemas.microsoft.com/office/drawing/2014/main" id="{00000000-0008-0000-0000-00000700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 xmlns:a16="http://schemas.microsoft.com/office/drawing/2014/main" id="{00000000-0008-0000-0000-000009000000}"/>
            </a:ext>
          </a:extLst>
        </xdr:cNvPr>
        <xdr:cNvSpPr>
          <a:spLocks noChangeArrowheads="1"/>
        </xdr:cNvSpPr>
      </xdr:nvSpPr>
      <xdr:spPr bwMode="auto">
        <a:xfrm>
          <a:off x="1057276" y="0"/>
          <a:ext cx="4010024" cy="1276350"/>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COORDENADORIA DE PLANEJAMENTO E PROJETOS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8" name="Imagem 7" descr="1_2_assinaturas_marca_2_reduzida">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 xmlns:a16="http://schemas.microsoft.com/office/drawing/2014/main" id="{00000000-0008-0000-0100-00000A000000}"/>
            </a:ext>
          </a:extLst>
        </xdr:cNvPr>
        <xdr:cNvSpPr>
          <a:spLocks noChangeArrowheads="1"/>
        </xdr:cNvSpPr>
      </xdr:nvSpPr>
      <xdr:spPr bwMode="auto">
        <a:xfrm>
          <a:off x="1092813" y="171450"/>
          <a:ext cx="3228977" cy="1074449"/>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spcBef>
              <a:spcPts val="600"/>
            </a:spcBef>
          </a:pPr>
          <a:r>
            <a:rPr lang="pt-BR" sz="1100" b="1" i="0" baseline="0">
              <a:effectLst/>
              <a:latin typeface="+mn-lt"/>
              <a:ea typeface="+mn-ea"/>
              <a:cs typeface="+mn-cs"/>
            </a:rPr>
            <a:t>COORDENADORIA DE PLANEJAMENTO E PROJETOS</a:t>
          </a:r>
          <a:endParaRPr lang="pt-BR">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76200</xdr:rowOff>
    </xdr:from>
    <xdr:to>
      <xdr:col>1</xdr:col>
      <xdr:colOff>211325</xdr:colOff>
      <xdr:row>8</xdr:row>
      <xdr:rowOff>62651</xdr:rowOff>
    </xdr:to>
    <xdr:pic>
      <xdr:nvPicPr>
        <xdr:cNvPr id="8" name="Imagem 7" descr="1_2_assinaturas_marca_2_reduzida">
          <a:extLst>
            <a:ext uri="{FF2B5EF4-FFF2-40B4-BE49-F238E27FC236}">
              <a16:creationId xmlns=""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1040000" cy="131042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a:extLst>
            <a:ext uri="{FF2B5EF4-FFF2-40B4-BE49-F238E27FC236}">
              <a16:creationId xmlns="" xmlns:a16="http://schemas.microsoft.com/office/drawing/2014/main" id="{00000000-0008-0000-02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 xmlns:a16="http://schemas.microsoft.com/office/drawing/2014/main" id="{00000000-0008-0000-0200-00000A000000}"/>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COORDENADORIA DE PLANEJAMENTO E PROJETOS</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6" name="Imagem 5" descr="1_2_assinaturas_marca_2_reduzida">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7" name="Imagem 6">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8" name="Text Box 3">
          <a:extLst>
            <a:ext uri="{FF2B5EF4-FFF2-40B4-BE49-F238E27FC236}">
              <a16:creationId xmlns="" xmlns:a16="http://schemas.microsoft.com/office/drawing/2014/main" id="{00000000-0008-0000-0300-000008000000}"/>
            </a:ext>
          </a:extLst>
        </xdr:cNvPr>
        <xdr:cNvSpPr>
          <a:spLocks noChangeArrowheads="1"/>
        </xdr:cNvSpPr>
      </xdr:nvSpPr>
      <xdr:spPr bwMode="auto">
        <a:xfrm>
          <a:off x="1200150" y="47625"/>
          <a:ext cx="6134099" cy="1333500"/>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COORDENADORIA DE PLANEJAMENTO E PROJETOS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7" name="Imagem 6" descr="1_2_assinaturas_marca_2_reduzida">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884266</xdr:colOff>
      <xdr:row>3</xdr:row>
      <xdr:rowOff>145256</xdr:rowOff>
    </xdr:to>
    <xdr:pic>
      <xdr:nvPicPr>
        <xdr:cNvPr id="8" name="Imagem 7">
          <a:extLst>
            <a:ext uri="{FF2B5EF4-FFF2-40B4-BE49-F238E27FC236}">
              <a16:creationId xmlns="" xmlns:a16="http://schemas.microsoft.com/office/drawing/2014/main" id="{00000000-0008-0000-04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38531"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6" name="Imagem 5" descr="1_2_assinaturas_marca_2_reduzida">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9</xdr:col>
      <xdr:colOff>276225</xdr:colOff>
      <xdr:row>2</xdr:row>
      <xdr:rowOff>76200</xdr:rowOff>
    </xdr:from>
    <xdr:to>
      <xdr:col>12</xdr:col>
      <xdr:colOff>379689</xdr:colOff>
      <xdr:row>6</xdr:row>
      <xdr:rowOff>119011</xdr:rowOff>
    </xdr:to>
    <xdr:pic>
      <xdr:nvPicPr>
        <xdr:cNvPr id="7" name="Imagem 6">
          <a:extLst>
            <a:ext uri="{FF2B5EF4-FFF2-40B4-BE49-F238E27FC236}">
              <a16:creationId xmlns="" xmlns:a16="http://schemas.microsoft.com/office/drawing/2014/main" id="{00000000-0008-0000-07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87225" y="457200"/>
          <a:ext cx="2465664" cy="7476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8" name="Imagem 7" descr="1_2_assinaturas_marca_2_reduzida">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17</xdr:col>
      <xdr:colOff>478367</xdr:colOff>
      <xdr:row>1</xdr:row>
      <xdr:rowOff>133350</xdr:rowOff>
    </xdr:from>
    <xdr:to>
      <xdr:col>21</xdr:col>
      <xdr:colOff>277031</xdr:colOff>
      <xdr:row>5</xdr:row>
      <xdr:rowOff>99961</xdr:rowOff>
    </xdr:to>
    <xdr:pic>
      <xdr:nvPicPr>
        <xdr:cNvPr id="10" name="Imagem 9">
          <a:extLst>
            <a:ext uri="{FF2B5EF4-FFF2-40B4-BE49-F238E27FC236}">
              <a16:creationId xmlns="" xmlns:a16="http://schemas.microsoft.com/office/drawing/2014/main" id="{00000000-0008-0000-08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82284" y="450850"/>
          <a:ext cx="2338664" cy="749778"/>
        </a:xfrm>
        <a:prstGeom prst="rect">
          <a:avLst/>
        </a:prstGeom>
      </xdr:spPr>
    </xdr:pic>
    <xdr:clientData/>
  </xdr:twoCellAnchor>
  <xdr:twoCellAnchor>
    <xdr:from>
      <xdr:col>1</xdr:col>
      <xdr:colOff>771525</xdr:colOff>
      <xdr:row>1</xdr:row>
      <xdr:rowOff>19049</xdr:rowOff>
    </xdr:from>
    <xdr:to>
      <xdr:col>18</xdr:col>
      <xdr:colOff>457200</xdr:colOff>
      <xdr:row>6</xdr:row>
      <xdr:rowOff>200024</xdr:rowOff>
    </xdr:to>
    <xdr:sp macro="" textlink="" fLocksText="0">
      <xdr:nvSpPr>
        <xdr:cNvPr id="11" name="Text Box 3">
          <a:extLst>
            <a:ext uri="{FF2B5EF4-FFF2-40B4-BE49-F238E27FC236}">
              <a16:creationId xmlns="" xmlns:a16="http://schemas.microsoft.com/office/drawing/2014/main" id="{00000000-0008-0000-0800-00000B000000}"/>
            </a:ext>
          </a:extLst>
        </xdr:cNvPr>
        <xdr:cNvSpPr>
          <a:spLocks noChangeArrowheads="1"/>
        </xdr:cNvSpPr>
      </xdr:nvSpPr>
      <xdr:spPr bwMode="auto">
        <a:xfrm>
          <a:off x="1085850" y="333374"/>
          <a:ext cx="7429500" cy="1171575"/>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COORDENADORIA DE PLANEJAMENTO E PROJETOS</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6" name="Imagem 5" descr="1_2_assinaturas_marca_2_reduzida">
          <a:extLst>
            <a:ext uri="{FF2B5EF4-FFF2-40B4-BE49-F238E27FC236}">
              <a16:creationId xmlns=""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627592</xdr:colOff>
      <xdr:row>0</xdr:row>
      <xdr:rowOff>29633</xdr:rowOff>
    </xdr:from>
    <xdr:to>
      <xdr:col>10</xdr:col>
      <xdr:colOff>1176443</xdr:colOff>
      <xdr:row>3</xdr:row>
      <xdr:rowOff>40217</xdr:rowOff>
    </xdr:to>
    <xdr:pic>
      <xdr:nvPicPr>
        <xdr:cNvPr id="7" name="Imagem 6">
          <a:extLst>
            <a:ext uri="{FF2B5EF4-FFF2-40B4-BE49-F238E27FC236}">
              <a16:creationId xmlns="" xmlns:a16="http://schemas.microsoft.com/office/drawing/2014/main" id="{00000000-0008-0000-09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7092" y="29633"/>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10" name="Imagem 9" descr="1_2_assinaturas_marca_2_reduzida">
          <a:extLst>
            <a:ext uri="{FF2B5EF4-FFF2-40B4-BE49-F238E27FC236}">
              <a16:creationId xmlns=""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11" name="Imagem 10">
          <a:extLst>
            <a:ext uri="{FF2B5EF4-FFF2-40B4-BE49-F238E27FC236}">
              <a16:creationId xmlns="" xmlns:a16="http://schemas.microsoft.com/office/drawing/2014/main" id="{00000000-0008-0000-0A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2" name="Text Box 3">
          <a:extLst>
            <a:ext uri="{FF2B5EF4-FFF2-40B4-BE49-F238E27FC236}">
              <a16:creationId xmlns="" xmlns:a16="http://schemas.microsoft.com/office/drawing/2014/main" id="{00000000-0008-0000-0A00-00000C000000}"/>
            </a:ext>
          </a:extLst>
        </xdr:cNvPr>
        <xdr:cNvSpPr>
          <a:spLocks noChangeArrowheads="1"/>
        </xdr:cNvSpPr>
      </xdr:nvSpPr>
      <xdr:spPr bwMode="auto">
        <a:xfrm>
          <a:off x="504824" y="9526"/>
          <a:ext cx="7038975" cy="933450"/>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spcBef>
              <a:spcPts val="600"/>
            </a:spcBef>
          </a:pPr>
          <a:r>
            <a:rPr lang="pt-BR" sz="1100" b="1" i="0" baseline="0">
              <a:effectLst/>
              <a:latin typeface="+mn-lt"/>
              <a:ea typeface="+mn-ea"/>
              <a:cs typeface="+mn-cs"/>
            </a:rPr>
            <a:t>COORDENADORIA DE PLANEJAMENTO E PROJETOS</a:t>
          </a:r>
          <a:endParaRPr lang="pt-BR">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 xmlns:a16="http://schemas.microsoft.com/office/drawing/2014/main" id="{00000000-0008-0000-0B00-00000A000000}"/>
            </a:ext>
          </a:extLst>
        </xdr:cNvPr>
        <xdr:cNvSpPr>
          <a:spLocks noChangeArrowheads="1"/>
        </xdr:cNvSpPr>
      </xdr:nvSpPr>
      <xdr:spPr bwMode="auto">
        <a:xfrm>
          <a:off x="857251" y="133350"/>
          <a:ext cx="3571874" cy="6096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a:extLst>
            <a:ext uri="{FF2B5EF4-FFF2-40B4-BE49-F238E27FC236}">
              <a16:creationId xmlns="" xmlns:a16="http://schemas.microsoft.com/office/drawing/2014/main" id="{00000000-0008-0000-0B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a:extLst>
            <a:ext uri="{FF2B5EF4-FFF2-40B4-BE49-F238E27FC236}">
              <a16:creationId xmlns="" xmlns:a16="http://schemas.microsoft.com/office/drawing/2014/main" id="{00000000-0008-0000-0B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6" name="Imagem 5" descr="1_2_assinaturas_marca_2_reduzida">
          <a:extLst>
            <a:ext uri="{FF2B5EF4-FFF2-40B4-BE49-F238E27FC236}">
              <a16:creationId xmlns=""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6</xdr:col>
      <xdr:colOff>57150</xdr:colOff>
      <xdr:row>0</xdr:row>
      <xdr:rowOff>114300</xdr:rowOff>
    </xdr:from>
    <xdr:to>
      <xdr:col>9</xdr:col>
      <xdr:colOff>570189</xdr:colOff>
      <xdr:row>4</xdr:row>
      <xdr:rowOff>157111</xdr:rowOff>
    </xdr:to>
    <xdr:pic>
      <xdr:nvPicPr>
        <xdr:cNvPr id="7" name="Imagem 6">
          <a:extLst>
            <a:ext uri="{FF2B5EF4-FFF2-40B4-BE49-F238E27FC236}">
              <a16:creationId xmlns="" xmlns:a16="http://schemas.microsoft.com/office/drawing/2014/main" id="{00000000-0008-0000-0C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114300"/>
          <a:ext cx="2341839" cy="74766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7" name="Text Box 3">
          <a:extLst>
            <a:ext uri="{FF2B5EF4-FFF2-40B4-BE49-F238E27FC236}">
              <a16:creationId xmlns="" xmlns:a16="http://schemas.microsoft.com/office/drawing/2014/main" id="{00000000-0008-0000-0D00-000007000000}"/>
            </a:ext>
          </a:extLst>
        </xdr:cNvPr>
        <xdr:cNvSpPr>
          <a:spLocks noChangeArrowheads="1"/>
        </xdr:cNvSpPr>
      </xdr:nvSpPr>
      <xdr:spPr bwMode="auto">
        <a:xfrm>
          <a:off x="800100" y="123825"/>
          <a:ext cx="2790825" cy="657225"/>
        </a:xfrm>
        <a:prstGeom prst="rect">
          <a:avLst/>
        </a:prstGeom>
        <a:noFill/>
        <a:ln>
          <a:noFill/>
        </a:ln>
        <a:effec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JANEIRO/2023</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8" name="Imagem 7" descr="1_2_assinaturas_marca_2_reduzida">
          <a:extLst>
            <a:ext uri="{FF2B5EF4-FFF2-40B4-BE49-F238E27FC236}">
              <a16:creationId xmlns="" xmlns:a16="http://schemas.microsoft.com/office/drawing/2014/main" id="{00000000-0008-0000-0D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9" name="Imagem 8">
          <a:extLst>
            <a:ext uri="{FF2B5EF4-FFF2-40B4-BE49-F238E27FC236}">
              <a16:creationId xmlns="" xmlns:a16="http://schemas.microsoft.com/office/drawing/2014/main" id="{00000000-0008-0000-0D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EJAMENTO.CEUAZUL@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paranaedificacoes.pr.gov.br/modules/conteudo/conteudo.php?conteudo=30"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molduserv.com.br/" TargetMode="External"/><Relationship Id="rId13" Type="http://schemas.openxmlformats.org/officeDocument/2006/relationships/hyperlink" Target="http://www.multtelas.net.br/" TargetMode="External"/><Relationship Id="rId18" Type="http://schemas.openxmlformats.org/officeDocument/2006/relationships/vmlDrawing" Target="../drawings/vmlDrawing8.vml"/><Relationship Id="rId3" Type="http://schemas.openxmlformats.org/officeDocument/2006/relationships/hyperlink" Target="http://www.multtelas.net.br/" TargetMode="External"/><Relationship Id="rId7" Type="http://schemas.openxmlformats.org/officeDocument/2006/relationships/hyperlink" Target="http://www.multtelas.net.br/" TargetMode="External"/><Relationship Id="rId12" Type="http://schemas.openxmlformats.org/officeDocument/2006/relationships/hyperlink" Target="http://www.catumbitelas.com.br/" TargetMode="External"/><Relationship Id="rId17" Type="http://schemas.openxmlformats.org/officeDocument/2006/relationships/drawing" Target="../drawings/drawing11.xml"/><Relationship Id="rId2" Type="http://schemas.openxmlformats.org/officeDocument/2006/relationships/hyperlink" Target="http://www.molduserv.com.br/" TargetMode="External"/><Relationship Id="rId16" Type="http://schemas.openxmlformats.org/officeDocument/2006/relationships/printerSettings" Target="../printerSettings/printerSettings11.bin"/><Relationship Id="rId1" Type="http://schemas.openxmlformats.org/officeDocument/2006/relationships/hyperlink" Target="http://www.multtelas.net.br/" TargetMode="External"/><Relationship Id="rId6" Type="http://schemas.openxmlformats.org/officeDocument/2006/relationships/hyperlink" Target="http://www.molduserv.com.br/" TargetMode="External"/><Relationship Id="rId11" Type="http://schemas.openxmlformats.org/officeDocument/2006/relationships/hyperlink" Target="http://www.catumbitelas.com.br/" TargetMode="External"/><Relationship Id="rId5" Type="http://schemas.openxmlformats.org/officeDocument/2006/relationships/hyperlink" Target="http://www.multtelas.net.br/" TargetMode="External"/><Relationship Id="rId15" Type="http://schemas.openxmlformats.org/officeDocument/2006/relationships/hyperlink" Target="http://www.catumbitelas.com.br/" TargetMode="External"/><Relationship Id="rId10" Type="http://schemas.openxmlformats.org/officeDocument/2006/relationships/hyperlink" Target="http://www.catumbitelas.com.br/" TargetMode="External"/><Relationship Id="rId19" Type="http://schemas.openxmlformats.org/officeDocument/2006/relationships/comments" Target="../comments7.xml"/><Relationship Id="rId4" Type="http://schemas.openxmlformats.org/officeDocument/2006/relationships/hyperlink" Target="http://www.molduserv.com.br/" TargetMode="External"/><Relationship Id="rId9" Type="http://schemas.openxmlformats.org/officeDocument/2006/relationships/hyperlink" Target="http://www.catumbitelas.com.br/" TargetMode="External"/><Relationship Id="rId14" Type="http://schemas.openxmlformats.org/officeDocument/2006/relationships/hyperlink" Target="http://www.molduserv.com.br/"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1"/>
  <sheetViews>
    <sheetView tabSelected="1" topLeftCell="A4" zoomScaleNormal="100" zoomScaleSheetLayoutView="100" workbookViewId="0">
      <selection activeCell="D12" sqref="D12:J12"/>
    </sheetView>
  </sheetViews>
  <sheetFormatPr defaultRowHeight="15"/>
  <cols>
    <col min="1" max="4" width="9" style="21" customWidth="1"/>
    <col min="5" max="6" width="9" style="69" customWidth="1"/>
    <col min="7" max="7" width="18.85546875" style="69" customWidth="1"/>
    <col min="8" max="8" width="3.5703125" style="69" customWidth="1"/>
    <col min="9" max="9" width="2.85546875" style="69" customWidth="1"/>
    <col min="10" max="10" width="3.5703125" style="69" customWidth="1"/>
    <col min="11" max="11" width="3.5703125" style="21" customWidth="1"/>
    <col min="12" max="12" width="3.85546875" style="21" customWidth="1"/>
    <col min="13" max="15" width="3.5703125" style="21" customWidth="1"/>
    <col min="16" max="17" width="9" style="21" customWidth="1"/>
    <col min="21" max="21" width="30" style="2" hidden="1" customWidth="1"/>
  </cols>
  <sheetData>
    <row r="2" spans="1:21">
      <c r="U2" s="250" t="s">
        <v>299</v>
      </c>
    </row>
    <row r="3" spans="1:21">
      <c r="U3" s="250" t="s">
        <v>300</v>
      </c>
    </row>
    <row r="4" spans="1:21">
      <c r="U4" s="250" t="s">
        <v>301</v>
      </c>
    </row>
    <row r="5" spans="1:21">
      <c r="U5" s="250" t="s">
        <v>302</v>
      </c>
    </row>
    <row r="6" spans="1:21">
      <c r="U6" s="250" t="s">
        <v>303</v>
      </c>
    </row>
    <row r="7" spans="1:21" ht="15.75" thickBot="1">
      <c r="A7" s="60"/>
      <c r="B7" s="60"/>
      <c r="C7" s="60"/>
      <c r="D7" s="60"/>
      <c r="E7" s="70"/>
      <c r="F7" s="70"/>
      <c r="G7" s="70"/>
      <c r="H7" s="70"/>
      <c r="I7" s="70"/>
      <c r="J7" s="70"/>
      <c r="K7" s="60"/>
      <c r="L7" s="60"/>
      <c r="M7" s="60"/>
      <c r="N7" s="60"/>
      <c r="O7" s="60"/>
      <c r="P7" s="60"/>
      <c r="U7" s="250" t="s">
        <v>304</v>
      </c>
    </row>
    <row r="8" spans="1:21" ht="15.75" thickTop="1">
      <c r="A8" s="61"/>
      <c r="B8" s="62"/>
      <c r="C8" s="62"/>
      <c r="D8" s="62"/>
      <c r="E8" s="71"/>
      <c r="F8" s="71"/>
      <c r="G8" s="71"/>
      <c r="H8" s="71"/>
      <c r="I8" s="71"/>
      <c r="J8" s="71"/>
      <c r="K8" s="62"/>
      <c r="L8" s="62"/>
      <c r="M8" s="62"/>
      <c r="N8" s="62"/>
      <c r="O8" s="62"/>
      <c r="P8" s="63"/>
      <c r="U8" s="250" t="s">
        <v>305</v>
      </c>
    </row>
    <row r="9" spans="1:21">
      <c r="A9" s="61"/>
      <c r="B9" s="62"/>
      <c r="C9" s="62"/>
      <c r="D9" s="62"/>
      <c r="E9" s="71"/>
      <c r="F9" s="71"/>
      <c r="G9" s="71"/>
      <c r="H9" s="71"/>
      <c r="I9" s="71"/>
      <c r="J9" s="71"/>
      <c r="K9" s="62"/>
      <c r="L9" s="62"/>
      <c r="M9" s="62"/>
      <c r="N9" s="62"/>
      <c r="O9" s="62"/>
      <c r="P9" s="63"/>
      <c r="U9" s="250" t="s">
        <v>306</v>
      </c>
    </row>
    <row r="10" spans="1:21" ht="15.75">
      <c r="A10" s="61"/>
      <c r="B10" s="80" t="s">
        <v>191</v>
      </c>
      <c r="C10" s="62"/>
      <c r="D10" s="62"/>
      <c r="E10" s="71"/>
      <c r="F10" s="71"/>
      <c r="G10" s="71"/>
      <c r="H10" s="71"/>
      <c r="I10" s="71"/>
      <c r="J10" s="71"/>
      <c r="K10" s="62"/>
      <c r="L10" s="62"/>
      <c r="M10" s="62"/>
      <c r="N10" s="62"/>
      <c r="O10" s="62"/>
      <c r="P10" s="63"/>
      <c r="U10" s="250" t="s">
        <v>307</v>
      </c>
    </row>
    <row r="11" spans="1:21" ht="15.75">
      <c r="A11" s="61"/>
      <c r="B11" s="81"/>
      <c r="C11" s="62"/>
      <c r="D11" s="62"/>
      <c r="E11" s="71"/>
      <c r="F11" s="71"/>
      <c r="G11" s="71"/>
      <c r="H11" s="71"/>
      <c r="I11" s="71"/>
      <c r="J11" s="71"/>
      <c r="K11" s="62"/>
      <c r="L11" s="62"/>
      <c r="M11" s="62"/>
      <c r="N11" s="62"/>
      <c r="O11" s="62"/>
      <c r="P11" s="63"/>
      <c r="U11" s="250" t="s">
        <v>308</v>
      </c>
    </row>
    <row r="12" spans="1:21" ht="16.5" thickBot="1">
      <c r="A12" s="61"/>
      <c r="B12" s="82" t="s">
        <v>182</v>
      </c>
      <c r="C12" s="60"/>
      <c r="D12" s="652" t="s">
        <v>14311</v>
      </c>
      <c r="E12" s="652"/>
      <c r="F12" s="652"/>
      <c r="G12" s="652"/>
      <c r="H12" s="652"/>
      <c r="I12" s="652"/>
      <c r="J12" s="652"/>
      <c r="K12" s="82" t="s">
        <v>181</v>
      </c>
      <c r="L12" s="82"/>
      <c r="M12" s="653" t="s">
        <v>14137</v>
      </c>
      <c r="N12" s="653"/>
      <c r="O12" s="653"/>
      <c r="P12" s="63"/>
      <c r="U12" s="250" t="s">
        <v>308</v>
      </c>
    </row>
    <row r="13" spans="1:21" ht="16.5" thickTop="1">
      <c r="A13" s="61"/>
      <c r="B13" s="81"/>
      <c r="C13" s="62"/>
      <c r="D13" s="62"/>
      <c r="E13" s="71"/>
      <c r="F13" s="71"/>
      <c r="G13" s="71"/>
      <c r="H13" s="71"/>
      <c r="I13" s="71"/>
      <c r="J13" s="71"/>
      <c r="K13" s="62"/>
      <c r="L13" s="62"/>
      <c r="M13" s="62"/>
      <c r="N13" s="62"/>
      <c r="O13" s="62"/>
      <c r="P13" s="63"/>
      <c r="U13" s="250" t="s">
        <v>309</v>
      </c>
    </row>
    <row r="14" spans="1:21" ht="16.5" thickBot="1">
      <c r="A14" s="61"/>
      <c r="B14" s="82" t="s">
        <v>187</v>
      </c>
      <c r="C14" s="60"/>
      <c r="D14" s="645" t="s">
        <v>14289</v>
      </c>
      <c r="E14" s="645"/>
      <c r="F14" s="645"/>
      <c r="G14" s="645"/>
      <c r="H14" s="645"/>
      <c r="I14" s="645"/>
      <c r="J14" s="645"/>
      <c r="K14" s="645"/>
      <c r="L14" s="645"/>
      <c r="M14" s="645"/>
      <c r="N14" s="645"/>
      <c r="O14" s="645"/>
      <c r="P14" s="63"/>
      <c r="U14" s="250" t="s">
        <v>310</v>
      </c>
    </row>
    <row r="15" spans="1:21" ht="16.5" thickTop="1">
      <c r="A15" s="61"/>
      <c r="B15" s="81"/>
      <c r="C15" s="62"/>
      <c r="D15" s="64"/>
      <c r="E15" s="72"/>
      <c r="F15" s="72"/>
      <c r="G15" s="72"/>
      <c r="H15" s="72"/>
      <c r="I15" s="72"/>
      <c r="J15" s="72"/>
      <c r="K15" s="65"/>
      <c r="L15" s="65"/>
      <c r="M15" s="65"/>
      <c r="N15" s="62"/>
      <c r="O15" s="62"/>
      <c r="P15" s="63"/>
      <c r="U15" s="250" t="s">
        <v>311</v>
      </c>
    </row>
    <row r="16" spans="1:21" ht="16.5" thickBot="1">
      <c r="A16" s="61"/>
      <c r="B16" s="82" t="s">
        <v>188</v>
      </c>
      <c r="C16" s="60"/>
      <c r="D16" s="645" t="s">
        <v>371</v>
      </c>
      <c r="E16" s="645"/>
      <c r="F16" s="645"/>
      <c r="G16" s="645"/>
      <c r="H16" s="659" t="s">
        <v>99</v>
      </c>
      <c r="I16" s="659"/>
      <c r="J16" s="659"/>
      <c r="K16" s="659"/>
      <c r="L16" s="659"/>
      <c r="M16" s="654">
        <f>IF('FOLHA FECHAMENTO'!G27&lt;&gt;" ",'FOLHA FECHAMENTO'!G27," ")</f>
        <v>1457051.8086708209</v>
      </c>
      <c r="N16" s="654"/>
      <c r="O16" s="654"/>
      <c r="P16" s="655"/>
      <c r="U16" s="250" t="s">
        <v>312</v>
      </c>
    </row>
    <row r="17" spans="1:21" ht="16.5" thickTop="1">
      <c r="A17" s="61"/>
      <c r="B17" s="81"/>
      <c r="C17" s="62"/>
      <c r="D17" s="64"/>
      <c r="E17" s="72"/>
      <c r="F17" s="72"/>
      <c r="G17" s="72"/>
      <c r="H17" s="72"/>
      <c r="I17" s="72"/>
      <c r="J17" s="72"/>
      <c r="K17" s="65"/>
      <c r="L17" s="65"/>
      <c r="M17" s="65"/>
      <c r="N17" s="62"/>
      <c r="O17" s="62"/>
      <c r="P17" s="63"/>
      <c r="U17" s="250" t="s">
        <v>313</v>
      </c>
    </row>
    <row r="18" spans="1:21" ht="16.5" thickBot="1">
      <c r="A18" s="61"/>
      <c r="B18" s="82" t="s">
        <v>183</v>
      </c>
      <c r="C18" s="60"/>
      <c r="D18" s="657">
        <v>456.64</v>
      </c>
      <c r="E18" s="657"/>
      <c r="F18" s="657"/>
      <c r="G18" s="81"/>
      <c r="H18" s="656" t="s">
        <v>100</v>
      </c>
      <c r="I18" s="656"/>
      <c r="J18" s="656"/>
      <c r="K18" s="656"/>
      <c r="L18" s="656"/>
      <c r="M18" s="660">
        <f>IF(D18&lt;&gt;"",M16/D18," ")</f>
        <v>3190.81072326301</v>
      </c>
      <c r="N18" s="660"/>
      <c r="O18" s="660"/>
      <c r="P18" s="661"/>
      <c r="U18" s="250" t="s">
        <v>314</v>
      </c>
    </row>
    <row r="19" spans="1:21" ht="15.75" thickTop="1">
      <c r="A19" s="61"/>
      <c r="B19" s="62"/>
      <c r="C19" s="62"/>
      <c r="D19" s="62"/>
      <c r="E19" s="71"/>
      <c r="F19" s="71"/>
      <c r="G19" s="71"/>
      <c r="H19" s="71"/>
      <c r="I19" s="71"/>
      <c r="J19" s="71"/>
      <c r="K19" s="62"/>
      <c r="L19" s="62"/>
      <c r="M19" s="62"/>
      <c r="N19" s="62"/>
      <c r="O19" s="62"/>
      <c r="P19" s="63"/>
      <c r="U19" s="250" t="s">
        <v>315</v>
      </c>
    </row>
    <row r="20" spans="1:21" ht="16.5" thickBot="1">
      <c r="A20" s="61"/>
      <c r="B20" s="82" t="s">
        <v>2</v>
      </c>
      <c r="C20" s="60"/>
      <c r="D20" s="658">
        <v>45219</v>
      </c>
      <c r="E20" s="658"/>
      <c r="F20" s="658"/>
      <c r="G20" s="71"/>
      <c r="H20" s="71"/>
      <c r="I20" s="71"/>
      <c r="J20" s="71"/>
      <c r="K20" s="62"/>
      <c r="L20" s="62"/>
      <c r="M20" s="62"/>
      <c r="N20" s="62"/>
      <c r="O20" s="62"/>
      <c r="P20" s="63"/>
      <c r="U20" s="250" t="s">
        <v>316</v>
      </c>
    </row>
    <row r="21" spans="1:21" ht="15.75" thickTop="1">
      <c r="A21" s="61"/>
      <c r="B21" s="62"/>
      <c r="C21" s="62"/>
      <c r="D21" s="62"/>
      <c r="E21" s="71"/>
      <c r="F21" s="71"/>
      <c r="G21" s="71"/>
      <c r="H21" s="71"/>
      <c r="I21" s="71"/>
      <c r="J21" s="71"/>
      <c r="K21" s="62"/>
      <c r="L21" s="62"/>
      <c r="M21" s="62"/>
      <c r="N21" s="62"/>
      <c r="O21" s="62"/>
      <c r="P21" s="63"/>
      <c r="U21" s="250" t="s">
        <v>317</v>
      </c>
    </row>
    <row r="22" spans="1:21" ht="15.75">
      <c r="A22" s="61"/>
      <c r="B22" s="80" t="s">
        <v>192</v>
      </c>
      <c r="C22" s="68"/>
      <c r="D22" s="68"/>
      <c r="E22" s="71"/>
      <c r="F22" s="71"/>
      <c r="G22" s="71"/>
      <c r="H22" s="71"/>
      <c r="I22" s="71"/>
      <c r="J22" s="71"/>
      <c r="K22" s="62"/>
      <c r="L22" s="62"/>
      <c r="M22" s="650"/>
      <c r="N22" s="650"/>
      <c r="O22" s="650"/>
      <c r="P22" s="651"/>
      <c r="U22" s="250" t="s">
        <v>318</v>
      </c>
    </row>
    <row r="23" spans="1:21" ht="15.75">
      <c r="A23" s="61"/>
      <c r="B23" s="81"/>
      <c r="C23" s="62"/>
      <c r="D23" s="62"/>
      <c r="E23" s="71"/>
      <c r="F23" s="71"/>
      <c r="G23" s="71"/>
      <c r="H23" s="71"/>
      <c r="I23" s="71"/>
      <c r="J23" s="71"/>
      <c r="K23" s="62"/>
      <c r="L23" s="62"/>
      <c r="M23" s="62"/>
      <c r="N23" s="62"/>
      <c r="O23" s="62"/>
      <c r="P23" s="63"/>
      <c r="U23" s="250" t="s">
        <v>319</v>
      </c>
    </row>
    <row r="24" spans="1:21" ht="16.5" thickBot="1">
      <c r="A24" s="61"/>
      <c r="B24" s="82" t="s">
        <v>189</v>
      </c>
      <c r="C24" s="60"/>
      <c r="D24" s="645" t="s">
        <v>14132</v>
      </c>
      <c r="E24" s="645"/>
      <c r="F24" s="645"/>
      <c r="G24" s="645"/>
      <c r="H24" s="645"/>
      <c r="I24" s="645"/>
      <c r="J24" s="645"/>
      <c r="K24" s="645"/>
      <c r="L24" s="645"/>
      <c r="M24" s="645"/>
      <c r="N24" s="645"/>
      <c r="O24" s="645"/>
      <c r="P24" s="63"/>
      <c r="U24" s="250" t="s">
        <v>320</v>
      </c>
    </row>
    <row r="25" spans="1:21" ht="16.5" thickTop="1">
      <c r="A25" s="61"/>
      <c r="B25" s="81"/>
      <c r="C25" s="62"/>
      <c r="D25" s="62"/>
      <c r="E25" s="71"/>
      <c r="F25" s="71"/>
      <c r="G25" s="71"/>
      <c r="H25" s="71"/>
      <c r="I25" s="71"/>
      <c r="J25" s="71"/>
      <c r="K25" s="62"/>
      <c r="L25" s="62"/>
      <c r="M25" s="62"/>
      <c r="N25" s="62"/>
      <c r="O25" s="62"/>
      <c r="P25" s="63"/>
      <c r="U25" s="250" t="s">
        <v>321</v>
      </c>
    </row>
    <row r="26" spans="1:21" ht="16.5" thickBot="1">
      <c r="A26" s="61"/>
      <c r="B26" s="82" t="s">
        <v>190</v>
      </c>
      <c r="C26" s="60"/>
      <c r="D26" s="645" t="s">
        <v>14133</v>
      </c>
      <c r="E26" s="645"/>
      <c r="F26" s="645"/>
      <c r="G26" s="645"/>
      <c r="H26" s="645"/>
      <c r="I26" s="645"/>
      <c r="J26" s="645"/>
      <c r="K26" s="645"/>
      <c r="L26" s="645"/>
      <c r="M26" s="645"/>
      <c r="N26" s="645"/>
      <c r="O26" s="645"/>
      <c r="P26" s="63"/>
      <c r="U26" s="250" t="s">
        <v>322</v>
      </c>
    </row>
    <row r="27" spans="1:21" ht="16.5" thickTop="1">
      <c r="A27" s="61"/>
      <c r="B27" s="81"/>
      <c r="C27" s="62"/>
      <c r="D27" s="62"/>
      <c r="E27" s="71"/>
      <c r="F27" s="71"/>
      <c r="G27" s="71"/>
      <c r="H27" s="71"/>
      <c r="I27" s="71"/>
      <c r="J27" s="71"/>
      <c r="K27" s="62"/>
      <c r="L27" s="62"/>
      <c r="M27" s="62"/>
      <c r="N27" s="62"/>
      <c r="O27" s="62"/>
      <c r="P27" s="63"/>
      <c r="U27" s="250" t="s">
        <v>323</v>
      </c>
    </row>
    <row r="28" spans="1:21" ht="16.5" thickBot="1">
      <c r="A28" s="61"/>
      <c r="B28" s="82" t="s">
        <v>185</v>
      </c>
      <c r="C28" s="60"/>
      <c r="D28" s="645" t="s">
        <v>14134</v>
      </c>
      <c r="E28" s="645"/>
      <c r="F28" s="645"/>
      <c r="G28" s="645"/>
      <c r="H28" s="645"/>
      <c r="I28" s="645"/>
      <c r="J28" s="645"/>
      <c r="K28" s="645"/>
      <c r="L28" s="645"/>
      <c r="M28" s="645"/>
      <c r="N28" s="645"/>
      <c r="O28" s="645"/>
      <c r="P28" s="63"/>
      <c r="U28" s="250" t="s">
        <v>324</v>
      </c>
    </row>
    <row r="29" spans="1:21" ht="16.5" thickTop="1">
      <c r="A29" s="61"/>
      <c r="B29" s="81"/>
      <c r="C29" s="62"/>
      <c r="D29" s="62"/>
      <c r="E29" s="72"/>
      <c r="F29" s="72"/>
      <c r="G29" s="72"/>
      <c r="H29" s="72"/>
      <c r="I29" s="72"/>
      <c r="J29" s="72"/>
      <c r="K29" s="65"/>
      <c r="L29" s="65"/>
      <c r="M29" s="65"/>
      <c r="N29" s="62"/>
      <c r="O29" s="62"/>
      <c r="P29" s="63"/>
      <c r="U29" s="250" t="s">
        <v>325</v>
      </c>
    </row>
    <row r="30" spans="1:21" ht="16.5" thickBot="1">
      <c r="A30" s="61"/>
      <c r="B30" s="82" t="s">
        <v>186</v>
      </c>
      <c r="C30" s="60"/>
      <c r="D30" s="649">
        <v>1720231053316</v>
      </c>
      <c r="E30" s="649"/>
      <c r="F30" s="649"/>
      <c r="G30" s="649"/>
      <c r="H30" s="649"/>
      <c r="I30" s="649"/>
      <c r="J30" s="649"/>
      <c r="K30" s="649"/>
      <c r="L30" s="649"/>
      <c r="M30" s="649"/>
      <c r="N30" s="649"/>
      <c r="O30" s="649"/>
      <c r="P30" s="63"/>
      <c r="U30" s="250" t="s">
        <v>326</v>
      </c>
    </row>
    <row r="31" spans="1:21" ht="16.5" thickTop="1">
      <c r="A31" s="61"/>
      <c r="B31" s="81"/>
      <c r="C31" s="62"/>
      <c r="D31" s="62"/>
      <c r="E31" s="404"/>
      <c r="F31" s="71"/>
      <c r="G31" s="71"/>
      <c r="H31" s="71"/>
      <c r="I31" s="71"/>
      <c r="J31" s="71"/>
      <c r="K31" s="62"/>
      <c r="L31" s="62"/>
      <c r="M31" s="62"/>
      <c r="N31" s="62"/>
      <c r="O31" s="62"/>
      <c r="P31" s="63"/>
      <c r="U31" s="250" t="s">
        <v>327</v>
      </c>
    </row>
    <row r="32" spans="1:21" ht="16.5" thickBot="1">
      <c r="A32" s="61"/>
      <c r="B32" s="82" t="s">
        <v>184</v>
      </c>
      <c r="C32" s="60"/>
      <c r="D32" s="645" t="s">
        <v>14135</v>
      </c>
      <c r="E32" s="645"/>
      <c r="F32" s="645"/>
      <c r="G32" s="645"/>
      <c r="H32" s="645"/>
      <c r="I32" s="645"/>
      <c r="J32" s="645"/>
      <c r="K32" s="645"/>
      <c r="L32" s="645"/>
      <c r="M32" s="645"/>
      <c r="N32" s="645"/>
      <c r="O32" s="645"/>
      <c r="P32" s="63"/>
      <c r="U32" s="250" t="s">
        <v>328</v>
      </c>
    </row>
    <row r="33" spans="1:21" ht="16.5" thickTop="1">
      <c r="A33" s="61"/>
      <c r="B33" s="81"/>
      <c r="C33" s="62"/>
      <c r="D33" s="62"/>
      <c r="E33" s="71"/>
      <c r="F33" s="71"/>
      <c r="G33" s="71"/>
      <c r="H33" s="71"/>
      <c r="I33" s="71"/>
      <c r="J33" s="71"/>
      <c r="K33" s="62"/>
      <c r="L33" s="62"/>
      <c r="M33" s="62"/>
      <c r="N33" s="62"/>
      <c r="O33" s="62"/>
      <c r="P33" s="63"/>
      <c r="U33" s="250" t="s">
        <v>329</v>
      </c>
    </row>
    <row r="34" spans="1:21" ht="16.5" thickBot="1">
      <c r="A34" s="61"/>
      <c r="B34" s="82" t="s">
        <v>79</v>
      </c>
      <c r="C34" s="60"/>
      <c r="D34" s="645" t="s">
        <v>14310</v>
      </c>
      <c r="E34" s="645"/>
      <c r="F34" s="645"/>
      <c r="G34" s="645"/>
      <c r="H34" s="645"/>
      <c r="I34" s="645"/>
      <c r="J34" s="645"/>
      <c r="K34" s="645"/>
      <c r="L34" s="645"/>
      <c r="M34" s="645"/>
      <c r="N34" s="645"/>
      <c r="O34" s="645"/>
      <c r="P34" s="63"/>
      <c r="U34" s="250" t="s">
        <v>330</v>
      </c>
    </row>
    <row r="35" spans="1:21" ht="16.5" thickTop="1">
      <c r="A35" s="61"/>
      <c r="B35" s="81"/>
      <c r="C35" s="62"/>
      <c r="D35" s="62"/>
      <c r="E35" s="72"/>
      <c r="F35" s="72"/>
      <c r="G35" s="72"/>
      <c r="H35" s="72"/>
      <c r="I35" s="72"/>
      <c r="J35" s="72"/>
      <c r="K35" s="65"/>
      <c r="L35" s="65"/>
      <c r="M35" s="65"/>
      <c r="N35" s="62"/>
      <c r="O35" s="62"/>
      <c r="P35" s="63"/>
      <c r="U35" s="250" t="s">
        <v>331</v>
      </c>
    </row>
    <row r="36" spans="1:21" ht="16.5" thickBot="1">
      <c r="A36" s="61"/>
      <c r="B36" s="82" t="s">
        <v>101</v>
      </c>
      <c r="C36" s="60"/>
      <c r="D36" s="646" t="s">
        <v>14136</v>
      </c>
      <c r="E36" s="647"/>
      <c r="F36" s="647"/>
      <c r="G36" s="647"/>
      <c r="H36" s="647"/>
      <c r="I36" s="647"/>
      <c r="J36" s="647"/>
      <c r="K36" s="647"/>
      <c r="L36" s="647"/>
      <c r="M36" s="647"/>
      <c r="N36" s="647"/>
      <c r="O36" s="647"/>
      <c r="P36" s="63"/>
      <c r="U36" s="250" t="s">
        <v>332</v>
      </c>
    </row>
    <row r="37" spans="1:21" ht="15.75" thickTop="1">
      <c r="A37" s="61"/>
      <c r="B37" s="62"/>
      <c r="C37" s="62"/>
      <c r="D37" s="62"/>
      <c r="E37" s="71"/>
      <c r="F37" s="71"/>
      <c r="G37" s="71"/>
      <c r="H37" s="71"/>
      <c r="I37" s="71"/>
      <c r="J37" s="71"/>
      <c r="K37" s="62"/>
      <c r="L37" s="62"/>
      <c r="M37" s="62"/>
      <c r="N37" s="62"/>
      <c r="O37" s="62"/>
      <c r="P37" s="63"/>
      <c r="U37" s="250" t="s">
        <v>333</v>
      </c>
    </row>
    <row r="38" spans="1:21" ht="15.75">
      <c r="A38" s="61"/>
      <c r="B38" s="80" t="s">
        <v>286</v>
      </c>
      <c r="C38" s="62"/>
      <c r="D38" s="62"/>
      <c r="E38" s="71"/>
      <c r="F38" s="71"/>
      <c r="G38" s="71"/>
      <c r="H38" s="71"/>
      <c r="I38" s="71"/>
      <c r="J38" s="71"/>
      <c r="K38" s="62"/>
      <c r="L38" s="62"/>
      <c r="M38" s="62"/>
      <c r="N38" s="62"/>
      <c r="O38" s="62"/>
      <c r="P38" s="63"/>
      <c r="U38" s="250" t="s">
        <v>334</v>
      </c>
    </row>
    <row r="39" spans="1:21">
      <c r="A39" s="61"/>
      <c r="C39" s="62"/>
      <c r="D39" s="62"/>
      <c r="E39" s="71"/>
      <c r="F39" s="71"/>
      <c r="G39" s="71"/>
      <c r="H39" s="71"/>
      <c r="I39" s="71"/>
      <c r="J39" s="71"/>
      <c r="K39" s="62"/>
      <c r="L39" s="62"/>
      <c r="M39" s="62"/>
      <c r="N39" s="62"/>
      <c r="O39" s="62"/>
      <c r="P39" s="63"/>
      <c r="U39" s="250" t="s">
        <v>335</v>
      </c>
    </row>
    <row r="40" spans="1:21" ht="15.75">
      <c r="A40" s="61"/>
      <c r="B40" s="80" t="s">
        <v>193</v>
      </c>
      <c r="C40" s="74"/>
      <c r="D40" s="74"/>
      <c r="E40" s="75"/>
      <c r="F40" s="75"/>
      <c r="G40" s="75"/>
      <c r="H40" s="75" t="s">
        <v>194</v>
      </c>
      <c r="I40" s="75"/>
      <c r="J40" s="75"/>
      <c r="K40" s="75" t="s">
        <v>195</v>
      </c>
      <c r="L40" s="75"/>
      <c r="M40" s="75"/>
      <c r="N40" s="75" t="s">
        <v>196</v>
      </c>
      <c r="O40" s="75"/>
      <c r="P40" s="63"/>
      <c r="U40" s="250" t="s">
        <v>336</v>
      </c>
    </row>
    <row r="41" spans="1:21" ht="15.75">
      <c r="A41" s="61"/>
      <c r="B41" s="81"/>
      <c r="C41" s="62"/>
      <c r="D41" s="62"/>
      <c r="E41" s="71"/>
      <c r="F41" s="71"/>
      <c r="G41" s="71"/>
      <c r="H41" s="71"/>
      <c r="I41" s="71"/>
      <c r="J41" s="71"/>
      <c r="K41" s="62"/>
      <c r="L41" s="62"/>
      <c r="M41" s="62"/>
      <c r="N41" s="62"/>
      <c r="O41" s="62"/>
      <c r="P41" s="63"/>
      <c r="U41" s="250" t="s">
        <v>337</v>
      </c>
    </row>
    <row r="42" spans="1:21" s="78" customFormat="1" ht="15.75">
      <c r="A42" s="73"/>
      <c r="B42" s="81" t="s">
        <v>197</v>
      </c>
      <c r="C42" s="62"/>
      <c r="D42" s="62"/>
      <c r="E42" s="71"/>
      <c r="F42" s="71"/>
      <c r="G42" s="71"/>
      <c r="H42" s="405" t="s">
        <v>14287</v>
      </c>
      <c r="I42" s="71"/>
      <c r="J42" s="71"/>
      <c r="K42" s="405"/>
      <c r="L42" s="346"/>
      <c r="M42" s="346"/>
      <c r="N42" s="347"/>
      <c r="O42" s="348"/>
      <c r="P42" s="76"/>
      <c r="Q42" s="77"/>
      <c r="U42" s="250" t="s">
        <v>338</v>
      </c>
    </row>
    <row r="43" spans="1:21" ht="9.9499999999999993" customHeight="1">
      <c r="A43" s="61"/>
      <c r="B43" s="81"/>
      <c r="C43" s="62"/>
      <c r="D43" s="62"/>
      <c r="E43" s="71"/>
      <c r="F43" s="71"/>
      <c r="G43" s="71"/>
      <c r="H43" s="71"/>
      <c r="I43" s="71"/>
      <c r="J43" s="71"/>
      <c r="K43" s="71"/>
      <c r="L43" s="347"/>
      <c r="M43" s="347"/>
      <c r="N43" s="347"/>
      <c r="O43" s="348"/>
      <c r="P43" s="63"/>
      <c r="U43" s="250" t="s">
        <v>339</v>
      </c>
    </row>
    <row r="44" spans="1:21" ht="15.75">
      <c r="A44" s="61"/>
      <c r="B44" s="81" t="s">
        <v>198</v>
      </c>
      <c r="C44" s="62"/>
      <c r="D44" s="62"/>
      <c r="E44" s="71"/>
      <c r="F44" s="71"/>
      <c r="G44" s="71"/>
      <c r="H44" s="405" t="s">
        <v>14287</v>
      </c>
      <c r="I44" s="71"/>
      <c r="J44" s="71"/>
      <c r="K44" s="405"/>
      <c r="L44" s="71"/>
      <c r="M44" s="71"/>
      <c r="N44" s="71"/>
      <c r="O44" s="62"/>
      <c r="P44" s="63"/>
      <c r="U44" s="250" t="s">
        <v>339</v>
      </c>
    </row>
    <row r="45" spans="1:21" ht="9.9499999999999993" customHeight="1">
      <c r="A45" s="61"/>
      <c r="B45" s="81"/>
      <c r="C45" s="62"/>
      <c r="D45" s="62"/>
      <c r="E45" s="71"/>
      <c r="F45" s="71"/>
      <c r="G45" s="71"/>
      <c r="H45" s="71"/>
      <c r="I45" s="71"/>
      <c r="J45" s="71"/>
      <c r="K45" s="71"/>
      <c r="L45" s="71"/>
      <c r="M45" s="71"/>
      <c r="N45" s="71"/>
      <c r="O45" s="62"/>
      <c r="P45" s="63"/>
      <c r="U45" s="250" t="s">
        <v>339</v>
      </c>
    </row>
    <row r="46" spans="1:21" ht="15.75">
      <c r="A46" s="61"/>
      <c r="B46" s="81" t="s">
        <v>200</v>
      </c>
      <c r="C46" s="62"/>
      <c r="D46" s="62"/>
      <c r="E46" s="71"/>
      <c r="F46" s="71"/>
      <c r="G46" s="71"/>
      <c r="H46" s="405" t="s">
        <v>14287</v>
      </c>
      <c r="I46" s="71"/>
      <c r="J46" s="71"/>
      <c r="K46" s="405"/>
      <c r="L46" s="71"/>
      <c r="M46" s="71"/>
      <c r="N46" s="71"/>
      <c r="O46" s="62"/>
      <c r="P46" s="63"/>
      <c r="U46" s="250" t="s">
        <v>340</v>
      </c>
    </row>
    <row r="47" spans="1:21" ht="9.9499999999999993" customHeight="1">
      <c r="A47" s="61"/>
      <c r="P47" s="63"/>
      <c r="U47" s="250" t="s">
        <v>341</v>
      </c>
    </row>
    <row r="48" spans="1:21" ht="15.75">
      <c r="A48" s="61"/>
      <c r="B48" s="81" t="s">
        <v>199</v>
      </c>
      <c r="C48" s="62"/>
      <c r="D48" s="62"/>
      <c r="E48" s="71"/>
      <c r="F48" s="71"/>
      <c r="G48" s="71"/>
      <c r="H48" s="405" t="s">
        <v>14287</v>
      </c>
      <c r="I48" s="71"/>
      <c r="J48" s="71"/>
      <c r="K48" s="405"/>
      <c r="L48" s="71"/>
      <c r="M48" s="71"/>
      <c r="N48" s="405"/>
      <c r="O48" s="62"/>
      <c r="P48" s="63"/>
      <c r="U48" s="250" t="s">
        <v>342</v>
      </c>
    </row>
    <row r="49" spans="1:21" ht="9.9499999999999993" customHeight="1">
      <c r="A49" s="61"/>
      <c r="B49" s="81"/>
      <c r="C49" s="62"/>
      <c r="D49" s="62"/>
      <c r="E49" s="71"/>
      <c r="F49" s="71"/>
      <c r="G49" s="71"/>
      <c r="H49" s="71"/>
      <c r="I49" s="71"/>
      <c r="J49" s="71"/>
      <c r="K49" s="71"/>
      <c r="L49" s="71"/>
      <c r="M49" s="71"/>
      <c r="N49" s="71"/>
      <c r="O49" s="62"/>
      <c r="P49" s="63"/>
      <c r="U49" s="250" t="s">
        <v>343</v>
      </c>
    </row>
    <row r="50" spans="1:21" ht="15.75">
      <c r="A50" s="61"/>
      <c r="B50" s="81" t="s">
        <v>210</v>
      </c>
      <c r="C50" s="62"/>
      <c r="D50" s="62"/>
      <c r="E50" s="71"/>
      <c r="F50" s="71"/>
      <c r="G50" s="71"/>
      <c r="H50" s="405" t="s">
        <v>14287</v>
      </c>
      <c r="I50" s="71"/>
      <c r="J50" s="71"/>
      <c r="K50" s="405"/>
      <c r="L50" s="71"/>
      <c r="M50" s="71"/>
      <c r="N50" s="405"/>
      <c r="O50" s="62"/>
      <c r="P50" s="63"/>
      <c r="U50" s="250" t="s">
        <v>344</v>
      </c>
    </row>
    <row r="51" spans="1:21" ht="9.9499999999999993" customHeight="1">
      <c r="A51" s="61"/>
      <c r="P51" s="63"/>
      <c r="U51" s="250" t="s">
        <v>345</v>
      </c>
    </row>
    <row r="52" spans="1:21" ht="15.75">
      <c r="A52" s="61"/>
      <c r="B52" s="81" t="s">
        <v>204</v>
      </c>
      <c r="C52" s="62"/>
      <c r="D52" s="62"/>
      <c r="E52" s="71"/>
      <c r="F52" s="71"/>
      <c r="G52" s="71"/>
      <c r="H52" s="405" t="s">
        <v>14287</v>
      </c>
      <c r="I52" s="71"/>
      <c r="J52" s="71"/>
      <c r="K52" s="405"/>
      <c r="L52" s="71"/>
      <c r="M52" s="71"/>
      <c r="N52" s="405"/>
      <c r="O52" s="62"/>
      <c r="P52" s="63"/>
      <c r="U52" s="250" t="s">
        <v>346</v>
      </c>
    </row>
    <row r="53" spans="1:21" ht="9.9499999999999993" customHeight="1">
      <c r="A53" s="61"/>
      <c r="B53" s="81"/>
      <c r="C53" s="62"/>
      <c r="D53" s="62"/>
      <c r="E53" s="71"/>
      <c r="F53" s="71"/>
      <c r="G53" s="71"/>
      <c r="H53" s="71"/>
      <c r="I53" s="71"/>
      <c r="J53" s="71"/>
      <c r="K53" s="71"/>
      <c r="L53" s="71"/>
      <c r="M53" s="71"/>
      <c r="N53" s="71"/>
      <c r="O53" s="62"/>
      <c r="P53" s="63"/>
      <c r="U53" s="250" t="s">
        <v>347</v>
      </c>
    </row>
    <row r="54" spans="1:21" ht="15.75">
      <c r="A54" s="61"/>
      <c r="B54" s="81" t="s">
        <v>211</v>
      </c>
      <c r="C54" s="62"/>
      <c r="D54" s="62"/>
      <c r="E54" s="71"/>
      <c r="F54" s="71"/>
      <c r="G54" s="71"/>
      <c r="H54" s="405" t="s">
        <v>14287</v>
      </c>
      <c r="I54" s="71"/>
      <c r="J54" s="71"/>
      <c r="K54" s="405"/>
      <c r="L54" s="71"/>
      <c r="M54" s="71"/>
      <c r="N54" s="71"/>
      <c r="O54" s="62"/>
      <c r="P54" s="63"/>
      <c r="U54" s="250" t="s">
        <v>348</v>
      </c>
    </row>
    <row r="55" spans="1:21" ht="9.9499999999999993" customHeight="1">
      <c r="A55" s="61"/>
      <c r="B55" s="81"/>
      <c r="C55" s="62"/>
      <c r="D55" s="62"/>
      <c r="E55" s="71"/>
      <c r="F55" s="71"/>
      <c r="G55" s="71"/>
      <c r="H55" s="71"/>
      <c r="I55" s="71"/>
      <c r="J55" s="71"/>
      <c r="K55" s="71"/>
      <c r="L55" s="71"/>
      <c r="M55" s="71"/>
      <c r="N55" s="71"/>
      <c r="O55" s="62"/>
      <c r="P55" s="63"/>
      <c r="U55" s="250" t="s">
        <v>349</v>
      </c>
    </row>
    <row r="56" spans="1:21" ht="15.75">
      <c r="A56" s="61"/>
      <c r="B56" s="81" t="s">
        <v>207</v>
      </c>
      <c r="C56" s="62"/>
      <c r="D56" s="62"/>
      <c r="E56" s="71"/>
      <c r="F56" s="71"/>
      <c r="G56" s="71"/>
      <c r="H56" s="405" t="s">
        <v>14287</v>
      </c>
      <c r="I56" s="71"/>
      <c r="J56" s="71"/>
      <c r="K56" s="405"/>
      <c r="L56" s="71"/>
      <c r="M56" s="71"/>
      <c r="N56" s="71"/>
      <c r="O56" s="62"/>
      <c r="P56" s="63"/>
      <c r="U56" s="250" t="s">
        <v>350</v>
      </c>
    </row>
    <row r="57" spans="1:21" ht="9.9499999999999993" customHeight="1">
      <c r="A57" s="61"/>
      <c r="B57" s="81"/>
      <c r="C57" s="62"/>
      <c r="D57" s="62"/>
      <c r="E57" s="71"/>
      <c r="F57" s="71"/>
      <c r="G57" s="71"/>
      <c r="H57" s="71"/>
      <c r="I57" s="71"/>
      <c r="J57" s="71"/>
      <c r="K57" s="71"/>
      <c r="L57" s="71"/>
      <c r="M57" s="71"/>
      <c r="N57" s="71"/>
      <c r="O57" s="62"/>
      <c r="P57" s="63"/>
      <c r="U57" s="250" t="s">
        <v>351</v>
      </c>
    </row>
    <row r="58" spans="1:21" ht="15.75">
      <c r="A58" s="61"/>
      <c r="B58" s="81" t="s">
        <v>212</v>
      </c>
      <c r="C58" s="62"/>
      <c r="D58" s="62"/>
      <c r="E58" s="71"/>
      <c r="F58" s="71"/>
      <c r="G58" s="71"/>
      <c r="H58" s="405" t="s">
        <v>14287</v>
      </c>
      <c r="I58" s="71"/>
      <c r="J58" s="71"/>
      <c r="K58" s="405"/>
      <c r="L58" s="71"/>
      <c r="M58" s="71"/>
      <c r="N58" s="71"/>
      <c r="O58" s="62"/>
      <c r="P58" s="63"/>
      <c r="U58" s="250" t="s">
        <v>352</v>
      </c>
    </row>
    <row r="59" spans="1:21" ht="9.9499999999999993" customHeight="1">
      <c r="A59" s="61"/>
      <c r="B59" s="81"/>
      <c r="C59" s="62"/>
      <c r="D59" s="62"/>
      <c r="E59" s="71"/>
      <c r="F59" s="71"/>
      <c r="G59" s="71"/>
      <c r="H59" s="71"/>
      <c r="I59" s="71"/>
      <c r="J59" s="71"/>
      <c r="K59" s="71"/>
      <c r="L59" s="71"/>
      <c r="M59" s="71"/>
      <c r="N59" s="71"/>
      <c r="O59" s="62"/>
      <c r="P59" s="63"/>
      <c r="U59" s="250" t="s">
        <v>353</v>
      </c>
    </row>
    <row r="60" spans="1:21" ht="15.75">
      <c r="A60" s="61"/>
      <c r="B60" s="81" t="s">
        <v>209</v>
      </c>
      <c r="C60" s="62"/>
      <c r="D60" s="62"/>
      <c r="E60" s="71"/>
      <c r="F60" s="71"/>
      <c r="G60" s="71"/>
      <c r="H60" s="405" t="s">
        <v>14287</v>
      </c>
      <c r="I60" s="71"/>
      <c r="J60" s="71"/>
      <c r="K60" s="405"/>
      <c r="L60" s="71"/>
      <c r="M60" s="71"/>
      <c r="N60" s="405"/>
      <c r="O60" s="62"/>
      <c r="P60" s="63"/>
      <c r="U60" s="250" t="s">
        <v>354</v>
      </c>
    </row>
    <row r="61" spans="1:21" ht="9.9499999999999993" customHeight="1">
      <c r="A61" s="61"/>
      <c r="B61" s="81"/>
      <c r="C61" s="62"/>
      <c r="D61" s="62"/>
      <c r="E61" s="71"/>
      <c r="F61" s="71"/>
      <c r="G61" s="71"/>
      <c r="H61" s="71"/>
      <c r="I61" s="71"/>
      <c r="J61" s="71"/>
      <c r="K61" s="71"/>
      <c r="L61" s="71"/>
      <c r="M61" s="71"/>
      <c r="N61" s="71"/>
      <c r="O61" s="62"/>
      <c r="P61" s="63"/>
      <c r="U61" s="250" t="s">
        <v>355</v>
      </c>
    </row>
    <row r="62" spans="1:21" ht="15.75">
      <c r="A62" s="61"/>
      <c r="B62" s="81" t="s">
        <v>208</v>
      </c>
      <c r="C62" s="62"/>
      <c r="D62" s="62"/>
      <c r="E62" s="71"/>
      <c r="F62" s="71"/>
      <c r="G62" s="71"/>
      <c r="H62" s="405" t="s">
        <v>14287</v>
      </c>
      <c r="I62" s="71"/>
      <c r="J62" s="71"/>
      <c r="K62" s="405"/>
      <c r="L62" s="71"/>
      <c r="M62" s="71"/>
      <c r="N62" s="405"/>
      <c r="O62" s="62"/>
      <c r="P62" s="63"/>
      <c r="U62" s="250" t="s">
        <v>356</v>
      </c>
    </row>
    <row r="63" spans="1:21" ht="9.9499999999999993" customHeight="1">
      <c r="A63" s="61"/>
      <c r="B63" s="81"/>
      <c r="C63" s="62"/>
      <c r="D63" s="62"/>
      <c r="E63" s="71"/>
      <c r="F63" s="71"/>
      <c r="G63" s="71"/>
      <c r="H63" s="71"/>
      <c r="I63" s="71"/>
      <c r="J63" s="71"/>
      <c r="K63" s="71"/>
      <c r="L63" s="71"/>
      <c r="M63" s="71"/>
      <c r="N63" s="71"/>
      <c r="O63" s="62"/>
      <c r="P63" s="63"/>
      <c r="U63" s="250" t="s">
        <v>357</v>
      </c>
    </row>
    <row r="64" spans="1:21" ht="15.75">
      <c r="A64" s="61"/>
      <c r="B64" s="81" t="s">
        <v>213</v>
      </c>
      <c r="C64" s="62"/>
      <c r="D64" s="62"/>
      <c r="E64" s="71"/>
      <c r="F64" s="71"/>
      <c r="G64" s="71"/>
      <c r="H64" s="405" t="s">
        <v>14287</v>
      </c>
      <c r="I64" s="71"/>
      <c r="J64" s="71"/>
      <c r="K64" s="405"/>
      <c r="L64" s="71"/>
      <c r="M64" s="71"/>
      <c r="N64" s="405"/>
      <c r="O64" s="62"/>
      <c r="P64" s="63"/>
      <c r="U64" s="250" t="s">
        <v>358</v>
      </c>
    </row>
    <row r="65" spans="1:21" ht="9.9499999999999993" customHeight="1">
      <c r="A65" s="61"/>
      <c r="B65" s="81"/>
      <c r="C65" s="62"/>
      <c r="D65" s="62"/>
      <c r="E65" s="71"/>
      <c r="F65" s="71"/>
      <c r="G65" s="71"/>
      <c r="H65" s="71"/>
      <c r="I65" s="71"/>
      <c r="J65" s="71"/>
      <c r="K65" s="71"/>
      <c r="L65" s="71"/>
      <c r="M65" s="71"/>
      <c r="N65" s="71"/>
      <c r="O65" s="62"/>
      <c r="P65" s="63"/>
      <c r="U65" s="250" t="s">
        <v>359</v>
      </c>
    </row>
    <row r="66" spans="1:21" ht="15.75">
      <c r="A66" s="61"/>
      <c r="B66" s="81" t="s">
        <v>201</v>
      </c>
      <c r="C66" s="62"/>
      <c r="D66" s="62"/>
      <c r="E66" s="71"/>
      <c r="F66" s="71"/>
      <c r="G66" s="71"/>
      <c r="H66" s="405" t="s">
        <v>14287</v>
      </c>
      <c r="I66" s="71"/>
      <c r="J66" s="71"/>
      <c r="K66" s="405"/>
      <c r="L66" s="71"/>
      <c r="M66" s="71"/>
      <c r="N66" s="405"/>
      <c r="O66" s="62"/>
      <c r="P66" s="63"/>
      <c r="U66" s="250" t="s">
        <v>360</v>
      </c>
    </row>
    <row r="67" spans="1:21" ht="15.75">
      <c r="A67" s="61"/>
      <c r="B67" s="81" t="s">
        <v>14093</v>
      </c>
      <c r="C67" s="62"/>
      <c r="D67" s="62"/>
      <c r="E67" s="71"/>
      <c r="F67" s="71"/>
      <c r="G67" s="71"/>
      <c r="H67" s="71"/>
      <c r="I67" s="71"/>
      <c r="J67" s="71"/>
      <c r="K67" s="71"/>
      <c r="L67" s="71"/>
      <c r="M67" s="71"/>
      <c r="N67" s="71"/>
      <c r="O67" s="62"/>
      <c r="P67" s="63"/>
      <c r="U67" s="250" t="s">
        <v>361</v>
      </c>
    </row>
    <row r="68" spans="1:21" ht="9.9499999999999993" customHeight="1">
      <c r="A68" s="61"/>
      <c r="B68" s="81"/>
      <c r="C68" s="62"/>
      <c r="D68" s="62"/>
      <c r="E68" s="71"/>
      <c r="F68" s="71"/>
      <c r="G68" s="71"/>
      <c r="H68" s="71"/>
      <c r="I68" s="71"/>
      <c r="J68" s="71"/>
      <c r="K68" s="71"/>
      <c r="L68" s="71"/>
      <c r="M68" s="71"/>
      <c r="N68" s="71"/>
      <c r="O68" s="62"/>
      <c r="P68" s="63"/>
      <c r="U68" s="250" t="s">
        <v>362</v>
      </c>
    </row>
    <row r="69" spans="1:21" ht="15.75">
      <c r="A69" s="61"/>
      <c r="B69" s="81" t="s">
        <v>202</v>
      </c>
      <c r="C69" s="62"/>
      <c r="D69" s="62"/>
      <c r="E69" s="71"/>
      <c r="F69" s="71"/>
      <c r="G69" s="71"/>
      <c r="H69" s="405" t="s">
        <v>14287</v>
      </c>
      <c r="I69" s="71"/>
      <c r="J69" s="71"/>
      <c r="K69" s="405"/>
      <c r="L69" s="71"/>
      <c r="M69" s="71"/>
      <c r="N69" s="405"/>
      <c r="O69" s="62"/>
      <c r="P69" s="63"/>
      <c r="U69" s="250" t="s">
        <v>363</v>
      </c>
    </row>
    <row r="70" spans="1:21">
      <c r="A70" s="61"/>
      <c r="B70" s="62"/>
      <c r="C70" s="62"/>
      <c r="D70" s="62"/>
      <c r="E70" s="71"/>
      <c r="F70" s="71"/>
      <c r="G70" s="71"/>
      <c r="H70" s="71"/>
      <c r="I70" s="71"/>
      <c r="J70" s="71"/>
      <c r="K70" s="62"/>
      <c r="L70" s="62"/>
      <c r="M70" s="62"/>
      <c r="N70" s="62"/>
      <c r="O70" s="62"/>
      <c r="P70" s="63"/>
      <c r="U70" s="250" t="s">
        <v>364</v>
      </c>
    </row>
    <row r="71" spans="1:21">
      <c r="A71" s="61"/>
      <c r="B71" s="62"/>
      <c r="C71" s="62"/>
      <c r="D71" s="62"/>
      <c r="E71" s="71"/>
      <c r="F71" s="71"/>
      <c r="G71" s="71"/>
      <c r="H71" s="71"/>
      <c r="I71" s="71"/>
      <c r="J71" s="71"/>
      <c r="K71" s="62"/>
      <c r="L71" s="62"/>
      <c r="M71" s="62"/>
      <c r="N71" s="62"/>
      <c r="O71" s="62"/>
      <c r="P71" s="63"/>
      <c r="U71" s="250" t="s">
        <v>365</v>
      </c>
    </row>
    <row r="72" spans="1:21" ht="15.75" thickBot="1">
      <c r="A72" s="61"/>
      <c r="B72" s="79"/>
      <c r="C72" s="79"/>
      <c r="D72" s="79"/>
      <c r="E72" s="71"/>
      <c r="F72" s="71"/>
      <c r="G72" s="71"/>
      <c r="H72" s="71"/>
      <c r="I72" s="71"/>
      <c r="J72" s="71"/>
      <c r="K72" s="62"/>
      <c r="L72" s="62"/>
      <c r="M72" s="62"/>
      <c r="N72" s="62"/>
      <c r="O72" s="62"/>
      <c r="P72" s="63"/>
      <c r="U72" s="250" t="s">
        <v>366</v>
      </c>
    </row>
    <row r="73" spans="1:21">
      <c r="A73" s="61"/>
      <c r="B73" s="648" t="str">
        <f>IF(DADOS!$D$24&lt;&gt;"",DADOS!$D$24," ")</f>
        <v>GIAN CARLOS BORTOLINI VALLI</v>
      </c>
      <c r="C73" s="648"/>
      <c r="D73" s="648"/>
      <c r="E73" s="71"/>
      <c r="F73" s="71"/>
      <c r="G73" s="71"/>
      <c r="H73" s="71"/>
      <c r="I73" s="71"/>
      <c r="J73" s="71"/>
      <c r="K73" s="62"/>
      <c r="L73" s="62"/>
      <c r="M73" s="62"/>
      <c r="N73" s="62"/>
      <c r="O73" s="62"/>
      <c r="P73" s="63"/>
      <c r="U73" s="250" t="s">
        <v>367</v>
      </c>
    </row>
    <row r="74" spans="1:21">
      <c r="A74" s="61"/>
      <c r="B74" s="643" t="s">
        <v>203</v>
      </c>
      <c r="C74" s="643"/>
      <c r="D74" s="643"/>
      <c r="E74" s="71"/>
      <c r="F74" s="71"/>
      <c r="G74" s="71"/>
      <c r="H74" s="644"/>
      <c r="I74" s="644"/>
      <c r="J74" s="644"/>
      <c r="K74" s="644"/>
      <c r="L74" s="644"/>
      <c r="M74" s="644"/>
      <c r="N74" s="644"/>
      <c r="O74" s="644"/>
      <c r="P74" s="63"/>
      <c r="U74" s="250" t="s">
        <v>368</v>
      </c>
    </row>
    <row r="75" spans="1:21">
      <c r="A75" s="61"/>
      <c r="B75" s="643" t="s">
        <v>168</v>
      </c>
      <c r="C75" s="643"/>
      <c r="D75" s="643"/>
      <c r="E75" s="71"/>
      <c r="F75" s="71"/>
      <c r="G75" s="71"/>
      <c r="H75" s="644"/>
      <c r="I75" s="644"/>
      <c r="J75" s="644"/>
      <c r="K75" s="644"/>
      <c r="L75" s="644"/>
      <c r="M75" s="644"/>
      <c r="N75" s="644"/>
      <c r="O75" s="644"/>
      <c r="P75" s="63"/>
      <c r="U75" s="250" t="s">
        <v>369</v>
      </c>
    </row>
    <row r="76" spans="1:21" ht="15.75" thickBot="1">
      <c r="A76" s="66"/>
      <c r="B76" s="60"/>
      <c r="C76" s="60"/>
      <c r="D76" s="60"/>
      <c r="E76" s="70"/>
      <c r="F76" s="70"/>
      <c r="G76" s="70"/>
      <c r="H76" s="70"/>
      <c r="I76" s="70"/>
      <c r="J76" s="70"/>
      <c r="K76" s="60"/>
      <c r="L76" s="60"/>
      <c r="M76" s="60"/>
      <c r="N76" s="60"/>
      <c r="O76" s="60"/>
      <c r="P76" s="67"/>
      <c r="U76" s="250" t="s">
        <v>370</v>
      </c>
    </row>
    <row r="77" spans="1:21" ht="15.75" thickTop="1">
      <c r="U77" s="250" t="s">
        <v>371</v>
      </c>
    </row>
    <row r="78" spans="1:21">
      <c r="U78" s="250" t="s">
        <v>372</v>
      </c>
    </row>
    <row r="79" spans="1:21">
      <c r="U79" s="250" t="s">
        <v>373</v>
      </c>
    </row>
    <row r="80" spans="1:21">
      <c r="U80" s="250" t="s">
        <v>374</v>
      </c>
    </row>
    <row r="81" spans="21:21">
      <c r="U81" s="250" t="s">
        <v>375</v>
      </c>
    </row>
    <row r="82" spans="21:21">
      <c r="U82" s="250" t="s">
        <v>376</v>
      </c>
    </row>
    <row r="83" spans="21:21">
      <c r="U83" s="250" t="s">
        <v>377</v>
      </c>
    </row>
    <row r="84" spans="21:21">
      <c r="U84" s="250" t="s">
        <v>378</v>
      </c>
    </row>
    <row r="85" spans="21:21">
      <c r="U85" s="250" t="s">
        <v>379</v>
      </c>
    </row>
    <row r="86" spans="21:21">
      <c r="U86" s="250" t="s">
        <v>380</v>
      </c>
    </row>
    <row r="87" spans="21:21">
      <c r="U87" s="250" t="s">
        <v>381</v>
      </c>
    </row>
    <row r="88" spans="21:21">
      <c r="U88" s="250" t="s">
        <v>382</v>
      </c>
    </row>
    <row r="89" spans="21:21">
      <c r="U89" s="250" t="s">
        <v>383</v>
      </c>
    </row>
    <row r="90" spans="21:21">
      <c r="U90" s="250" t="s">
        <v>384</v>
      </c>
    </row>
    <row r="91" spans="21:21">
      <c r="U91" s="250" t="s">
        <v>385</v>
      </c>
    </row>
    <row r="92" spans="21:21">
      <c r="U92" s="250" t="s">
        <v>386</v>
      </c>
    </row>
    <row r="93" spans="21:21">
      <c r="U93" s="250" t="s">
        <v>387</v>
      </c>
    </row>
    <row r="94" spans="21:21">
      <c r="U94" s="250" t="s">
        <v>388</v>
      </c>
    </row>
    <row r="95" spans="21:21">
      <c r="U95" s="250" t="s">
        <v>389</v>
      </c>
    </row>
    <row r="96" spans="21:21">
      <c r="U96" s="250" t="s">
        <v>390</v>
      </c>
    </row>
    <row r="97" spans="21:21">
      <c r="U97" s="250" t="s">
        <v>391</v>
      </c>
    </row>
    <row r="98" spans="21:21">
      <c r="U98" s="250" t="s">
        <v>392</v>
      </c>
    </row>
    <row r="99" spans="21:21">
      <c r="U99" s="250" t="s">
        <v>393</v>
      </c>
    </row>
    <row r="100" spans="21:21">
      <c r="U100" s="250" t="s">
        <v>394</v>
      </c>
    </row>
    <row r="101" spans="21:21">
      <c r="U101" s="250" t="s">
        <v>395</v>
      </c>
    </row>
    <row r="102" spans="21:21">
      <c r="U102" s="250" t="s">
        <v>396</v>
      </c>
    </row>
    <row r="103" spans="21:21">
      <c r="U103" s="250" t="s">
        <v>397</v>
      </c>
    </row>
    <row r="104" spans="21:21">
      <c r="U104" s="250" t="s">
        <v>398</v>
      </c>
    </row>
    <row r="105" spans="21:21">
      <c r="U105" s="250" t="s">
        <v>399</v>
      </c>
    </row>
    <row r="106" spans="21:21">
      <c r="U106" s="250" t="s">
        <v>400</v>
      </c>
    </row>
    <row r="107" spans="21:21">
      <c r="U107" s="250" t="s">
        <v>401</v>
      </c>
    </row>
    <row r="108" spans="21:21">
      <c r="U108" s="250" t="s">
        <v>402</v>
      </c>
    </row>
    <row r="109" spans="21:21">
      <c r="U109" s="250" t="s">
        <v>403</v>
      </c>
    </row>
    <row r="110" spans="21:21">
      <c r="U110" s="250" t="s">
        <v>404</v>
      </c>
    </row>
    <row r="111" spans="21:21">
      <c r="U111" s="250" t="s">
        <v>405</v>
      </c>
    </row>
    <row r="112" spans="21:21">
      <c r="U112" s="250" t="s">
        <v>406</v>
      </c>
    </row>
    <row r="113" spans="21:21">
      <c r="U113" s="250" t="s">
        <v>407</v>
      </c>
    </row>
    <row r="114" spans="21:21">
      <c r="U114" s="250" t="s">
        <v>408</v>
      </c>
    </row>
    <row r="115" spans="21:21">
      <c r="U115" s="250" t="s">
        <v>409</v>
      </c>
    </row>
    <row r="116" spans="21:21">
      <c r="U116" s="250" t="s">
        <v>410</v>
      </c>
    </row>
    <row r="117" spans="21:21">
      <c r="U117" s="250" t="s">
        <v>411</v>
      </c>
    </row>
    <row r="118" spans="21:21">
      <c r="U118" s="250" t="s">
        <v>412</v>
      </c>
    </row>
    <row r="119" spans="21:21">
      <c r="U119" s="250" t="s">
        <v>413</v>
      </c>
    </row>
    <row r="120" spans="21:21">
      <c r="U120" s="250" t="s">
        <v>414</v>
      </c>
    </row>
    <row r="121" spans="21:21">
      <c r="U121" s="250" t="s">
        <v>415</v>
      </c>
    </row>
    <row r="122" spans="21:21">
      <c r="U122" s="250" t="s">
        <v>416</v>
      </c>
    </row>
    <row r="123" spans="21:21">
      <c r="U123" s="250" t="s">
        <v>417</v>
      </c>
    </row>
    <row r="124" spans="21:21">
      <c r="U124" s="250" t="s">
        <v>418</v>
      </c>
    </row>
    <row r="125" spans="21:21">
      <c r="U125" s="250" t="s">
        <v>419</v>
      </c>
    </row>
    <row r="126" spans="21:21">
      <c r="U126" s="250" t="s">
        <v>420</v>
      </c>
    </row>
    <row r="127" spans="21:21">
      <c r="U127" s="250" t="s">
        <v>421</v>
      </c>
    </row>
    <row r="128" spans="21:21">
      <c r="U128" s="250" t="s">
        <v>422</v>
      </c>
    </row>
    <row r="129" spans="21:21">
      <c r="U129" s="250" t="s">
        <v>423</v>
      </c>
    </row>
    <row r="130" spans="21:21">
      <c r="U130" s="250" t="s">
        <v>424</v>
      </c>
    </row>
    <row r="131" spans="21:21">
      <c r="U131" s="250" t="s">
        <v>425</v>
      </c>
    </row>
    <row r="132" spans="21:21">
      <c r="U132" s="250" t="s">
        <v>426</v>
      </c>
    </row>
    <row r="133" spans="21:21">
      <c r="U133" s="250" t="s">
        <v>427</v>
      </c>
    </row>
    <row r="134" spans="21:21">
      <c r="U134" s="250" t="s">
        <v>428</v>
      </c>
    </row>
    <row r="135" spans="21:21">
      <c r="U135" s="250" t="s">
        <v>429</v>
      </c>
    </row>
    <row r="136" spans="21:21">
      <c r="U136" s="250" t="s">
        <v>430</v>
      </c>
    </row>
    <row r="137" spans="21:21">
      <c r="U137" s="250" t="s">
        <v>431</v>
      </c>
    </row>
    <row r="138" spans="21:21">
      <c r="U138" s="250" t="s">
        <v>432</v>
      </c>
    </row>
    <row r="139" spans="21:21">
      <c r="U139" s="250" t="s">
        <v>433</v>
      </c>
    </row>
    <row r="140" spans="21:21">
      <c r="U140" s="250" t="s">
        <v>434</v>
      </c>
    </row>
    <row r="141" spans="21:21">
      <c r="U141" s="250" t="s">
        <v>435</v>
      </c>
    </row>
    <row r="142" spans="21:21">
      <c r="U142" s="250" t="s">
        <v>436</v>
      </c>
    </row>
    <row r="143" spans="21:21">
      <c r="U143" s="250" t="s">
        <v>437</v>
      </c>
    </row>
    <row r="144" spans="21:21">
      <c r="U144" s="250" t="s">
        <v>438</v>
      </c>
    </row>
    <row r="145" spans="21:21">
      <c r="U145" s="250" t="s">
        <v>439</v>
      </c>
    </row>
    <row r="146" spans="21:21">
      <c r="U146" s="250" t="s">
        <v>440</v>
      </c>
    </row>
    <row r="147" spans="21:21">
      <c r="U147" s="250" t="s">
        <v>441</v>
      </c>
    </row>
    <row r="148" spans="21:21">
      <c r="U148" s="250" t="s">
        <v>442</v>
      </c>
    </row>
    <row r="149" spans="21:21">
      <c r="U149" s="250" t="s">
        <v>443</v>
      </c>
    </row>
    <row r="150" spans="21:21">
      <c r="U150" s="250" t="s">
        <v>444</v>
      </c>
    </row>
    <row r="151" spans="21:21">
      <c r="U151" s="250" t="s">
        <v>445</v>
      </c>
    </row>
    <row r="152" spans="21:21">
      <c r="U152" s="250" t="s">
        <v>446</v>
      </c>
    </row>
    <row r="153" spans="21:21">
      <c r="U153" s="250" t="s">
        <v>447</v>
      </c>
    </row>
    <row r="154" spans="21:21">
      <c r="U154" s="250" t="s">
        <v>448</v>
      </c>
    </row>
    <row r="155" spans="21:21">
      <c r="U155" s="250" t="s">
        <v>449</v>
      </c>
    </row>
    <row r="156" spans="21:21">
      <c r="U156" s="250" t="s">
        <v>450</v>
      </c>
    </row>
    <row r="157" spans="21:21">
      <c r="U157" s="250" t="s">
        <v>451</v>
      </c>
    </row>
    <row r="158" spans="21:21">
      <c r="U158" s="250" t="s">
        <v>452</v>
      </c>
    </row>
    <row r="159" spans="21:21">
      <c r="U159" s="250" t="s">
        <v>453</v>
      </c>
    </row>
    <row r="160" spans="21:21">
      <c r="U160" s="250" t="s">
        <v>454</v>
      </c>
    </row>
    <row r="161" spans="21:21">
      <c r="U161" s="250" t="s">
        <v>455</v>
      </c>
    </row>
    <row r="162" spans="21:21">
      <c r="U162" s="250" t="s">
        <v>456</v>
      </c>
    </row>
    <row r="163" spans="21:21">
      <c r="U163" s="250" t="s">
        <v>457</v>
      </c>
    </row>
    <row r="164" spans="21:21">
      <c r="U164" s="250" t="s">
        <v>458</v>
      </c>
    </row>
    <row r="165" spans="21:21">
      <c r="U165" s="250" t="s">
        <v>459</v>
      </c>
    </row>
    <row r="166" spans="21:21">
      <c r="U166" s="250" t="s">
        <v>460</v>
      </c>
    </row>
    <row r="167" spans="21:21">
      <c r="U167" s="250" t="s">
        <v>461</v>
      </c>
    </row>
    <row r="168" spans="21:21">
      <c r="U168" s="250" t="s">
        <v>462</v>
      </c>
    </row>
    <row r="169" spans="21:21">
      <c r="U169" s="250" t="s">
        <v>463</v>
      </c>
    </row>
    <row r="170" spans="21:21">
      <c r="U170" s="250" t="s">
        <v>464</v>
      </c>
    </row>
    <row r="171" spans="21:21">
      <c r="U171" s="250" t="s">
        <v>465</v>
      </c>
    </row>
    <row r="172" spans="21:21">
      <c r="U172" s="250" t="s">
        <v>466</v>
      </c>
    </row>
    <row r="173" spans="21:21">
      <c r="U173" s="250" t="s">
        <v>467</v>
      </c>
    </row>
    <row r="174" spans="21:21">
      <c r="U174" s="250" t="s">
        <v>468</v>
      </c>
    </row>
    <row r="175" spans="21:21">
      <c r="U175" s="250" t="s">
        <v>469</v>
      </c>
    </row>
    <row r="176" spans="21:21">
      <c r="U176" s="250" t="s">
        <v>470</v>
      </c>
    </row>
    <row r="177" spans="21:21">
      <c r="U177" s="250" t="s">
        <v>471</v>
      </c>
    </row>
    <row r="178" spans="21:21">
      <c r="U178" s="250" t="s">
        <v>472</v>
      </c>
    </row>
    <row r="179" spans="21:21">
      <c r="U179" s="250" t="s">
        <v>473</v>
      </c>
    </row>
    <row r="180" spans="21:21">
      <c r="U180" s="250" t="s">
        <v>474</v>
      </c>
    </row>
    <row r="181" spans="21:21">
      <c r="U181" s="250" t="s">
        <v>475</v>
      </c>
    </row>
    <row r="182" spans="21:21">
      <c r="U182" s="250" t="s">
        <v>476</v>
      </c>
    </row>
    <row r="183" spans="21:21">
      <c r="U183" s="250" t="s">
        <v>477</v>
      </c>
    </row>
    <row r="184" spans="21:21">
      <c r="U184" s="250" t="s">
        <v>478</v>
      </c>
    </row>
    <row r="185" spans="21:21">
      <c r="U185" s="250" t="s">
        <v>479</v>
      </c>
    </row>
    <row r="186" spans="21:21">
      <c r="U186" s="250" t="s">
        <v>480</v>
      </c>
    </row>
    <row r="187" spans="21:21">
      <c r="U187" s="250" t="s">
        <v>481</v>
      </c>
    </row>
    <row r="188" spans="21:21">
      <c r="U188" s="250" t="s">
        <v>482</v>
      </c>
    </row>
    <row r="189" spans="21:21">
      <c r="U189" s="250" t="s">
        <v>483</v>
      </c>
    </row>
    <row r="190" spans="21:21">
      <c r="U190" s="250" t="s">
        <v>484</v>
      </c>
    </row>
    <row r="191" spans="21:21">
      <c r="U191" s="250" t="s">
        <v>485</v>
      </c>
    </row>
    <row r="192" spans="21:21">
      <c r="U192" s="250" t="s">
        <v>486</v>
      </c>
    </row>
    <row r="193" spans="21:21">
      <c r="U193" s="250" t="s">
        <v>487</v>
      </c>
    </row>
    <row r="194" spans="21:21">
      <c r="U194" s="250" t="s">
        <v>488</v>
      </c>
    </row>
    <row r="195" spans="21:21">
      <c r="U195" s="250" t="s">
        <v>489</v>
      </c>
    </row>
    <row r="196" spans="21:21">
      <c r="U196" s="250" t="s">
        <v>490</v>
      </c>
    </row>
    <row r="197" spans="21:21">
      <c r="U197" s="250" t="s">
        <v>491</v>
      </c>
    </row>
    <row r="198" spans="21:21">
      <c r="U198" s="250" t="s">
        <v>492</v>
      </c>
    </row>
    <row r="199" spans="21:21">
      <c r="U199" s="250" t="s">
        <v>493</v>
      </c>
    </row>
    <row r="200" spans="21:21">
      <c r="U200" s="250" t="s">
        <v>494</v>
      </c>
    </row>
    <row r="201" spans="21:21">
      <c r="U201" s="250" t="s">
        <v>495</v>
      </c>
    </row>
    <row r="202" spans="21:21">
      <c r="U202" s="250" t="s">
        <v>496</v>
      </c>
    </row>
    <row r="203" spans="21:21">
      <c r="U203" s="250" t="s">
        <v>497</v>
      </c>
    </row>
    <row r="204" spans="21:21">
      <c r="U204" s="250" t="s">
        <v>498</v>
      </c>
    </row>
    <row r="205" spans="21:21">
      <c r="U205" s="250" t="s">
        <v>499</v>
      </c>
    </row>
    <row r="206" spans="21:21">
      <c r="U206" s="250" t="s">
        <v>500</v>
      </c>
    </row>
    <row r="207" spans="21:21">
      <c r="U207" s="250" t="s">
        <v>501</v>
      </c>
    </row>
    <row r="208" spans="21:21">
      <c r="U208" s="250" t="s">
        <v>502</v>
      </c>
    </row>
    <row r="209" spans="21:21">
      <c r="U209" s="250" t="s">
        <v>503</v>
      </c>
    </row>
    <row r="210" spans="21:21">
      <c r="U210" s="250" t="s">
        <v>504</v>
      </c>
    </row>
    <row r="211" spans="21:21">
      <c r="U211" s="250" t="s">
        <v>505</v>
      </c>
    </row>
    <row r="212" spans="21:21">
      <c r="U212" s="250" t="s">
        <v>506</v>
      </c>
    </row>
    <row r="213" spans="21:21">
      <c r="U213" s="250" t="s">
        <v>507</v>
      </c>
    </row>
    <row r="214" spans="21:21">
      <c r="U214" s="250" t="s">
        <v>508</v>
      </c>
    </row>
    <row r="215" spans="21:21">
      <c r="U215" s="250" t="s">
        <v>509</v>
      </c>
    </row>
    <row r="216" spans="21:21">
      <c r="U216" s="250" t="s">
        <v>510</v>
      </c>
    </row>
    <row r="217" spans="21:21">
      <c r="U217" s="250" t="s">
        <v>511</v>
      </c>
    </row>
    <row r="218" spans="21:21">
      <c r="U218" s="250" t="s">
        <v>512</v>
      </c>
    </row>
    <row r="219" spans="21:21">
      <c r="U219" s="250" t="s">
        <v>513</v>
      </c>
    </row>
    <row r="220" spans="21:21">
      <c r="U220" s="250" t="s">
        <v>514</v>
      </c>
    </row>
    <row r="221" spans="21:21">
      <c r="U221" s="250" t="s">
        <v>515</v>
      </c>
    </row>
    <row r="222" spans="21:21">
      <c r="U222" s="250" t="s">
        <v>516</v>
      </c>
    </row>
    <row r="223" spans="21:21">
      <c r="U223" s="250" t="s">
        <v>517</v>
      </c>
    </row>
    <row r="224" spans="21:21">
      <c r="U224" s="250" t="s">
        <v>518</v>
      </c>
    </row>
    <row r="225" spans="21:21">
      <c r="U225" s="250" t="s">
        <v>519</v>
      </c>
    </row>
    <row r="226" spans="21:21">
      <c r="U226" s="250" t="s">
        <v>520</v>
      </c>
    </row>
    <row r="227" spans="21:21">
      <c r="U227" s="250" t="s">
        <v>521</v>
      </c>
    </row>
    <row r="228" spans="21:21">
      <c r="U228" s="250" t="s">
        <v>522</v>
      </c>
    </row>
    <row r="229" spans="21:21">
      <c r="U229" s="250" t="s">
        <v>523</v>
      </c>
    </row>
    <row r="230" spans="21:21">
      <c r="U230" s="250" t="s">
        <v>524</v>
      </c>
    </row>
    <row r="231" spans="21:21">
      <c r="U231" s="250" t="s">
        <v>525</v>
      </c>
    </row>
    <row r="232" spans="21:21">
      <c r="U232" s="250" t="s">
        <v>526</v>
      </c>
    </row>
    <row r="233" spans="21:21">
      <c r="U233" s="250" t="s">
        <v>527</v>
      </c>
    </row>
    <row r="234" spans="21:21">
      <c r="U234" s="250" t="s">
        <v>528</v>
      </c>
    </row>
    <row r="235" spans="21:21">
      <c r="U235" s="250" t="s">
        <v>529</v>
      </c>
    </row>
    <row r="236" spans="21:21">
      <c r="U236" s="250" t="s">
        <v>530</v>
      </c>
    </row>
    <row r="237" spans="21:21">
      <c r="U237" s="250" t="s">
        <v>531</v>
      </c>
    </row>
    <row r="238" spans="21:21">
      <c r="U238" s="250" t="s">
        <v>532</v>
      </c>
    </row>
    <row r="239" spans="21:21">
      <c r="U239" s="250" t="s">
        <v>533</v>
      </c>
    </row>
    <row r="240" spans="21:21">
      <c r="U240" s="250" t="s">
        <v>534</v>
      </c>
    </row>
    <row r="241" spans="21:21">
      <c r="U241" s="250" t="s">
        <v>535</v>
      </c>
    </row>
    <row r="242" spans="21:21">
      <c r="U242" s="250" t="s">
        <v>536</v>
      </c>
    </row>
    <row r="243" spans="21:21">
      <c r="U243" s="250" t="s">
        <v>537</v>
      </c>
    </row>
    <row r="244" spans="21:21">
      <c r="U244" s="250" t="s">
        <v>538</v>
      </c>
    </row>
    <row r="245" spans="21:21">
      <c r="U245" s="250" t="s">
        <v>539</v>
      </c>
    </row>
    <row r="246" spans="21:21">
      <c r="U246" s="250" t="s">
        <v>540</v>
      </c>
    </row>
    <row r="247" spans="21:21">
      <c r="U247" s="250" t="s">
        <v>541</v>
      </c>
    </row>
    <row r="248" spans="21:21">
      <c r="U248" s="250" t="s">
        <v>542</v>
      </c>
    </row>
    <row r="249" spans="21:21">
      <c r="U249" s="250" t="s">
        <v>543</v>
      </c>
    </row>
    <row r="250" spans="21:21">
      <c r="U250" s="250" t="s">
        <v>544</v>
      </c>
    </row>
    <row r="251" spans="21:21">
      <c r="U251" s="250" t="s">
        <v>545</v>
      </c>
    </row>
    <row r="252" spans="21:21">
      <c r="U252" s="250" t="s">
        <v>546</v>
      </c>
    </row>
    <row r="253" spans="21:21">
      <c r="U253" s="250" t="s">
        <v>547</v>
      </c>
    </row>
    <row r="254" spans="21:21">
      <c r="U254" s="250" t="s">
        <v>548</v>
      </c>
    </row>
    <row r="255" spans="21:21">
      <c r="U255" s="250" t="s">
        <v>549</v>
      </c>
    </row>
    <row r="256" spans="21:21">
      <c r="U256" s="250" t="s">
        <v>550</v>
      </c>
    </row>
    <row r="257" spans="21:21">
      <c r="U257" s="250" t="s">
        <v>551</v>
      </c>
    </row>
    <row r="258" spans="21:21">
      <c r="U258" s="250" t="s">
        <v>552</v>
      </c>
    </row>
    <row r="259" spans="21:21">
      <c r="U259" s="250" t="s">
        <v>553</v>
      </c>
    </row>
    <row r="260" spans="21:21">
      <c r="U260" s="250" t="s">
        <v>554</v>
      </c>
    </row>
    <row r="261" spans="21:21">
      <c r="U261" s="250" t="s">
        <v>555</v>
      </c>
    </row>
    <row r="262" spans="21:21">
      <c r="U262" s="250" t="s">
        <v>556</v>
      </c>
    </row>
    <row r="263" spans="21:21">
      <c r="U263" s="250" t="s">
        <v>557</v>
      </c>
    </row>
    <row r="264" spans="21:21">
      <c r="U264" s="250" t="s">
        <v>558</v>
      </c>
    </row>
    <row r="265" spans="21:21">
      <c r="U265" s="250" t="s">
        <v>559</v>
      </c>
    </row>
    <row r="266" spans="21:21">
      <c r="U266" s="250" t="s">
        <v>560</v>
      </c>
    </row>
    <row r="267" spans="21:21">
      <c r="U267" s="250" t="s">
        <v>561</v>
      </c>
    </row>
    <row r="268" spans="21:21">
      <c r="U268" s="250" t="s">
        <v>562</v>
      </c>
    </row>
    <row r="269" spans="21:21">
      <c r="U269" s="250" t="s">
        <v>563</v>
      </c>
    </row>
    <row r="270" spans="21:21">
      <c r="U270" s="250" t="s">
        <v>564</v>
      </c>
    </row>
    <row r="271" spans="21:21">
      <c r="U271" s="250" t="s">
        <v>565</v>
      </c>
    </row>
    <row r="272" spans="21:21">
      <c r="U272" s="250" t="s">
        <v>566</v>
      </c>
    </row>
    <row r="273" spans="21:21">
      <c r="U273" s="250" t="s">
        <v>567</v>
      </c>
    </row>
    <row r="274" spans="21:21">
      <c r="U274" s="250" t="s">
        <v>568</v>
      </c>
    </row>
    <row r="275" spans="21:21">
      <c r="U275" s="250" t="s">
        <v>569</v>
      </c>
    </row>
    <row r="276" spans="21:21">
      <c r="U276" s="250" t="s">
        <v>570</v>
      </c>
    </row>
    <row r="277" spans="21:21">
      <c r="U277" s="250" t="s">
        <v>571</v>
      </c>
    </row>
    <row r="278" spans="21:21">
      <c r="U278" s="250" t="s">
        <v>572</v>
      </c>
    </row>
    <row r="279" spans="21:21">
      <c r="U279" s="250" t="s">
        <v>573</v>
      </c>
    </row>
    <row r="280" spans="21:21">
      <c r="U280" s="250" t="s">
        <v>574</v>
      </c>
    </row>
    <row r="281" spans="21:21">
      <c r="U281" s="250" t="s">
        <v>575</v>
      </c>
    </row>
    <row r="282" spans="21:21">
      <c r="U282" s="250" t="s">
        <v>576</v>
      </c>
    </row>
    <row r="283" spans="21:21">
      <c r="U283" s="250" t="s">
        <v>577</v>
      </c>
    </row>
    <row r="284" spans="21:21">
      <c r="U284" s="250" t="s">
        <v>578</v>
      </c>
    </row>
    <row r="285" spans="21:21">
      <c r="U285" s="250" t="s">
        <v>579</v>
      </c>
    </row>
    <row r="286" spans="21:21">
      <c r="U286" s="250" t="s">
        <v>580</v>
      </c>
    </row>
    <row r="287" spans="21:21">
      <c r="U287" s="250" t="s">
        <v>581</v>
      </c>
    </row>
    <row r="288" spans="21:21">
      <c r="U288" s="250" t="s">
        <v>582</v>
      </c>
    </row>
    <row r="289" spans="21:21">
      <c r="U289" s="250" t="s">
        <v>583</v>
      </c>
    </row>
    <row r="290" spans="21:21">
      <c r="U290" s="250" t="s">
        <v>584</v>
      </c>
    </row>
    <row r="291" spans="21:21">
      <c r="U291" s="250" t="s">
        <v>585</v>
      </c>
    </row>
    <row r="292" spans="21:21">
      <c r="U292" s="250" t="s">
        <v>586</v>
      </c>
    </row>
    <row r="293" spans="21:21">
      <c r="U293" s="250" t="s">
        <v>587</v>
      </c>
    </row>
    <row r="294" spans="21:21">
      <c r="U294" s="250" t="s">
        <v>588</v>
      </c>
    </row>
    <row r="295" spans="21:21">
      <c r="U295" s="250" t="s">
        <v>589</v>
      </c>
    </row>
    <row r="296" spans="21:21">
      <c r="U296" s="250" t="s">
        <v>590</v>
      </c>
    </row>
    <row r="297" spans="21:21">
      <c r="U297" s="250" t="s">
        <v>591</v>
      </c>
    </row>
    <row r="298" spans="21:21">
      <c r="U298" s="250" t="s">
        <v>592</v>
      </c>
    </row>
    <row r="299" spans="21:21">
      <c r="U299" s="250" t="s">
        <v>593</v>
      </c>
    </row>
    <row r="300" spans="21:21">
      <c r="U300" s="250" t="s">
        <v>594</v>
      </c>
    </row>
    <row r="301" spans="21:21">
      <c r="U301" s="250" t="s">
        <v>595</v>
      </c>
    </row>
    <row r="302" spans="21:21">
      <c r="U302" s="250" t="s">
        <v>596</v>
      </c>
    </row>
    <row r="303" spans="21:21">
      <c r="U303" s="250" t="s">
        <v>597</v>
      </c>
    </row>
    <row r="304" spans="21:21">
      <c r="U304" s="250" t="s">
        <v>598</v>
      </c>
    </row>
    <row r="305" spans="21:21">
      <c r="U305" s="250" t="s">
        <v>599</v>
      </c>
    </row>
    <row r="306" spans="21:21">
      <c r="U306" s="250" t="s">
        <v>600</v>
      </c>
    </row>
    <row r="307" spans="21:21">
      <c r="U307" s="250" t="s">
        <v>601</v>
      </c>
    </row>
    <row r="308" spans="21:21">
      <c r="U308" s="250" t="s">
        <v>602</v>
      </c>
    </row>
    <row r="309" spans="21:21">
      <c r="U309" s="250" t="s">
        <v>603</v>
      </c>
    </row>
    <row r="310" spans="21:21">
      <c r="U310" s="250" t="s">
        <v>604</v>
      </c>
    </row>
    <row r="311" spans="21:21">
      <c r="U311" s="250" t="s">
        <v>605</v>
      </c>
    </row>
    <row r="312" spans="21:21">
      <c r="U312" s="250" t="s">
        <v>606</v>
      </c>
    </row>
    <row r="313" spans="21:21">
      <c r="U313" s="250" t="s">
        <v>607</v>
      </c>
    </row>
    <row r="314" spans="21:21">
      <c r="U314" s="250" t="s">
        <v>608</v>
      </c>
    </row>
    <row r="315" spans="21:21">
      <c r="U315" s="250" t="s">
        <v>609</v>
      </c>
    </row>
    <row r="316" spans="21:21">
      <c r="U316" s="250" t="s">
        <v>610</v>
      </c>
    </row>
    <row r="317" spans="21:21">
      <c r="U317" s="250" t="s">
        <v>611</v>
      </c>
    </row>
    <row r="318" spans="21:21">
      <c r="U318" s="250" t="s">
        <v>612</v>
      </c>
    </row>
    <row r="319" spans="21:21">
      <c r="U319" s="250" t="s">
        <v>613</v>
      </c>
    </row>
    <row r="320" spans="21:21">
      <c r="U320" s="250" t="s">
        <v>614</v>
      </c>
    </row>
    <row r="321" spans="21:21">
      <c r="U321" s="250" t="s">
        <v>615</v>
      </c>
    </row>
    <row r="322" spans="21:21">
      <c r="U322" s="250" t="s">
        <v>616</v>
      </c>
    </row>
    <row r="323" spans="21:21">
      <c r="U323" s="250" t="s">
        <v>617</v>
      </c>
    </row>
    <row r="324" spans="21:21">
      <c r="U324" s="250" t="s">
        <v>618</v>
      </c>
    </row>
    <row r="325" spans="21:21">
      <c r="U325" s="250" t="s">
        <v>619</v>
      </c>
    </row>
    <row r="326" spans="21:21">
      <c r="U326" s="250" t="s">
        <v>620</v>
      </c>
    </row>
    <row r="327" spans="21:21">
      <c r="U327" s="250" t="s">
        <v>621</v>
      </c>
    </row>
    <row r="328" spans="21:21">
      <c r="U328" s="250" t="s">
        <v>622</v>
      </c>
    </row>
    <row r="329" spans="21:21">
      <c r="U329" s="250" t="s">
        <v>623</v>
      </c>
    </row>
    <row r="330" spans="21:21">
      <c r="U330" s="250" t="s">
        <v>624</v>
      </c>
    </row>
    <row r="331" spans="21:21">
      <c r="U331" s="250" t="s">
        <v>625</v>
      </c>
    </row>
    <row r="332" spans="21:21">
      <c r="U332" s="250" t="s">
        <v>626</v>
      </c>
    </row>
    <row r="333" spans="21:21">
      <c r="U333" s="250" t="s">
        <v>627</v>
      </c>
    </row>
    <row r="334" spans="21:21">
      <c r="U334" s="250" t="s">
        <v>628</v>
      </c>
    </row>
    <row r="335" spans="21:21">
      <c r="U335" s="250" t="s">
        <v>629</v>
      </c>
    </row>
    <row r="336" spans="21:21">
      <c r="U336" s="250" t="s">
        <v>630</v>
      </c>
    </row>
    <row r="337" spans="21:21">
      <c r="U337" s="250" t="s">
        <v>631</v>
      </c>
    </row>
    <row r="338" spans="21:21">
      <c r="U338" s="250" t="s">
        <v>632</v>
      </c>
    </row>
    <row r="339" spans="21:21">
      <c r="U339" s="250" t="s">
        <v>633</v>
      </c>
    </row>
    <row r="340" spans="21:21">
      <c r="U340" s="250" t="s">
        <v>634</v>
      </c>
    </row>
    <row r="341" spans="21:21">
      <c r="U341" s="250" t="s">
        <v>635</v>
      </c>
    </row>
    <row r="342" spans="21:21">
      <c r="U342" s="250" t="s">
        <v>636</v>
      </c>
    </row>
    <row r="343" spans="21:21">
      <c r="U343" s="250" t="s">
        <v>637</v>
      </c>
    </row>
    <row r="344" spans="21:21">
      <c r="U344" s="250" t="s">
        <v>638</v>
      </c>
    </row>
    <row r="345" spans="21:21">
      <c r="U345" s="250" t="s">
        <v>639</v>
      </c>
    </row>
    <row r="346" spans="21:21">
      <c r="U346" s="250" t="s">
        <v>640</v>
      </c>
    </row>
    <row r="347" spans="21:21">
      <c r="U347" s="250" t="s">
        <v>641</v>
      </c>
    </row>
    <row r="348" spans="21:21">
      <c r="U348" s="250" t="s">
        <v>642</v>
      </c>
    </row>
    <row r="349" spans="21:21">
      <c r="U349" s="250" t="s">
        <v>643</v>
      </c>
    </row>
    <row r="350" spans="21:21">
      <c r="U350" s="250" t="s">
        <v>644</v>
      </c>
    </row>
    <row r="351" spans="21:21">
      <c r="U351" s="250" t="s">
        <v>645</v>
      </c>
    </row>
    <row r="352" spans="21:21">
      <c r="U352" s="250" t="s">
        <v>646</v>
      </c>
    </row>
    <row r="353" spans="21:21">
      <c r="U353" s="250" t="s">
        <v>647</v>
      </c>
    </row>
    <row r="354" spans="21:21">
      <c r="U354" s="250" t="s">
        <v>648</v>
      </c>
    </row>
    <row r="355" spans="21:21">
      <c r="U355" s="250" t="s">
        <v>649</v>
      </c>
    </row>
    <row r="356" spans="21:21">
      <c r="U356" s="250" t="s">
        <v>650</v>
      </c>
    </row>
    <row r="357" spans="21:21">
      <c r="U357" s="250" t="s">
        <v>651</v>
      </c>
    </row>
    <row r="358" spans="21:21">
      <c r="U358" s="250" t="s">
        <v>652</v>
      </c>
    </row>
    <row r="359" spans="21:21">
      <c r="U359" s="250" t="s">
        <v>653</v>
      </c>
    </row>
    <row r="360" spans="21:21">
      <c r="U360" s="250" t="s">
        <v>654</v>
      </c>
    </row>
    <row r="361" spans="21:21">
      <c r="U361" s="250" t="s">
        <v>655</v>
      </c>
    </row>
    <row r="362" spans="21:21">
      <c r="U362" s="250" t="s">
        <v>656</v>
      </c>
    </row>
    <row r="363" spans="21:21">
      <c r="U363" s="250" t="s">
        <v>657</v>
      </c>
    </row>
    <row r="364" spans="21:21">
      <c r="U364" s="250" t="s">
        <v>658</v>
      </c>
    </row>
    <row r="365" spans="21:21">
      <c r="U365" s="250" t="s">
        <v>659</v>
      </c>
    </row>
    <row r="366" spans="21:21">
      <c r="U366" s="250" t="s">
        <v>660</v>
      </c>
    </row>
    <row r="367" spans="21:21">
      <c r="U367" s="250" t="s">
        <v>661</v>
      </c>
    </row>
    <row r="368" spans="21:21">
      <c r="U368" s="250" t="s">
        <v>662</v>
      </c>
    </row>
    <row r="369" spans="21:21">
      <c r="U369" s="250" t="s">
        <v>663</v>
      </c>
    </row>
    <row r="370" spans="21:21">
      <c r="U370" s="250" t="s">
        <v>664</v>
      </c>
    </row>
    <row r="371" spans="21:21">
      <c r="U371" s="250" t="s">
        <v>665</v>
      </c>
    </row>
    <row r="372" spans="21:21">
      <c r="U372" s="250" t="s">
        <v>666</v>
      </c>
    </row>
    <row r="373" spans="21:21">
      <c r="U373" s="250" t="s">
        <v>667</v>
      </c>
    </row>
    <row r="374" spans="21:21">
      <c r="U374" s="250" t="s">
        <v>668</v>
      </c>
    </row>
    <row r="375" spans="21:21">
      <c r="U375" s="250" t="s">
        <v>669</v>
      </c>
    </row>
    <row r="376" spans="21:21">
      <c r="U376" s="250" t="s">
        <v>670</v>
      </c>
    </row>
    <row r="377" spans="21:21">
      <c r="U377" s="250" t="s">
        <v>671</v>
      </c>
    </row>
    <row r="378" spans="21:21">
      <c r="U378" s="250" t="s">
        <v>672</v>
      </c>
    </row>
    <row r="379" spans="21:21">
      <c r="U379" s="250" t="s">
        <v>673</v>
      </c>
    </row>
    <row r="380" spans="21:21">
      <c r="U380" s="250" t="s">
        <v>674</v>
      </c>
    </row>
    <row r="381" spans="21:21">
      <c r="U381" s="250" t="s">
        <v>675</v>
      </c>
    </row>
    <row r="382" spans="21:21">
      <c r="U382" s="250" t="s">
        <v>676</v>
      </c>
    </row>
    <row r="383" spans="21:21">
      <c r="U383" s="250" t="s">
        <v>677</v>
      </c>
    </row>
    <row r="384" spans="21:21">
      <c r="U384" s="250" t="s">
        <v>678</v>
      </c>
    </row>
    <row r="385" spans="21:21">
      <c r="U385" s="250" t="s">
        <v>679</v>
      </c>
    </row>
    <row r="386" spans="21:21">
      <c r="U386" s="250" t="s">
        <v>680</v>
      </c>
    </row>
    <row r="387" spans="21:21">
      <c r="U387" s="250" t="s">
        <v>681</v>
      </c>
    </row>
    <row r="388" spans="21:21">
      <c r="U388" s="250" t="s">
        <v>682</v>
      </c>
    </row>
    <row r="389" spans="21:21">
      <c r="U389" s="250" t="s">
        <v>683</v>
      </c>
    </row>
    <row r="390" spans="21:21">
      <c r="U390" s="250" t="s">
        <v>684</v>
      </c>
    </row>
    <row r="391" spans="21:21">
      <c r="U391" s="250" t="s">
        <v>685</v>
      </c>
    </row>
    <row r="392" spans="21:21">
      <c r="U392" s="250" t="s">
        <v>686</v>
      </c>
    </row>
    <row r="393" spans="21:21">
      <c r="U393" s="250" t="s">
        <v>687</v>
      </c>
    </row>
    <row r="394" spans="21:21">
      <c r="U394" s="250" t="s">
        <v>688</v>
      </c>
    </row>
    <row r="395" spans="21:21">
      <c r="U395" s="250" t="s">
        <v>689</v>
      </c>
    </row>
    <row r="396" spans="21:21">
      <c r="U396" s="250" t="s">
        <v>690</v>
      </c>
    </row>
    <row r="397" spans="21:21">
      <c r="U397" s="250" t="s">
        <v>691</v>
      </c>
    </row>
    <row r="398" spans="21:21">
      <c r="U398" s="250" t="s">
        <v>692</v>
      </c>
    </row>
    <row r="399" spans="21:21">
      <c r="U399" s="250" t="s">
        <v>693</v>
      </c>
    </row>
    <row r="400" spans="21:21">
      <c r="U400" s="250" t="s">
        <v>694</v>
      </c>
    </row>
    <row r="401" spans="21:21">
      <c r="U401" s="250" t="s">
        <v>695</v>
      </c>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formula1>$U$1:$U$401</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topLeftCell="A16" zoomScale="93" zoomScaleNormal="93" zoomScaleSheetLayoutView="93" workbookViewId="0">
      <selection activeCell="G23" sqref="G23:H23"/>
    </sheetView>
  </sheetViews>
  <sheetFormatPr defaultColWidth="10.5703125" defaultRowHeight="15"/>
  <cols>
    <col min="1" max="4" width="6.42578125" style="2" customWidth="1"/>
    <col min="5" max="5" width="8" style="2" customWidth="1"/>
    <col min="6" max="6" width="6.42578125" style="2" customWidth="1"/>
    <col min="7" max="7" width="13.85546875" style="2" customWidth="1"/>
    <col min="8" max="8" width="7.28515625" style="2" customWidth="1"/>
    <col min="9" max="9" width="10.28515625" style="2" customWidth="1"/>
    <col min="10" max="11" width="6.42578125" style="2" customWidth="1"/>
    <col min="12" max="12" width="8.42578125" style="2" bestFit="1" customWidth="1"/>
    <col min="13" max="13" width="7.5703125" style="2" customWidth="1"/>
    <col min="14" max="14" width="6.5703125" style="2" customWidth="1"/>
    <col min="15" max="15" width="24.85546875" style="2" hidden="1" customWidth="1"/>
    <col min="17" max="21" width="8.28515625" style="2" customWidth="1"/>
    <col min="22" max="16384" width="10.5703125" style="3"/>
  </cols>
  <sheetData>
    <row r="1" spans="1:22" s="487" customFormat="1">
      <c r="A1" s="482"/>
      <c r="B1" s="483"/>
      <c r="C1" s="483"/>
      <c r="D1" s="484"/>
      <c r="E1" s="484"/>
      <c r="F1" s="484"/>
      <c r="G1" s="484"/>
      <c r="H1" s="484"/>
      <c r="I1" s="484"/>
      <c r="J1" s="484"/>
      <c r="K1" s="484"/>
      <c r="L1" s="484"/>
      <c r="M1" s="485"/>
      <c r="N1" s="486"/>
      <c r="O1" s="2"/>
      <c r="P1" s="486"/>
      <c r="Q1" s="486"/>
      <c r="R1" s="486"/>
      <c r="S1" s="486"/>
      <c r="T1" s="486"/>
      <c r="U1" s="486"/>
    </row>
    <row r="2" spans="1:22" s="487" customFormat="1">
      <c r="A2" s="488"/>
      <c r="B2" s="489"/>
      <c r="C2" s="489"/>
      <c r="D2" s="489"/>
      <c r="E2" s="490"/>
      <c r="F2" s="490"/>
      <c r="G2" s="490"/>
      <c r="H2" s="490"/>
      <c r="I2" s="490"/>
      <c r="J2" s="490"/>
      <c r="K2" s="490"/>
      <c r="L2" s="490"/>
      <c r="M2" s="491"/>
      <c r="N2" s="492"/>
      <c r="O2" s="2" t="s">
        <v>22</v>
      </c>
      <c r="P2" s="492"/>
      <c r="Q2" s="492"/>
      <c r="R2" s="492"/>
      <c r="S2" s="492"/>
      <c r="T2" s="492"/>
      <c r="U2" s="492"/>
    </row>
    <row r="3" spans="1:22" s="487" customFormat="1">
      <c r="A3" s="488"/>
      <c r="B3" s="493"/>
      <c r="C3" s="493"/>
      <c r="D3" s="490"/>
      <c r="E3" s="490"/>
      <c r="F3" s="490"/>
      <c r="G3" s="490"/>
      <c r="H3" s="490"/>
      <c r="I3" s="490"/>
      <c r="J3" s="490"/>
      <c r="K3" s="490"/>
      <c r="L3" s="490"/>
      <c r="M3" s="491"/>
      <c r="N3" s="492"/>
      <c r="O3" s="2" t="s">
        <v>12</v>
      </c>
      <c r="P3" s="492"/>
      <c r="Q3" s="492"/>
      <c r="R3" s="492"/>
      <c r="S3" s="492"/>
      <c r="T3" s="492"/>
      <c r="U3" s="492"/>
    </row>
    <row r="4" spans="1:22" s="487" customFormat="1">
      <c r="A4" s="488"/>
      <c r="B4" s="490" t="s">
        <v>150</v>
      </c>
      <c r="C4" s="489"/>
      <c r="D4" s="489"/>
      <c r="E4" s="490"/>
      <c r="F4" s="490"/>
      <c r="G4" s="490"/>
      <c r="H4" s="490"/>
      <c r="I4" s="490"/>
      <c r="J4" s="490"/>
      <c r="K4" s="490"/>
      <c r="L4" s="490"/>
      <c r="M4" s="491"/>
      <c r="N4" s="492"/>
      <c r="O4" s="2" t="s">
        <v>696</v>
      </c>
      <c r="P4" s="492"/>
      <c r="Q4" s="492"/>
      <c r="R4" s="492"/>
      <c r="S4" s="492"/>
      <c r="T4" s="492"/>
      <c r="U4" s="492"/>
    </row>
    <row r="5" spans="1:22" s="487" customFormat="1">
      <c r="A5" s="488"/>
      <c r="B5" s="493"/>
      <c r="C5" s="494"/>
      <c r="D5" s="490"/>
      <c r="E5" s="490"/>
      <c r="F5" s="490"/>
      <c r="G5" s="490"/>
      <c r="H5" s="490"/>
      <c r="I5" s="490"/>
      <c r="J5" s="490"/>
      <c r="K5" s="490"/>
      <c r="L5" s="490"/>
      <c r="M5" s="495"/>
      <c r="N5" s="492"/>
      <c r="O5" s="2" t="s">
        <v>697</v>
      </c>
      <c r="P5" s="492"/>
      <c r="Q5" s="492"/>
      <c r="R5" s="492"/>
      <c r="S5" s="492"/>
      <c r="T5" s="492"/>
      <c r="U5" s="492"/>
    </row>
    <row r="6" spans="1:22" s="487" customFormat="1">
      <c r="A6" s="496"/>
      <c r="B6" s="497"/>
      <c r="C6" s="498"/>
      <c r="D6" s="499"/>
      <c r="E6" s="498"/>
      <c r="F6" s="498"/>
      <c r="G6" s="498"/>
      <c r="H6" s="498"/>
      <c r="I6" s="498"/>
      <c r="J6" s="498"/>
      <c r="K6" s="498"/>
      <c r="L6" s="494"/>
      <c r="M6" s="495"/>
      <c r="N6" s="492"/>
      <c r="O6" s="2" t="s">
        <v>698</v>
      </c>
      <c r="P6" s="492"/>
      <c r="Q6" s="492"/>
      <c r="R6" s="492"/>
      <c r="S6" s="492"/>
      <c r="T6" s="492"/>
      <c r="U6" s="492"/>
    </row>
    <row r="7" spans="1:22" s="487" customFormat="1" ht="15.75" thickBot="1">
      <c r="A7" s="500"/>
      <c r="B7" s="501"/>
      <c r="C7" s="502"/>
      <c r="D7" s="503"/>
      <c r="E7" s="502"/>
      <c r="F7" s="502"/>
      <c r="G7" s="502"/>
      <c r="H7" s="502"/>
      <c r="I7" s="502"/>
      <c r="J7" s="502"/>
      <c r="K7" s="502"/>
      <c r="L7" s="502"/>
      <c r="M7" s="504"/>
      <c r="N7" s="486"/>
      <c r="O7" s="1" t="s">
        <v>699</v>
      </c>
      <c r="P7" s="486"/>
      <c r="Q7" s="486"/>
      <c r="R7" s="486"/>
      <c r="S7" s="486"/>
      <c r="T7" s="486"/>
      <c r="U7" s="486"/>
    </row>
    <row r="8" spans="1:22" ht="16.5" thickBot="1">
      <c r="A8" s="1"/>
      <c r="B8" s="1"/>
      <c r="C8" s="4"/>
      <c r="D8" s="4"/>
      <c r="E8" s="4"/>
      <c r="F8" s="4"/>
      <c r="G8" s="4"/>
      <c r="H8" s="4"/>
      <c r="I8" s="4"/>
      <c r="J8" s="4"/>
      <c r="K8" s="4"/>
      <c r="L8" s="4"/>
      <c r="M8" s="4"/>
      <c r="N8" s="1"/>
      <c r="O8" s="1" t="s">
        <v>700</v>
      </c>
      <c r="Q8" s="1"/>
      <c r="R8" s="1"/>
      <c r="S8" s="1"/>
      <c r="T8" s="1"/>
      <c r="U8" s="1"/>
      <c r="V8" s="5"/>
    </row>
    <row r="9" spans="1:22">
      <c r="A9" s="662" t="s">
        <v>730</v>
      </c>
      <c r="B9" s="663"/>
      <c r="C9" s="663"/>
      <c r="D9" s="663"/>
      <c r="E9" s="663"/>
      <c r="F9" s="663"/>
      <c r="G9" s="663"/>
      <c r="H9" s="663"/>
      <c r="I9" s="663"/>
      <c r="J9" s="663"/>
      <c r="K9" s="470" t="s">
        <v>138</v>
      </c>
      <c r="L9" s="670">
        <f>IF(DADOS!D20&lt;&gt;"",DADOS!D20," ")</f>
        <v>45219</v>
      </c>
      <c r="M9" s="671"/>
      <c r="N9" s="1"/>
      <c r="O9" s="1" t="s">
        <v>701</v>
      </c>
      <c r="Q9" s="1"/>
      <c r="R9" s="1"/>
      <c r="S9" s="1"/>
      <c r="T9" s="1"/>
      <c r="U9" s="1"/>
    </row>
    <row r="10" spans="1:22" ht="15" customHeight="1">
      <c r="A10" s="93" t="s">
        <v>135</v>
      </c>
      <c r="B10" s="465"/>
      <c r="C10" s="673" t="str">
        <f>IF(DADOS!$D$12&lt;&gt;"",DADOS!$D$12," ")</f>
        <v>CONSTRUÇÃO DE UNIDADE BÁSICA DE SAÚDE TIPO 1</v>
      </c>
      <c r="D10" s="673"/>
      <c r="E10" s="673"/>
      <c r="F10" s="673"/>
      <c r="G10" s="673"/>
      <c r="H10" s="367"/>
      <c r="I10" s="92"/>
      <c r="J10" s="469" t="s">
        <v>707</v>
      </c>
      <c r="K10" s="664" t="s">
        <v>12</v>
      </c>
      <c r="L10" s="665"/>
      <c r="M10" s="666"/>
      <c r="O10" s="1" t="s">
        <v>702</v>
      </c>
      <c r="Q10" s="1"/>
    </row>
    <row r="11" spans="1:22">
      <c r="A11" s="93" t="s">
        <v>134</v>
      </c>
      <c r="B11" s="465"/>
      <c r="C11" s="672" t="str">
        <f>IF(DADOS!D14&lt;&gt;"",DADOS!D14," ")</f>
        <v>R. PROFESSOR DANIEL MURARO, 285 - BAIRRO UNIÃO (QUADRA 112, LOTE 1A1A)</v>
      </c>
      <c r="D11" s="672"/>
      <c r="E11" s="672"/>
      <c r="F11" s="672"/>
      <c r="G11" s="672"/>
      <c r="H11" s="672"/>
      <c r="I11" s="92"/>
      <c r="J11" s="91" t="s">
        <v>151</v>
      </c>
      <c r="K11" s="667" t="str">
        <f>IF(DADOS!$D$16&lt;&gt;"",DADOS!$D$16," ")</f>
        <v>CÉU AZUL</v>
      </c>
      <c r="L11" s="668"/>
      <c r="M11" s="669"/>
      <c r="O11" s="2" t="s">
        <v>703</v>
      </c>
      <c r="Q11" s="1"/>
    </row>
    <row r="12" spans="1:22">
      <c r="A12" s="93" t="s">
        <v>81</v>
      </c>
      <c r="B12" s="465"/>
      <c r="C12" s="672" t="str">
        <f>IF(DADOS!M12&lt;&gt;"",DADOS!M12," ")</f>
        <v>SESA</v>
      </c>
      <c r="D12" s="672"/>
      <c r="E12" s="672"/>
      <c r="F12" s="672"/>
      <c r="G12" s="672"/>
      <c r="H12" s="672"/>
      <c r="I12" s="92"/>
      <c r="J12" s="91" t="s">
        <v>152</v>
      </c>
      <c r="K12" s="664" t="s">
        <v>14309</v>
      </c>
      <c r="L12" s="665"/>
      <c r="M12" s="666"/>
      <c r="O12" s="2" t="s">
        <v>704</v>
      </c>
      <c r="Q12" s="1"/>
    </row>
    <row r="13" spans="1:22">
      <c r="A13" s="30"/>
      <c r="C13" s="694"/>
      <c r="D13" s="694"/>
      <c r="E13" s="694"/>
      <c r="F13" s="694"/>
      <c r="G13" s="694"/>
      <c r="H13" s="694"/>
      <c r="K13" s="672"/>
      <c r="L13" s="672"/>
      <c r="M13" s="689"/>
      <c r="O13" s="2" t="s">
        <v>705</v>
      </c>
      <c r="Q13" s="1"/>
    </row>
    <row r="14" spans="1:22">
      <c r="A14" s="30"/>
      <c r="I14" s="92"/>
      <c r="J14" s="469"/>
      <c r="K14" s="465"/>
      <c r="L14" s="465"/>
      <c r="M14" s="466"/>
      <c r="O14" s="2" t="s">
        <v>22</v>
      </c>
      <c r="Q14" s="1"/>
    </row>
    <row r="15" spans="1:22">
      <c r="A15" s="94" t="s">
        <v>153</v>
      </c>
      <c r="B15" s="92"/>
      <c r="C15" s="403"/>
      <c r="D15" s="95"/>
      <c r="E15" s="92"/>
      <c r="F15" s="91" t="s">
        <v>154</v>
      </c>
      <c r="G15" s="679"/>
      <c r="H15" s="680"/>
      <c r="I15" s="680"/>
      <c r="J15" s="465"/>
      <c r="K15" s="90"/>
      <c r="L15" s="677"/>
      <c r="M15" s="678"/>
      <c r="O15" s="2" t="s">
        <v>706</v>
      </c>
      <c r="Q15" s="1"/>
    </row>
    <row r="16" spans="1:22">
      <c r="A16" s="94"/>
      <c r="B16" s="92"/>
      <c r="C16" s="95"/>
      <c r="D16" s="95"/>
      <c r="E16" s="92"/>
      <c r="F16" s="91" t="s">
        <v>139</v>
      </c>
      <c r="G16" s="692" t="str">
        <f>IF(DADOS!D24&lt;&gt;"",DADOS!D24," ")</f>
        <v>GIAN CARLOS BORTOLINI VALLI</v>
      </c>
      <c r="H16" s="692"/>
      <c r="I16" s="692"/>
      <c r="J16" s="465"/>
      <c r="K16" s="90" t="s">
        <v>91</v>
      </c>
      <c r="L16" s="386" t="str">
        <f>IF(DADOS!D28&lt;&gt;"",DADOS!D28," ")</f>
        <v>163755/D</v>
      </c>
      <c r="M16" s="387"/>
      <c r="Q16" s="1"/>
    </row>
    <row r="17" spans="1:17">
      <c r="A17" s="94"/>
      <c r="B17" s="92"/>
      <c r="C17" s="92"/>
      <c r="D17" s="92"/>
      <c r="E17" s="92"/>
      <c r="F17" s="469" t="s">
        <v>718</v>
      </c>
      <c r="G17" s="680" t="s">
        <v>720</v>
      </c>
      <c r="H17" s="680"/>
      <c r="I17" s="680"/>
      <c r="J17" s="92"/>
      <c r="K17" s="91" t="s">
        <v>80</v>
      </c>
      <c r="L17" s="675">
        <f>IF(DADOS!D30&lt;&gt;"",DADOS!D30," ")</f>
        <v>1720231053316</v>
      </c>
      <c r="M17" s="676"/>
      <c r="O17" s="2" t="s">
        <v>722</v>
      </c>
      <c r="Q17" s="1"/>
    </row>
    <row r="18" spans="1:17">
      <c r="A18" s="274" t="s">
        <v>155</v>
      </c>
      <c r="C18" s="273" t="s">
        <v>14332</v>
      </c>
      <c r="D18" s="273"/>
      <c r="E18" s="273"/>
      <c r="F18" s="273"/>
      <c r="G18" s="273"/>
      <c r="H18" s="273"/>
      <c r="I18" s="273"/>
      <c r="J18" s="273"/>
      <c r="K18" s="273"/>
      <c r="L18" s="273"/>
      <c r="M18" s="276"/>
      <c r="O18" s="2" t="s">
        <v>720</v>
      </c>
      <c r="Q18" s="1"/>
    </row>
    <row r="19" spans="1:17" ht="15.75" thickBot="1">
      <c r="A19" s="277"/>
      <c r="B19" s="227"/>
      <c r="C19" s="227"/>
      <c r="D19" s="227"/>
      <c r="E19" s="227"/>
      <c r="F19" s="227"/>
      <c r="G19" s="227"/>
      <c r="H19" s="227"/>
      <c r="I19" s="227"/>
      <c r="J19" s="227"/>
      <c r="K19" s="227"/>
      <c r="L19" s="227"/>
      <c r="M19" s="228"/>
      <c r="O19" s="2" t="s">
        <v>721</v>
      </c>
      <c r="Q19" s="1"/>
    </row>
    <row r="20" spans="1:17" ht="8.1" customHeight="1" thickBot="1">
      <c r="O20" s="2" t="s">
        <v>719</v>
      </c>
      <c r="Q20" s="1"/>
    </row>
    <row r="21" spans="1:17" ht="15.75">
      <c r="A21" s="38"/>
      <c r="B21" s="41"/>
      <c r="C21" s="41"/>
      <c r="D21" s="41"/>
      <c r="E21" s="41"/>
      <c r="F21" s="41"/>
      <c r="G21" s="41"/>
      <c r="H21" s="41"/>
      <c r="I21" s="41"/>
      <c r="J21" s="41"/>
      <c r="K21" s="41"/>
      <c r="L21" s="41"/>
      <c r="M21" s="42"/>
      <c r="O21" s="2" t="s">
        <v>723</v>
      </c>
      <c r="Q21" s="1"/>
    </row>
    <row r="22" spans="1:17" ht="15.75">
      <c r="A22" s="44"/>
      <c r="B22" s="6"/>
      <c r="C22" s="6"/>
      <c r="D22" s="6"/>
      <c r="E22" s="6"/>
      <c r="F22" s="6"/>
      <c r="G22" s="6"/>
      <c r="H22" s="6"/>
      <c r="I22" s="6"/>
      <c r="J22" s="6"/>
      <c r="K22" s="6"/>
      <c r="L22" s="6"/>
      <c r="M22" s="43"/>
      <c r="O22" s="2" t="s">
        <v>724</v>
      </c>
      <c r="Q22" s="1"/>
    </row>
    <row r="23" spans="1:17" ht="15.75">
      <c r="A23" s="44"/>
      <c r="B23" s="6"/>
      <c r="E23" s="467" t="s">
        <v>156</v>
      </c>
      <c r="F23" s="467" t="s">
        <v>157</v>
      </c>
      <c r="G23" s="695">
        <f>RESUMO!H34</f>
        <v>1192094.8500000001</v>
      </c>
      <c r="H23" s="695"/>
      <c r="I23" s="7"/>
      <c r="J23" s="7"/>
      <c r="K23" s="6"/>
      <c r="L23" s="6"/>
      <c r="M23" s="43"/>
      <c r="O23" s="2" t="s">
        <v>725</v>
      </c>
      <c r="Q23" s="1"/>
    </row>
    <row r="24" spans="1:17" ht="15.75">
      <c r="A24" s="44"/>
      <c r="B24" s="6"/>
      <c r="C24" s="6"/>
      <c r="D24" s="6"/>
      <c r="E24" s="6"/>
      <c r="F24" s="467"/>
      <c r="G24" s="8"/>
      <c r="H24" s="6"/>
      <c r="I24" s="6"/>
      <c r="J24" s="6"/>
      <c r="K24" s="6"/>
      <c r="L24" s="6"/>
      <c r="M24" s="43"/>
      <c r="O24" s="2" t="s">
        <v>726</v>
      </c>
      <c r="Q24" s="1"/>
    </row>
    <row r="25" spans="1:17" ht="15.75">
      <c r="A25" s="44"/>
      <c r="B25" s="6"/>
      <c r="C25" s="467" t="s">
        <v>158</v>
      </c>
      <c r="D25" s="690">
        <f>BDI!$D$26</f>
        <v>0.22226164190779008</v>
      </c>
      <c r="E25" s="690"/>
      <c r="F25" s="467" t="s">
        <v>159</v>
      </c>
      <c r="G25" s="9">
        <f>G23*D25</f>
        <v>264956.95867082075</v>
      </c>
      <c r="H25" s="7"/>
      <c r="I25" s="7"/>
      <c r="J25" s="7"/>
      <c r="K25" s="6"/>
      <c r="L25" s="6"/>
      <c r="M25" s="43"/>
      <c r="O25" s="2" t="s">
        <v>727</v>
      </c>
      <c r="Q25" s="1"/>
    </row>
    <row r="26" spans="1:17" ht="15.75">
      <c r="A26" s="44"/>
      <c r="B26" s="6"/>
      <c r="C26" s="6"/>
      <c r="D26" s="6"/>
      <c r="E26" s="6"/>
      <c r="F26" s="467"/>
      <c r="G26" s="8"/>
      <c r="H26" s="6"/>
      <c r="I26" s="6"/>
      <c r="J26" s="6"/>
      <c r="K26" s="6"/>
      <c r="L26" s="6"/>
      <c r="M26" s="43"/>
      <c r="O26" s="2" t="s">
        <v>728</v>
      </c>
      <c r="Q26" s="1"/>
    </row>
    <row r="27" spans="1:17" ht="15.75">
      <c r="A27" s="44"/>
      <c r="B27" s="6"/>
      <c r="C27" s="6"/>
      <c r="D27" s="6"/>
      <c r="E27" s="467" t="s">
        <v>160</v>
      </c>
      <c r="F27" s="467" t="s">
        <v>159</v>
      </c>
      <c r="G27" s="696">
        <f>G23+G25</f>
        <v>1457051.8086708209</v>
      </c>
      <c r="H27" s="696"/>
      <c r="I27" s="10"/>
      <c r="J27" s="10"/>
      <c r="K27" s="6"/>
      <c r="L27" s="6"/>
      <c r="M27" s="43"/>
      <c r="O27" s="2" t="s">
        <v>729</v>
      </c>
      <c r="Q27" s="1"/>
    </row>
    <row r="28" spans="1:17" ht="15.75">
      <c r="A28" s="44"/>
      <c r="B28" s="6"/>
      <c r="C28" s="6"/>
      <c r="D28" s="6"/>
      <c r="E28" s="6"/>
      <c r="F28" s="6"/>
      <c r="G28" s="6"/>
      <c r="H28" s="6"/>
      <c r="I28" s="6"/>
      <c r="J28" s="6"/>
      <c r="K28" s="6"/>
      <c r="L28" s="6"/>
      <c r="M28" s="43"/>
      <c r="Q28" s="1"/>
    </row>
    <row r="29" spans="1:17" ht="15.75">
      <c r="A29" s="44"/>
      <c r="B29" s="6"/>
      <c r="C29" s="6"/>
      <c r="D29" s="6"/>
      <c r="E29" s="6"/>
      <c r="F29" s="6"/>
      <c r="G29" s="6"/>
      <c r="H29" s="6"/>
      <c r="I29" s="6"/>
      <c r="J29" s="6"/>
      <c r="K29" s="6"/>
      <c r="L29" s="6"/>
      <c r="M29" s="43"/>
      <c r="Q29" s="1"/>
    </row>
    <row r="30" spans="1:17" ht="15.75">
      <c r="A30" s="44"/>
      <c r="B30" s="6"/>
      <c r="C30" s="6"/>
      <c r="D30" s="6"/>
      <c r="E30" s="6"/>
      <c r="F30" s="6"/>
      <c r="G30" s="6"/>
      <c r="H30" s="6"/>
      <c r="I30" s="6"/>
      <c r="J30" s="6"/>
      <c r="K30" s="6"/>
      <c r="L30" s="6"/>
      <c r="M30" s="43"/>
      <c r="Q30" s="1"/>
    </row>
    <row r="31" spans="1:17" ht="15.75">
      <c r="A31" s="44"/>
      <c r="B31" s="6"/>
      <c r="C31" s="6"/>
      <c r="D31" s="6"/>
      <c r="E31" s="467" t="s">
        <v>161</v>
      </c>
      <c r="F31" s="573">
        <v>330</v>
      </c>
      <c r="G31" s="693" t="s">
        <v>167</v>
      </c>
      <c r="H31" s="693"/>
      <c r="I31" s="693"/>
      <c r="J31" s="468"/>
      <c r="K31" s="468"/>
      <c r="L31" s="468"/>
      <c r="M31" s="43"/>
      <c r="Q31" s="1"/>
    </row>
    <row r="32" spans="1:17" ht="15.75">
      <c r="A32" s="44"/>
      <c r="B32" s="6"/>
      <c r="C32" s="6"/>
      <c r="D32" s="6"/>
      <c r="E32" s="467"/>
      <c r="F32" s="468"/>
      <c r="G32" s="468"/>
      <c r="H32" s="468"/>
      <c r="I32" s="468"/>
      <c r="J32" s="468"/>
      <c r="K32" s="468"/>
      <c r="L32" s="468"/>
      <c r="M32" s="43"/>
      <c r="Q32" s="1"/>
    </row>
    <row r="33" spans="1:17" ht="15.75">
      <c r="A33" s="44"/>
      <c r="B33" s="6"/>
      <c r="C33" s="6"/>
      <c r="D33" s="6"/>
      <c r="E33" s="6"/>
      <c r="F33" s="6"/>
      <c r="G33" s="6"/>
      <c r="H33" s="6"/>
      <c r="I33" s="6"/>
      <c r="J33" s="6"/>
      <c r="K33" s="6"/>
      <c r="L33" s="6"/>
      <c r="M33" s="43"/>
      <c r="Q33" s="1"/>
    </row>
    <row r="34" spans="1:17" ht="15.75">
      <c r="A34" s="44"/>
      <c r="B34" s="6"/>
      <c r="C34" s="6"/>
      <c r="D34" s="6"/>
      <c r="E34" s="467" t="s">
        <v>162</v>
      </c>
      <c r="F34" s="683" t="s">
        <v>163</v>
      </c>
      <c r="G34" s="691"/>
      <c r="H34" s="686">
        <f>IF(RESUMO!F35&lt;&gt;"",RESUMO!F35," ")</f>
        <v>0.71332101636040113</v>
      </c>
      <c r="I34" s="686"/>
      <c r="J34" s="11"/>
      <c r="K34" s="6"/>
      <c r="L34" s="6"/>
      <c r="M34" s="43"/>
      <c r="Q34" s="1"/>
    </row>
    <row r="35" spans="1:17" ht="15.75">
      <c r="A35" s="44"/>
      <c r="B35" s="6"/>
      <c r="C35" s="6"/>
      <c r="D35" s="6"/>
      <c r="E35" s="6"/>
      <c r="F35" s="464"/>
      <c r="G35" s="464"/>
      <c r="H35" s="349"/>
      <c r="I35" s="349"/>
      <c r="J35" s="6"/>
      <c r="K35" s="6"/>
      <c r="L35" s="6"/>
      <c r="M35" s="43"/>
      <c r="Q35" s="1"/>
    </row>
    <row r="36" spans="1:17" ht="15.75">
      <c r="A36" s="44"/>
      <c r="B36" s="6"/>
      <c r="C36" s="467"/>
      <c r="D36" s="467"/>
      <c r="E36" s="467"/>
      <c r="F36" s="683" t="s">
        <v>164</v>
      </c>
      <c r="G36" s="691"/>
      <c r="H36" s="686">
        <f>IF(H34=0,"",1-H34)</f>
        <v>0.28667898363959887</v>
      </c>
      <c r="I36" s="686"/>
      <c r="J36" s="11"/>
      <c r="K36" s="6"/>
      <c r="L36" s="6"/>
      <c r="M36" s="43"/>
      <c r="Q36" s="1"/>
    </row>
    <row r="37" spans="1:17" ht="16.5" thickBot="1">
      <c r="A37" s="45"/>
      <c r="B37" s="46"/>
      <c r="C37" s="46"/>
      <c r="D37" s="46"/>
      <c r="E37" s="46"/>
      <c r="F37" s="46"/>
      <c r="G37" s="46"/>
      <c r="H37" s="46"/>
      <c r="I37" s="46"/>
      <c r="J37" s="46"/>
      <c r="K37" s="46"/>
      <c r="L37" s="46"/>
      <c r="M37" s="47"/>
      <c r="Q37" s="1"/>
    </row>
    <row r="38" spans="1:17" ht="16.5" thickBot="1">
      <c r="A38" s="6"/>
      <c r="B38" s="6"/>
      <c r="C38" s="6"/>
      <c r="D38" s="6"/>
      <c r="E38" s="6"/>
      <c r="F38" s="6"/>
      <c r="G38" s="6"/>
      <c r="H38" s="6"/>
      <c r="I38" s="6"/>
      <c r="J38" s="6"/>
      <c r="K38" s="6"/>
      <c r="L38" s="6"/>
      <c r="M38" s="6"/>
      <c r="Q38" s="1"/>
    </row>
    <row r="39" spans="1:17" ht="15.75">
      <c r="A39" s="38"/>
      <c r="B39" s="39"/>
      <c r="C39" s="39"/>
      <c r="D39" s="39"/>
      <c r="E39" s="39"/>
      <c r="F39" s="40"/>
      <c r="G39" s="40"/>
      <c r="H39" s="40"/>
      <c r="I39" s="41"/>
      <c r="J39" s="41"/>
      <c r="K39" s="41"/>
      <c r="L39" s="41"/>
      <c r="M39" s="42"/>
      <c r="Q39" s="1"/>
    </row>
    <row r="40" spans="1:17" ht="15.75">
      <c r="A40" s="682" t="s">
        <v>165</v>
      </c>
      <c r="B40" s="683"/>
      <c r="C40" s="683"/>
      <c r="D40" s="683"/>
      <c r="E40" s="467"/>
      <c r="F40" s="468" t="s">
        <v>150</v>
      </c>
      <c r="G40" s="687" t="s">
        <v>14104</v>
      </c>
      <c r="H40" s="687"/>
      <c r="I40" s="687"/>
      <c r="J40" s="687"/>
      <c r="K40" s="687"/>
      <c r="L40" s="687"/>
      <c r="M40" s="688"/>
      <c r="Q40" s="1"/>
    </row>
    <row r="41" spans="1:17" ht="15.75">
      <c r="A41" s="44"/>
      <c r="B41" s="6"/>
      <c r="C41" s="6"/>
      <c r="D41" s="6"/>
      <c r="E41" s="6"/>
      <c r="F41" s="6"/>
      <c r="G41" s="6"/>
      <c r="H41" s="6"/>
      <c r="I41" s="6"/>
      <c r="J41" s="6"/>
      <c r="K41" s="6"/>
      <c r="L41" s="6"/>
      <c r="M41" s="43"/>
      <c r="Q41" s="1"/>
    </row>
    <row r="42" spans="1:17" ht="15.75">
      <c r="A42" s="682" t="s">
        <v>166</v>
      </c>
      <c r="B42" s="683"/>
      <c r="C42" s="683"/>
      <c r="D42" s="683"/>
      <c r="E42" s="467"/>
      <c r="F42" s="12" t="s">
        <v>150</v>
      </c>
      <c r="G42" s="684" t="s">
        <v>14105</v>
      </c>
      <c r="H42" s="684"/>
      <c r="I42" s="684"/>
      <c r="J42" s="684"/>
      <c r="K42" s="684"/>
      <c r="L42" s="684"/>
      <c r="M42" s="685"/>
      <c r="Q42" s="1"/>
    </row>
    <row r="43" spans="1:17" ht="15.75">
      <c r="A43" s="44" t="s">
        <v>150</v>
      </c>
      <c r="B43" s="467"/>
      <c r="C43" s="467"/>
      <c r="D43" s="467"/>
      <c r="E43" s="467"/>
      <c r="F43" s="12"/>
      <c r="G43" s="12"/>
      <c r="H43" s="12"/>
      <c r="I43" s="6"/>
      <c r="J43" s="6"/>
      <c r="K43" s="6"/>
      <c r="L43" s="6"/>
      <c r="M43" s="43"/>
      <c r="Q43" s="1"/>
    </row>
    <row r="44" spans="1:17" ht="15.75">
      <c r="A44" s="44"/>
      <c r="B44" s="6"/>
      <c r="C44" s="6"/>
      <c r="D44" s="6"/>
      <c r="E44" s="6"/>
      <c r="F44" s="13"/>
      <c r="G44" s="684" t="s">
        <v>14108</v>
      </c>
      <c r="H44" s="684"/>
      <c r="I44" s="684"/>
      <c r="J44" s="684"/>
      <c r="K44" s="684"/>
      <c r="L44" s="684"/>
      <c r="M44" s="685"/>
      <c r="Q44" s="1"/>
    </row>
    <row r="45" spans="1:17" ht="16.5" thickBot="1">
      <c r="A45" s="45"/>
      <c r="B45" s="46"/>
      <c r="C45" s="46"/>
      <c r="D45" s="46"/>
      <c r="E45" s="46"/>
      <c r="F45" s="46"/>
      <c r="G45" s="46"/>
      <c r="H45" s="46"/>
      <c r="I45" s="46"/>
      <c r="J45" s="46"/>
      <c r="K45" s="46"/>
      <c r="L45" s="46"/>
      <c r="M45" s="47"/>
      <c r="Q45" s="1"/>
    </row>
    <row r="46" spans="1:17" ht="15.75" thickBot="1">
      <c r="Q46" s="1"/>
    </row>
    <row r="47" spans="1:17">
      <c r="A47" s="31"/>
      <c r="B47" s="32"/>
      <c r="C47" s="32"/>
      <c r="D47" s="32"/>
      <c r="E47" s="32"/>
      <c r="F47" s="32"/>
      <c r="G47" s="32"/>
      <c r="H47" s="32"/>
      <c r="I47" s="32"/>
      <c r="J47" s="32"/>
      <c r="K47" s="32"/>
      <c r="L47" s="32"/>
      <c r="M47" s="33"/>
      <c r="Q47" s="1"/>
    </row>
    <row r="48" spans="1:17">
      <c r="A48" s="30"/>
      <c r="M48" s="34"/>
      <c r="Q48" s="1"/>
    </row>
    <row r="49" spans="1:17">
      <c r="A49" s="30"/>
      <c r="M49" s="34"/>
      <c r="Q49" s="1"/>
    </row>
    <row r="50" spans="1:17">
      <c r="A50" s="30"/>
      <c r="M50" s="34"/>
      <c r="Q50" s="1"/>
    </row>
    <row r="51" spans="1:17">
      <c r="A51" s="30"/>
      <c r="M51" s="34"/>
      <c r="Q51" s="1"/>
    </row>
    <row r="52" spans="1:17">
      <c r="A52" s="30"/>
      <c r="M52" s="34"/>
      <c r="Q52" s="1"/>
    </row>
    <row r="53" spans="1:17">
      <c r="A53" s="30"/>
      <c r="M53" s="34"/>
      <c r="Q53" s="1"/>
    </row>
    <row r="54" spans="1:17">
      <c r="A54" s="30"/>
      <c r="B54" s="674" t="s">
        <v>176</v>
      </c>
      <c r="C54" s="674"/>
      <c r="D54" s="674"/>
      <c r="E54" s="674"/>
      <c r="G54" s="674" t="s">
        <v>177</v>
      </c>
      <c r="H54" s="674"/>
      <c r="I54" s="674" t="s">
        <v>178</v>
      </c>
      <c r="J54" s="674"/>
      <c r="K54" s="674"/>
      <c r="L54" s="674"/>
      <c r="M54" s="681"/>
      <c r="Q54" s="1"/>
    </row>
    <row r="55" spans="1:17">
      <c r="A55" s="697" t="str">
        <f>IF(DADOS!D24&lt;&gt;"",DADOS!D24,"")</f>
        <v>GIAN CARLOS BORTOLINI VALLI</v>
      </c>
      <c r="B55" s="698"/>
      <c r="C55" s="698"/>
      <c r="D55" s="698"/>
      <c r="E55" s="698"/>
      <c r="F55" s="698"/>
      <c r="G55" s="674"/>
      <c r="H55" s="674"/>
      <c r="I55" s="674"/>
      <c r="J55" s="674"/>
      <c r="K55" s="674"/>
      <c r="L55" s="674"/>
      <c r="M55" s="681"/>
      <c r="Q55" s="1"/>
    </row>
    <row r="56" spans="1:17">
      <c r="A56" s="30"/>
      <c r="B56" s="674" t="s">
        <v>203</v>
      </c>
      <c r="C56" s="674"/>
      <c r="D56" s="674"/>
      <c r="E56" s="674"/>
      <c r="F56" s="463"/>
      <c r="G56" s="674" t="s">
        <v>708</v>
      </c>
      <c r="H56" s="674"/>
      <c r="I56" s="674" t="s">
        <v>214</v>
      </c>
      <c r="J56" s="674"/>
      <c r="K56" s="674"/>
      <c r="L56" s="674"/>
      <c r="M56" s="681"/>
      <c r="Q56" s="1"/>
    </row>
    <row r="57" spans="1:17">
      <c r="A57" s="30"/>
      <c r="B57" s="674" t="s">
        <v>168</v>
      </c>
      <c r="C57" s="674"/>
      <c r="D57" s="674"/>
      <c r="E57" s="674"/>
      <c r="F57" s="463"/>
      <c r="G57" s="674" t="s">
        <v>168</v>
      </c>
      <c r="H57" s="674"/>
      <c r="I57" s="674" t="s">
        <v>168</v>
      </c>
      <c r="J57" s="674"/>
      <c r="K57" s="674"/>
      <c r="L57" s="674"/>
      <c r="M57" s="681"/>
      <c r="Q57" s="1"/>
    </row>
    <row r="58" spans="1:17" ht="15.75" thickBot="1">
      <c r="A58" s="35"/>
      <c r="B58" s="36"/>
      <c r="C58" s="36"/>
      <c r="D58" s="36"/>
      <c r="E58" s="36"/>
      <c r="F58" s="36"/>
      <c r="G58" s="36"/>
      <c r="H58" s="36"/>
      <c r="I58" s="36"/>
      <c r="J58" s="36"/>
      <c r="K58" s="36"/>
      <c r="L58" s="36"/>
      <c r="M58" s="37"/>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40">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G23:H23"/>
    <mergeCell ref="G27:H27"/>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43"/>
  <sheetViews>
    <sheetView view="pageLayout" zoomScaleNormal="100" zoomScaleSheetLayoutView="100" workbookViewId="0">
      <selection activeCell="G25" sqref="G25"/>
    </sheetView>
  </sheetViews>
  <sheetFormatPr defaultRowHeight="12.75"/>
  <cols>
    <col min="1" max="1" width="13.28515625" style="297" customWidth="1"/>
    <col min="2" max="2" width="37.85546875" style="297" customWidth="1"/>
    <col min="3" max="3" width="15.140625" style="297" bestFit="1" customWidth="1"/>
    <col min="4" max="4" width="11" style="297" bestFit="1" customWidth="1"/>
    <col min="5" max="5" width="14" style="325" customWidth="1"/>
    <col min="6" max="6" width="23.42578125" style="297" customWidth="1"/>
    <col min="7" max="8" width="12" style="297" bestFit="1" customWidth="1"/>
    <col min="9" max="9" width="15.140625" style="297" bestFit="1" customWidth="1"/>
    <col min="10" max="10" width="9.140625" style="297"/>
    <col min="11" max="11" width="25.140625" style="297" bestFit="1" customWidth="1"/>
    <col min="12" max="16384" width="9.140625" style="297"/>
  </cols>
  <sheetData>
    <row r="1" spans="1:11" s="291" customFormat="1">
      <c r="E1" s="292"/>
    </row>
    <row r="2" spans="1:11" s="291" customFormat="1">
      <c r="E2" s="292"/>
    </row>
    <row r="3" spans="1:11" s="291" customFormat="1">
      <c r="B3" s="711"/>
      <c r="C3" s="711"/>
      <c r="D3" s="711"/>
      <c r="E3" s="711"/>
      <c r="F3" s="711"/>
      <c r="G3" s="711"/>
      <c r="H3" s="711"/>
    </row>
    <row r="4" spans="1:11" s="291" customFormat="1">
      <c r="B4" s="711"/>
      <c r="C4" s="711"/>
      <c r="D4" s="711"/>
      <c r="E4" s="711"/>
      <c r="F4" s="711"/>
      <c r="G4" s="711"/>
      <c r="H4" s="711"/>
    </row>
    <row r="5" spans="1:11" s="291" customFormat="1">
      <c r="B5" s="711"/>
      <c r="C5" s="711"/>
      <c r="D5" s="711"/>
      <c r="E5" s="711"/>
      <c r="F5" s="711"/>
      <c r="G5" s="711"/>
      <c r="H5" s="711"/>
    </row>
    <row r="6" spans="1:11" s="291" customFormat="1">
      <c r="B6" s="711"/>
      <c r="C6" s="711"/>
      <c r="D6" s="711"/>
      <c r="E6" s="711"/>
      <c r="F6" s="711"/>
      <c r="G6" s="711"/>
      <c r="H6" s="711"/>
    </row>
    <row r="7" spans="1:11" s="291" customFormat="1" ht="15">
      <c r="B7" s="293"/>
      <c r="C7" s="505" t="s">
        <v>135</v>
      </c>
      <c r="D7" s="506" t="str">
        <f>IF(DADOS!$D$12&lt;&gt;"",DADOS!$D$12," ")</f>
        <v>CONSTRUÇÃO DE UNIDADE BÁSICA DE SAÚDE TIPO 1</v>
      </c>
      <c r="E7" s="506"/>
      <c r="F7" s="294"/>
      <c r="G7" s="294"/>
      <c r="H7" s="294"/>
      <c r="I7" s="294"/>
    </row>
    <row r="8" spans="1:11" s="291" customFormat="1" ht="15">
      <c r="B8" s="293"/>
      <c r="C8" s="505" t="s">
        <v>267</v>
      </c>
      <c r="D8" s="507">
        <f>IF('FOLHA FECHAMENTO'!F31&lt;&gt;"",'FOLHA FECHAMENTO'!F31," ")</f>
        <v>330</v>
      </c>
      <c r="E8" s="506" t="s">
        <v>167</v>
      </c>
      <c r="F8" s="294"/>
      <c r="G8" s="294"/>
      <c r="H8" s="294"/>
      <c r="I8" s="294"/>
    </row>
    <row r="9" spans="1:11" s="291" customFormat="1" ht="15.75">
      <c r="A9" s="295"/>
      <c r="C9" s="508" t="s">
        <v>215</v>
      </c>
      <c r="D9" s="509"/>
      <c r="E9" s="510"/>
      <c r="H9" s="712" t="s">
        <v>216</v>
      </c>
      <c r="I9" s="712"/>
    </row>
    <row r="10" spans="1:11" s="291" customFormat="1" ht="13.5" thickBot="1">
      <c r="E10" s="292"/>
    </row>
    <row r="11" spans="1:11" ht="13.5" thickBot="1">
      <c r="A11" s="703" t="s">
        <v>217</v>
      </c>
      <c r="B11" s="704"/>
      <c r="C11" s="704"/>
      <c r="D11" s="704"/>
      <c r="E11" s="704"/>
      <c r="F11" s="704"/>
      <c r="G11" s="704"/>
      <c r="H11" s="705"/>
      <c r="I11" s="350">
        <f>'FOLHA FECHAMENTO'!$G$23</f>
        <v>1192094.8500000001</v>
      </c>
    </row>
    <row r="12" spans="1:11" s="299" customFormat="1" ht="18" customHeight="1" thickBot="1">
      <c r="A12" s="699" t="s">
        <v>141</v>
      </c>
      <c r="B12" s="699" t="s">
        <v>218</v>
      </c>
      <c r="C12" s="699" t="s">
        <v>219</v>
      </c>
      <c r="D12" s="699" t="s">
        <v>220</v>
      </c>
      <c r="E12" s="706" t="s">
        <v>221</v>
      </c>
      <c r="F12" s="706" t="s">
        <v>222</v>
      </c>
      <c r="G12" s="699" t="s">
        <v>223</v>
      </c>
      <c r="H12" s="699"/>
      <c r="I12" s="699"/>
    </row>
    <row r="13" spans="1:11" s="299" customFormat="1" ht="30" customHeight="1" thickBot="1">
      <c r="A13" s="699"/>
      <c r="B13" s="699"/>
      <c r="C13" s="699"/>
      <c r="D13" s="699"/>
      <c r="E13" s="707"/>
      <c r="F13" s="707"/>
      <c r="G13" s="298" t="s">
        <v>224</v>
      </c>
      <c r="H13" s="298" t="s">
        <v>225</v>
      </c>
      <c r="I13" s="298" t="s">
        <v>226</v>
      </c>
    </row>
    <row r="14" spans="1:11" ht="15.95" customHeight="1" thickBot="1">
      <c r="A14" s="275">
        <v>1</v>
      </c>
      <c r="B14" s="300" t="s">
        <v>227</v>
      </c>
      <c r="C14" s="301">
        <f>D14*$I$11</f>
        <v>47683.794000000002</v>
      </c>
      <c r="D14" s="302">
        <v>0.04</v>
      </c>
      <c r="E14" s="275"/>
      <c r="F14" s="275" t="str">
        <f>IF(AND(D14&gt;=G14,D14&lt;=I14),"OK","DIFERE")</f>
        <v>OK</v>
      </c>
      <c r="G14" s="303">
        <v>0.03</v>
      </c>
      <c r="H14" s="303">
        <v>0.04</v>
      </c>
      <c r="I14" s="303">
        <v>5.5E-2</v>
      </c>
      <c r="J14" s="297" t="s">
        <v>228</v>
      </c>
      <c r="K14" s="297" t="s">
        <v>229</v>
      </c>
    </row>
    <row r="15" spans="1:11" ht="15.95" customHeight="1" thickBot="1">
      <c r="A15" s="275">
        <v>2</v>
      </c>
      <c r="B15" s="300" t="s">
        <v>230</v>
      </c>
      <c r="C15" s="301">
        <f>D15*$I$11</f>
        <v>9536.7588000000014</v>
      </c>
      <c r="D15" s="304">
        <v>8.0000000000000002E-3</v>
      </c>
      <c r="E15" s="275"/>
      <c r="F15" s="275" t="str">
        <f>IF(AND(D15&gt;=G15,D15&lt;=I15),"OK","DIFERE")</f>
        <v>OK</v>
      </c>
      <c r="G15" s="303">
        <v>8.0000000000000002E-3</v>
      </c>
      <c r="H15" s="303">
        <v>8.0000000000000002E-3</v>
      </c>
      <c r="I15" s="303">
        <v>0.01</v>
      </c>
      <c r="J15" s="297" t="s">
        <v>231</v>
      </c>
      <c r="K15" s="297" t="s">
        <v>232</v>
      </c>
    </row>
    <row r="16" spans="1:11" ht="15.95" customHeight="1" thickBot="1">
      <c r="A16" s="275">
        <v>3</v>
      </c>
      <c r="B16" s="300" t="s">
        <v>233</v>
      </c>
      <c r="C16" s="301">
        <f>D16*$I$11</f>
        <v>15139.604595000001</v>
      </c>
      <c r="D16" s="304">
        <v>1.2699999999999999E-2</v>
      </c>
      <c r="E16" s="275"/>
      <c r="F16" s="275" t="str">
        <f>IF(AND(D16&gt;=G16,D16&lt;=I16),"OK","DIFERE")</f>
        <v>OK</v>
      </c>
      <c r="G16" s="303">
        <v>9.7000000000000003E-3</v>
      </c>
      <c r="H16" s="303">
        <v>1.2699999999999999E-2</v>
      </c>
      <c r="I16" s="303">
        <v>1.2699999999999999E-2</v>
      </c>
      <c r="J16" s="297" t="s">
        <v>234</v>
      </c>
      <c r="K16" s="297" t="s">
        <v>235</v>
      </c>
    </row>
    <row r="17" spans="1:11" ht="15.95" customHeight="1" thickBot="1">
      <c r="A17" s="275">
        <v>4</v>
      </c>
      <c r="B17" s="300" t="s">
        <v>236</v>
      </c>
      <c r="C17" s="301">
        <f>D17*($I$11+C14+C15+C16)</f>
        <v>15552.7965909585</v>
      </c>
      <c r="D17" s="304">
        <v>1.23E-2</v>
      </c>
      <c r="E17" s="275"/>
      <c r="F17" s="275" t="str">
        <f>IF(AND(D17&gt;=G17,D17&lt;=I17),"OK","DIFERE")</f>
        <v>OK</v>
      </c>
      <c r="G17" s="303">
        <v>5.8999999999999999E-3</v>
      </c>
      <c r="H17" s="303">
        <v>1.23E-2</v>
      </c>
      <c r="I17" s="303">
        <v>1.3899999999999999E-2</v>
      </c>
      <c r="J17" s="297" t="s">
        <v>237</v>
      </c>
      <c r="K17" s="297" t="s">
        <v>238</v>
      </c>
    </row>
    <row r="18" spans="1:11" ht="15.95" customHeight="1" thickBot="1">
      <c r="A18" s="275">
        <v>5</v>
      </c>
      <c r="B18" s="300" t="s">
        <v>239</v>
      </c>
      <c r="C18" s="301">
        <f>D18*($I$11+C14+C15+C16+C17)</f>
        <v>94720.577494960919</v>
      </c>
      <c r="D18" s="304">
        <v>7.3999999999999996E-2</v>
      </c>
      <c r="E18" s="275"/>
      <c r="F18" s="275" t="str">
        <f>IF(AND(D18&gt;=G18,D18&lt;=I18),"OK","DIFERE")</f>
        <v>OK</v>
      </c>
      <c r="G18" s="303">
        <v>6.1600000000000002E-2</v>
      </c>
      <c r="H18" s="303">
        <v>7.3999999999999996E-2</v>
      </c>
      <c r="I18" s="303">
        <v>8.9599999999999999E-2</v>
      </c>
      <c r="J18" s="297" t="s">
        <v>206</v>
      </c>
      <c r="K18" s="297" t="s">
        <v>240</v>
      </c>
    </row>
    <row r="19" spans="1:11" ht="15.95" customHeight="1" thickBot="1">
      <c r="A19" s="275">
        <v>6</v>
      </c>
      <c r="B19" s="305" t="s">
        <v>241</v>
      </c>
      <c r="C19" s="306">
        <f>D19*$I$11*(1+D26)</f>
        <v>82323.427189901369</v>
      </c>
      <c r="D19" s="307">
        <f>SUM(D20:D23)</f>
        <v>5.6499999999999995E-2</v>
      </c>
      <c r="E19" s="308"/>
      <c r="F19" s="296"/>
      <c r="G19" s="309"/>
      <c r="H19" s="309"/>
      <c r="I19" s="310"/>
      <c r="J19" s="297" t="s">
        <v>242</v>
      </c>
      <c r="K19" s="297" t="s">
        <v>243</v>
      </c>
    </row>
    <row r="20" spans="1:11" ht="15.95" customHeight="1" thickBot="1">
      <c r="A20" s="311" t="s">
        <v>244</v>
      </c>
      <c r="B20" s="708" t="s">
        <v>245</v>
      </c>
      <c r="C20" s="709"/>
      <c r="D20" s="304">
        <v>6.4999999999999997E-3</v>
      </c>
      <c r="E20" s="308"/>
      <c r="F20" s="296"/>
      <c r="G20" s="296"/>
      <c r="H20" s="296"/>
      <c r="I20" s="312"/>
    </row>
    <row r="21" spans="1:11" ht="15.95" customHeight="1" thickBot="1">
      <c r="A21" s="311" t="s">
        <v>246</v>
      </c>
      <c r="B21" s="708" t="s">
        <v>247</v>
      </c>
      <c r="C21" s="709"/>
      <c r="D21" s="304">
        <v>0.03</v>
      </c>
      <c r="E21" s="308"/>
      <c r="F21" s="296"/>
      <c r="G21" s="296"/>
      <c r="H21" s="296"/>
      <c r="I21" s="312"/>
    </row>
    <row r="22" spans="1:11" ht="15.95" customHeight="1" thickBot="1">
      <c r="A22" s="311" t="s">
        <v>248</v>
      </c>
      <c r="B22" s="708" t="s">
        <v>249</v>
      </c>
      <c r="C22" s="709"/>
      <c r="D22" s="304">
        <v>0.02</v>
      </c>
      <c r="E22" s="308"/>
      <c r="F22" s="296"/>
      <c r="G22" s="296"/>
      <c r="H22" s="296"/>
      <c r="I22" s="312"/>
    </row>
    <row r="23" spans="1:11" ht="15.95" customHeight="1" thickBot="1">
      <c r="A23" s="311" t="s">
        <v>250</v>
      </c>
      <c r="B23" s="708" t="s">
        <v>251</v>
      </c>
      <c r="C23" s="710"/>
      <c r="D23" s="313">
        <v>0</v>
      </c>
      <c r="E23" s="308"/>
      <c r="F23" s="296"/>
      <c r="G23" s="296"/>
      <c r="H23" s="296"/>
      <c r="I23" s="312"/>
    </row>
    <row r="24" spans="1:11" ht="15.95" customHeight="1" thickBot="1">
      <c r="A24" s="713" t="s">
        <v>252</v>
      </c>
      <c r="B24" s="713"/>
      <c r="C24" s="314">
        <f>SUM(C14:C19)</f>
        <v>264956.95867082081</v>
      </c>
      <c r="D24" s="275"/>
      <c r="E24" s="275"/>
      <c r="F24" s="700" t="s">
        <v>253</v>
      </c>
      <c r="G24" s="701"/>
      <c r="H24" s="701"/>
      <c r="I24" s="702"/>
    </row>
    <row r="25" spans="1:11" ht="15.95" customHeight="1" thickBot="1">
      <c r="A25" s="713" t="s">
        <v>254</v>
      </c>
      <c r="B25" s="713"/>
      <c r="C25" s="314">
        <f>C24+I11</f>
        <v>1457051.8086708209</v>
      </c>
      <c r="D25" s="275"/>
      <c r="E25" s="275"/>
      <c r="F25" s="315" t="s">
        <v>255</v>
      </c>
      <c r="G25" s="303">
        <v>0.2034</v>
      </c>
      <c r="H25" s="303">
        <v>0.22120000000000001</v>
      </c>
      <c r="I25" s="303">
        <v>0.25</v>
      </c>
      <c r="K25" s="316"/>
    </row>
    <row r="26" spans="1:11" ht="15.95" customHeight="1" thickBot="1">
      <c r="A26" s="713" t="s">
        <v>256</v>
      </c>
      <c r="B26" s="713"/>
      <c r="C26" s="713"/>
      <c r="D26" s="351">
        <f>(((1+$D14+$D15+$D16)*(1+$D17)*(1+$D18)/(1-$D19)))-1</f>
        <v>0.22226164190779008</v>
      </c>
      <c r="E26" s="275" t="str">
        <f>IF(AND($D26&gt;=$G26,$D26&lt;=$I26),"OK","DIFERE")</f>
        <v>OK</v>
      </c>
      <c r="F26" s="315" t="s">
        <v>257</v>
      </c>
      <c r="G26" s="303">
        <f>((G25+1)*(1-E29))/((1-E29)-D23)-1</f>
        <v>0.20340000000000003</v>
      </c>
      <c r="H26" s="303">
        <f>((H25+1)*(1-E29))/((1-E29)-D23)-1</f>
        <v>0.22120000000000006</v>
      </c>
      <c r="I26" s="303">
        <f>((I25+1)*(1-E29))/((1-E29)-D23)-1</f>
        <v>0.25</v>
      </c>
    </row>
    <row r="27" spans="1:11" ht="13.5" thickBot="1">
      <c r="A27" s="296"/>
      <c r="B27" s="296"/>
      <c r="C27" s="296"/>
      <c r="D27" s="296"/>
      <c r="E27" s="317"/>
      <c r="F27" s="296"/>
      <c r="G27" s="296"/>
      <c r="H27" s="296"/>
      <c r="I27" s="296"/>
    </row>
    <row r="28" spans="1:11">
      <c r="A28" s="296"/>
      <c r="B28" s="296"/>
      <c r="C28" s="296"/>
      <c r="D28" s="296"/>
      <c r="E28" s="317"/>
      <c r="F28" s="318" t="s">
        <v>258</v>
      </c>
      <c r="G28" s="319"/>
      <c r="H28" s="319"/>
      <c r="I28" s="320"/>
    </row>
    <row r="29" spans="1:11">
      <c r="A29" s="296"/>
      <c r="B29" s="296"/>
      <c r="C29" s="296"/>
      <c r="D29" s="296"/>
      <c r="E29" s="317"/>
      <c r="F29" s="321"/>
      <c r="G29" s="296"/>
      <c r="H29" s="296"/>
      <c r="I29" s="312"/>
    </row>
    <row r="30" spans="1:11">
      <c r="A30" s="296"/>
      <c r="B30" s="296"/>
      <c r="C30" s="296"/>
      <c r="D30" s="296"/>
      <c r="E30" s="317"/>
      <c r="F30" s="321"/>
      <c r="G30" s="296"/>
      <c r="H30" s="296"/>
      <c r="I30" s="312"/>
    </row>
    <row r="31" spans="1:11">
      <c r="A31" s="296"/>
      <c r="B31" s="296"/>
      <c r="C31" s="296"/>
      <c r="D31" s="296"/>
      <c r="E31" s="317"/>
      <c r="F31" s="321"/>
      <c r="G31" s="296"/>
      <c r="H31" s="296"/>
      <c r="I31" s="312"/>
    </row>
    <row r="32" spans="1:11">
      <c r="A32" s="296" t="s">
        <v>259</v>
      </c>
      <c r="B32" s="296"/>
      <c r="C32" s="296"/>
      <c r="D32" s="296"/>
      <c r="E32" s="317"/>
      <c r="F32" s="321"/>
      <c r="G32" s="296"/>
      <c r="H32" s="296"/>
      <c r="I32" s="312"/>
    </row>
    <row r="33" spans="1:9">
      <c r="A33" s="296" t="s">
        <v>260</v>
      </c>
      <c r="B33" s="296"/>
      <c r="C33" s="296"/>
      <c r="D33" s="296"/>
      <c r="E33" s="317"/>
      <c r="F33" s="321"/>
      <c r="G33" s="296"/>
      <c r="H33" s="296"/>
      <c r="I33" s="312"/>
    </row>
    <row r="34" spans="1:9">
      <c r="A34" s="296" t="s">
        <v>261</v>
      </c>
      <c r="B34" s="296"/>
      <c r="C34" s="296"/>
      <c r="D34" s="296"/>
      <c r="E34" s="317"/>
      <c r="F34" s="321"/>
      <c r="G34" s="296"/>
      <c r="H34" s="296"/>
      <c r="I34" s="312"/>
    </row>
    <row r="35" spans="1:9" ht="13.5" thickBot="1">
      <c r="A35" s="296" t="s">
        <v>262</v>
      </c>
      <c r="B35" s="296"/>
      <c r="C35" s="296"/>
      <c r="D35" s="296"/>
      <c r="E35" s="317"/>
      <c r="F35" s="322"/>
      <c r="G35" s="323"/>
      <c r="H35" s="323"/>
      <c r="I35" s="324"/>
    </row>
    <row r="36" spans="1:9">
      <c r="A36" s="296" t="s">
        <v>263</v>
      </c>
      <c r="B36" s="296"/>
      <c r="C36" s="296"/>
      <c r="D36" s="296"/>
      <c r="E36" s="317"/>
      <c r="F36" s="296"/>
      <c r="G36" s="296"/>
      <c r="H36" s="296"/>
      <c r="I36" s="296"/>
    </row>
    <row r="37" spans="1:9">
      <c r="A37" s="296" t="s">
        <v>264</v>
      </c>
      <c r="B37" s="296"/>
      <c r="C37" s="296"/>
      <c r="D37" s="296"/>
      <c r="E37" s="317"/>
      <c r="F37" s="296"/>
      <c r="G37" s="296"/>
      <c r="H37" s="296"/>
      <c r="I37" s="296"/>
    </row>
    <row r="38" spans="1:9">
      <c r="A38" s="296" t="s">
        <v>265</v>
      </c>
      <c r="B38" s="296"/>
      <c r="C38" s="296"/>
      <c r="D38" s="296"/>
      <c r="E38" s="317"/>
      <c r="F38" s="296"/>
      <c r="G38" s="296"/>
      <c r="H38" s="296"/>
      <c r="I38" s="296"/>
    </row>
    <row r="39" spans="1:9" ht="13.5" thickBot="1">
      <c r="A39" s="296" t="s">
        <v>266</v>
      </c>
      <c r="B39" s="296"/>
      <c r="C39" s="296"/>
      <c r="D39" s="296"/>
      <c r="E39" s="317"/>
      <c r="F39" s="79"/>
      <c r="G39" s="79"/>
      <c r="H39" s="79"/>
      <c r="I39" s="296"/>
    </row>
    <row r="40" spans="1:9" ht="19.5" customHeight="1">
      <c r="A40" s="296"/>
      <c r="B40" s="296"/>
      <c r="C40" s="296"/>
      <c r="D40" s="296"/>
      <c r="E40" s="317"/>
      <c r="F40" s="714" t="str">
        <f>IF(DADOS!$D$24&lt;&gt;"",DADOS!$D$24," ")</f>
        <v>GIAN CARLOS BORTOLINI VALLI</v>
      </c>
      <c r="G40" s="714"/>
      <c r="H40" s="714"/>
      <c r="I40" s="296"/>
    </row>
    <row r="41" spans="1:9">
      <c r="A41" s="296"/>
      <c r="B41" s="296"/>
      <c r="C41" s="296"/>
      <c r="D41" s="296"/>
      <c r="E41" s="317"/>
      <c r="F41" s="643" t="s">
        <v>203</v>
      </c>
      <c r="G41" s="643"/>
      <c r="H41" s="643"/>
      <c r="I41" s="296"/>
    </row>
    <row r="42" spans="1:9" ht="15" customHeight="1">
      <c r="A42" s="296"/>
      <c r="B42" s="384"/>
      <c r="C42" s="384"/>
      <c r="D42" s="384"/>
      <c r="E42" s="385"/>
      <c r="F42" s="643" t="s">
        <v>168</v>
      </c>
      <c r="G42" s="643"/>
      <c r="H42" s="643"/>
      <c r="I42" s="296"/>
    </row>
    <row r="43" spans="1:9">
      <c r="A43" s="296"/>
      <c r="B43" s="296"/>
      <c r="C43" s="296"/>
      <c r="D43" s="296"/>
      <c r="E43" s="317"/>
      <c r="F43" s="296"/>
      <c r="G43" s="296"/>
      <c r="H43" s="296"/>
      <c r="I43" s="296"/>
    </row>
  </sheetData>
  <mergeCells count="21">
    <mergeCell ref="B3:H6"/>
    <mergeCell ref="H9:I9"/>
    <mergeCell ref="A24:B24"/>
    <mergeCell ref="F41:H41"/>
    <mergeCell ref="A25:B25"/>
    <mergeCell ref="A26:C26"/>
    <mergeCell ref="F40:H40"/>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98425196850393704" right="0.39370078740157483" top="0.98425196850393704" bottom="0.39370078740157483" header="0"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pageSetUpPr fitToPage="1"/>
  </sheetPr>
  <dimension ref="A1:M54"/>
  <sheetViews>
    <sheetView view="pageLayout" topLeftCell="A4" zoomScaleNormal="100" zoomScaleSheetLayoutView="100" workbookViewId="0">
      <selection activeCell="I34" sqref="I34"/>
    </sheetView>
  </sheetViews>
  <sheetFormatPr defaultRowHeight="15"/>
  <cols>
    <col min="1" max="1" width="0.85546875" style="180" customWidth="1"/>
    <col min="2" max="2" width="7.42578125" style="180" customWidth="1"/>
    <col min="3" max="3" width="11.140625" style="180" customWidth="1"/>
    <col min="4" max="4" width="26.85546875" style="180" customWidth="1"/>
    <col min="5" max="5" width="13.140625" style="180" customWidth="1"/>
    <col min="6" max="6" width="18" style="180" customWidth="1"/>
    <col min="7" max="8" width="16.85546875" style="180" customWidth="1"/>
    <col min="9" max="9" width="19.7109375" style="180" bestFit="1" customWidth="1"/>
    <col min="10" max="10" width="12.7109375" style="180" customWidth="1"/>
    <col min="11" max="11" width="12.5703125" style="180" customWidth="1"/>
    <col min="12" max="16384" width="9.140625" style="180"/>
  </cols>
  <sheetData>
    <row r="1" spans="1:13" s="181" customFormat="1" ht="4.5" customHeight="1">
      <c r="B1" s="182"/>
      <c r="C1" s="183"/>
      <c r="D1" s="184"/>
      <c r="E1" s="715"/>
      <c r="F1" s="715"/>
      <c r="G1" s="715"/>
      <c r="H1" s="715"/>
      <c r="I1" s="715"/>
      <c r="J1" s="716"/>
    </row>
    <row r="2" spans="1:13" s="181" customFormat="1" ht="22.5" customHeight="1">
      <c r="B2" s="717" t="s">
        <v>14094</v>
      </c>
      <c r="C2" s="718"/>
      <c r="D2" s="718"/>
      <c r="E2" s="718"/>
      <c r="F2" s="718"/>
      <c r="G2" s="718"/>
      <c r="H2" s="718"/>
      <c r="I2" s="718"/>
      <c r="J2" s="719"/>
      <c r="K2" s="745"/>
      <c r="L2" s="745"/>
    </row>
    <row r="3" spans="1:13" s="181" customFormat="1" ht="22.5" customHeight="1">
      <c r="B3" s="717"/>
      <c r="C3" s="718"/>
      <c r="D3" s="718"/>
      <c r="E3" s="718"/>
      <c r="F3" s="718"/>
      <c r="G3" s="718"/>
      <c r="H3" s="718"/>
      <c r="I3" s="718"/>
      <c r="J3" s="719"/>
      <c r="K3" s="745"/>
      <c r="L3" s="745"/>
    </row>
    <row r="4" spans="1:13" s="181" customFormat="1" ht="22.5" customHeight="1">
      <c r="B4" s="717"/>
      <c r="C4" s="718"/>
      <c r="D4" s="718"/>
      <c r="E4" s="718"/>
      <c r="F4" s="718"/>
      <c r="G4" s="718"/>
      <c r="H4" s="718"/>
      <c r="I4" s="718"/>
      <c r="J4" s="719"/>
    </row>
    <row r="5" spans="1:13" s="181" customFormat="1" ht="22.5" customHeight="1">
      <c r="B5" s="717"/>
      <c r="C5" s="718"/>
      <c r="D5" s="718"/>
      <c r="E5" s="718"/>
      <c r="F5" s="718"/>
      <c r="G5" s="718"/>
      <c r="H5" s="718"/>
      <c r="I5" s="718"/>
      <c r="J5" s="719"/>
    </row>
    <row r="6" spans="1:13" s="181" customFormat="1" ht="15.75" customHeight="1">
      <c r="B6" s="720"/>
      <c r="C6" s="721"/>
      <c r="D6" s="721"/>
      <c r="E6" s="721"/>
      <c r="F6" s="721"/>
      <c r="G6" s="721"/>
      <c r="H6" s="721"/>
      <c r="I6" s="721"/>
      <c r="J6" s="722"/>
    </row>
    <row r="7" spans="1:13" s="181" customFormat="1" ht="15.75">
      <c r="A7" s="185"/>
      <c r="B7" s="186"/>
      <c r="C7" s="369" t="s">
        <v>134</v>
      </c>
      <c r="D7" s="746" t="str">
        <f>IF(DADOS!D14&lt;&gt;"",DADOS!D14," ")</f>
        <v>R. PROFESSOR DANIEL MURARO, 285 - BAIRRO UNIÃO (QUADRA 112, LOTE 1A1A)</v>
      </c>
      <c r="E7" s="746"/>
      <c r="F7" s="746"/>
      <c r="G7" s="370" t="s">
        <v>138</v>
      </c>
      <c r="H7" s="747">
        <f>IF(DADOS!$D$20&lt;&gt;"",DADOS!$D$20," ")</f>
        <v>45219</v>
      </c>
      <c r="I7" s="747"/>
      <c r="J7" s="284"/>
    </row>
    <row r="8" spans="1:13" s="181" customFormat="1" ht="15.75">
      <c r="A8" s="185"/>
      <c r="B8" s="186"/>
      <c r="C8" s="370" t="s">
        <v>151</v>
      </c>
      <c r="D8" s="728" t="str">
        <f>IF(DADOS!$D$16&lt;&gt;"",DADOS!$D$16," ")</f>
        <v>CÉU AZUL</v>
      </c>
      <c r="E8" s="728"/>
      <c r="F8" s="187"/>
      <c r="G8" s="370" t="s">
        <v>707</v>
      </c>
      <c r="H8" s="733" t="str">
        <f>IF('FOLHA FECHAMENTO'!K10&lt;&gt;"",'FOLHA FECHAMENTO'!K10," ")</f>
        <v>CONSTRUÇÃO</v>
      </c>
      <c r="I8" s="733"/>
      <c r="J8" s="285"/>
      <c r="K8" s="188"/>
      <c r="L8" s="188"/>
      <c r="M8" s="188"/>
    </row>
    <row r="9" spans="1:13" s="181" customFormat="1" ht="15.75">
      <c r="A9" s="185"/>
      <c r="B9" s="186"/>
      <c r="C9" s="370" t="s">
        <v>709</v>
      </c>
      <c r="D9" s="728" t="str">
        <f>IF(DADOS!D12&lt;&gt;"",DADOS!D12," ")</f>
        <v>CONSTRUÇÃO DE UNIDADE BÁSICA DE SAÚDE TIPO 1</v>
      </c>
      <c r="E9" s="728"/>
      <c r="F9" s="728"/>
      <c r="G9" s="370" t="s">
        <v>711</v>
      </c>
      <c r="H9" s="731" t="str">
        <f>IF(DADOS!$D$24&lt;&gt;"",DADOS!$D$24," ")</f>
        <v>GIAN CARLOS BORTOLINI VALLI</v>
      </c>
      <c r="I9" s="731"/>
      <c r="J9" s="732"/>
      <c r="K9" s="188"/>
      <c r="L9" s="188"/>
      <c r="M9" s="188"/>
    </row>
    <row r="10" spans="1:13" s="181" customFormat="1" ht="15.75">
      <c r="A10" s="185"/>
      <c r="B10" s="186"/>
      <c r="C10" s="370" t="s">
        <v>710</v>
      </c>
      <c r="D10" s="728" t="str">
        <f>IF(DADOS!M12&lt;&gt;"",DADOS!M12," ")</f>
        <v>SESA</v>
      </c>
      <c r="E10" s="728"/>
      <c r="F10" s="187"/>
      <c r="G10" s="369" t="s">
        <v>13</v>
      </c>
      <c r="H10" s="759">
        <f>IF(BDI!D26&lt;&gt;"",BDI!D26," ")</f>
        <v>0.22226164190779008</v>
      </c>
      <c r="I10" s="759"/>
      <c r="J10" s="286"/>
      <c r="K10" s="188"/>
      <c r="L10" s="188"/>
      <c r="M10" s="188"/>
    </row>
    <row r="11" spans="1:13" s="181" customFormat="1" ht="6" customHeight="1">
      <c r="A11" s="185"/>
      <c r="B11" s="189"/>
      <c r="C11" s="370"/>
      <c r="D11" s="190"/>
      <c r="E11" s="191"/>
      <c r="F11" s="191"/>
      <c r="G11" s="191"/>
      <c r="H11" s="191"/>
      <c r="I11" s="191"/>
      <c r="J11" s="192"/>
      <c r="K11" s="188"/>
      <c r="L11" s="188"/>
    </row>
    <row r="12" spans="1:13" s="194" customFormat="1" ht="18.75" customHeight="1">
      <c r="A12" s="193"/>
      <c r="B12" s="723" t="s">
        <v>141</v>
      </c>
      <c r="C12" s="753" t="s">
        <v>84</v>
      </c>
      <c r="D12" s="754"/>
      <c r="E12" s="755"/>
      <c r="F12" s="750" t="s">
        <v>14</v>
      </c>
      <c r="G12" s="751"/>
      <c r="H12" s="752"/>
      <c r="I12" s="729" t="s">
        <v>15</v>
      </c>
      <c r="J12" s="748" t="s">
        <v>16</v>
      </c>
      <c r="K12" s="188"/>
    </row>
    <row r="13" spans="1:13" s="194" customFormat="1" ht="15.75">
      <c r="A13" s="193"/>
      <c r="B13" s="724"/>
      <c r="C13" s="756"/>
      <c r="D13" s="757"/>
      <c r="E13" s="758"/>
      <c r="F13" s="195" t="s">
        <v>146</v>
      </c>
      <c r="G13" s="196" t="s">
        <v>147</v>
      </c>
      <c r="H13" s="197" t="s">
        <v>132</v>
      </c>
      <c r="I13" s="730"/>
      <c r="J13" s="749"/>
      <c r="K13" s="188"/>
    </row>
    <row r="14" spans="1:13" s="188" customFormat="1" ht="15.75" customHeight="1">
      <c r="A14" s="198"/>
      <c r="B14" s="199">
        <v>1</v>
      </c>
      <c r="C14" s="725" t="str">
        <f>IF($B14&lt;&gt;"",VLOOKUP($B14,PLANILHA_SINTÉTICA!$A:$L,3,0),"")</f>
        <v>ADMINISTRAÇÃO LOCAL</v>
      </c>
      <c r="D14" s="726"/>
      <c r="E14" s="727"/>
      <c r="F14" s="200">
        <f>IF($B14&lt;&gt;"",VLOOKUP($B14,PLANILHA_SINTÉTICA!$A:$L,9,0),"")</f>
        <v>291.69</v>
      </c>
      <c r="G14" s="200">
        <f>IF($B14&lt;&gt;"",VLOOKUP($B14,PLANILHA_SINTÉTICA!$A:$L,10,0),"")</f>
        <v>10642.92</v>
      </c>
      <c r="H14" s="200">
        <f>IF($B14&lt;&gt;"",VLOOKUP($B14,PLANILHA_SINTÉTICA!$A:$L,12,0),"")</f>
        <v>10934.61</v>
      </c>
      <c r="I14" s="200">
        <f>IF($B14&lt;&gt;"",(1+$H$10)*$H14," ")</f>
        <v>13364.95437222134</v>
      </c>
      <c r="J14" s="201">
        <f t="shared" ref="J14:J33" si="0">IF($B14&lt;&gt;"",IF(OR($B14="",H14=0),0,$I14/$I$34),"")</f>
        <v>9.1726006533792183E-3</v>
      </c>
    </row>
    <row r="15" spans="1:13" s="188" customFormat="1" ht="15.75" customHeight="1">
      <c r="A15" s="198"/>
      <c r="B15" s="202">
        <v>2</v>
      </c>
      <c r="C15" s="734" t="str">
        <f>IF($B15&lt;&gt;"",VLOOKUP($B15,PLANILHA_SINTÉTICA!$A:$L,3,0),"")</f>
        <v>SERVIÇOS PRELIMINARES</v>
      </c>
      <c r="D15" s="735"/>
      <c r="E15" s="736"/>
      <c r="F15" s="200">
        <f>IF($B15&lt;&gt;"",VLOOKUP($B15,PLANILHA_SINTÉTICA!$A:$L,9,0),"")</f>
        <v>38264.25</v>
      </c>
      <c r="G15" s="200">
        <f>IF($B15&lt;&gt;"",VLOOKUP($B15,PLANILHA_SINTÉTICA!$A:$L,10,0),"")</f>
        <v>11832.18</v>
      </c>
      <c r="H15" s="200">
        <f>IF($B15&lt;&gt;"",VLOOKUP($B15,PLANILHA_SINTÉTICA!$A:$L,12,0),"")</f>
        <v>50096.43</v>
      </c>
      <c r="I15" s="200">
        <f t="shared" ref="I15:I33" si="1">IF($B15&lt;&gt;"",(1+$H$10)*$H15," ")</f>
        <v>61230.944785518674</v>
      </c>
      <c r="J15" s="201">
        <f t="shared" si="0"/>
        <v>4.202386244685144E-2</v>
      </c>
    </row>
    <row r="16" spans="1:13" s="188" customFormat="1" ht="15.75" customHeight="1">
      <c r="A16" s="198"/>
      <c r="B16" s="202">
        <v>3</v>
      </c>
      <c r="C16" s="734" t="str">
        <f>IF($B16&lt;&gt;"",VLOOKUP($B16,PLANILHA_SINTÉTICA!$A:$L,3,0),"")</f>
        <v>INFRAESTRUTURA</v>
      </c>
      <c r="D16" s="735"/>
      <c r="E16" s="736"/>
      <c r="F16" s="200">
        <f>IF($B16&lt;&gt;"",VLOOKUP($B16,PLANILHA_SINTÉTICA!$A:$L,9,0),"")</f>
        <v>63231.64</v>
      </c>
      <c r="G16" s="200">
        <f>IF($B16&lt;&gt;"",VLOOKUP($B16,PLANILHA_SINTÉTICA!$A:$L,10,0),"")</f>
        <v>26363.03</v>
      </c>
      <c r="H16" s="200">
        <f>IF($B16&lt;&gt;"",VLOOKUP($B16,PLANILHA_SINTÉTICA!$A:$L,12,0),"")</f>
        <v>89594.67</v>
      </c>
      <c r="I16" s="200">
        <f t="shared" si="1"/>
        <v>109508.12846038662</v>
      </c>
      <c r="J16" s="201">
        <f t="shared" si="0"/>
        <v>7.5157333327964634E-2</v>
      </c>
    </row>
    <row r="17" spans="1:10" s="188" customFormat="1" ht="15.75" customHeight="1">
      <c r="A17" s="198"/>
      <c r="B17" s="202">
        <v>4</v>
      </c>
      <c r="C17" s="734" t="str">
        <f>IF($B17&lt;&gt;"",VLOOKUP($B17,PLANILHA_SINTÉTICA!$A:$L,3,0),"")</f>
        <v>SUPERESTRUTURA</v>
      </c>
      <c r="D17" s="735"/>
      <c r="E17" s="736"/>
      <c r="F17" s="200">
        <f>IF($B17&lt;&gt;"",VLOOKUP($B17,PLANILHA_SINTÉTICA!$A:$L,9,0),"")</f>
        <v>164104.46</v>
      </c>
      <c r="G17" s="200">
        <f>IF($B17&lt;&gt;"",VLOOKUP($B17,PLANILHA_SINTÉTICA!$A:$L,10,0),"")</f>
        <v>47516.58</v>
      </c>
      <c r="H17" s="200">
        <f>IF($B17&lt;&gt;"",VLOOKUP($B17,PLANILHA_SINTÉTICA!$A:$L,12,0),"")</f>
        <v>211621.03999999998</v>
      </c>
      <c r="I17" s="200">
        <f t="shared" si="1"/>
        <v>258656.27981263411</v>
      </c>
      <c r="J17" s="201">
        <f t="shared" si="0"/>
        <v>0.17752030385837167</v>
      </c>
    </row>
    <row r="18" spans="1:10" s="188" customFormat="1" ht="15.75" customHeight="1">
      <c r="A18" s="198"/>
      <c r="B18" s="202">
        <v>5</v>
      </c>
      <c r="C18" s="734" t="str">
        <f>IF($B18&lt;&gt;"",VLOOKUP($B18,PLANILHA_SINTÉTICA!$A:$L,3,0),"")</f>
        <v>ALVENARIA E DIVISÓRIAS</v>
      </c>
      <c r="D18" s="735"/>
      <c r="E18" s="736"/>
      <c r="F18" s="200">
        <f>IF($B18&lt;&gt;"",VLOOKUP($B18,PLANILHA_SINTÉTICA!$A:$L,9,0),"")</f>
        <v>83760.320000000007</v>
      </c>
      <c r="G18" s="200">
        <f>IF($B18&lt;&gt;"",VLOOKUP($B18,PLANILHA_SINTÉTICA!$A:$L,10,0),"")</f>
        <v>57615.85</v>
      </c>
      <c r="H18" s="200">
        <f>IF($B18&lt;&gt;"",VLOOKUP($B18,PLANILHA_SINTÉTICA!$A:$L,12,0),"")</f>
        <v>141376.17000000001</v>
      </c>
      <c r="I18" s="200">
        <f t="shared" si="1"/>
        <v>172798.66967083488</v>
      </c>
      <c r="J18" s="201">
        <f t="shared" si="0"/>
        <v>0.11859473262551216</v>
      </c>
    </row>
    <row r="19" spans="1:10" s="188" customFormat="1" ht="15.75" customHeight="1">
      <c r="A19" s="198"/>
      <c r="B19" s="202">
        <v>6</v>
      </c>
      <c r="C19" s="734" t="str">
        <f>IF($B19&lt;&gt;"",VLOOKUP($B19,PLANILHA_SINTÉTICA!$A:$L,3,0),"")</f>
        <v>COBERTURA</v>
      </c>
      <c r="D19" s="735"/>
      <c r="E19" s="736"/>
      <c r="F19" s="200">
        <f>IF($B19&lt;&gt;"",VLOOKUP($B19,PLANILHA_SINTÉTICA!$A:$L,9,0),"")</f>
        <v>69117.7</v>
      </c>
      <c r="G19" s="200">
        <f>IF($B19&lt;&gt;"",VLOOKUP($B19,PLANILHA_SINTÉTICA!$A:$L,10,0),"")</f>
        <v>11198.06</v>
      </c>
      <c r="H19" s="200">
        <f>IF($B19&lt;&gt;"",VLOOKUP($B19,PLANILHA_SINTÉTICA!$A:$L,12,0),"")</f>
        <v>80315.759999999995</v>
      </c>
      <c r="I19" s="200">
        <f t="shared" si="1"/>
        <v>98166.872688672011</v>
      </c>
      <c r="J19" s="201">
        <f t="shared" si="0"/>
        <v>6.737363222397949E-2</v>
      </c>
    </row>
    <row r="20" spans="1:10" s="188" customFormat="1" ht="15.75" customHeight="1">
      <c r="A20" s="198"/>
      <c r="B20" s="202">
        <v>7</v>
      </c>
      <c r="C20" s="734" t="str">
        <f>IF($B20&lt;&gt;"",VLOOKUP($B20,PLANILHA_SINTÉTICA!$A:$L,3,0),"")</f>
        <v>INSTALAÇÕES ELÉTRICAS</v>
      </c>
      <c r="D20" s="735"/>
      <c r="E20" s="736"/>
      <c r="F20" s="200">
        <f>IF($B20&lt;&gt;"",VLOOKUP($B20,PLANILHA_SINTÉTICA!$A:$L,9,0),"")</f>
        <v>45018.32</v>
      </c>
      <c r="G20" s="200">
        <f>IF($B20&lt;&gt;"",VLOOKUP($B20,PLANILHA_SINTÉTICA!$A:$L,10,0),"")</f>
        <v>16531.05</v>
      </c>
      <c r="H20" s="200">
        <f>IF($B20&lt;&gt;"",VLOOKUP($B20,PLANILHA_SINTÉTICA!$A:$L,12,0),"")</f>
        <v>61549.369999999995</v>
      </c>
      <c r="I20" s="200">
        <f t="shared" si="1"/>
        <v>75229.434034590071</v>
      </c>
      <c r="J20" s="201">
        <f t="shared" si="0"/>
        <v>5.1631269105809827E-2</v>
      </c>
    </row>
    <row r="21" spans="1:10" s="188" customFormat="1" ht="15.75" customHeight="1">
      <c r="A21" s="198"/>
      <c r="B21" s="202">
        <v>8</v>
      </c>
      <c r="C21" s="734" t="str">
        <f>IF($B21&lt;&gt;"",VLOOKUP($B21,PLANILHA_SINTÉTICA!$A:$L,3,0),"")</f>
        <v>CABEAMENTO ESTRUTURADO</v>
      </c>
      <c r="D21" s="735"/>
      <c r="E21" s="736"/>
      <c r="F21" s="200">
        <f>IF($B21&lt;&gt;"",VLOOKUP($B21,PLANILHA_SINTÉTICA!$A:$L,9,0),"")</f>
        <v>13984.65</v>
      </c>
      <c r="G21" s="200">
        <f>IF($B21&lt;&gt;"",VLOOKUP($B21,PLANILHA_SINTÉTICA!$A:$L,10,0),"")</f>
        <v>1444.26</v>
      </c>
      <c r="H21" s="200">
        <f>IF($B21&lt;&gt;"",VLOOKUP($B21,PLANILHA_SINTÉTICA!$A:$L,12,0),"")</f>
        <v>15428.91</v>
      </c>
      <c r="I21" s="200">
        <f t="shared" si="1"/>
        <v>18858.164869447523</v>
      </c>
      <c r="J21" s="201">
        <f t="shared" si="0"/>
        <v>1.2942686565586625E-2</v>
      </c>
    </row>
    <row r="22" spans="1:10" s="188" customFormat="1" ht="15.75" customHeight="1">
      <c r="A22" s="198"/>
      <c r="B22" s="202">
        <v>9</v>
      </c>
      <c r="C22" s="734" t="str">
        <f>IF($B22&lt;&gt;"",VLOOKUP($B22,PLANILHA_SINTÉTICA!$A:$L,3,0),"")</f>
        <v>INSTALAÇÕES HIDROSSANITÁRIAS</v>
      </c>
      <c r="D22" s="735"/>
      <c r="E22" s="736"/>
      <c r="F22" s="200">
        <f>IF($B22&lt;&gt;"",VLOOKUP($B22,PLANILHA_SINTÉTICA!$A:$L,9,0),"")</f>
        <v>63849.98</v>
      </c>
      <c r="G22" s="200">
        <f>IF($B22&lt;&gt;"",VLOOKUP($B22,PLANILHA_SINTÉTICA!$A:$L,10,0),"")</f>
        <v>15857.26</v>
      </c>
      <c r="H22" s="200">
        <f>IF($B22&lt;&gt;"",VLOOKUP($B22,PLANILHA_SINTÉTICA!$A:$L,12,0),"")</f>
        <v>79707.240000000005</v>
      </c>
      <c r="I22" s="200">
        <f t="shared" si="1"/>
        <v>97423.102034338284</v>
      </c>
      <c r="J22" s="201">
        <f t="shared" si="0"/>
        <v>6.6863169486891083E-2</v>
      </c>
    </row>
    <row r="23" spans="1:10" s="188" customFormat="1" ht="15.75" customHeight="1">
      <c r="A23" s="198"/>
      <c r="B23" s="202">
        <v>10</v>
      </c>
      <c r="C23" s="734" t="str">
        <f>IF($B23&lt;&gt;"",VLOOKUP($B23,PLANILHA_SINTÉTICA!$A:$L,3,0),"")</f>
        <v>REVESTIMENTOS ARGAMASSADOS</v>
      </c>
      <c r="D23" s="735"/>
      <c r="E23" s="736"/>
      <c r="F23" s="200">
        <f>IF($B23&lt;&gt;"",VLOOKUP($B23,PLANILHA_SINTÉTICA!$A:$L,9,0),"")</f>
        <v>109094.2</v>
      </c>
      <c r="G23" s="200">
        <f>IF($B23&lt;&gt;"",VLOOKUP($B23,PLANILHA_SINTÉTICA!$A:$L,10,0),"")</f>
        <v>80525.95</v>
      </c>
      <c r="H23" s="200">
        <f>IF($B23&lt;&gt;"",VLOOKUP($B23,PLANILHA_SINTÉTICA!$A:$L,12,0),"")</f>
        <v>189620.15</v>
      </c>
      <c r="I23" s="200">
        <f t="shared" si="1"/>
        <v>231765.43587780144</v>
      </c>
      <c r="J23" s="201">
        <f t="shared" si="0"/>
        <v>0.15906464993116951</v>
      </c>
    </row>
    <row r="24" spans="1:10" s="188" customFormat="1" ht="15.75" customHeight="1">
      <c r="A24" s="198"/>
      <c r="B24" s="202">
        <v>11</v>
      </c>
      <c r="C24" s="734" t="str">
        <f>IF($B24&lt;&gt;"",VLOOKUP($B24,PLANILHA_SINTÉTICA!$A:$L,3,0),"")</f>
        <v>ACABAMENTOS</v>
      </c>
      <c r="D24" s="735"/>
      <c r="E24" s="736"/>
      <c r="F24" s="200">
        <f>IF($B24&lt;&gt;"",VLOOKUP($B24,PLANILHA_SINTÉTICA!$A:$L,9,0),"")</f>
        <v>62816.98</v>
      </c>
      <c r="G24" s="200">
        <f>IF($B24&lt;&gt;"",VLOOKUP($B24,PLANILHA_SINTÉTICA!$A:$L,10,0),"")</f>
        <v>16306.81</v>
      </c>
      <c r="H24" s="200">
        <f>IF($B24&lt;&gt;"",VLOOKUP($B24,PLANILHA_SINTÉTICA!$A:$L,12,0),"")</f>
        <v>79123.790000000008</v>
      </c>
      <c r="I24" s="200">
        <f t="shared" si="1"/>
        <v>96709.973479367196</v>
      </c>
      <c r="J24" s="201">
        <f t="shared" si="0"/>
        <v>6.6373736955578674E-2</v>
      </c>
    </row>
    <row r="25" spans="1:10" s="188" customFormat="1" ht="15.75" customHeight="1">
      <c r="A25" s="198"/>
      <c r="B25" s="202">
        <v>12</v>
      </c>
      <c r="C25" s="734" t="str">
        <f>IF($B25&lt;&gt;"",VLOOKUP($B25,PLANILHA_SINTÉTICA!$A:$L,3,0),"")</f>
        <v>ESQUADRIAS</v>
      </c>
      <c r="D25" s="735"/>
      <c r="E25" s="736"/>
      <c r="F25" s="200">
        <f>IF($B25&lt;&gt;"",VLOOKUP($B25,PLANILHA_SINTÉTICA!$A:$L,9,0),"")</f>
        <v>79830.539999999994</v>
      </c>
      <c r="G25" s="200">
        <f>IF($B25&lt;&gt;"",VLOOKUP($B25,PLANILHA_SINTÉTICA!$A:$L,10,0),"")</f>
        <v>3251.99</v>
      </c>
      <c r="H25" s="200">
        <f>IF($B25&lt;&gt;"",VLOOKUP($B25,PLANILHA_SINTÉTICA!$A:$L,12,0),"")</f>
        <v>83082.53</v>
      </c>
      <c r="I25" s="200">
        <f t="shared" si="1"/>
        <v>101548.58953165323</v>
      </c>
      <c r="J25" s="201">
        <f t="shared" si="0"/>
        <v>6.9694563314320168E-2</v>
      </c>
    </row>
    <row r="26" spans="1:10" s="188" customFormat="1" ht="15.75" customHeight="1">
      <c r="A26" s="198"/>
      <c r="B26" s="202">
        <v>13</v>
      </c>
      <c r="C26" s="734" t="str">
        <f>IF($B26&lt;&gt;"",VLOOKUP($B26,PLANILHA_SINTÉTICA!$A:$L,3,0),"")</f>
        <v>FORROS, PINTURAS E TEXTURAS</v>
      </c>
      <c r="D26" s="735"/>
      <c r="E26" s="736"/>
      <c r="F26" s="200">
        <f>IF($B26&lt;&gt;"",VLOOKUP($B26,PLANILHA_SINTÉTICA!$A:$L,9,0),"")</f>
        <v>54446.13</v>
      </c>
      <c r="G26" s="200">
        <f>IF($B26&lt;&gt;"",VLOOKUP($B26,PLANILHA_SINTÉTICA!$A:$L,10,0),"")</f>
        <v>39828.07</v>
      </c>
      <c r="H26" s="200">
        <f>IF($B26&lt;&gt;"",VLOOKUP($B26,PLANILHA_SINTÉTICA!$A:$L,12,0),"")</f>
        <v>94274.2</v>
      </c>
      <c r="I26" s="200">
        <f t="shared" si="1"/>
        <v>115227.73848154338</v>
      </c>
      <c r="J26" s="201">
        <f t="shared" si="0"/>
        <v>7.9082801171400083E-2</v>
      </c>
    </row>
    <row r="27" spans="1:10" s="188" customFormat="1" ht="15.75">
      <c r="A27" s="198"/>
      <c r="B27" s="202">
        <v>14</v>
      </c>
      <c r="C27" s="734" t="str">
        <f>IF($B27&lt;&gt;"",VLOOKUP($B27,PLANILHA_SINTÉTICA!$A:$L,3,0),"")</f>
        <v>SERVIÇOS COMPLEMENTARES</v>
      </c>
      <c r="D27" s="735"/>
      <c r="E27" s="736"/>
      <c r="F27" s="200">
        <f>IF($B27&lt;&gt;"",VLOOKUP($B27,PLANILHA_SINTÉTICA!$A:$L,9,0),"")</f>
        <v>2535.4499999999998</v>
      </c>
      <c r="G27" s="200">
        <f>IF($B27&lt;&gt;"",VLOOKUP($B27,PLANILHA_SINTÉTICA!$A:$L,10,0),"")</f>
        <v>2834.53</v>
      </c>
      <c r="H27" s="200">
        <f>IF($B27&lt;&gt;"",VLOOKUP($B27,PLANILHA_SINTÉTICA!$A:$L,12,0),"")</f>
        <v>5369.98</v>
      </c>
      <c r="I27" s="200">
        <f t="shared" si="1"/>
        <v>6563.5205718119942</v>
      </c>
      <c r="J27" s="201">
        <f t="shared" si="0"/>
        <v>4.5046583331854843E-3</v>
      </c>
    </row>
    <row r="28" spans="1:10" s="188" customFormat="1" ht="15.75">
      <c r="A28" s="198"/>
      <c r="B28" s="202"/>
      <c r="C28" s="734" t="str">
        <f>IF($B28&lt;&gt;"",VLOOKUP($B28,PLANILHA_SINTÉTICA!$A:$L,3,0),"")</f>
        <v/>
      </c>
      <c r="D28" s="735"/>
      <c r="E28" s="736"/>
      <c r="F28" s="200" t="str">
        <f>IF($B28&lt;&gt;"",VLOOKUP($B28,PLANILHA_SINTÉTICA!$A:$L,9,0),"")</f>
        <v/>
      </c>
      <c r="G28" s="200" t="str">
        <f>IF($B28&lt;&gt;"",VLOOKUP($B28,PLANILHA_SINTÉTICA!$A:$L,10,0),"")</f>
        <v/>
      </c>
      <c r="H28" s="200" t="str">
        <f>IF($B28&lt;&gt;"",VLOOKUP($B28,PLANILHA_SINTÉTICA!$A:$L,12,0),"")</f>
        <v/>
      </c>
      <c r="I28" s="200" t="str">
        <f t="shared" si="1"/>
        <v xml:space="preserve"> </v>
      </c>
      <c r="J28" s="201" t="str">
        <f t="shared" si="0"/>
        <v/>
      </c>
    </row>
    <row r="29" spans="1:10" s="188" customFormat="1" ht="15.75" customHeight="1">
      <c r="A29" s="198"/>
      <c r="B29" s="202"/>
      <c r="C29" s="734" t="str">
        <f>IF($B29&lt;&gt;"",VLOOKUP($B29,PLANILHA_SINTÉTICA!$A:$L,3,0),"")</f>
        <v/>
      </c>
      <c r="D29" s="735"/>
      <c r="E29" s="736"/>
      <c r="F29" s="200" t="str">
        <f>IF($B29&lt;&gt;"",VLOOKUP($B29,PLANILHA_SINTÉTICA!$A:$L,9,0),"")</f>
        <v/>
      </c>
      <c r="G29" s="200" t="str">
        <f>IF($B29&lt;&gt;"",VLOOKUP($B29,PLANILHA_SINTÉTICA!$A:$L,10,0),"")</f>
        <v/>
      </c>
      <c r="H29" s="200" t="str">
        <f>IF($B29&lt;&gt;"",VLOOKUP($B29,PLANILHA_SINTÉTICA!$A:$L,12,0),"")</f>
        <v/>
      </c>
      <c r="I29" s="200" t="str">
        <f t="shared" si="1"/>
        <v xml:space="preserve"> </v>
      </c>
      <c r="J29" s="201" t="str">
        <f t="shared" si="0"/>
        <v/>
      </c>
    </row>
    <row r="30" spans="1:10" s="188" customFormat="1" ht="15.75">
      <c r="A30" s="198"/>
      <c r="B30" s="202"/>
      <c r="C30" s="734" t="str">
        <f>IF($B30&lt;&gt;"",VLOOKUP($B30,PLANILHA_SINTÉTICA!$A:$L,3,0),"")</f>
        <v/>
      </c>
      <c r="D30" s="735"/>
      <c r="E30" s="736"/>
      <c r="F30" s="200" t="str">
        <f>IF($B30&lt;&gt;"",VLOOKUP($B30,PLANILHA_SINTÉTICA!$A:$L,9,0),"")</f>
        <v/>
      </c>
      <c r="G30" s="200" t="str">
        <f>IF($B30&lt;&gt;"",VLOOKUP($B30,PLANILHA_SINTÉTICA!$A:$L,10,0),"")</f>
        <v/>
      </c>
      <c r="H30" s="200" t="str">
        <f>IF($B30&lt;&gt;"",VLOOKUP($B30,PLANILHA_SINTÉTICA!$A:$L,12,0),"")</f>
        <v/>
      </c>
      <c r="I30" s="200" t="str">
        <f t="shared" si="1"/>
        <v xml:space="preserve"> </v>
      </c>
      <c r="J30" s="201" t="str">
        <f t="shared" si="0"/>
        <v/>
      </c>
    </row>
    <row r="31" spans="1:10" s="188" customFormat="1" ht="15.75" customHeight="1">
      <c r="A31" s="198"/>
      <c r="B31" s="202"/>
      <c r="C31" s="734" t="str">
        <f>IF($B31&lt;&gt;"",VLOOKUP($B31,PLANILHA_SINTÉTICA!$A:$L,3,0),"")</f>
        <v/>
      </c>
      <c r="D31" s="735"/>
      <c r="E31" s="736"/>
      <c r="F31" s="200" t="str">
        <f>IF($B31&lt;&gt;"",VLOOKUP($B31,PLANILHA_SINTÉTICA!$A:$L,9,0),"")</f>
        <v/>
      </c>
      <c r="G31" s="200" t="str">
        <f>IF($B31&lt;&gt;"",VLOOKUP($B31,PLANILHA_SINTÉTICA!$A:$L,10,0),"")</f>
        <v/>
      </c>
      <c r="H31" s="200" t="str">
        <f>IF($B31&lt;&gt;"",VLOOKUP($B31,PLANILHA_SINTÉTICA!$A:$L,12,0),"")</f>
        <v/>
      </c>
      <c r="I31" s="200" t="str">
        <f t="shared" si="1"/>
        <v xml:space="preserve"> </v>
      </c>
      <c r="J31" s="201" t="str">
        <f t="shared" si="0"/>
        <v/>
      </c>
    </row>
    <row r="32" spans="1:10" s="188" customFormat="1" ht="15.75" customHeight="1">
      <c r="A32" s="198"/>
      <c r="B32" s="202"/>
      <c r="C32" s="734" t="str">
        <f>IF($B32&lt;&gt;"",VLOOKUP($B32,PLANILHA_SINTÉTICA!$A:$L,3,0),"")</f>
        <v/>
      </c>
      <c r="D32" s="735"/>
      <c r="E32" s="736"/>
      <c r="F32" s="200" t="str">
        <f>IF($B32&lt;&gt;"",VLOOKUP($B32,PLANILHA_SINTÉTICA!$A:$L,9,0),"")</f>
        <v/>
      </c>
      <c r="G32" s="200" t="str">
        <f>IF($B32&lt;&gt;"",VLOOKUP($B32,PLANILHA_SINTÉTICA!$A:$L,10,0),"")</f>
        <v/>
      </c>
      <c r="H32" s="200" t="str">
        <f>IF($B32&lt;&gt;"",VLOOKUP($B32,PLANILHA_SINTÉTICA!$A:$L,12,0),"")</f>
        <v/>
      </c>
      <c r="I32" s="200" t="str">
        <f t="shared" si="1"/>
        <v xml:space="preserve"> </v>
      </c>
      <c r="J32" s="201" t="str">
        <f t="shared" si="0"/>
        <v/>
      </c>
    </row>
    <row r="33" spans="1:10" s="188" customFormat="1" ht="15.75" customHeight="1">
      <c r="A33" s="198"/>
      <c r="B33" s="202"/>
      <c r="C33" s="734" t="str">
        <f>IF($B33&lt;&gt;"",VLOOKUP($B33,PLANILHA_SINTÉTICA!$A:$L,3,0),"")</f>
        <v/>
      </c>
      <c r="D33" s="735"/>
      <c r="E33" s="736"/>
      <c r="F33" s="200" t="str">
        <f>IF($B33&lt;&gt;"",VLOOKUP($B33,PLANILHA_SINTÉTICA!$A:$L,9,0),"")</f>
        <v/>
      </c>
      <c r="G33" s="200" t="str">
        <f>IF($B33&lt;&gt;"",VLOOKUP($B33,PLANILHA_SINTÉTICA!$A:$L,10,0),"")</f>
        <v/>
      </c>
      <c r="H33" s="200" t="str">
        <f>IF($B33&lt;&gt;"",VLOOKUP($B33,PLANILHA_SINTÉTICA!$A:$L,12,0),"")</f>
        <v/>
      </c>
      <c r="I33" s="200" t="str">
        <f t="shared" si="1"/>
        <v xml:space="preserve"> </v>
      </c>
      <c r="J33" s="201" t="str">
        <f t="shared" si="0"/>
        <v/>
      </c>
    </row>
    <row r="34" spans="1:10" s="209" customFormat="1" ht="20.100000000000001" customHeight="1">
      <c r="A34" s="203"/>
      <c r="B34" s="204" t="s">
        <v>17</v>
      </c>
      <c r="C34" s="205"/>
      <c r="D34" s="205"/>
      <c r="E34" s="205"/>
      <c r="F34" s="206">
        <f>SUMIF(F14:F33,"&gt;0",F14:F33)</f>
        <v>850346.30999999994</v>
      </c>
      <c r="G34" s="206">
        <f>SUMIF(G14:G33,"&gt;0",G14:G33)</f>
        <v>341748.54000000004</v>
      </c>
      <c r="H34" s="206">
        <f>SUMIF(H14:H33,"&gt;0",H14:H33)</f>
        <v>1192094.8500000001</v>
      </c>
      <c r="I34" s="207">
        <f>SUM(I14:I33)</f>
        <v>1457051.8086708207</v>
      </c>
      <c r="J34" s="208">
        <f>SUM(J14:J33)</f>
        <v>1</v>
      </c>
    </row>
    <row r="35" spans="1:10" s="188" customFormat="1" ht="20.100000000000001" customHeight="1">
      <c r="A35" s="210"/>
      <c r="B35" s="204" t="s">
        <v>18</v>
      </c>
      <c r="C35" s="205"/>
      <c r="D35" s="205"/>
      <c r="E35" s="205"/>
      <c r="F35" s="211">
        <f>IF(H34=0,0,F34/$H$34)</f>
        <v>0.71332101636040113</v>
      </c>
      <c r="G35" s="211">
        <f>IF(H34=0,0,G34/$H$34)</f>
        <v>0.28667898363959882</v>
      </c>
      <c r="H35" s="211">
        <f>F35+G35</f>
        <v>1</v>
      </c>
      <c r="I35" s="212" t="s">
        <v>19</v>
      </c>
      <c r="J35" s="213" t="s">
        <v>19</v>
      </c>
    </row>
    <row r="36" spans="1:10" ht="9" customHeight="1">
      <c r="A36" s="214"/>
      <c r="B36" s="215"/>
      <c r="C36" s="216"/>
      <c r="D36" s="216"/>
      <c r="E36" s="216"/>
      <c r="F36" s="217"/>
      <c r="G36" s="217"/>
      <c r="H36" s="217"/>
      <c r="I36" s="217"/>
      <c r="J36" s="217"/>
    </row>
    <row r="37" spans="1:10" ht="15.75">
      <c r="A37" s="214"/>
      <c r="B37" s="743" t="s">
        <v>268</v>
      </c>
      <c r="C37" s="744"/>
      <c r="D37" s="744"/>
      <c r="E37" s="259">
        <f>IF('FOLHA FECHAMENTO'!F31&lt;&gt;"",'FOLHA FECHAMENTO'!F31," ")</f>
        <v>330</v>
      </c>
      <c r="F37" s="218"/>
      <c r="G37" s="219"/>
      <c r="H37" s="219"/>
      <c r="I37" s="219"/>
      <c r="J37" s="220"/>
    </row>
    <row r="38" spans="1:10" ht="15.75">
      <c r="A38" s="214"/>
      <c r="B38" s="221"/>
      <c r="C38" s="221"/>
      <c r="D38" s="221"/>
      <c r="E38" s="221"/>
      <c r="F38" s="221"/>
      <c r="G38" s="221"/>
      <c r="H38" s="221"/>
      <c r="I38" s="221"/>
      <c r="J38" s="221"/>
    </row>
    <row r="39" spans="1:10">
      <c r="B39" s="221"/>
      <c r="C39" s="221"/>
      <c r="D39" s="221"/>
      <c r="E39" s="221"/>
      <c r="F39" s="221"/>
      <c r="G39" s="221"/>
      <c r="H39" s="221"/>
      <c r="I39" s="221"/>
      <c r="J39" s="221"/>
    </row>
    <row r="40" spans="1:10">
      <c r="B40" s="221"/>
      <c r="C40" s="574"/>
      <c r="D40" s="574"/>
      <c r="E40" s="574"/>
      <c r="F40" s="221"/>
      <c r="G40" s="221"/>
      <c r="H40" s="221"/>
      <c r="I40" s="221"/>
      <c r="J40" s="221"/>
    </row>
    <row r="41" spans="1:10">
      <c r="B41" s="221"/>
      <c r="C41" s="575"/>
      <c r="D41" s="576"/>
      <c r="E41" s="575"/>
      <c r="F41" s="221"/>
      <c r="G41" s="221"/>
      <c r="H41" s="221"/>
      <c r="I41" s="221"/>
      <c r="J41" s="221"/>
    </row>
    <row r="42" spans="1:10" ht="15.75" customHeight="1">
      <c r="B42" s="221"/>
      <c r="C42" s="742" t="str">
        <f>IF(DADOS!$D$24&lt;&gt;"",DADOS!$D$24," ")</f>
        <v>GIAN CARLOS BORTOLINI VALLI</v>
      </c>
      <c r="D42" s="742"/>
      <c r="E42" s="742"/>
      <c r="F42" s="221"/>
      <c r="G42" s="221"/>
      <c r="H42" s="221"/>
      <c r="I42" s="221"/>
      <c r="J42" s="221"/>
    </row>
    <row r="43" spans="1:10" ht="15.75">
      <c r="B43" s="221"/>
      <c r="C43" s="221"/>
      <c r="D43" s="222" t="s">
        <v>20</v>
      </c>
      <c r="E43" s="223"/>
      <c r="F43" s="221"/>
      <c r="G43" s="221"/>
      <c r="H43" s="221"/>
      <c r="I43" s="221"/>
      <c r="J43" s="221"/>
    </row>
    <row r="44" spans="1:10" ht="15.75">
      <c r="B44" s="221"/>
      <c r="C44" s="221"/>
      <c r="D44" s="222" t="s">
        <v>21</v>
      </c>
      <c r="E44" s="224"/>
      <c r="F44" s="221"/>
      <c r="G44" s="221"/>
      <c r="H44" s="221"/>
      <c r="I44" s="221"/>
      <c r="J44" s="221"/>
    </row>
    <row r="45" spans="1:10" ht="6" customHeight="1">
      <c r="B45" s="221"/>
      <c r="C45" s="221"/>
      <c r="D45" s="221"/>
      <c r="E45" s="221"/>
      <c r="F45" s="221"/>
      <c r="G45" s="221"/>
      <c r="H45" s="221"/>
      <c r="I45" s="221"/>
      <c r="J45" s="221"/>
    </row>
    <row r="46" spans="1:10">
      <c r="B46" s="221"/>
      <c r="C46" s="221"/>
      <c r="D46" s="221"/>
      <c r="E46" s="221"/>
      <c r="F46" s="221"/>
      <c r="G46" s="221"/>
      <c r="H46" s="221"/>
      <c r="I46" s="221"/>
      <c r="J46" s="221"/>
    </row>
    <row r="47" spans="1:10">
      <c r="B47" s="221"/>
      <c r="C47" s="221"/>
      <c r="D47" s="221"/>
      <c r="E47" s="221"/>
      <c r="F47" s="221"/>
      <c r="G47" s="221"/>
      <c r="H47" s="221"/>
      <c r="I47" s="221"/>
      <c r="J47" s="221"/>
    </row>
    <row r="48" spans="1:10">
      <c r="B48" s="221"/>
      <c r="C48" s="221"/>
      <c r="D48" s="221"/>
      <c r="E48" s="221"/>
      <c r="F48" s="577" t="s">
        <v>14109</v>
      </c>
      <c r="G48" s="577"/>
      <c r="H48" s="577"/>
      <c r="I48" s="577"/>
      <c r="J48" s="221"/>
    </row>
    <row r="49" spans="2:11">
      <c r="B49" s="221"/>
      <c r="C49" s="221"/>
      <c r="D49" s="221"/>
      <c r="E49" s="221"/>
      <c r="F49" s="578"/>
      <c r="G49" s="221"/>
      <c r="H49" s="578"/>
      <c r="I49" s="221"/>
      <c r="J49" s="221"/>
    </row>
    <row r="50" spans="2:11" ht="15.75">
      <c r="B50" s="221"/>
      <c r="C50" s="221"/>
      <c r="D50" s="221"/>
      <c r="E50" s="221"/>
      <c r="F50" s="737" t="s">
        <v>14</v>
      </c>
      <c r="G50" s="738"/>
      <c r="H50" s="739"/>
      <c r="I50" s="740" t="s">
        <v>15</v>
      </c>
      <c r="J50" s="221"/>
    </row>
    <row r="51" spans="2:11" ht="15.75">
      <c r="B51" s="221"/>
      <c r="C51" s="221"/>
      <c r="D51" s="221"/>
      <c r="E51" s="221"/>
      <c r="F51" s="579" t="s">
        <v>146</v>
      </c>
      <c r="G51" s="580" t="s">
        <v>147</v>
      </c>
      <c r="H51" s="581" t="s">
        <v>132</v>
      </c>
      <c r="I51" s="741"/>
    </row>
    <row r="52" spans="2:11" ht="15.75">
      <c r="F52" s="582">
        <f>F34</f>
        <v>850346.30999999994</v>
      </c>
      <c r="G52" s="582">
        <f>G34*(1.8707/2.17)</f>
        <v>294612.43952903233</v>
      </c>
      <c r="H52" s="582">
        <f>F52+G52</f>
        <v>1144958.7495290323</v>
      </c>
      <c r="I52" s="582">
        <f>H52*(1+G54)</f>
        <v>1469527.933792976</v>
      </c>
      <c r="J52" s="583" t="s">
        <v>14110</v>
      </c>
      <c r="K52" s="577" t="str">
        <f>IF(I52&lt;I34,"DAR PREFERÊNCIA À TABELA COM DESONERAÇÃO", "DAR PREFERÊNCIA À TABELA SEM DESONERAÇÃO")</f>
        <v>DAR PREFERÊNCIA À TABELA SEM DESONERAÇÃO</v>
      </c>
    </row>
    <row r="54" spans="2:11" ht="15.75">
      <c r="F54" s="370" t="s">
        <v>14111</v>
      </c>
      <c r="G54" s="584">
        <f>(((1+BDI!$D$14+BDI!$D$15+BDI!$D$16)*(1+BDI!$D$17)*(1+BDI!$D$18)/(1-(BDI!$D$19+0.045)))-1)</f>
        <v>0.28347674918197008</v>
      </c>
      <c r="H54" s="585"/>
      <c r="I54" s="584"/>
    </row>
  </sheetData>
  <mergeCells count="40">
    <mergeCell ref="K2:L3"/>
    <mergeCell ref="D7:F7"/>
    <mergeCell ref="H7:I7"/>
    <mergeCell ref="J12:J13"/>
    <mergeCell ref="F12:H12"/>
    <mergeCell ref="C12:E13"/>
    <mergeCell ref="H10:I10"/>
    <mergeCell ref="C29:E29"/>
    <mergeCell ref="C31:E31"/>
    <mergeCell ref="C30:E30"/>
    <mergeCell ref="F50:H50"/>
    <mergeCell ref="I50:I51"/>
    <mergeCell ref="C42:E42"/>
    <mergeCell ref="B37:D37"/>
    <mergeCell ref="C32:E32"/>
    <mergeCell ref="C33:E33"/>
    <mergeCell ref="C15:E15"/>
    <mergeCell ref="C16:E16"/>
    <mergeCell ref="C17:E17"/>
    <mergeCell ref="C27:E27"/>
    <mergeCell ref="C28:E28"/>
    <mergeCell ref="C24:E24"/>
    <mergeCell ref="C25:E25"/>
    <mergeCell ref="C26:E26"/>
    <mergeCell ref="C19:E19"/>
    <mergeCell ref="C22:E22"/>
    <mergeCell ref="C18:E18"/>
    <mergeCell ref="C23:E23"/>
    <mergeCell ref="C21:E21"/>
    <mergeCell ref="C20:E20"/>
    <mergeCell ref="E1:J1"/>
    <mergeCell ref="B2:J6"/>
    <mergeCell ref="B12:B13"/>
    <mergeCell ref="C14:E14"/>
    <mergeCell ref="D9:F9"/>
    <mergeCell ref="D10:E10"/>
    <mergeCell ref="I12:I13"/>
    <mergeCell ref="H9:J9"/>
    <mergeCell ref="H8:I8"/>
    <mergeCell ref="D8:E8"/>
  </mergeCells>
  <conditionalFormatting sqref="B37">
    <cfRule type="cellIs" dxfId="22" priority="3" operator="equal">
      <formula>"PREENCHER PRAZO NA FOLHA DE FECHAMENTO!"</formula>
    </cfRule>
  </conditionalFormatting>
  <conditionalFormatting sqref="J34">
    <cfRule type="cellIs" dxfId="21" priority="1" operator="greaterThan">
      <formula>1</formula>
    </cfRule>
    <cfRule type="cellIs" dxfId="20" priority="2" operator="lessThan">
      <formula>1</formula>
    </cfRule>
  </conditionalFormatting>
  <printOptions horizontalCentered="1" verticalCentered="1"/>
  <pageMargins left="0.39370078740157483" right="0.39370078740157483" top="0.39370078740157483" bottom="0.39370078740157483" header="0" footer="0"/>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13"/>
  <sheetViews>
    <sheetView zoomScaleNormal="100" zoomScaleSheetLayoutView="100" workbookViewId="0">
      <selection activeCell="I10" sqref="I10"/>
    </sheetView>
  </sheetViews>
  <sheetFormatPr defaultColWidth="6.85546875" defaultRowHeight="15" outlineLevelRow="1"/>
  <cols>
    <col min="1" max="1" width="6.85546875" style="121" customWidth="1"/>
    <col min="2" max="2" width="10.7109375" style="254" customWidth="1"/>
    <col min="3" max="3" width="75.7109375" style="599" customWidth="1"/>
    <col min="4" max="4" width="10.7109375" style="115" customWidth="1"/>
    <col min="5" max="5" width="10.7109375" style="116" customWidth="1"/>
    <col min="6" max="6" width="13.7109375" style="122" customWidth="1"/>
    <col min="7" max="7" width="13.7109375" style="120" customWidth="1"/>
    <col min="8" max="11" width="13.7109375" style="122" customWidth="1"/>
    <col min="12" max="12" width="13.7109375" style="117" customWidth="1"/>
    <col min="13" max="13" width="2.28515625" style="114" customWidth="1"/>
    <col min="14" max="19" width="10.42578125" style="115" customWidth="1"/>
    <col min="20" max="20" width="11.85546875" style="115" bestFit="1" customWidth="1"/>
    <col min="21" max="21" width="11" style="115" bestFit="1" customWidth="1"/>
    <col min="22" max="22" width="7.140625" style="114" bestFit="1" customWidth="1"/>
    <col min="23" max="23" width="12.140625" style="114" customWidth="1"/>
    <col min="24" max="24" width="15.85546875" style="114" customWidth="1"/>
    <col min="25" max="35" width="10.42578125" style="114" customWidth="1"/>
    <col min="36" max="16384" width="6.85546875" style="114"/>
  </cols>
  <sheetData>
    <row r="1" spans="1:37" s="124" customFormat="1" ht="12.75" customHeight="1">
      <c r="A1" s="511"/>
      <c r="B1" s="512"/>
      <c r="C1" s="635"/>
      <c r="D1" s="472" t="s">
        <v>14102</v>
      </c>
      <c r="E1" s="513"/>
      <c r="F1" s="513"/>
      <c r="G1" s="513"/>
      <c r="H1" s="513"/>
      <c r="I1" s="513"/>
      <c r="J1" s="514"/>
      <c r="K1" s="514"/>
      <c r="L1" s="515"/>
      <c r="N1" s="431"/>
      <c r="O1" s="431"/>
      <c r="P1" s="431"/>
      <c r="Q1" s="431"/>
      <c r="R1" s="431"/>
      <c r="S1" s="431"/>
      <c r="T1" s="431"/>
      <c r="U1" s="431"/>
    </row>
    <row r="2" spans="1:37" s="124" customFormat="1" ht="12.75">
      <c r="A2" s="516"/>
      <c r="B2" s="512"/>
      <c r="C2" s="588" t="s">
        <v>14095</v>
      </c>
      <c r="D2" s="517"/>
      <c r="E2" s="518"/>
      <c r="F2" s="353"/>
      <c r="G2" s="353"/>
      <c r="H2" s="353"/>
      <c r="I2" s="353" t="s">
        <v>133</v>
      </c>
      <c r="J2" s="586" t="str">
        <f>IF('FOLHA FECHAMENTO'!K12&lt;&gt;"",'FOLHA FECHAMENTO'!K12," ")</f>
        <v>19.732.582-8</v>
      </c>
      <c r="K2" s="760"/>
      <c r="L2" s="760"/>
      <c r="N2" s="431"/>
      <c r="O2" s="431"/>
      <c r="P2" s="431"/>
      <c r="Q2" s="431"/>
      <c r="R2" s="431"/>
      <c r="S2" s="431"/>
      <c r="T2" s="431"/>
      <c r="U2" s="431"/>
    </row>
    <row r="3" spans="1:37" s="127" customFormat="1" ht="12.75" customHeight="1">
      <c r="A3" s="519"/>
      <c r="B3" s="512"/>
      <c r="C3" s="589" t="s">
        <v>14096</v>
      </c>
      <c r="D3" s="520" t="s">
        <v>134</v>
      </c>
      <c r="E3" s="760" t="str">
        <f>IF(DADOS!D14&lt;&gt;"",DADOS!D14," ")</f>
        <v>R. PROFESSOR DANIEL MURARO, 285 - BAIRRO UNIÃO (QUADRA 112, LOTE 1A1A)</v>
      </c>
      <c r="F3" s="760"/>
      <c r="G3" s="760"/>
      <c r="H3" s="760"/>
      <c r="I3" s="353" t="s">
        <v>81</v>
      </c>
      <c r="J3" s="522" t="str">
        <f>IF(DADOS!M12&lt;&gt;"",DADOS!M12," ")</f>
        <v>SESA</v>
      </c>
      <c r="K3" s="761"/>
      <c r="L3" s="761"/>
      <c r="N3" s="126"/>
      <c r="O3" s="126"/>
      <c r="P3" s="126"/>
      <c r="Q3" s="126"/>
      <c r="R3" s="126"/>
      <c r="S3" s="126"/>
      <c r="T3" s="126"/>
      <c r="U3" s="126"/>
      <c r="W3" s="772" t="s">
        <v>11818</v>
      </c>
    </row>
    <row r="4" spans="1:37" s="124" customFormat="1" ht="12.75" customHeight="1">
      <c r="A4" s="516"/>
      <c r="B4" s="512"/>
      <c r="C4" s="589" t="s">
        <v>14097</v>
      </c>
      <c r="D4" s="520" t="s">
        <v>136</v>
      </c>
      <c r="E4" s="766" t="str">
        <f>IF(DADOS!$D$16&lt;&gt;"",DADOS!$D$16," ")</f>
        <v>CÉU AZUL</v>
      </c>
      <c r="F4" s="766"/>
      <c r="G4" s="766"/>
      <c r="H4" s="521"/>
      <c r="I4" s="353" t="s">
        <v>707</v>
      </c>
      <c r="J4" s="522" t="str">
        <f>IF('FOLHA FECHAMENTO'!K10&lt;&gt;"",'FOLHA FECHAMENTO'!K10," ")</f>
        <v>CONSTRUÇÃO</v>
      </c>
      <c r="K4" s="762"/>
      <c r="L4" s="762"/>
      <c r="N4" s="431"/>
      <c r="O4" s="431"/>
      <c r="P4" s="431"/>
      <c r="Q4" s="431"/>
      <c r="R4" s="431"/>
      <c r="S4" s="431"/>
      <c r="T4" s="769" t="s">
        <v>11822</v>
      </c>
      <c r="U4" s="770"/>
      <c r="W4" s="772"/>
      <c r="X4" s="127"/>
    </row>
    <row r="5" spans="1:37" s="124" customFormat="1" ht="12" customHeight="1">
      <c r="A5" s="516"/>
      <c r="B5" s="512"/>
      <c r="C5" s="590" t="s">
        <v>14106</v>
      </c>
      <c r="D5" s="765" t="s">
        <v>137</v>
      </c>
      <c r="E5" s="765"/>
      <c r="F5" s="768" t="str">
        <f>IF('FOLHA FECHAMENTO'!C15&lt;&gt;"",'FOLHA FECHAMENTO'!C15," ")</f>
        <v xml:space="preserve"> </v>
      </c>
      <c r="G5" s="768"/>
      <c r="H5" s="768"/>
      <c r="I5" s="523" t="s">
        <v>131</v>
      </c>
      <c r="J5" s="587">
        <f>IF(DADOS!D30&lt;&gt;"",DADOS!D30," ")</f>
        <v>1720231053316</v>
      </c>
      <c r="K5" s="763"/>
      <c r="L5" s="763"/>
      <c r="N5" s="439"/>
      <c r="O5" s="440" t="str">
        <f>((2+$W$5)-COLUMNS(O$7:$T$7))/2&amp;"ª"</f>
        <v>1ª</v>
      </c>
      <c r="P5" s="441"/>
      <c r="Q5" s="442" t="str">
        <f>((2+$W$5)-COLUMNS(Q$7:$T$7))/2&amp;"ª"</f>
        <v>2ª</v>
      </c>
      <c r="R5" s="443"/>
      <c r="S5" s="444" t="str">
        <f>((2+$W$5)-COLUMNS(S$7:$T$7))/2&amp;"ª"</f>
        <v>3ª</v>
      </c>
      <c r="T5" s="773" t="s">
        <v>11815</v>
      </c>
      <c r="U5" s="774"/>
      <c r="W5" s="449">
        <f>COLUMNS($S7:$X7)</f>
        <v>6</v>
      </c>
      <c r="X5" s="127"/>
    </row>
    <row r="6" spans="1:37" s="124" customFormat="1">
      <c r="A6" s="516"/>
      <c r="B6" s="512"/>
      <c r="C6" s="591" t="str">
        <f>IF(DADOS!D12&lt;&gt;"",DADOS!D12," ")</f>
        <v>CONSTRUÇÃO DE UNIDADE BÁSICA DE SAÚDE TIPO 1</v>
      </c>
      <c r="D6" s="767" t="s">
        <v>139</v>
      </c>
      <c r="E6" s="767"/>
      <c r="F6" s="764" t="str">
        <f>IF(DADOS!D24&lt;&gt;"",DADOS!D24," ")</f>
        <v>GIAN CARLOS BORTOLINI VALLI</v>
      </c>
      <c r="G6" s="764"/>
      <c r="H6" s="764"/>
      <c r="I6" s="524" t="s">
        <v>140</v>
      </c>
      <c r="J6" s="525" t="str">
        <f>IF(DADOS!D28&lt;&gt;"",DADOS!D28," ")</f>
        <v>163755/D</v>
      </c>
      <c r="K6" s="764"/>
      <c r="L6" s="764"/>
      <c r="N6" s="773" t="s">
        <v>11816</v>
      </c>
      <c r="O6" s="774"/>
      <c r="P6" s="773" t="s">
        <v>11816</v>
      </c>
      <c r="Q6" s="774"/>
      <c r="R6" s="773" t="s">
        <v>11816</v>
      </c>
      <c r="S6" s="775"/>
      <c r="T6" s="453" t="s">
        <v>11821</v>
      </c>
      <c r="U6" s="445" t="s">
        <v>11817</v>
      </c>
      <c r="X6" s="127"/>
    </row>
    <row r="7" spans="1:37" s="124" customFormat="1">
      <c r="A7" s="125"/>
      <c r="B7" s="253"/>
      <c r="C7" s="592"/>
      <c r="D7" s="126"/>
      <c r="E7" s="128"/>
      <c r="F7" s="119"/>
      <c r="G7" s="119"/>
      <c r="H7" s="119"/>
      <c r="I7" s="119"/>
      <c r="J7" s="119"/>
      <c r="K7" s="119"/>
      <c r="L7" s="129"/>
      <c r="N7" s="446" t="s">
        <v>138</v>
      </c>
      <c r="O7" s="452" t="s">
        <v>11820</v>
      </c>
      <c r="P7" s="447" t="s">
        <v>138</v>
      </c>
      <c r="Q7" s="452" t="s">
        <v>11820</v>
      </c>
      <c r="R7" s="447" t="s">
        <v>138</v>
      </c>
      <c r="S7" s="452" t="s">
        <v>11820</v>
      </c>
      <c r="T7" s="448" t="s">
        <v>138</v>
      </c>
      <c r="U7" s="454" t="str">
        <f>HLOOKUP(T6,$N$5:$T$8,3)</f>
        <v>xx/xx/xxxx</v>
      </c>
      <c r="X7" s="771" t="s">
        <v>14092</v>
      </c>
    </row>
    <row r="8" spans="1:37" s="124" customFormat="1" ht="12.75">
      <c r="A8" s="600" t="s">
        <v>141</v>
      </c>
      <c r="B8" s="601" t="s">
        <v>142</v>
      </c>
      <c r="C8" s="593" t="s">
        <v>143</v>
      </c>
      <c r="D8" s="593" t="s">
        <v>144</v>
      </c>
      <c r="E8" s="602" t="s">
        <v>145</v>
      </c>
      <c r="F8" s="602" t="s">
        <v>146</v>
      </c>
      <c r="G8" s="602" t="s">
        <v>147</v>
      </c>
      <c r="H8" s="602" t="s">
        <v>148</v>
      </c>
      <c r="I8" s="602" t="s">
        <v>146</v>
      </c>
      <c r="J8" s="602" t="s">
        <v>147</v>
      </c>
      <c r="K8" s="602" t="s">
        <v>280</v>
      </c>
      <c r="L8" s="352" t="s">
        <v>292</v>
      </c>
      <c r="N8" s="432" t="s">
        <v>11813</v>
      </c>
      <c r="O8" s="432" t="s">
        <v>11814</v>
      </c>
      <c r="P8" s="432" t="s">
        <v>11813</v>
      </c>
      <c r="Q8" s="432" t="s">
        <v>11814</v>
      </c>
      <c r="R8" s="432" t="s">
        <v>11813</v>
      </c>
      <c r="S8" s="432" t="s">
        <v>11814</v>
      </c>
      <c r="T8" s="432" t="s">
        <v>11813</v>
      </c>
      <c r="U8" s="432" t="s">
        <v>11814</v>
      </c>
      <c r="W8" s="603" t="s">
        <v>11819</v>
      </c>
      <c r="X8" s="771"/>
    </row>
    <row r="9" spans="1:37" s="612" customFormat="1" ht="15" customHeight="1">
      <c r="A9" s="604">
        <v>1</v>
      </c>
      <c r="B9" s="605"/>
      <c r="C9" s="594" t="s">
        <v>289</v>
      </c>
      <c r="D9" s="606"/>
      <c r="E9" s="607"/>
      <c r="F9" s="608"/>
      <c r="G9" s="609"/>
      <c r="H9" s="609"/>
      <c r="I9" s="610">
        <f>TRUNC(SUMIF(I10:I10,"&gt;0",I10:I10),2)</f>
        <v>291.69</v>
      </c>
      <c r="J9" s="610">
        <f>TRUNC(SUMIF(J10:J10,"&gt;0",J10:J10),2)</f>
        <v>10642.92</v>
      </c>
      <c r="K9" s="611"/>
      <c r="L9" s="642">
        <f>SUMIF(I9:J9,"&gt;0",I9:J9)</f>
        <v>10934.61</v>
      </c>
      <c r="N9" s="613"/>
      <c r="O9" s="613"/>
      <c r="P9" s="613"/>
      <c r="Q9" s="613"/>
      <c r="R9" s="613"/>
      <c r="S9" s="613"/>
      <c r="T9" s="613"/>
      <c r="U9" s="613"/>
      <c r="V9" s="613"/>
      <c r="W9" s="613"/>
      <c r="X9" s="613"/>
      <c r="AJ9" s="614"/>
      <c r="AK9" s="614"/>
    </row>
    <row r="10" spans="1:37" s="612" customFormat="1" ht="30" outlineLevel="1">
      <c r="A10" s="615" t="s">
        <v>285</v>
      </c>
      <c r="B10" s="616" t="s">
        <v>297</v>
      </c>
      <c r="C10" s="595" t="str">
        <f>IF($B10="","",IFERROR(VLOOKUP($B10,SERVIÇOS!$A:$F,2,0),IFERROR(VLOOKUP($B10,'COMPOSIÇÕES COMPLEMENTARES '!$C:$K,2,0),"")))</f>
        <v>ADMINISTRAÇÃO LOCAL DE OBRA - COMPOSTA DE ENGENHEIRO CIVIL JUNIOR E MESTRE DE OBRAS EM TEMPO INTEGRAL</v>
      </c>
      <c r="D10" s="617" t="str">
        <f>IF($B10="","",IFERROR(VLOOKUP($B10,SERVIÇOS!$A:$F,3,0),IFERROR(VLOOKUP($B10,'COMPOSIÇÕES COMPLEMENTARES '!$C:$K,3,0),"")))</f>
        <v>%</v>
      </c>
      <c r="E10" s="618">
        <v>3.49</v>
      </c>
      <c r="F10" s="619">
        <f>IF($B10="","",IFERROR(VLOOKUP($B10,SERVIÇOS!$A:$F,4,0),IFERROR(VLOOKUP($B10,'COMPOSIÇÕES COMPLEMENTARES '!$C:$K,6,0),"")))</f>
        <v>83.58</v>
      </c>
      <c r="G10" s="619">
        <f>IF($B10="","",IFERROR(VLOOKUP($B10,SERVIÇOS!$A:$F,5,0),IFERROR(VLOOKUP($B10,'COMPOSIÇÕES COMPLEMENTARES '!$C:$K,7,0),"")))</f>
        <v>3049.55</v>
      </c>
      <c r="H10" s="619">
        <f>IF(E10="","",F10+G10)</f>
        <v>3133.13</v>
      </c>
      <c r="I10" s="619">
        <f>IF(E10="","",TRUNC((E10*F10),2))</f>
        <v>291.69</v>
      </c>
      <c r="J10" s="619">
        <f>IF(E10="","",TRUNC((E10*G10),2))</f>
        <v>10642.92</v>
      </c>
      <c r="K10" s="619">
        <f t="shared" ref="K10:K12" si="0">IF(E10="","",I10+J10)</f>
        <v>10934.61</v>
      </c>
      <c r="L10" s="620"/>
      <c r="N10" s="433"/>
      <c r="O10" s="434" t="str">
        <f t="shared" ref="O10" si="1">IF(OR(N10="",$K10=""),"",(N10/$E10)*$K10)</f>
        <v/>
      </c>
      <c r="P10" s="433"/>
      <c r="Q10" s="435" t="str">
        <f t="shared" ref="Q10" si="2">IF(OR(P10="",$K10=""),"",(P10/$E10)*$K10)</f>
        <v/>
      </c>
      <c r="R10" s="433"/>
      <c r="S10" s="435" t="str">
        <f t="shared" ref="S10" si="3">IF(OR(R10="",$K10=""),"",(R10/$E10)*$K10)</f>
        <v/>
      </c>
      <c r="T10" s="437">
        <f ca="1">SUMIF($N$8:S$9,"QUANT.",N10:S10)</f>
        <v>0</v>
      </c>
      <c r="U10" s="438">
        <f ca="1">SUMIF($N$8:$S$9,"CUSTO",N10:S10)</f>
        <v>0</v>
      </c>
      <c r="V10" s="450" t="str">
        <f ca="1">IF(U10=0,"MEDIR",IF(K10-U10=0,"OK",IF(K10-U10&gt;0,"MEDIR","ALERTA!")))</f>
        <v>MEDIR</v>
      </c>
      <c r="W10" s="451">
        <f ca="1">IF(T10="",0,E10-T10)</f>
        <v>3.49</v>
      </c>
      <c r="X10" s="451">
        <f t="shared" ref="X10" ca="1" si="4">IF(U10="",0,K10-U10)</f>
        <v>10934.61</v>
      </c>
      <c r="AJ10" s="614" t="e">
        <f>B10-AK10</f>
        <v>#VALUE!</v>
      </c>
      <c r="AK10" s="614">
        <v>0</v>
      </c>
    </row>
    <row r="11" spans="1:37" s="612" customFormat="1" ht="15" customHeight="1" outlineLevel="1">
      <c r="A11" s="615"/>
      <c r="B11" s="621"/>
      <c r="C11" s="596" t="s">
        <v>14091</v>
      </c>
      <c r="D11" s="617" t="str">
        <f>IF($B11="","",IFERROR(VLOOKUP($B11,SERVIÇOS!$A:$F,3,0),IFERROR(VLOOKUP($B11,'COMPOSIÇÕES COMPLEMENTARES '!$C:$K,3,0),"")))</f>
        <v/>
      </c>
      <c r="E11" s="618"/>
      <c r="F11" s="619" t="str">
        <f>IF($B11="","",IFERROR(VLOOKUP($B11,SERVIÇOS!$A:$F,4,0),IFERROR(VLOOKUP($B11,'COMPOSIÇÕES COMPLEMENTARES '!$C:$K,6,0),"")))</f>
        <v/>
      </c>
      <c r="G11" s="619" t="str">
        <f>IF($B11="","",IFERROR(VLOOKUP($B11,SERVIÇOS!$A:$F,5,0),IFERROR(VLOOKUP($B11,'COMPOSIÇÕES COMPLEMENTARES '!$C:$K,7,0),"")))</f>
        <v/>
      </c>
      <c r="H11" s="619" t="str">
        <f t="shared" ref="H11:H66" si="5">IF(E11="","",F11+G11)</f>
        <v/>
      </c>
      <c r="I11" s="619" t="str">
        <f>IF(E11="","",TRUNC((E11*F11),2))</f>
        <v/>
      </c>
      <c r="J11" s="619" t="str">
        <f>IF(E11="","",TRUNC((E11*G11),2))</f>
        <v/>
      </c>
      <c r="K11" s="619" t="str">
        <f t="shared" si="0"/>
        <v/>
      </c>
      <c r="L11" s="619"/>
      <c r="N11" s="433"/>
      <c r="O11" s="434" t="str">
        <f t="shared" ref="O11:O78" si="6">IF(OR(N11="",$K11=""),"",(N11/$E11)*$K11)</f>
        <v/>
      </c>
      <c r="P11" s="433"/>
      <c r="Q11" s="435" t="str">
        <f t="shared" ref="Q11:Q78" si="7">IF(OR(P11="",$K11=""),"",(P11/$E11)*$K11)</f>
        <v/>
      </c>
      <c r="R11" s="433"/>
      <c r="S11" s="436" t="str">
        <f t="shared" ref="S11:S78" si="8">IF(OR(R11="",$K11=""),"",(R11/$E11)*$K11)</f>
        <v/>
      </c>
      <c r="T11" s="437">
        <f ca="1">SUMIF($N$8:S$9,"QUANT.",N11:S11)</f>
        <v>0</v>
      </c>
      <c r="U11" s="438">
        <f t="shared" ref="U11:U76" ca="1" si="9">SUMIF($N$8:$S$9,"CUSTO",N11:S11)</f>
        <v>0</v>
      </c>
      <c r="V11" s="450" t="str">
        <f t="shared" ref="V11:V77" si="10">IF(B11&lt;&gt;"",IF(U11=0,"MEDIR",IF(K11-U11=0,"OK",IF(K11-U11&gt;0,"MEDIR","ALERTA!"))),"")</f>
        <v/>
      </c>
      <c r="W11" s="451">
        <f t="shared" ref="W11:W78" ca="1" si="11">IF(T11="",0,E11-T11)</f>
        <v>0</v>
      </c>
      <c r="X11" s="451" t="e">
        <f t="shared" ref="X11:X78" ca="1" si="12">IF(U11="",0,K11-U11)</f>
        <v>#VALUE!</v>
      </c>
      <c r="AJ11" s="614">
        <f>B11-AK11</f>
        <v>0</v>
      </c>
      <c r="AK11" s="614">
        <v>0</v>
      </c>
    </row>
    <row r="12" spans="1:37" s="612" customFormat="1" ht="15" customHeight="1" outlineLevel="1">
      <c r="A12" s="615"/>
      <c r="B12" s="616"/>
      <c r="C12" s="595" t="str">
        <f>IF($B12="","",IFERROR(VLOOKUP($B12,SERVIÇOS!$A:$F,2,0),IFERROR(VLOOKUP($B12,'COMPOSIÇÕES COMPLEMENTARES '!$C:$K,2,0),"")))</f>
        <v/>
      </c>
      <c r="D12" s="617" t="str">
        <f>IF($B12="","",IFERROR(VLOOKUP($B12,SERVIÇOS!$A:$F,3,0),IFERROR(VLOOKUP($B12,'COMPOSIÇÕES COMPLEMENTARES '!$C:$K,3,0),"")))</f>
        <v/>
      </c>
      <c r="E12" s="618"/>
      <c r="F12" s="619" t="str">
        <f>IF($B12="","",IFERROR(VLOOKUP($B12,SERVIÇOS!$A:$F,4,0),IFERROR(VLOOKUP($B12,'COMPOSIÇÕES COMPLEMENTARES '!$C:$K,6,0),"")))</f>
        <v/>
      </c>
      <c r="G12" s="619" t="str">
        <f>IF($B12="","",IFERROR(VLOOKUP($B12,SERVIÇOS!$A:$F,5,0),IFERROR(VLOOKUP($B12,'COMPOSIÇÕES COMPLEMENTARES '!$C:$K,7,0),"")))</f>
        <v/>
      </c>
      <c r="H12" s="619" t="str">
        <f t="shared" si="5"/>
        <v/>
      </c>
      <c r="I12" s="619" t="str">
        <f>IF(E12="","",TRUNC((E12*F12),2))</f>
        <v/>
      </c>
      <c r="J12" s="619" t="str">
        <f>IF(E12="","",TRUNC((E12*G12),2))</f>
        <v/>
      </c>
      <c r="K12" s="619" t="str">
        <f t="shared" si="0"/>
        <v/>
      </c>
      <c r="L12" s="619"/>
      <c r="N12" s="433"/>
      <c r="O12" s="434" t="str">
        <f t="shared" si="6"/>
        <v/>
      </c>
      <c r="P12" s="433"/>
      <c r="Q12" s="435" t="str">
        <f t="shared" si="7"/>
        <v/>
      </c>
      <c r="R12" s="433"/>
      <c r="S12" s="436" t="str">
        <f t="shared" si="8"/>
        <v/>
      </c>
      <c r="T12" s="437">
        <f ca="1">SUMIF($N$8:S$9,"QUANT.",N12:S12)</f>
        <v>0</v>
      </c>
      <c r="U12" s="438">
        <f t="shared" ca="1" si="9"/>
        <v>0</v>
      </c>
      <c r="V12" s="450" t="str">
        <f t="shared" si="10"/>
        <v/>
      </c>
      <c r="W12" s="451">
        <f t="shared" ca="1" si="11"/>
        <v>0</v>
      </c>
      <c r="X12" s="451" t="e">
        <f t="shared" ca="1" si="12"/>
        <v>#VALUE!</v>
      </c>
      <c r="AJ12" s="614">
        <f>B12-AK12</f>
        <v>0</v>
      </c>
      <c r="AK12" s="614">
        <v>0</v>
      </c>
    </row>
    <row r="13" spans="1:37" s="623" customFormat="1" ht="15" customHeight="1">
      <c r="A13" s="604">
        <v>2</v>
      </c>
      <c r="B13" s="605"/>
      <c r="C13" s="594" t="s">
        <v>179</v>
      </c>
      <c r="D13" s="606"/>
      <c r="E13" s="607"/>
      <c r="F13" s="608"/>
      <c r="G13" s="609"/>
      <c r="H13" s="609"/>
      <c r="I13" s="610">
        <f>TRUNC(SUMIF(I14:I21,"&gt;0",I14:I21),2)</f>
        <v>38264.25</v>
      </c>
      <c r="J13" s="610">
        <f>TRUNC(SUMIF(J14:J21,"&gt;0",J14:J21),2)</f>
        <v>11832.18</v>
      </c>
      <c r="K13" s="622"/>
      <c r="L13" s="610">
        <f>SUMIF(I13:J13,"&gt;0",I13:J13)</f>
        <v>50096.43</v>
      </c>
      <c r="N13" s="611"/>
      <c r="O13" s="611"/>
      <c r="P13" s="611"/>
      <c r="Q13" s="611"/>
      <c r="R13" s="611"/>
      <c r="S13" s="611"/>
      <c r="T13" s="611"/>
      <c r="U13" s="611"/>
      <c r="V13" s="611"/>
      <c r="W13" s="611"/>
      <c r="X13" s="611"/>
      <c r="AJ13" s="624"/>
      <c r="AK13" s="624"/>
    </row>
    <row r="14" spans="1:37" s="612" customFormat="1" ht="15" customHeight="1" outlineLevel="1">
      <c r="A14" s="615" t="s">
        <v>287</v>
      </c>
      <c r="B14" s="616" t="s">
        <v>298</v>
      </c>
      <c r="C14" s="595" t="str">
        <f>IF($B14="","",IFERROR(VLOOKUP($B14,SERVIÇOS!$A:$F,2,0),IFERROR(VLOOKUP($B14,'COMPOSIÇÕES COMPLEMENTARES '!$C:$K,2,0),"")))</f>
        <v>PLACA DE OBRA EM CHAPA DE AÇO GALVANIZADO, INSTALADA</v>
      </c>
      <c r="D14" s="617" t="str">
        <f>IF($B14="","",IFERROR(VLOOKUP($B14,SERVIÇOS!$A:$F,3,0),IFERROR(VLOOKUP($B14,'COMPOSIÇÕES COMPLEMENTARES '!$C:$K,3,0),"")))</f>
        <v>M2</v>
      </c>
      <c r="E14" s="618">
        <v>1.5</v>
      </c>
      <c r="F14" s="619">
        <f>IF($B14="","",IFERROR(VLOOKUP($B14,SERVIÇOS!$A:$F,4,0),IFERROR(VLOOKUP($B14,'COMPOSIÇÕES COMPLEMENTARES '!$C:$K,6,0),"")))</f>
        <v>346.83</v>
      </c>
      <c r="G14" s="619">
        <f>IF($B14="","",IFERROR(VLOOKUP($B14,SERVIÇOS!$A:$F,5,0),IFERROR(VLOOKUP($B14,'COMPOSIÇÕES COMPLEMENTARES '!$C:$K,7,0),"")))</f>
        <v>59.28</v>
      </c>
      <c r="H14" s="619">
        <f t="shared" si="5"/>
        <v>406.11</v>
      </c>
      <c r="I14" s="619">
        <f>IF(E14="","",TRUNC((E14*F14),2))</f>
        <v>520.24</v>
      </c>
      <c r="J14" s="619">
        <f>IF(E14="","",TRUNC((E14*G14),2))</f>
        <v>88.92</v>
      </c>
      <c r="K14" s="619">
        <f t="shared" ref="K14:K77" si="13">IF(E14="","",I14+J14)</f>
        <v>609.16</v>
      </c>
      <c r="L14" s="619"/>
      <c r="N14" s="433"/>
      <c r="O14" s="434" t="str">
        <f t="shared" si="6"/>
        <v/>
      </c>
      <c r="P14" s="433"/>
      <c r="Q14" s="435" t="str">
        <f t="shared" si="7"/>
        <v/>
      </c>
      <c r="R14" s="433"/>
      <c r="S14" s="436" t="str">
        <f t="shared" si="8"/>
        <v/>
      </c>
      <c r="T14" s="437">
        <f ca="1">SUMIF($N$8:S$9,"QUANT.",N14:S14)</f>
        <v>0</v>
      </c>
      <c r="U14" s="438">
        <f t="shared" ca="1" si="9"/>
        <v>0</v>
      </c>
      <c r="V14" s="450" t="str">
        <f t="shared" ca="1" si="10"/>
        <v>MEDIR</v>
      </c>
      <c r="W14" s="451">
        <f t="shared" ca="1" si="11"/>
        <v>1.5</v>
      </c>
      <c r="X14" s="451">
        <f t="shared" ca="1" si="12"/>
        <v>609.16</v>
      </c>
      <c r="AJ14" s="614" t="e">
        <f>B14-AK14</f>
        <v>#VALUE!</v>
      </c>
      <c r="AK14" s="614">
        <v>0</v>
      </c>
    </row>
    <row r="15" spans="1:37" s="612" customFormat="1" ht="15" customHeight="1" outlineLevel="1">
      <c r="A15" s="615"/>
      <c r="B15" s="616"/>
      <c r="C15" s="633" t="s">
        <v>14307</v>
      </c>
      <c r="D15" s="617" t="str">
        <f>IF($B15="","",IFERROR(VLOOKUP($B15,SERVIÇOS!$A:$F,3,0),IFERROR(VLOOKUP($B15,'COMPOSIÇÕES COMPLEMENTARES '!$C:$K,3,0),"")))</f>
        <v/>
      </c>
      <c r="E15" s="618"/>
      <c r="F15" s="619" t="str">
        <f>IF($B15="","",IFERROR(VLOOKUP($B15,SERVIÇOS!$A:$F,4,0),IFERROR(VLOOKUP($B15,'COMPOSIÇÕES COMPLEMENTARES '!$C:$K,6,0),"")))</f>
        <v/>
      </c>
      <c r="G15" s="619" t="str">
        <f>IF($B15="","",IFERROR(VLOOKUP($B15,SERVIÇOS!$A:$F,5,0),IFERROR(VLOOKUP($B15,'COMPOSIÇÕES COMPLEMENTARES '!$C:$K,7,0),"")))</f>
        <v/>
      </c>
      <c r="H15" s="619" t="str">
        <f t="shared" si="5"/>
        <v/>
      </c>
      <c r="I15" s="619" t="str">
        <f>IF(E15="","",TRUNC((E15*F15),2))</f>
        <v/>
      </c>
      <c r="J15" s="619" t="str">
        <f>IF(E15="","",TRUNC((E15*G15),2))</f>
        <v/>
      </c>
      <c r="K15" s="619" t="str">
        <f t="shared" si="13"/>
        <v/>
      </c>
      <c r="L15" s="619"/>
      <c r="N15" s="433"/>
      <c r="O15" s="434" t="str">
        <f t="shared" si="6"/>
        <v/>
      </c>
      <c r="P15" s="433"/>
      <c r="Q15" s="435" t="str">
        <f t="shared" si="7"/>
        <v/>
      </c>
      <c r="R15" s="433"/>
      <c r="S15" s="436" t="str">
        <f t="shared" si="8"/>
        <v/>
      </c>
      <c r="T15" s="437">
        <f ca="1">SUMIF($N$8:S$9,"QUANT.",N15:S15)</f>
        <v>0</v>
      </c>
      <c r="U15" s="438">
        <f t="shared" ca="1" si="9"/>
        <v>0</v>
      </c>
      <c r="V15" s="450" t="str">
        <f t="shared" si="10"/>
        <v/>
      </c>
      <c r="W15" s="451">
        <f t="shared" ca="1" si="11"/>
        <v>0</v>
      </c>
      <c r="X15" s="451" t="e">
        <f t="shared" ca="1" si="12"/>
        <v>#VALUE!</v>
      </c>
      <c r="AJ15" s="614">
        <f>B15-AK15</f>
        <v>0</v>
      </c>
      <c r="AK15" s="614">
        <v>0</v>
      </c>
    </row>
    <row r="16" spans="1:37" s="612" customFormat="1" ht="15" customHeight="1" outlineLevel="1">
      <c r="A16" s="615" t="s">
        <v>14088</v>
      </c>
      <c r="B16" s="616">
        <v>99059</v>
      </c>
      <c r="C16" s="595" t="str">
        <f>IF($B16="","",IFERROR(VLOOKUP($B16,SERVIÇOS!$A:$F,2,0),IFERROR(VLOOKUP($B16,'COMPOSIÇÕES COMPLEMENTARES '!$C:$K,2,0),"")))</f>
        <v>LOCACAO CONVENCIONAL DE OBRA, UTILIZANDO GABARITO DE TÁBUAS CORRIDAS PONTALETADAS A CADA 2,00M -  2 UTILIZAÇÕES. AF_10/2018</v>
      </c>
      <c r="D16" s="617" t="str">
        <f>IF($B16="","",IFERROR(VLOOKUP($B16,SERVIÇOS!$A:$F,3,0),IFERROR(VLOOKUP($B16,'COMPOSIÇÕES COMPLEMENTARES '!$C:$K,3,0),"")))</f>
        <v>M</v>
      </c>
      <c r="E16" s="618">
        <v>127.3</v>
      </c>
      <c r="F16" s="619">
        <f>IF($B16="","",IFERROR(VLOOKUP($B16,SERVIÇOS!$A:$F,4,0),IFERROR(VLOOKUP($B16,'COMPOSIÇÕES COMPLEMENTARES '!$C:$K,6,0),"")))</f>
        <v>39.030000000000008</v>
      </c>
      <c r="G16" s="619">
        <f>IF($B16="","",IFERROR(VLOOKUP($B16,SERVIÇOS!$A:$F,5,0),IFERROR(VLOOKUP($B16,'COMPOSIÇÕES COMPLEMENTARES '!$C:$K,7,0),"")))</f>
        <v>28.4</v>
      </c>
      <c r="H16" s="619">
        <f t="shared" si="5"/>
        <v>67.430000000000007</v>
      </c>
      <c r="I16" s="619">
        <f>IF(E16="","",TRUNC((E16*F16),2))</f>
        <v>4968.51</v>
      </c>
      <c r="J16" s="619">
        <f>IF(E16="","",TRUNC((E16*G16),2))</f>
        <v>3615.32</v>
      </c>
      <c r="K16" s="619">
        <f t="shared" si="13"/>
        <v>8583.83</v>
      </c>
      <c r="L16" s="619"/>
      <c r="N16" s="433"/>
      <c r="O16" s="434" t="str">
        <f t="shared" si="6"/>
        <v/>
      </c>
      <c r="P16" s="433"/>
      <c r="Q16" s="435" t="str">
        <f t="shared" si="7"/>
        <v/>
      </c>
      <c r="R16" s="433"/>
      <c r="S16" s="436" t="str">
        <f t="shared" si="8"/>
        <v/>
      </c>
      <c r="T16" s="437">
        <f ca="1">SUMIF($N$8:S$9,"QUANT.",N16:S16)</f>
        <v>0</v>
      </c>
      <c r="U16" s="438">
        <f t="shared" ca="1" si="9"/>
        <v>0</v>
      </c>
      <c r="V16" s="450" t="str">
        <f t="shared" ca="1" si="10"/>
        <v>MEDIR</v>
      </c>
      <c r="W16" s="451">
        <f t="shared" ca="1" si="11"/>
        <v>127.3</v>
      </c>
      <c r="X16" s="451">
        <f t="shared" ca="1" si="12"/>
        <v>8583.83</v>
      </c>
      <c r="AJ16" s="614"/>
      <c r="AK16" s="614"/>
    </row>
    <row r="17" spans="1:37" s="612" customFormat="1" ht="15" customHeight="1" outlineLevel="1">
      <c r="A17" s="615" t="s">
        <v>14089</v>
      </c>
      <c r="B17" s="616">
        <v>93210</v>
      </c>
      <c r="C17" s="595" t="str">
        <f>IF($B17="","",IFERROR(VLOOKUP($B17,SERVIÇOS!$A:$F,2,0),IFERROR(VLOOKUP($B17,'COMPOSIÇÕES COMPLEMENTARES '!$C:$K,2,0),"")))</f>
        <v>EXECUÇÃO DE REFEITÓRIO EM CANTEIRO DE OBRA EM CHAPA DE MADEIRA COMPENSADA, NÃO INCLUSO MOBILIÁRIO E EQUIPAMENTOS. AF_02/2016</v>
      </c>
      <c r="D17" s="617" t="str">
        <f>IF($B17="","",IFERROR(VLOOKUP($B17,SERVIÇOS!$A:$F,3,0),IFERROR(VLOOKUP($B17,'COMPOSIÇÕES COMPLEMENTARES '!$C:$K,3,0),"")))</f>
        <v>M2</v>
      </c>
      <c r="E17" s="618">
        <v>10</v>
      </c>
      <c r="F17" s="619">
        <f>IF($B17="","",IFERROR(VLOOKUP($B17,SERVIÇOS!$A:$F,4,0),IFERROR(VLOOKUP($B17,'COMPOSIÇÕES COMPLEMENTARES '!$C:$K,6,0),"")))</f>
        <v>509.57000000000005</v>
      </c>
      <c r="G17" s="619">
        <f>IF($B17="","",IFERROR(VLOOKUP($B17,SERVIÇOS!$A:$F,5,0),IFERROR(VLOOKUP($B17,'COMPOSIÇÕES COMPLEMENTARES '!$C:$K,7,0),"")))</f>
        <v>151.75</v>
      </c>
      <c r="H17" s="619">
        <f t="shared" si="5"/>
        <v>661.32</v>
      </c>
      <c r="I17" s="619">
        <f>IF(E17="","",TRUNC((E17*F17),2))</f>
        <v>5095.7</v>
      </c>
      <c r="J17" s="619">
        <f>IF(E17="","",TRUNC((E17*G17),2))</f>
        <v>1517.5</v>
      </c>
      <c r="K17" s="619">
        <f t="shared" si="13"/>
        <v>6613.2</v>
      </c>
      <c r="L17" s="619"/>
      <c r="N17" s="433"/>
      <c r="O17" s="434" t="str">
        <f t="shared" si="6"/>
        <v/>
      </c>
      <c r="P17" s="433"/>
      <c r="Q17" s="435" t="str">
        <f t="shared" si="7"/>
        <v/>
      </c>
      <c r="R17" s="433"/>
      <c r="S17" s="436" t="str">
        <f t="shared" si="8"/>
        <v/>
      </c>
      <c r="T17" s="437">
        <f ca="1">SUMIF($N$8:S$9,"QUANT.",N17:S17)</f>
        <v>0</v>
      </c>
      <c r="U17" s="438">
        <f t="shared" ca="1" si="9"/>
        <v>0</v>
      </c>
      <c r="V17" s="450" t="str">
        <f t="shared" ca="1" si="10"/>
        <v>MEDIR</v>
      </c>
      <c r="W17" s="451">
        <f t="shared" ca="1" si="11"/>
        <v>10</v>
      </c>
      <c r="X17" s="451">
        <f t="shared" ca="1" si="12"/>
        <v>6613.2</v>
      </c>
      <c r="AJ17" s="614">
        <f>B17-AK17</f>
        <v>93210</v>
      </c>
      <c r="AK17" s="614">
        <v>0</v>
      </c>
    </row>
    <row r="18" spans="1:37" s="612" customFormat="1" ht="15" customHeight="1" outlineLevel="1">
      <c r="A18" s="615" t="s">
        <v>14288</v>
      </c>
      <c r="B18" s="616">
        <v>93212</v>
      </c>
      <c r="C18" s="595" t="str">
        <f>IF($B18="","",IFERROR(VLOOKUP($B18,SERVIÇOS!$A:$F,2,0),IFERROR(VLOOKUP($B18,'COMPOSIÇÕES COMPLEMENTARES '!$C:$K,2,0),"")))</f>
        <v>EXECUÇÃO DE SANITÁRIO E VESTIÁRIO EM CANTEIRO DE OBRA EM CHAPA DE MADEIRA COMPENSADA, NÃO INCLUSO MOBILIÁRIO. AF_02/2016</v>
      </c>
      <c r="D18" s="617" t="str">
        <f>IF($B18="","",IFERROR(VLOOKUP($B18,SERVIÇOS!$A:$F,3,0),IFERROR(VLOOKUP($B18,'COMPOSIÇÕES COMPLEMENTARES '!$C:$K,3,0),"")))</f>
        <v>M2</v>
      </c>
      <c r="E18" s="618">
        <v>4</v>
      </c>
      <c r="F18" s="619">
        <f>IF($B18="","",IFERROR(VLOOKUP($B18,SERVIÇOS!$A:$F,4,0),IFERROR(VLOOKUP($B18,'COMPOSIÇÕES COMPLEMENTARES '!$C:$K,6,0),"")))</f>
        <v>872.57999999999993</v>
      </c>
      <c r="G18" s="619">
        <f>IF($B18="","",IFERROR(VLOOKUP($B18,SERVIÇOS!$A:$F,5,0),IFERROR(VLOOKUP($B18,'COMPOSIÇÕES COMPLEMENTARES '!$C:$K,7,0),"")))</f>
        <v>251.98</v>
      </c>
      <c r="H18" s="619">
        <f t="shared" ref="H18:H20" si="14">IF(E18="","",F18+G18)</f>
        <v>1124.56</v>
      </c>
      <c r="I18" s="619">
        <f>IF(E18="","",TRUNC((E18*F18),2))</f>
        <v>3490.32</v>
      </c>
      <c r="J18" s="619">
        <f>IF(E18="","",TRUNC((E18*G18),2))</f>
        <v>1007.92</v>
      </c>
      <c r="K18" s="619">
        <f t="shared" si="13"/>
        <v>4498.24</v>
      </c>
      <c r="L18" s="619"/>
      <c r="N18" s="433"/>
      <c r="O18" s="434" t="str">
        <f t="shared" ref="O18:O20" si="15">IF(OR(N18="",$K18=""),"",(N18/$E18)*$K18)</f>
        <v/>
      </c>
      <c r="P18" s="433"/>
      <c r="Q18" s="435" t="str">
        <f t="shared" ref="Q18:Q20" si="16">IF(OR(P18="",$K18=""),"",(P18/$E18)*$K18)</f>
        <v/>
      </c>
      <c r="R18" s="433"/>
      <c r="S18" s="436" t="str">
        <f t="shared" ref="S18:S20" si="17">IF(OR(R18="",$K18=""),"",(R18/$E18)*$K18)</f>
        <v/>
      </c>
      <c r="T18" s="437">
        <f ca="1">SUMIF($N$8:S$9,"QUANT.",N18:S18)</f>
        <v>0</v>
      </c>
      <c r="U18" s="438">
        <f t="shared" ref="U18:U20" ca="1" si="18">SUMIF($N$8:$S$9,"CUSTO",N18:S18)</f>
        <v>0</v>
      </c>
      <c r="V18" s="450" t="str">
        <f t="shared" ref="V18:V20" ca="1" si="19">IF(B18&lt;&gt;"",IF(U18=0,"MEDIR",IF(K18-U18=0,"OK",IF(K18-U18&gt;0,"MEDIR","ALERTA!"))),"")</f>
        <v>MEDIR</v>
      </c>
      <c r="W18" s="451">
        <f t="shared" ref="W18:W20" ca="1" si="20">IF(T18="",0,E18-T18)</f>
        <v>4</v>
      </c>
      <c r="X18" s="451">
        <f t="shared" ref="X18:X20" ca="1" si="21">IF(U18="",0,K18-U18)</f>
        <v>4498.24</v>
      </c>
      <c r="AJ18" s="614">
        <f>B18-AK18</f>
        <v>93211</v>
      </c>
      <c r="AK18" s="614">
        <v>1</v>
      </c>
    </row>
    <row r="19" spans="1:37" s="612" customFormat="1" ht="15" customHeight="1" outlineLevel="1">
      <c r="A19" s="615" t="s">
        <v>14290</v>
      </c>
      <c r="B19" s="616">
        <v>93582</v>
      </c>
      <c r="C19" s="595" t="str">
        <f>IF($B19="","",IFERROR(VLOOKUP($B19,SERVIÇOS!$A:$F,2,0),IFERROR(VLOOKUP($B19,'COMPOSIÇÕES COMPLEMENTARES '!$C:$K,2,0),"")))</f>
        <v>EXECUÇÃO DE CENTRAL DE ARMADURA EM CANTEIRO DE OBRA, NÃO INCLUSO MOBILIÁRIO E EQUIPAMENTOS. AF_04/2016</v>
      </c>
      <c r="D19" s="617" t="str">
        <f>IF($B19="","",IFERROR(VLOOKUP($B19,SERVIÇOS!$A:$F,3,0),IFERROR(VLOOKUP($B19,'COMPOSIÇÕES COMPLEMENTARES '!$C:$K,3,0),"")))</f>
        <v>M2</v>
      </c>
      <c r="E19" s="618">
        <v>20</v>
      </c>
      <c r="F19" s="619">
        <f>IF($B19="","",IFERROR(VLOOKUP($B19,SERVIÇOS!$A:$F,4,0),IFERROR(VLOOKUP($B19,'COMPOSIÇÕES COMPLEMENTARES '!$C:$K,6,0),"")))</f>
        <v>254.54</v>
      </c>
      <c r="G19" s="619">
        <f>IF($B19="","",IFERROR(VLOOKUP($B19,SERVIÇOS!$A:$F,5,0),IFERROR(VLOOKUP($B19,'COMPOSIÇÕES COMPLEMENTARES '!$C:$K,7,0),"")))</f>
        <v>61.54</v>
      </c>
      <c r="H19" s="619">
        <f t="shared" si="14"/>
        <v>316.08</v>
      </c>
      <c r="I19" s="619">
        <f t="shared" ref="I19:I20" si="22">IF(E19="","",TRUNC((E19*F19),2))</f>
        <v>5090.8</v>
      </c>
      <c r="J19" s="619">
        <f t="shared" ref="J19:J20" si="23">IF(E19="","",TRUNC((E19*G19),2))</f>
        <v>1230.8</v>
      </c>
      <c r="K19" s="619">
        <f t="shared" si="13"/>
        <v>6321.6</v>
      </c>
      <c r="L19" s="619"/>
      <c r="N19" s="433"/>
      <c r="O19" s="434" t="str">
        <f t="shared" si="15"/>
        <v/>
      </c>
      <c r="P19" s="433"/>
      <c r="Q19" s="435" t="str">
        <f t="shared" si="16"/>
        <v/>
      </c>
      <c r="R19" s="433"/>
      <c r="S19" s="436" t="str">
        <f t="shared" si="17"/>
        <v/>
      </c>
      <c r="T19" s="437">
        <f ca="1">SUMIF($N$8:S$9,"QUANT.",N19:S19)</f>
        <v>0</v>
      </c>
      <c r="U19" s="438">
        <f t="shared" ca="1" si="18"/>
        <v>0</v>
      </c>
      <c r="V19" s="450" t="str">
        <f t="shared" ca="1" si="19"/>
        <v>MEDIR</v>
      </c>
      <c r="W19" s="451">
        <f t="shared" ca="1" si="20"/>
        <v>20</v>
      </c>
      <c r="X19" s="451">
        <f t="shared" ca="1" si="21"/>
        <v>6321.6</v>
      </c>
      <c r="AJ19" s="614">
        <f t="shared" ref="AJ19:AJ20" si="24">B19-AK19</f>
        <v>93582</v>
      </c>
      <c r="AK19" s="614">
        <v>0</v>
      </c>
    </row>
    <row r="20" spans="1:37" s="612" customFormat="1" ht="15" customHeight="1" outlineLevel="1">
      <c r="A20" s="615" t="s">
        <v>14291</v>
      </c>
      <c r="B20" s="616">
        <v>93583</v>
      </c>
      <c r="C20" s="595" t="str">
        <f>IF($B20="","",IFERROR(VLOOKUP($B20,SERVIÇOS!$A:$F,2,0),IFERROR(VLOOKUP($B20,'COMPOSIÇÕES COMPLEMENTARES '!$C:$K,2,0),"")))</f>
        <v>EXECUÇÃO DE CENTRAL DE FÔRMAS, PRODUÇÃO DE ARGAMASSA OU CONCRETO EM CANTEIRO DE OBRA, NÃO INCLUSO MOBILIÁRIO E EQUIPAMENTOS. AF_04/2016</v>
      </c>
      <c r="D20" s="617" t="str">
        <f>IF($B20="","",IFERROR(VLOOKUP($B20,SERVIÇOS!$A:$F,3,0),IFERROR(VLOOKUP($B20,'COMPOSIÇÕES COMPLEMENTARES '!$C:$K,3,0),"")))</f>
        <v>M2</v>
      </c>
      <c r="E20" s="618">
        <v>20</v>
      </c>
      <c r="F20" s="619">
        <f>IF($B20="","",IFERROR(VLOOKUP($B20,SERVIÇOS!$A:$F,4,0),IFERROR(VLOOKUP($B20,'COMPOSIÇÕES COMPLEMENTARES '!$C:$K,6,0),"")))</f>
        <v>402.34000000000003</v>
      </c>
      <c r="G20" s="619">
        <f>IF($B20="","",IFERROR(VLOOKUP($B20,SERVIÇOS!$A:$F,5,0),IFERROR(VLOOKUP($B20,'COMPOSIÇÕES COMPLEMENTARES '!$C:$K,7,0),"")))</f>
        <v>101.4</v>
      </c>
      <c r="H20" s="619">
        <f t="shared" si="14"/>
        <v>503.74</v>
      </c>
      <c r="I20" s="619">
        <f t="shared" si="22"/>
        <v>8046.8</v>
      </c>
      <c r="J20" s="619">
        <f t="shared" si="23"/>
        <v>2028</v>
      </c>
      <c r="K20" s="619">
        <f t="shared" si="13"/>
        <v>10074.799999999999</v>
      </c>
      <c r="L20" s="619"/>
      <c r="N20" s="433"/>
      <c r="O20" s="434" t="str">
        <f t="shared" si="15"/>
        <v/>
      </c>
      <c r="P20" s="433"/>
      <c r="Q20" s="435" t="str">
        <f t="shared" si="16"/>
        <v/>
      </c>
      <c r="R20" s="433"/>
      <c r="S20" s="436" t="str">
        <f t="shared" si="17"/>
        <v/>
      </c>
      <c r="T20" s="437">
        <f ca="1">SUMIF($N$8:S$9,"QUANT.",N20:S20)</f>
        <v>0</v>
      </c>
      <c r="U20" s="438">
        <f t="shared" ca="1" si="18"/>
        <v>0</v>
      </c>
      <c r="V20" s="450" t="str">
        <f t="shared" ca="1" si="19"/>
        <v>MEDIR</v>
      </c>
      <c r="W20" s="451">
        <f t="shared" ca="1" si="20"/>
        <v>20</v>
      </c>
      <c r="X20" s="451">
        <f t="shared" ca="1" si="21"/>
        <v>10074.799999999999</v>
      </c>
      <c r="AJ20" s="614">
        <f t="shared" si="24"/>
        <v>93582</v>
      </c>
      <c r="AK20" s="614">
        <v>1</v>
      </c>
    </row>
    <row r="21" spans="1:37" s="612" customFormat="1" ht="15" customHeight="1" outlineLevel="1">
      <c r="A21" s="615" t="s">
        <v>14292</v>
      </c>
      <c r="B21" s="616">
        <v>93584</v>
      </c>
      <c r="C21" s="595" t="str">
        <f>IF($B21="","",IFERROR(VLOOKUP($B21,SERVIÇOS!$A:$F,2,0),IFERROR(VLOOKUP($B21,'COMPOSIÇÕES COMPLEMENTARES '!$C:$K,2,0),"")))</f>
        <v>EXECUÇÃO DE DEPÓSITO EM CANTEIRO DE OBRA EM CHAPA DE MADEIRA COMPENSADA, NÃO INCLUSO MOBILIÁRIO. AF_04/2016</v>
      </c>
      <c r="D21" s="617" t="str">
        <f>IF($B21="","",IFERROR(VLOOKUP($B21,SERVIÇOS!$A:$F,3,0),IFERROR(VLOOKUP($B21,'COMPOSIÇÕES COMPLEMENTARES '!$C:$K,3,0),"")))</f>
        <v>M2</v>
      </c>
      <c r="E21" s="618">
        <v>12</v>
      </c>
      <c r="F21" s="619">
        <f>IF($B21="","",IFERROR(VLOOKUP($B21,SERVIÇOS!$A:$F,4,0),IFERROR(VLOOKUP($B21,'COMPOSIÇÕES COMPLEMENTARES '!$C:$K,6,0),"")))</f>
        <v>920.99</v>
      </c>
      <c r="G21" s="619">
        <f>IF($B21="","",IFERROR(VLOOKUP($B21,SERVIÇOS!$A:$F,5,0),IFERROR(VLOOKUP($B21,'COMPOSIÇÕES COMPLEMENTARES '!$C:$K,7,0),"")))</f>
        <v>195.31</v>
      </c>
      <c r="H21" s="619">
        <f t="shared" ref="H21" si="25">IF(E21="","",F21+G21)</f>
        <v>1116.3</v>
      </c>
      <c r="I21" s="619">
        <f>IF(E21="","",TRUNC((E21*F21),2))</f>
        <v>11051.88</v>
      </c>
      <c r="J21" s="619">
        <f>IF(E21="","",TRUNC((E21*G21),2))</f>
        <v>2343.7199999999998</v>
      </c>
      <c r="K21" s="619">
        <f>IF(E21="","",I21+J21)</f>
        <v>13395.599999999999</v>
      </c>
      <c r="L21" s="619"/>
      <c r="N21" s="433"/>
      <c r="O21" s="434" t="str">
        <f t="shared" ref="O21" si="26">IF(OR(N21="",$K21=""),"",(N21/$E21)*$K21)</f>
        <v/>
      </c>
      <c r="P21" s="433"/>
      <c r="Q21" s="435" t="str">
        <f t="shared" ref="Q21" si="27">IF(OR(P21="",$K21=""),"",(P21/$E21)*$K21)</f>
        <v/>
      </c>
      <c r="R21" s="433"/>
      <c r="S21" s="436" t="str">
        <f t="shared" ref="S21" si="28">IF(OR(R21="",$K21=""),"",(R21/$E21)*$K21)</f>
        <v/>
      </c>
      <c r="T21" s="437">
        <f ca="1">SUMIF($N$8:S$9,"QUANT.",N21:S21)</f>
        <v>0</v>
      </c>
      <c r="U21" s="438">
        <f t="shared" ref="U21" ca="1" si="29">SUMIF($N$8:$S$9,"CUSTO",N21:S21)</f>
        <v>0</v>
      </c>
      <c r="V21" s="450" t="str">
        <f t="shared" ref="V21" ca="1" si="30">IF(B21&lt;&gt;"",IF(U21=0,"MEDIR",IF(K21-U21=0,"OK",IF(K21-U21&gt;0,"MEDIR","ALERTA!"))),"")</f>
        <v>MEDIR</v>
      </c>
      <c r="W21" s="451">
        <f t="shared" ref="W21" ca="1" si="31">IF(T21="",0,E21-T21)</f>
        <v>12</v>
      </c>
      <c r="X21" s="451">
        <f t="shared" ref="X21" ca="1" si="32">IF(U21="",0,K21-U21)</f>
        <v>13395.599999999999</v>
      </c>
      <c r="AJ21" s="614">
        <f>B21-AK21</f>
        <v>93582</v>
      </c>
      <c r="AK21" s="614">
        <v>2</v>
      </c>
    </row>
    <row r="22" spans="1:37" s="612" customFormat="1" ht="15" customHeight="1" outlineLevel="1">
      <c r="A22" s="615"/>
      <c r="B22" s="616"/>
      <c r="C22" s="595" t="str">
        <f>IF($B22="","",IFERROR(VLOOKUP($B22,SERVIÇOS!$A:$F,2,0),IFERROR(VLOOKUP($B22,'COMPOSIÇÕES COMPLEMENTARES '!$C:$K,2,0),"")))</f>
        <v/>
      </c>
      <c r="D22" s="617" t="str">
        <f>IF($B22="","",IFERROR(VLOOKUP($B22,SERVIÇOS!$A:$F,3,0),IFERROR(VLOOKUP($B22,'COMPOSIÇÕES COMPLEMENTARES '!$C:$K,3,0),"")))</f>
        <v/>
      </c>
      <c r="E22" s="618"/>
      <c r="F22" s="619" t="str">
        <f>IF($B22="","",IFERROR(VLOOKUP($B22,SERVIÇOS!$A:$F,4,0),IFERROR(VLOOKUP($B22,'COMPOSIÇÕES COMPLEMENTARES '!$C:$K,6,0),"")))</f>
        <v/>
      </c>
      <c r="G22" s="619" t="str">
        <f>IF($B22="","",IFERROR(VLOOKUP($B22,SERVIÇOS!$A:$F,5,0),IFERROR(VLOOKUP($B22,'COMPOSIÇÕES COMPLEMENTARES '!$C:$K,7,0),"")))</f>
        <v/>
      </c>
      <c r="H22" s="619" t="str">
        <f t="shared" ref="H22" si="33">IF(E22="","",F22+G22)</f>
        <v/>
      </c>
      <c r="I22" s="619" t="str">
        <f>IF(E22="","",TRUNC((E22*F22),2))</f>
        <v/>
      </c>
      <c r="J22" s="619" t="str">
        <f>IF(E22="","",TRUNC((E22*G22),2))</f>
        <v/>
      </c>
      <c r="K22" s="619" t="str">
        <f t="shared" si="13"/>
        <v/>
      </c>
      <c r="L22" s="619"/>
      <c r="N22" s="433"/>
      <c r="O22" s="434" t="str">
        <f t="shared" ref="O22" si="34">IF(OR(N22="",$K22=""),"",(N22/$E22)*$K22)</f>
        <v/>
      </c>
      <c r="P22" s="433"/>
      <c r="Q22" s="435" t="str">
        <f t="shared" ref="Q22" si="35">IF(OR(P22="",$K22=""),"",(P22/$E22)*$K22)</f>
        <v/>
      </c>
      <c r="R22" s="433"/>
      <c r="S22" s="436" t="str">
        <f t="shared" ref="S22" si="36">IF(OR(R22="",$K22=""),"",(R22/$E22)*$K22)</f>
        <v/>
      </c>
      <c r="T22" s="437">
        <f ca="1">SUMIF($N$8:S$9,"QUANT.",N22:S22)</f>
        <v>0</v>
      </c>
      <c r="U22" s="438">
        <f t="shared" ref="U22" ca="1" si="37">SUMIF($N$8:$S$9,"CUSTO",N22:S22)</f>
        <v>0</v>
      </c>
      <c r="V22" s="450" t="str">
        <f t="shared" ref="V22" si="38">IF(B22&lt;&gt;"",IF(U22=0,"MEDIR",IF(K22-U22=0,"OK",IF(K22-U22&gt;0,"MEDIR","ALERTA!"))),"")</f>
        <v/>
      </c>
      <c r="W22" s="451">
        <f t="shared" ref="W22" ca="1" si="39">IF(T22="",0,E22-T22)</f>
        <v>0</v>
      </c>
      <c r="X22" s="451" t="e">
        <f t="shared" ref="X22" ca="1" si="40">IF(U22="",0,K22-U22)</f>
        <v>#VALUE!</v>
      </c>
      <c r="AJ22" s="614">
        <f>B22-AK22</f>
        <v>-3</v>
      </c>
      <c r="AK22" s="614">
        <v>3</v>
      </c>
    </row>
    <row r="23" spans="1:37" s="623" customFormat="1" ht="15" customHeight="1">
      <c r="A23" s="625">
        <v>3</v>
      </c>
      <c r="B23" s="626"/>
      <c r="C23" s="597" t="s">
        <v>14112</v>
      </c>
      <c r="D23" s="627"/>
      <c r="E23" s="628"/>
      <c r="F23" s="629"/>
      <c r="G23" s="630"/>
      <c r="H23" s="630"/>
      <c r="I23" s="631">
        <f>TRUNC(SUMIF(I24:I35,"&gt;0",I24:I35),2)</f>
        <v>63231.64</v>
      </c>
      <c r="J23" s="631">
        <f>TRUNC(SUMIF(J24:J35,"&gt;0",J24:J35),2)</f>
        <v>26363.03</v>
      </c>
      <c r="K23" s="632"/>
      <c r="L23" s="631">
        <f>SUMIF(I23:J23,"&gt;0",I23:J23)</f>
        <v>89594.67</v>
      </c>
      <c r="N23" s="613"/>
      <c r="O23" s="613"/>
      <c r="P23" s="613"/>
      <c r="Q23" s="613"/>
      <c r="R23" s="613"/>
      <c r="S23" s="613"/>
      <c r="T23" s="613"/>
      <c r="U23" s="613"/>
      <c r="V23" s="613"/>
      <c r="W23" s="613"/>
      <c r="X23" s="613"/>
      <c r="AJ23" s="624"/>
      <c r="AK23" s="624"/>
    </row>
    <row r="24" spans="1:37" s="612" customFormat="1" ht="15" customHeight="1" outlineLevel="1">
      <c r="A24" s="615" t="s">
        <v>14090</v>
      </c>
      <c r="B24" s="616">
        <v>100896</v>
      </c>
      <c r="C24" s="595" t="str">
        <f>IF($B24="","",IFERROR(VLOOKUP($B24,SERVIÇOS!$A:$F,2,0),IFERROR(VLOOKUP($B24,'COMPOSIÇÕES COMPLEMENTARES '!$C:$K,2,0),"")))</f>
        <v>ESTACA ESCAVADA MECANICAMENTE, SEM FLUIDO ESTABILIZANTE, COM 25CM DE DIÂMETRO, CONCRETO LANÇADO POR CAMINHÃO BETONEIRA (EXCLUSIVE MOBILIZAÇÃO E DESMOBILIZAÇÃO). AF_01/2020</v>
      </c>
      <c r="D24" s="617" t="str">
        <f>IF($B24="","",IFERROR(VLOOKUP($B24,SERVIÇOS!$A:$F,3,0),IFERROR(VLOOKUP($B24,'COMPOSIÇÕES COMPLEMENTARES '!$C:$K,3,0),"")))</f>
        <v>M</v>
      </c>
      <c r="E24" s="618">
        <v>201</v>
      </c>
      <c r="F24" s="619">
        <f>IF($B24="","",IFERROR(VLOOKUP($B24,SERVIÇOS!$A:$F,4,0),IFERROR(VLOOKUP($B24,'COMPOSIÇÕES COMPLEMENTARES '!$C:$K,6,0),"")))</f>
        <v>51.690000000000005</v>
      </c>
      <c r="G24" s="619">
        <f>IF($B24="","",IFERROR(VLOOKUP($B24,SERVIÇOS!$A:$F,5,0),IFERROR(VLOOKUP($B24,'COMPOSIÇÕES COMPLEMENTARES '!$C:$K,7,0),"")))</f>
        <v>6.94</v>
      </c>
      <c r="H24" s="619">
        <f t="shared" si="5"/>
        <v>58.63</v>
      </c>
      <c r="I24" s="619">
        <f t="shared" ref="I24:I83" si="41">IF(E24="","",TRUNC((E24*F24),2))</f>
        <v>10389.69</v>
      </c>
      <c r="J24" s="619">
        <f t="shared" ref="J24:J83" si="42">IF(E24="","",TRUNC((E24*G24),2))</f>
        <v>1394.94</v>
      </c>
      <c r="K24" s="619">
        <f t="shared" si="13"/>
        <v>11784.630000000001</v>
      </c>
      <c r="L24" s="619"/>
      <c r="N24" s="433"/>
      <c r="O24" s="434" t="str">
        <f t="shared" si="6"/>
        <v/>
      </c>
      <c r="P24" s="433"/>
      <c r="Q24" s="435" t="str">
        <f t="shared" si="7"/>
        <v/>
      </c>
      <c r="R24" s="433"/>
      <c r="S24" s="436" t="str">
        <f t="shared" si="8"/>
        <v/>
      </c>
      <c r="T24" s="437">
        <f ca="1">SUMIF($N$8:S$9,"QUANT.",N24:S24)</f>
        <v>0</v>
      </c>
      <c r="U24" s="438">
        <f t="shared" ca="1" si="9"/>
        <v>0</v>
      </c>
      <c r="V24" s="450" t="str">
        <f t="shared" ca="1" si="10"/>
        <v>MEDIR</v>
      </c>
      <c r="W24" s="451">
        <f t="shared" ca="1" si="11"/>
        <v>201</v>
      </c>
      <c r="X24" s="451">
        <f t="shared" ca="1" si="12"/>
        <v>11784.630000000001</v>
      </c>
      <c r="AJ24" s="614">
        <f>B24-AK24</f>
        <v>100896</v>
      </c>
      <c r="AK24" s="614">
        <v>0</v>
      </c>
    </row>
    <row r="25" spans="1:37" s="612" customFormat="1" ht="15" customHeight="1" outlineLevel="1">
      <c r="A25" s="615" t="s">
        <v>14138</v>
      </c>
      <c r="B25" s="621">
        <v>96521</v>
      </c>
      <c r="C25" s="595" t="str">
        <f>IF($B25="","",IFERROR(VLOOKUP($B25,SERVIÇOS!$A:$F,2,0),IFERROR(VLOOKUP($B25,'COMPOSIÇÕES COMPLEMENTARES '!$C:$K,2,0),"")))</f>
        <v>ESCAVAÇÃO MECANIZADA PARA BLOCO DE COROAMENTO OU SAPATA COM RETROESCAVADEIRA (INCLUINDO ESCAVAÇÃO PARA COLOCAÇÃO DE FÔRMAS). AF_06/2017</v>
      </c>
      <c r="D25" s="617" t="str">
        <f>IF($B25="","",IFERROR(VLOOKUP($B25,SERVIÇOS!$A:$F,3,0),IFERROR(VLOOKUP($B25,'COMPOSIÇÕES COMPLEMENTARES '!$C:$K,3,0),"")))</f>
        <v>M3</v>
      </c>
      <c r="E25" s="618">
        <v>31.25</v>
      </c>
      <c r="F25" s="619">
        <f>IF($B25="","",IFERROR(VLOOKUP($B25,SERVIÇOS!$A:$F,4,0),IFERROR(VLOOKUP($B25,'COMPOSIÇÕES COMPLEMENTARES '!$C:$K,6,0),"")))</f>
        <v>32.85</v>
      </c>
      <c r="G25" s="619">
        <f>IF($B25="","",IFERROR(VLOOKUP($B25,SERVIÇOS!$A:$F,5,0),IFERROR(VLOOKUP($B25,'COMPOSIÇÕES COMPLEMENTARES '!$C:$K,7,0),"")))</f>
        <v>15.67</v>
      </c>
      <c r="H25" s="619">
        <f t="shared" ref="H25" si="43">IF(E25="","",F25+G25)</f>
        <v>48.52</v>
      </c>
      <c r="I25" s="619">
        <f t="shared" ref="I25" si="44">IF(E25="","",TRUNC((E25*F25),2))</f>
        <v>1026.56</v>
      </c>
      <c r="J25" s="619">
        <f t="shared" ref="J25" si="45">IF(E25="","",TRUNC((E25*G25),2))</f>
        <v>489.68</v>
      </c>
      <c r="K25" s="619">
        <f t="shared" si="13"/>
        <v>1516.24</v>
      </c>
      <c r="L25" s="619"/>
      <c r="N25" s="433"/>
      <c r="O25" s="434" t="str">
        <f t="shared" ref="O25" si="46">IF(OR(N25="",$K25=""),"",(N25/$E25)*$K25)</f>
        <v/>
      </c>
      <c r="P25" s="433"/>
      <c r="Q25" s="435" t="str">
        <f t="shared" ref="Q25" si="47">IF(OR(P25="",$K25=""),"",(P25/$E25)*$K25)</f>
        <v/>
      </c>
      <c r="R25" s="433"/>
      <c r="S25" s="436" t="str">
        <f t="shared" ref="S25" si="48">IF(OR(R25="",$K25=""),"",(R25/$E25)*$K25)</f>
        <v/>
      </c>
      <c r="T25" s="437">
        <f ca="1">SUMIF($N$8:S$9,"QUANT.",N25:S25)</f>
        <v>0</v>
      </c>
      <c r="U25" s="438">
        <f t="shared" ref="U25" ca="1" si="49">SUMIF($N$8:$S$9,"CUSTO",N25:S25)</f>
        <v>0</v>
      </c>
      <c r="V25" s="450" t="str">
        <f t="shared" ref="V25" ca="1" si="50">IF(B25&lt;&gt;"",IF(U25=0,"MEDIR",IF(K25-U25=0,"OK",IF(K25-U25&gt;0,"MEDIR","ALERTA!"))),"")</f>
        <v>MEDIR</v>
      </c>
      <c r="W25" s="451">
        <f t="shared" ref="W25" ca="1" si="51">IF(T25="",0,E25-T25)</f>
        <v>31.25</v>
      </c>
      <c r="X25" s="451">
        <f t="shared" ref="X25" ca="1" si="52">IF(U25="",0,K25-U25)</f>
        <v>1516.24</v>
      </c>
      <c r="AJ25" s="614"/>
      <c r="AK25" s="614"/>
    </row>
    <row r="26" spans="1:37" s="612" customFormat="1" ht="15" customHeight="1" outlineLevel="1">
      <c r="A26" s="615" t="s">
        <v>14139</v>
      </c>
      <c r="B26" s="621">
        <v>96525</v>
      </c>
      <c r="C26" s="595" t="str">
        <f>IF($B26="","",IFERROR(VLOOKUP($B26,SERVIÇOS!$A:$F,2,0),IFERROR(VLOOKUP($B26,'COMPOSIÇÕES COMPLEMENTARES '!$C:$K,2,0),"")))</f>
        <v>ESCAVAÇÃO MECANIZADA PARA VIGA BALDRAME COM MINI-ESCAVADEIRA (INCLUINDO ESCAVAÇÃO PARA COLOCAÇÃO DE FÔRMAS). AF_06/2017</v>
      </c>
      <c r="D26" s="617" t="str">
        <f>IF($B26="","",IFERROR(VLOOKUP($B26,SERVIÇOS!$A:$F,3,0),IFERROR(VLOOKUP($B26,'COMPOSIÇÕES COMPLEMENTARES '!$C:$K,3,0),"")))</f>
        <v>M3</v>
      </c>
      <c r="E26" s="618">
        <v>88.33</v>
      </c>
      <c r="F26" s="619">
        <f>IF($B26="","",IFERROR(VLOOKUP($B26,SERVIÇOS!$A:$F,4,0),IFERROR(VLOOKUP($B26,'COMPOSIÇÕES COMPLEMENTARES '!$C:$K,6,0),"")))</f>
        <v>28.580000000000002</v>
      </c>
      <c r="G26" s="619">
        <f>IF($B26="","",IFERROR(VLOOKUP($B26,SERVIÇOS!$A:$F,5,0),IFERROR(VLOOKUP($B26,'COMPOSIÇÕES COMPLEMENTARES '!$C:$K,7,0),"")))</f>
        <v>14.55</v>
      </c>
      <c r="H26" s="619">
        <f t="shared" ref="H26" si="53">IF(E26="","",F26+G26)</f>
        <v>43.13</v>
      </c>
      <c r="I26" s="619">
        <f t="shared" ref="I26" si="54">IF(E26="","",TRUNC((E26*F26),2))</f>
        <v>2524.4699999999998</v>
      </c>
      <c r="J26" s="619">
        <f t="shared" ref="J26" si="55">IF(E26="","",TRUNC((E26*G26),2))</f>
        <v>1285.2</v>
      </c>
      <c r="K26" s="619">
        <f t="shared" si="13"/>
        <v>3809.67</v>
      </c>
      <c r="L26" s="619"/>
      <c r="N26" s="433"/>
      <c r="O26" s="434" t="str">
        <f t="shared" ref="O26" si="56">IF(OR(N26="",$K26=""),"",(N26/$E26)*$K26)</f>
        <v/>
      </c>
      <c r="P26" s="433"/>
      <c r="Q26" s="435" t="str">
        <f t="shared" ref="Q26" si="57">IF(OR(P26="",$K26=""),"",(P26/$E26)*$K26)</f>
        <v/>
      </c>
      <c r="R26" s="433"/>
      <c r="S26" s="436" t="str">
        <f t="shared" ref="S26" si="58">IF(OR(R26="",$K26=""),"",(R26/$E26)*$K26)</f>
        <v/>
      </c>
      <c r="T26" s="437">
        <f ca="1">SUMIF($N$8:S$9,"QUANT.",N26:S26)</f>
        <v>0</v>
      </c>
      <c r="U26" s="438">
        <f t="shared" ref="U26" ca="1" si="59">SUMIF($N$8:$S$9,"CUSTO",N26:S26)</f>
        <v>0</v>
      </c>
      <c r="V26" s="450" t="str">
        <f t="shared" ref="V26" ca="1" si="60">IF(B26&lt;&gt;"",IF(U26=0,"MEDIR",IF(K26-U26=0,"OK",IF(K26-U26&gt;0,"MEDIR","ALERTA!"))),"")</f>
        <v>MEDIR</v>
      </c>
      <c r="W26" s="451">
        <f t="shared" ref="W26" ca="1" si="61">IF(T26="",0,E26-T26)</f>
        <v>88.33</v>
      </c>
      <c r="X26" s="451">
        <f t="shared" ref="X26" ca="1" si="62">IF(U26="",0,K26-U26)</f>
        <v>3809.67</v>
      </c>
      <c r="AJ26" s="614"/>
      <c r="AK26" s="614"/>
    </row>
    <row r="27" spans="1:37" s="612" customFormat="1" ht="15" customHeight="1" outlineLevel="1">
      <c r="A27" s="615" t="s">
        <v>14140</v>
      </c>
      <c r="B27" s="621">
        <v>96621</v>
      </c>
      <c r="C27" s="595" t="str">
        <f>IF($B27="","",IFERROR(VLOOKUP($B27,SERVIÇOS!$A:$F,2,0),IFERROR(VLOOKUP($B27,'COMPOSIÇÕES COMPLEMENTARES '!$C:$K,2,0),"")))</f>
        <v>LASTRO COM MATERIAL GRANULAR, APLICAÇÃO EM BLOCOS DE COROAMENTO, ESPESSURA DE *5 CM*. AF_08/2017</v>
      </c>
      <c r="D27" s="617" t="str">
        <f>IF($B27="","",IFERROR(VLOOKUP($B27,SERVIÇOS!$A:$F,3,0),IFERROR(VLOOKUP($B27,'COMPOSIÇÕES COMPLEMENTARES '!$C:$K,3,0),"")))</f>
        <v>M3</v>
      </c>
      <c r="E27" s="618">
        <v>4.67</v>
      </c>
      <c r="F27" s="619">
        <f>IF($B27="","",IFERROR(VLOOKUP($B27,SERVIÇOS!$A:$F,4,0),IFERROR(VLOOKUP($B27,'COMPOSIÇÕES COMPLEMENTARES '!$C:$K,6,0),"")))</f>
        <v>105.21</v>
      </c>
      <c r="G27" s="619">
        <f>IF($B27="","",IFERROR(VLOOKUP($B27,SERVIÇOS!$A:$F,5,0),IFERROR(VLOOKUP($B27,'COMPOSIÇÕES COMPLEMENTARES '!$C:$K,7,0),"")))</f>
        <v>103.52</v>
      </c>
      <c r="H27" s="619">
        <f t="shared" si="5"/>
        <v>208.73</v>
      </c>
      <c r="I27" s="619">
        <f t="shared" si="41"/>
        <v>491.33</v>
      </c>
      <c r="J27" s="619">
        <f t="shared" si="42"/>
        <v>483.43</v>
      </c>
      <c r="K27" s="619">
        <f t="shared" si="13"/>
        <v>974.76</v>
      </c>
      <c r="L27" s="619"/>
      <c r="N27" s="433"/>
      <c r="O27" s="434" t="str">
        <f t="shared" si="6"/>
        <v/>
      </c>
      <c r="P27" s="433"/>
      <c r="Q27" s="435" t="str">
        <f t="shared" si="7"/>
        <v/>
      </c>
      <c r="R27" s="433"/>
      <c r="S27" s="436" t="str">
        <f t="shared" si="8"/>
        <v/>
      </c>
      <c r="T27" s="437">
        <f ca="1">SUMIF($N$8:S$9,"QUANT.",N27:S27)</f>
        <v>0</v>
      </c>
      <c r="U27" s="438">
        <f t="shared" ca="1" si="9"/>
        <v>0</v>
      </c>
      <c r="V27" s="450" t="str">
        <f t="shared" ca="1" si="10"/>
        <v>MEDIR</v>
      </c>
      <c r="W27" s="451">
        <f t="shared" ca="1" si="11"/>
        <v>4.67</v>
      </c>
      <c r="X27" s="451">
        <f t="shared" ca="1" si="12"/>
        <v>974.76</v>
      </c>
      <c r="AJ27" s="614">
        <f>B27-AK27</f>
        <v>96621</v>
      </c>
      <c r="AK27" s="614">
        <v>0</v>
      </c>
    </row>
    <row r="28" spans="1:37" s="612" customFormat="1" ht="15" customHeight="1" outlineLevel="1">
      <c r="A28" s="615" t="s">
        <v>14141</v>
      </c>
      <c r="B28" s="621">
        <v>96534</v>
      </c>
      <c r="C28" s="595" t="str">
        <f>IF($B28="","",IFERROR(VLOOKUP($B28,SERVIÇOS!$A:$F,2,0),IFERROR(VLOOKUP($B28,'COMPOSIÇÕES COMPLEMENTARES '!$C:$K,2,0),"")))</f>
        <v>FABRICAÇÃO, MONTAGEM E DESMONTAGEM DE FÔRMA PARA BLOCO DE COROAMENTO, EM MADEIRA SERRADA, E=25 MM, 4 UTILIZAÇÕES. AF_06/2017</v>
      </c>
      <c r="D28" s="617" t="str">
        <f>IF($B28="","",IFERROR(VLOOKUP($B28,SERVIÇOS!$A:$F,3,0),IFERROR(VLOOKUP($B28,'COMPOSIÇÕES COMPLEMENTARES '!$C:$K,3,0),"")))</f>
        <v>M2</v>
      </c>
      <c r="E28" s="618">
        <v>105.07</v>
      </c>
      <c r="F28" s="619">
        <f>IF($B28="","",IFERROR(VLOOKUP($B28,SERVIÇOS!$A:$F,4,0),IFERROR(VLOOKUP($B28,'COMPOSIÇÕES COMPLEMENTARES '!$C:$K,6,0),"")))</f>
        <v>61.22</v>
      </c>
      <c r="G28" s="619">
        <f>IF($B28="","",IFERROR(VLOOKUP($B28,SERVIÇOS!$A:$F,5,0),IFERROR(VLOOKUP($B28,'COMPOSIÇÕES COMPLEMENTARES '!$C:$K,7,0),"")))</f>
        <v>46.36</v>
      </c>
      <c r="H28" s="619">
        <f t="shared" si="5"/>
        <v>107.58</v>
      </c>
      <c r="I28" s="619">
        <f t="shared" si="41"/>
        <v>6432.38</v>
      </c>
      <c r="J28" s="619">
        <f t="shared" si="42"/>
        <v>4871.04</v>
      </c>
      <c r="K28" s="619">
        <f t="shared" si="13"/>
        <v>11303.42</v>
      </c>
      <c r="L28" s="619"/>
      <c r="N28" s="433"/>
      <c r="O28" s="434" t="str">
        <f t="shared" si="6"/>
        <v/>
      </c>
      <c r="P28" s="433"/>
      <c r="Q28" s="435" t="str">
        <f t="shared" si="7"/>
        <v/>
      </c>
      <c r="R28" s="433"/>
      <c r="S28" s="436" t="str">
        <f t="shared" si="8"/>
        <v/>
      </c>
      <c r="T28" s="437">
        <f ca="1">SUMIF($N$8:S$9,"QUANT.",N28:S28)</f>
        <v>0</v>
      </c>
      <c r="U28" s="438">
        <f t="shared" ca="1" si="9"/>
        <v>0</v>
      </c>
      <c r="V28" s="450" t="str">
        <f t="shared" ca="1" si="10"/>
        <v>MEDIR</v>
      </c>
      <c r="W28" s="451">
        <f t="shared" ca="1" si="11"/>
        <v>105.07</v>
      </c>
      <c r="X28" s="451">
        <f t="shared" ca="1" si="12"/>
        <v>11303.42</v>
      </c>
      <c r="AJ28" s="614">
        <f>B28-AK28</f>
        <v>96534</v>
      </c>
      <c r="AK28" s="614">
        <v>0</v>
      </c>
    </row>
    <row r="29" spans="1:37" s="612" customFormat="1" ht="15" customHeight="1" outlineLevel="1">
      <c r="A29" s="615" t="s">
        <v>14142</v>
      </c>
      <c r="B29" s="621">
        <v>96536</v>
      </c>
      <c r="C29" s="595" t="str">
        <f>IF($B29="","",IFERROR(VLOOKUP($B29,SERVIÇOS!$A:$F,2,0),IFERROR(VLOOKUP($B29,'COMPOSIÇÕES COMPLEMENTARES '!$C:$K,2,0),"")))</f>
        <v>FABRICAÇÃO, MONTAGEM E DESMONTAGEM DE FÔRMA PARA VIGA BALDRAME, EM MADEIRA SERRADA, E=25 MM, 4 UTILIZAÇÕES. AF_06/2017</v>
      </c>
      <c r="D29" s="617" t="str">
        <f>IF($B29="","",IFERROR(VLOOKUP($B29,SERVIÇOS!$A:$F,3,0),IFERROR(VLOOKUP($B29,'COMPOSIÇÕES COMPLEMENTARES '!$C:$K,3,0),"")))</f>
        <v>M2</v>
      </c>
      <c r="E29" s="618">
        <v>204.74</v>
      </c>
      <c r="F29" s="619">
        <f>IF($B29="","",IFERROR(VLOOKUP($B29,SERVIÇOS!$A:$F,4,0),IFERROR(VLOOKUP($B29,'COMPOSIÇÕES COMPLEMENTARES '!$C:$K,6,0),"")))</f>
        <v>55.489999999999995</v>
      </c>
      <c r="G29" s="619">
        <f>IF($B29="","",IFERROR(VLOOKUP($B29,SERVIÇOS!$A:$F,5,0),IFERROR(VLOOKUP($B29,'COMPOSIÇÕES COMPLEMENTARES '!$C:$K,7,0),"")))</f>
        <v>37.58</v>
      </c>
      <c r="H29" s="619">
        <f t="shared" si="5"/>
        <v>93.07</v>
      </c>
      <c r="I29" s="619">
        <f t="shared" si="41"/>
        <v>11361.02</v>
      </c>
      <c r="J29" s="619">
        <f t="shared" si="42"/>
        <v>7694.12</v>
      </c>
      <c r="K29" s="619">
        <f t="shared" si="13"/>
        <v>19055.14</v>
      </c>
      <c r="L29" s="619"/>
      <c r="N29" s="433"/>
      <c r="O29" s="434" t="str">
        <f t="shared" si="6"/>
        <v/>
      </c>
      <c r="P29" s="433"/>
      <c r="Q29" s="435" t="str">
        <f t="shared" si="7"/>
        <v/>
      </c>
      <c r="R29" s="433"/>
      <c r="S29" s="436" t="str">
        <f t="shared" si="8"/>
        <v/>
      </c>
      <c r="T29" s="437">
        <f ca="1">SUMIF($N$8:S$9,"QUANT.",N29:S29)</f>
        <v>0</v>
      </c>
      <c r="U29" s="438">
        <f t="shared" ca="1" si="9"/>
        <v>0</v>
      </c>
      <c r="V29" s="450" t="str">
        <f t="shared" ca="1" si="10"/>
        <v>MEDIR</v>
      </c>
      <c r="W29" s="451">
        <f t="shared" ca="1" si="11"/>
        <v>204.74</v>
      </c>
      <c r="X29" s="451">
        <f t="shared" ca="1" si="12"/>
        <v>19055.14</v>
      </c>
      <c r="AJ29" s="614"/>
      <c r="AK29" s="614"/>
    </row>
    <row r="30" spans="1:37" s="612" customFormat="1" ht="15" customHeight="1" outlineLevel="1">
      <c r="A30" s="615" t="s">
        <v>14143</v>
      </c>
      <c r="B30" s="621">
        <v>96543</v>
      </c>
      <c r="C30" s="595" t="str">
        <f>IF($B30="","",IFERROR(VLOOKUP($B30,SERVIÇOS!$A:$F,2,0),IFERROR(VLOOKUP($B30,'COMPOSIÇÕES COMPLEMENTARES '!$C:$K,2,0),"")))</f>
        <v>ARMAÇÃO DE BLOCO, VIGA BALDRAME E SAPATA UTILIZANDO AÇO CA-60 DE 5 MM - MONTAGEM. AF_06/2017</v>
      </c>
      <c r="D30" s="617" t="str">
        <f>IF($B30="","",IFERROR(VLOOKUP($B30,SERVIÇOS!$A:$F,3,0),IFERROR(VLOOKUP($B30,'COMPOSIÇÕES COMPLEMENTARES '!$C:$K,3,0),"")))</f>
        <v>KG</v>
      </c>
      <c r="E30" s="618">
        <v>492.4</v>
      </c>
      <c r="F30" s="619">
        <f>IF($B30="","",IFERROR(VLOOKUP($B30,SERVIÇOS!$A:$F,4,0),IFERROR(VLOOKUP($B30,'COMPOSIÇÕES COMPLEMENTARES '!$C:$K,6,0),"")))</f>
        <v>12.23</v>
      </c>
      <c r="G30" s="619">
        <f>IF($B30="","",IFERROR(VLOOKUP($B30,SERVIÇOS!$A:$F,5,0),IFERROR(VLOOKUP($B30,'COMPOSIÇÕES COMPLEMENTARES '!$C:$K,7,0),"")))</f>
        <v>7.44</v>
      </c>
      <c r="H30" s="619">
        <f t="shared" si="5"/>
        <v>19.670000000000002</v>
      </c>
      <c r="I30" s="619">
        <f t="shared" si="41"/>
        <v>6022.05</v>
      </c>
      <c r="J30" s="619">
        <f t="shared" si="42"/>
        <v>3663.45</v>
      </c>
      <c r="K30" s="619">
        <f t="shared" si="13"/>
        <v>9685.5</v>
      </c>
      <c r="L30" s="619"/>
      <c r="N30" s="433"/>
      <c r="O30" s="434" t="str">
        <f t="shared" si="6"/>
        <v/>
      </c>
      <c r="P30" s="433"/>
      <c r="Q30" s="435" t="str">
        <f t="shared" si="7"/>
        <v/>
      </c>
      <c r="R30" s="433"/>
      <c r="S30" s="436" t="str">
        <f t="shared" si="8"/>
        <v/>
      </c>
      <c r="T30" s="437">
        <f ca="1">SUMIF($N$8:S$9,"QUANT.",N30:S30)</f>
        <v>0</v>
      </c>
      <c r="U30" s="438">
        <f t="shared" ca="1" si="9"/>
        <v>0</v>
      </c>
      <c r="V30" s="450" t="str">
        <f t="shared" ca="1" si="10"/>
        <v>MEDIR</v>
      </c>
      <c r="W30" s="451">
        <f t="shared" ca="1" si="11"/>
        <v>492.4</v>
      </c>
      <c r="X30" s="451">
        <f t="shared" ca="1" si="12"/>
        <v>9685.5</v>
      </c>
      <c r="AJ30" s="614">
        <f>B30-AK30</f>
        <v>96543</v>
      </c>
      <c r="AK30" s="614">
        <v>0</v>
      </c>
    </row>
    <row r="31" spans="1:37" s="612" customFormat="1" ht="15" customHeight="1" outlineLevel="1">
      <c r="A31" s="615" t="s">
        <v>14144</v>
      </c>
      <c r="B31" s="621">
        <v>96544</v>
      </c>
      <c r="C31" s="595" t="str">
        <f>IF($B31="","",IFERROR(VLOOKUP($B31,SERVIÇOS!$A:$F,2,0),IFERROR(VLOOKUP($B31,'COMPOSIÇÕES COMPLEMENTARES '!$C:$K,2,0),"")))</f>
        <v>ARMAÇÃO DE BLOCO, VIGA BALDRAME OU SAPATA UTILIZANDO AÇO CA-50 DE 6,3 MM - MONTAGEM. AF_06/2017</v>
      </c>
      <c r="D31" s="617" t="str">
        <f>IF($B31="","",IFERROR(VLOOKUP($B31,SERVIÇOS!$A:$F,3,0),IFERROR(VLOOKUP($B31,'COMPOSIÇÕES COMPLEMENTARES '!$C:$K,3,0),"")))</f>
        <v>KG</v>
      </c>
      <c r="E31" s="618">
        <v>5.2</v>
      </c>
      <c r="F31" s="619">
        <f>IF($B31="","",IFERROR(VLOOKUP($B31,SERVIÇOS!$A:$F,4,0),IFERROR(VLOOKUP($B31,'COMPOSIÇÕES COMPLEMENTARES '!$C:$K,6,0),"")))</f>
        <v>12.36</v>
      </c>
      <c r="G31" s="619">
        <f>IF($B31="","",IFERROR(VLOOKUP($B31,SERVIÇOS!$A:$F,5,0),IFERROR(VLOOKUP($B31,'COMPOSIÇÕES COMPLEMENTARES '!$C:$K,7,0),"")))</f>
        <v>5.37</v>
      </c>
      <c r="H31" s="619">
        <f t="shared" si="5"/>
        <v>17.73</v>
      </c>
      <c r="I31" s="619">
        <f t="shared" si="41"/>
        <v>64.27</v>
      </c>
      <c r="J31" s="619">
        <f t="shared" si="42"/>
        <v>27.92</v>
      </c>
      <c r="K31" s="619">
        <f t="shared" si="13"/>
        <v>92.19</v>
      </c>
      <c r="L31" s="619"/>
      <c r="N31" s="433"/>
      <c r="O31" s="434" t="str">
        <f t="shared" si="6"/>
        <v/>
      </c>
      <c r="P31" s="433"/>
      <c r="Q31" s="435" t="str">
        <f t="shared" si="7"/>
        <v/>
      </c>
      <c r="R31" s="433"/>
      <c r="S31" s="436" t="str">
        <f t="shared" si="8"/>
        <v/>
      </c>
      <c r="T31" s="437">
        <f ca="1">SUMIF($N$8:S$9,"QUANT.",N31:S31)</f>
        <v>0</v>
      </c>
      <c r="U31" s="438">
        <f t="shared" ca="1" si="9"/>
        <v>0</v>
      </c>
      <c r="V31" s="450" t="str">
        <f t="shared" ca="1" si="10"/>
        <v>MEDIR</v>
      </c>
      <c r="W31" s="451">
        <f t="shared" ca="1" si="11"/>
        <v>5.2</v>
      </c>
      <c r="X31" s="451">
        <f t="shared" ca="1" si="12"/>
        <v>92.19</v>
      </c>
      <c r="AJ31" s="614">
        <f>B31-AK31</f>
        <v>96544</v>
      </c>
      <c r="AK31" s="614">
        <v>0</v>
      </c>
    </row>
    <row r="32" spans="1:37" s="612" customFormat="1" ht="15" customHeight="1" outlineLevel="1">
      <c r="A32" s="615" t="s">
        <v>14145</v>
      </c>
      <c r="B32" s="621">
        <v>96545</v>
      </c>
      <c r="C32" s="595" t="str">
        <f>IF($B32="","",IFERROR(VLOOKUP($B32,SERVIÇOS!$A:$F,2,0),IFERROR(VLOOKUP($B32,'COMPOSIÇÕES COMPLEMENTARES '!$C:$K,2,0),"")))</f>
        <v>ARMAÇÃO DE BLOCO, VIGA BALDRAME OU SAPATA UTILIZANDO AÇO CA-50 DE 8 MM - MONTAGEM. AF_06/2017</v>
      </c>
      <c r="D32" s="617" t="str">
        <f>IF($B32="","",IFERROR(VLOOKUP($B32,SERVIÇOS!$A:$F,3,0),IFERROR(VLOOKUP($B32,'COMPOSIÇÕES COMPLEMENTARES '!$C:$K,3,0),"")))</f>
        <v>KG</v>
      </c>
      <c r="E32" s="618">
        <v>510</v>
      </c>
      <c r="F32" s="619">
        <f>IF($B32="","",IFERROR(VLOOKUP($B32,SERVIÇOS!$A:$F,4,0),IFERROR(VLOOKUP($B32,'COMPOSIÇÕES COMPLEMENTARES '!$C:$K,6,0),"")))</f>
        <v>12.179999999999998</v>
      </c>
      <c r="G32" s="619">
        <f>IF($B32="","",IFERROR(VLOOKUP($B32,SERVIÇOS!$A:$F,5,0),IFERROR(VLOOKUP($B32,'COMPOSIÇÕES COMPLEMENTARES '!$C:$K,7,0),"")))</f>
        <v>3.9</v>
      </c>
      <c r="H32" s="619">
        <f t="shared" si="5"/>
        <v>16.079999999999998</v>
      </c>
      <c r="I32" s="619">
        <f t="shared" si="41"/>
        <v>6211.8</v>
      </c>
      <c r="J32" s="619">
        <f t="shared" si="42"/>
        <v>1989</v>
      </c>
      <c r="K32" s="619">
        <f t="shared" si="13"/>
        <v>8200.7999999999993</v>
      </c>
      <c r="L32" s="619"/>
      <c r="N32" s="433"/>
      <c r="O32" s="434" t="str">
        <f t="shared" si="6"/>
        <v/>
      </c>
      <c r="P32" s="433"/>
      <c r="Q32" s="435" t="str">
        <f t="shared" si="7"/>
        <v/>
      </c>
      <c r="R32" s="433"/>
      <c r="S32" s="436" t="str">
        <f t="shared" si="8"/>
        <v/>
      </c>
      <c r="T32" s="437">
        <f ca="1">SUMIF($N$8:S$9,"QUANT.",N32:S32)</f>
        <v>0</v>
      </c>
      <c r="U32" s="438">
        <f t="shared" ca="1" si="9"/>
        <v>0</v>
      </c>
      <c r="V32" s="450" t="str">
        <f t="shared" ca="1" si="10"/>
        <v>MEDIR</v>
      </c>
      <c r="W32" s="451">
        <f t="shared" ca="1" si="11"/>
        <v>510</v>
      </c>
      <c r="X32" s="451">
        <f t="shared" ca="1" si="12"/>
        <v>8200.7999999999993</v>
      </c>
      <c r="AJ32" s="614"/>
      <c r="AK32" s="614"/>
    </row>
    <row r="33" spans="1:37" s="612" customFormat="1" ht="15" customHeight="1" outlineLevel="1">
      <c r="A33" s="615" t="s">
        <v>14146</v>
      </c>
      <c r="B33" s="621">
        <v>96546</v>
      </c>
      <c r="C33" s="595" t="str">
        <f>IF($B33="","",IFERROR(VLOOKUP($B33,SERVIÇOS!$A:$F,2,0),IFERROR(VLOOKUP($B33,'COMPOSIÇÕES COMPLEMENTARES '!$C:$K,2,0),"")))</f>
        <v>ARMAÇÃO DE BLOCO, VIGA BALDRAME OU SAPATA UTILIZANDO AÇO CA-50 DE 10 MM - MONTAGEM. AF_06/2017</v>
      </c>
      <c r="D33" s="617" t="str">
        <f>IF($B33="","",IFERROR(VLOOKUP($B33,SERVIÇOS!$A:$F,3,0),IFERROR(VLOOKUP($B33,'COMPOSIÇÕES COMPLEMENTARES '!$C:$K,3,0),"")))</f>
        <v>KG</v>
      </c>
      <c r="E33" s="618">
        <v>233</v>
      </c>
      <c r="F33" s="619">
        <f>IF($B33="","",IFERROR(VLOOKUP($B33,SERVIÇOS!$A:$F,4,0),IFERROR(VLOOKUP($B33,'COMPOSIÇÕES COMPLEMENTARES '!$C:$K,6,0),"")))</f>
        <v>11.2</v>
      </c>
      <c r="G33" s="619">
        <f>IF($B33="","",IFERROR(VLOOKUP($B33,SERVIÇOS!$A:$F,5,0),IFERROR(VLOOKUP($B33,'COMPOSIÇÕES COMPLEMENTARES '!$C:$K,7,0),"")))</f>
        <v>2.9</v>
      </c>
      <c r="H33" s="619">
        <f t="shared" si="5"/>
        <v>14.1</v>
      </c>
      <c r="I33" s="619">
        <f t="shared" si="41"/>
        <v>2609.6</v>
      </c>
      <c r="J33" s="619">
        <f t="shared" si="42"/>
        <v>675.7</v>
      </c>
      <c r="K33" s="619">
        <f t="shared" si="13"/>
        <v>3285.3</v>
      </c>
      <c r="L33" s="619"/>
      <c r="N33" s="433"/>
      <c r="O33" s="434" t="str">
        <f t="shared" si="6"/>
        <v/>
      </c>
      <c r="P33" s="433"/>
      <c r="Q33" s="435" t="str">
        <f t="shared" si="7"/>
        <v/>
      </c>
      <c r="R33" s="433"/>
      <c r="S33" s="436" t="str">
        <f t="shared" si="8"/>
        <v/>
      </c>
      <c r="T33" s="437">
        <f ca="1">SUMIF($N$8:S$9,"QUANT.",N33:S33)</f>
        <v>0</v>
      </c>
      <c r="U33" s="438">
        <f t="shared" ca="1" si="9"/>
        <v>0</v>
      </c>
      <c r="V33" s="450" t="str">
        <f t="shared" ca="1" si="10"/>
        <v>MEDIR</v>
      </c>
      <c r="W33" s="451">
        <f t="shared" ca="1" si="11"/>
        <v>233</v>
      </c>
      <c r="X33" s="451">
        <f t="shared" ca="1" si="12"/>
        <v>3285.3</v>
      </c>
      <c r="AJ33" s="614">
        <f t="shared" ref="AJ33:AJ36" si="63">B33-AK33</f>
        <v>96546</v>
      </c>
      <c r="AK33" s="614">
        <v>0</v>
      </c>
    </row>
    <row r="34" spans="1:37" s="612" customFormat="1" ht="15" customHeight="1" outlineLevel="1">
      <c r="A34" s="615" t="s">
        <v>14147</v>
      </c>
      <c r="B34" s="621">
        <v>96557</v>
      </c>
      <c r="C34" s="595" t="str">
        <f>IF($B34="","",IFERROR(VLOOKUP($B34,SERVIÇOS!$A:$F,2,0),IFERROR(VLOOKUP($B34,'COMPOSIÇÕES COMPLEMENTARES '!$C:$K,2,0),"")))</f>
        <v>CONCRETAGEM DE BLOCOS DE COROAMENTO E VIGAS BALDRAMES, FCK 30 MPA, COM USO DE BOMBA  LANÇAMENTO, ADENSAMENTO E ACABAMENTO. AF_06/2017</v>
      </c>
      <c r="D34" s="617" t="str">
        <f>IF($B34="","",IFERROR(VLOOKUP($B34,SERVIÇOS!$A:$F,3,0),IFERROR(VLOOKUP($B34,'COMPOSIÇÕES COMPLEMENTARES '!$C:$K,3,0),"")))</f>
        <v>M3</v>
      </c>
      <c r="E34" s="618">
        <v>23.69</v>
      </c>
      <c r="F34" s="619">
        <f>IF($B34="","",IFERROR(VLOOKUP($B34,SERVIÇOS!$A:$F,4,0),IFERROR(VLOOKUP($B34,'COMPOSIÇÕES COMPLEMENTARES '!$C:$K,6,0),"")))</f>
        <v>544.57000000000005</v>
      </c>
      <c r="G34" s="619">
        <f>IF($B34="","",IFERROR(VLOOKUP($B34,SERVIÇOS!$A:$F,5,0),IFERROR(VLOOKUP($B34,'COMPOSIÇÕES COMPLEMENTARES '!$C:$K,7,0),"")))</f>
        <v>18.420000000000002</v>
      </c>
      <c r="H34" s="619">
        <f t="shared" si="5"/>
        <v>562.99</v>
      </c>
      <c r="I34" s="619">
        <f t="shared" si="41"/>
        <v>12900.86</v>
      </c>
      <c r="J34" s="619">
        <f t="shared" si="42"/>
        <v>436.36</v>
      </c>
      <c r="K34" s="619">
        <f t="shared" si="13"/>
        <v>13337.220000000001</v>
      </c>
      <c r="L34" s="619"/>
      <c r="N34" s="433"/>
      <c r="O34" s="434" t="str">
        <f t="shared" si="6"/>
        <v/>
      </c>
      <c r="P34" s="433"/>
      <c r="Q34" s="435" t="str">
        <f t="shared" si="7"/>
        <v/>
      </c>
      <c r="R34" s="433"/>
      <c r="S34" s="436" t="str">
        <f t="shared" si="8"/>
        <v/>
      </c>
      <c r="T34" s="437">
        <f ca="1">SUMIF($N$8:S$9,"QUANT.",N34:S34)</f>
        <v>0</v>
      </c>
      <c r="U34" s="438">
        <f t="shared" ca="1" si="9"/>
        <v>0</v>
      </c>
      <c r="V34" s="450" t="str">
        <f t="shared" ca="1" si="10"/>
        <v>MEDIR</v>
      </c>
      <c r="W34" s="451">
        <f t="shared" ca="1" si="11"/>
        <v>23.69</v>
      </c>
      <c r="X34" s="451">
        <f t="shared" ca="1" si="12"/>
        <v>13337.220000000001</v>
      </c>
      <c r="AJ34" s="614">
        <f t="shared" si="63"/>
        <v>96557</v>
      </c>
      <c r="AK34" s="614">
        <v>0</v>
      </c>
    </row>
    <row r="35" spans="1:37" s="612" customFormat="1" ht="15" customHeight="1" outlineLevel="1">
      <c r="A35" s="615" t="s">
        <v>14148</v>
      </c>
      <c r="B35" s="621">
        <v>98555</v>
      </c>
      <c r="C35" s="595" t="str">
        <f>IF($B35="","",IFERROR(VLOOKUP($B35,SERVIÇOS!$A:$F,2,0),IFERROR(VLOOKUP($B35,'COMPOSIÇÕES COMPLEMENTARES '!$C:$K,2,0),"")))</f>
        <v>IMPERMEABILIZAÇÃO DE SUPERFÍCIE COM ARGAMASSA POLIMÉRICA / MEMBRANA ACRÍLICA, 3 DEMÃOS. AF_06/2018</v>
      </c>
      <c r="D35" s="617" t="str">
        <f>IF($B35="","",IFERROR(VLOOKUP($B35,SERVIÇOS!$A:$F,3,0),IFERROR(VLOOKUP($B35,'COMPOSIÇÕES COMPLEMENTARES '!$C:$K,3,0),"")))</f>
        <v>M2</v>
      </c>
      <c r="E35" s="618">
        <v>220.83</v>
      </c>
      <c r="F35" s="619">
        <f>IF($B35="","",IFERROR(VLOOKUP($B35,SERVIÇOS!$A:$F,4,0),IFERROR(VLOOKUP($B35,'COMPOSIÇÕES COMPLEMENTARES '!$C:$K,6,0),"")))</f>
        <v>14.48</v>
      </c>
      <c r="G35" s="619">
        <f>IF($B35="","",IFERROR(VLOOKUP($B35,SERVIÇOS!$A:$F,5,0),IFERROR(VLOOKUP($B35,'COMPOSIÇÕES COMPLEMENTARES '!$C:$K,7,0),"")))</f>
        <v>15.18</v>
      </c>
      <c r="H35" s="619">
        <f t="shared" si="5"/>
        <v>29.66</v>
      </c>
      <c r="I35" s="619">
        <f t="shared" si="41"/>
        <v>3197.61</v>
      </c>
      <c r="J35" s="619">
        <f t="shared" si="42"/>
        <v>3352.19</v>
      </c>
      <c r="K35" s="619">
        <f t="shared" si="13"/>
        <v>6549.8</v>
      </c>
      <c r="L35" s="619"/>
      <c r="N35" s="433"/>
      <c r="O35" s="434" t="str">
        <f t="shared" si="6"/>
        <v/>
      </c>
      <c r="P35" s="433"/>
      <c r="Q35" s="435" t="str">
        <f t="shared" si="7"/>
        <v/>
      </c>
      <c r="R35" s="433"/>
      <c r="S35" s="436" t="str">
        <f t="shared" si="8"/>
        <v/>
      </c>
      <c r="T35" s="437">
        <f ca="1">SUMIF($N$8:S$9,"QUANT.",N35:S35)</f>
        <v>0</v>
      </c>
      <c r="U35" s="438">
        <f t="shared" ca="1" si="9"/>
        <v>0</v>
      </c>
      <c r="V35" s="450" t="str">
        <f t="shared" ca="1" si="10"/>
        <v>MEDIR</v>
      </c>
      <c r="W35" s="451">
        <f t="shared" ca="1" si="11"/>
        <v>220.83</v>
      </c>
      <c r="X35" s="451">
        <f t="shared" ca="1" si="12"/>
        <v>6549.8</v>
      </c>
      <c r="AJ35" s="614">
        <f t="shared" si="63"/>
        <v>98555</v>
      </c>
      <c r="AK35" s="614">
        <v>0</v>
      </c>
    </row>
    <row r="36" spans="1:37" s="612" customFormat="1" ht="15" customHeight="1" outlineLevel="1">
      <c r="A36" s="615"/>
      <c r="B36" s="621"/>
      <c r="C36" s="595" t="str">
        <f>IF($B36="","",IFERROR(VLOOKUP($B36,SERVIÇOS!$A:$F,2,0),IFERROR(VLOOKUP($B36,'COMPOSIÇÕES COMPLEMENTARES '!$C:$K,2,0),"")))</f>
        <v/>
      </c>
      <c r="D36" s="617" t="str">
        <f>IF($B36="","",IFERROR(VLOOKUP($B36,SERVIÇOS!$A:$F,3,0),IFERROR(VLOOKUP($B36,'COMPOSIÇÕES COMPLEMENTARES '!$C:$K,3,0),"")))</f>
        <v/>
      </c>
      <c r="E36" s="618"/>
      <c r="F36" s="619" t="str">
        <f>IF($B36="","",IFERROR(VLOOKUP($B36,SERVIÇOS!$A:$F,4,0),IFERROR(VLOOKUP($B36,'COMPOSIÇÕES COMPLEMENTARES '!$C:$K,6,0),"")))</f>
        <v/>
      </c>
      <c r="G36" s="619" t="str">
        <f>IF($B36="","",IFERROR(VLOOKUP($B36,SERVIÇOS!$A:$F,5,0),IFERROR(VLOOKUP($B36,'COMPOSIÇÕES COMPLEMENTARES '!$C:$K,7,0),"")))</f>
        <v/>
      </c>
      <c r="H36" s="619" t="str">
        <f t="shared" si="5"/>
        <v/>
      </c>
      <c r="I36" s="619" t="str">
        <f t="shared" si="41"/>
        <v/>
      </c>
      <c r="J36" s="619" t="str">
        <f t="shared" si="42"/>
        <v/>
      </c>
      <c r="K36" s="619" t="str">
        <f t="shared" si="13"/>
        <v/>
      </c>
      <c r="L36" s="619"/>
      <c r="N36" s="433"/>
      <c r="O36" s="434" t="str">
        <f t="shared" si="6"/>
        <v/>
      </c>
      <c r="P36" s="433"/>
      <c r="Q36" s="435" t="str">
        <f t="shared" si="7"/>
        <v/>
      </c>
      <c r="R36" s="433"/>
      <c r="S36" s="436" t="str">
        <f t="shared" si="8"/>
        <v/>
      </c>
      <c r="T36" s="437">
        <f ca="1">SUMIF($N$8:S$9,"QUANT.",N36:S36)</f>
        <v>0</v>
      </c>
      <c r="U36" s="438">
        <f t="shared" ca="1" si="9"/>
        <v>0</v>
      </c>
      <c r="V36" s="450" t="str">
        <f t="shared" si="10"/>
        <v/>
      </c>
      <c r="W36" s="451">
        <f t="shared" ca="1" si="11"/>
        <v>0</v>
      </c>
      <c r="X36" s="451" t="e">
        <f t="shared" ca="1" si="12"/>
        <v>#VALUE!</v>
      </c>
      <c r="AJ36" s="614">
        <f t="shared" si="63"/>
        <v>0</v>
      </c>
      <c r="AK36" s="614">
        <v>0</v>
      </c>
    </row>
    <row r="37" spans="1:37" s="623" customFormat="1" ht="15" customHeight="1">
      <c r="A37" s="625">
        <v>4</v>
      </c>
      <c r="B37" s="626"/>
      <c r="C37" s="597" t="s">
        <v>14113</v>
      </c>
      <c r="D37" s="627"/>
      <c r="E37" s="628"/>
      <c r="F37" s="629"/>
      <c r="G37" s="630"/>
      <c r="H37" s="630"/>
      <c r="I37" s="631">
        <f>TRUNC(SUMIF(I38:I47,"&gt;0",I38:I47),2)</f>
        <v>164104.46</v>
      </c>
      <c r="J37" s="631">
        <f>TRUNC(SUMIF(J38:J47,"&gt;0",J38:J47),2)</f>
        <v>47516.58</v>
      </c>
      <c r="K37" s="632"/>
      <c r="L37" s="631">
        <f>SUMIF(I37:J37,"&gt;0",I37:J37)</f>
        <v>211621.03999999998</v>
      </c>
      <c r="N37" s="613"/>
      <c r="O37" s="613"/>
      <c r="P37" s="613"/>
      <c r="Q37" s="613"/>
      <c r="R37" s="613"/>
      <c r="S37" s="613"/>
      <c r="T37" s="613"/>
      <c r="U37" s="613"/>
      <c r="V37" s="613"/>
      <c r="W37" s="613"/>
      <c r="X37" s="613"/>
      <c r="AJ37" s="624"/>
      <c r="AK37" s="624"/>
    </row>
    <row r="38" spans="1:37" s="612" customFormat="1" ht="15" customHeight="1" outlineLevel="1">
      <c r="A38" s="615" t="s">
        <v>14149</v>
      </c>
      <c r="B38" s="621">
        <v>92759</v>
      </c>
      <c r="C38" s="595" t="str">
        <f>IF($B38="","",IFERROR(VLOOKUP($B38,SERVIÇOS!$A:$F,2,0),IFERROR(VLOOKUP($B38,'COMPOSIÇÕES COMPLEMENTARES '!$C:$K,2,0),"")))</f>
        <v>ARMAÇÃO DE PILAR OU VIGA DE ESTRUTURA CONVENCIONAL DE CONCRETO ARMADO UTILIZANDO AÇO CA-60 DE 5,0 MM - MONTAGEM. AF_06/2022</v>
      </c>
      <c r="D38" s="617" t="str">
        <f>IF($B38="","",IFERROR(VLOOKUP($B38,SERVIÇOS!$A:$F,3,0),IFERROR(VLOOKUP($B38,'COMPOSIÇÕES COMPLEMENTARES '!$C:$K,3,0),"")))</f>
        <v>KG</v>
      </c>
      <c r="E38" s="618">
        <v>825</v>
      </c>
      <c r="F38" s="619">
        <f>IF($B38="","",IFERROR(VLOOKUP($B38,SERVIÇOS!$A:$F,4,0),IFERROR(VLOOKUP($B38,'COMPOSIÇÕES COMPLEMENTARES '!$C:$K,6,0),"")))</f>
        <v>11.01</v>
      </c>
      <c r="G38" s="619">
        <f>IF($B38="","",IFERROR(VLOOKUP($B38,SERVIÇOS!$A:$F,5,0),IFERROR(VLOOKUP($B38,'COMPOSIÇÕES COMPLEMENTARES '!$C:$K,7,0),"")))</f>
        <v>4.5</v>
      </c>
      <c r="H38" s="619">
        <f t="shared" si="5"/>
        <v>15.51</v>
      </c>
      <c r="I38" s="619">
        <f t="shared" si="41"/>
        <v>9083.25</v>
      </c>
      <c r="J38" s="619">
        <f t="shared" si="42"/>
        <v>3712.5</v>
      </c>
      <c r="K38" s="619">
        <f t="shared" si="13"/>
        <v>12795.75</v>
      </c>
      <c r="L38" s="619"/>
      <c r="N38" s="433"/>
      <c r="O38" s="434" t="str">
        <f t="shared" si="6"/>
        <v/>
      </c>
      <c r="P38" s="433"/>
      <c r="Q38" s="435" t="str">
        <f t="shared" si="7"/>
        <v/>
      </c>
      <c r="R38" s="433"/>
      <c r="S38" s="436" t="str">
        <f t="shared" si="8"/>
        <v/>
      </c>
      <c r="T38" s="437">
        <f ca="1">SUMIF($N$8:S$9,"QUANT.",N38:S38)</f>
        <v>0</v>
      </c>
      <c r="U38" s="438">
        <f t="shared" ca="1" si="9"/>
        <v>0</v>
      </c>
      <c r="V38" s="450" t="str">
        <f t="shared" ca="1" si="10"/>
        <v>MEDIR</v>
      </c>
      <c r="W38" s="451">
        <f t="shared" ca="1" si="11"/>
        <v>825</v>
      </c>
      <c r="X38" s="451">
        <f t="shared" ca="1" si="12"/>
        <v>12795.75</v>
      </c>
      <c r="AJ38" s="614"/>
      <c r="AK38" s="614"/>
    </row>
    <row r="39" spans="1:37" s="612" customFormat="1" ht="15" customHeight="1" outlineLevel="1">
      <c r="A39" s="615" t="s">
        <v>14152</v>
      </c>
      <c r="B39" s="621">
        <v>92760</v>
      </c>
      <c r="C39" s="595" t="str">
        <f>IF($B39="","",IFERROR(VLOOKUP($B39,SERVIÇOS!$A:$F,2,0),IFERROR(VLOOKUP($B39,'COMPOSIÇÕES COMPLEMENTARES '!$C:$K,2,0),"")))</f>
        <v>ARMAÇÃO DE PILAR OU VIGA DE ESTRUTURA CONVENCIONAL DE CONCRETO ARMADO UTILIZANDO AÇO CA-50 DE 6,3 MM - MONTAGEM. AF_06/2022</v>
      </c>
      <c r="D39" s="617" t="str">
        <f>IF($B39="","",IFERROR(VLOOKUP($B39,SERVIÇOS!$A:$F,3,0),IFERROR(VLOOKUP($B39,'COMPOSIÇÕES COMPLEMENTARES '!$C:$K,3,0),"")))</f>
        <v>KG</v>
      </c>
      <c r="E39" s="618">
        <v>263.39999999999998</v>
      </c>
      <c r="F39" s="619">
        <f>IF($B39="","",IFERROR(VLOOKUP($B39,SERVIÇOS!$A:$F,4,0),IFERROR(VLOOKUP($B39,'COMPOSIÇÕES COMPLEMENTARES '!$C:$K,6,0),"")))</f>
        <v>11.48</v>
      </c>
      <c r="G39" s="619">
        <f>IF($B39="","",IFERROR(VLOOKUP($B39,SERVIÇOS!$A:$F,5,0),IFERROR(VLOOKUP($B39,'COMPOSIÇÕES COMPLEMENTARES '!$C:$K,7,0),"")))</f>
        <v>2.98</v>
      </c>
      <c r="H39" s="619">
        <f t="shared" si="5"/>
        <v>14.46</v>
      </c>
      <c r="I39" s="619">
        <f t="shared" si="41"/>
        <v>3023.83</v>
      </c>
      <c r="J39" s="619">
        <f t="shared" si="42"/>
        <v>784.93</v>
      </c>
      <c r="K39" s="619">
        <f t="shared" si="13"/>
        <v>3808.7599999999998</v>
      </c>
      <c r="L39" s="619"/>
      <c r="N39" s="433"/>
      <c r="O39" s="434" t="str">
        <f t="shared" si="6"/>
        <v/>
      </c>
      <c r="P39" s="433"/>
      <c r="Q39" s="435" t="str">
        <f t="shared" si="7"/>
        <v/>
      </c>
      <c r="R39" s="433"/>
      <c r="S39" s="436" t="str">
        <f t="shared" si="8"/>
        <v/>
      </c>
      <c r="T39" s="437">
        <f ca="1">SUMIF($N$8:S$9,"QUANT.",N39:S39)</f>
        <v>0</v>
      </c>
      <c r="U39" s="438">
        <f t="shared" ca="1" si="9"/>
        <v>0</v>
      </c>
      <c r="V39" s="450" t="str">
        <f t="shared" ca="1" si="10"/>
        <v>MEDIR</v>
      </c>
      <c r="W39" s="451">
        <f t="shared" ca="1" si="11"/>
        <v>263.39999999999998</v>
      </c>
      <c r="X39" s="451">
        <f t="shared" ca="1" si="12"/>
        <v>3808.7599999999998</v>
      </c>
      <c r="AJ39" s="614">
        <f t="shared" ref="AJ39:AJ91" si="64">B39-AK39</f>
        <v>92760</v>
      </c>
      <c r="AK39" s="614">
        <v>0</v>
      </c>
    </row>
    <row r="40" spans="1:37" s="612" customFormat="1" ht="15" customHeight="1" outlineLevel="1">
      <c r="A40" s="615" t="s">
        <v>14153</v>
      </c>
      <c r="B40" s="621">
        <v>92761</v>
      </c>
      <c r="C40" s="595" t="str">
        <f>IF($B40="","",IFERROR(VLOOKUP($B40,SERVIÇOS!$A:$F,2,0),IFERROR(VLOOKUP($B40,'COMPOSIÇÕES COMPLEMENTARES '!$C:$K,2,0),"")))</f>
        <v>ARMAÇÃO DE PILAR OU VIGA DE ESTRUTURA CONVENCIONAL DE CONCRETO ARMADO UTILIZANDO AÇO CA-50 DE 8,0 MM - MONTAGEM. AF_06/2022</v>
      </c>
      <c r="D40" s="617" t="str">
        <f>IF($B40="","",IFERROR(VLOOKUP($B40,SERVIÇOS!$A:$F,3,0),IFERROR(VLOOKUP($B40,'COMPOSIÇÕES COMPLEMENTARES '!$C:$K,3,0),"")))</f>
        <v>KG</v>
      </c>
      <c r="E40" s="618">
        <v>740.7</v>
      </c>
      <c r="F40" s="619">
        <f>IF($B40="","",IFERROR(VLOOKUP($B40,SERVIÇOS!$A:$F,4,0),IFERROR(VLOOKUP($B40,'COMPOSIÇÕES COMPLEMENTARES '!$C:$K,6,0),"")))</f>
        <v>11.510000000000002</v>
      </c>
      <c r="G40" s="619">
        <f>IF($B40="","",IFERROR(VLOOKUP($B40,SERVIÇOS!$A:$F,5,0),IFERROR(VLOOKUP($B40,'COMPOSIÇÕES COMPLEMENTARES '!$C:$K,7,0),"")))</f>
        <v>1.95</v>
      </c>
      <c r="H40" s="619">
        <f t="shared" si="5"/>
        <v>13.46</v>
      </c>
      <c r="I40" s="619">
        <f t="shared" si="41"/>
        <v>8525.4500000000007</v>
      </c>
      <c r="J40" s="619">
        <f t="shared" si="42"/>
        <v>1444.36</v>
      </c>
      <c r="K40" s="619">
        <f t="shared" si="13"/>
        <v>9969.8100000000013</v>
      </c>
      <c r="L40" s="619"/>
      <c r="N40" s="433"/>
      <c r="O40" s="434" t="str">
        <f t="shared" si="6"/>
        <v/>
      </c>
      <c r="P40" s="433"/>
      <c r="Q40" s="435" t="str">
        <f t="shared" si="7"/>
        <v/>
      </c>
      <c r="R40" s="433"/>
      <c r="S40" s="436" t="str">
        <f t="shared" si="8"/>
        <v/>
      </c>
      <c r="T40" s="437">
        <f ca="1">SUMIF($N$8:S$9,"QUANT.",N40:S40)</f>
        <v>0</v>
      </c>
      <c r="U40" s="438">
        <f t="shared" ca="1" si="9"/>
        <v>0</v>
      </c>
      <c r="V40" s="450" t="str">
        <f t="shared" ca="1" si="10"/>
        <v>MEDIR</v>
      </c>
      <c r="W40" s="451">
        <f t="shared" ca="1" si="11"/>
        <v>740.7</v>
      </c>
      <c r="X40" s="451">
        <f t="shared" ca="1" si="12"/>
        <v>9969.8100000000013</v>
      </c>
      <c r="AJ40" s="614">
        <f t="shared" si="64"/>
        <v>92761</v>
      </c>
      <c r="AK40" s="614">
        <v>0</v>
      </c>
    </row>
    <row r="41" spans="1:37" s="612" customFormat="1" ht="15" customHeight="1" outlineLevel="1">
      <c r="A41" s="615" t="s">
        <v>14154</v>
      </c>
      <c r="B41" s="621">
        <v>92762</v>
      </c>
      <c r="C41" s="595" t="str">
        <f>IF($B41="","",IFERROR(VLOOKUP($B41,SERVIÇOS!$A:$F,2,0),IFERROR(VLOOKUP($B41,'COMPOSIÇÕES COMPLEMENTARES '!$C:$K,2,0),"")))</f>
        <v>ARMAÇÃO DE PILAR OU VIGA DE ESTRUTURA CONVENCIONAL DE CONCRETO ARMADO UTILIZANDO AÇO CA-50 DE 10,0 MM - MONTAGEM. AF_06/2022</v>
      </c>
      <c r="D41" s="617" t="str">
        <f>IF($B41="","",IFERROR(VLOOKUP($B41,SERVIÇOS!$A:$F,3,0),IFERROR(VLOOKUP($B41,'COMPOSIÇÕES COMPLEMENTARES '!$C:$K,3,0),"")))</f>
        <v>KG</v>
      </c>
      <c r="E41" s="618">
        <v>729.3</v>
      </c>
      <c r="F41" s="619">
        <f>IF($B41="","",IFERROR(VLOOKUP($B41,SERVIÇOS!$A:$F,4,0),IFERROR(VLOOKUP($B41,'COMPOSIÇÕES COMPLEMENTARES '!$C:$K,6,0),"")))</f>
        <v>10.649999999999999</v>
      </c>
      <c r="G41" s="619">
        <f>IF($B41="","",IFERROR(VLOOKUP($B41,SERVIÇOS!$A:$F,5,0),IFERROR(VLOOKUP($B41,'COMPOSIÇÕES COMPLEMENTARES '!$C:$K,7,0),"")))</f>
        <v>1.29</v>
      </c>
      <c r="H41" s="619">
        <f t="shared" si="5"/>
        <v>11.939999999999998</v>
      </c>
      <c r="I41" s="619">
        <f t="shared" si="41"/>
        <v>7767.04</v>
      </c>
      <c r="J41" s="619">
        <f t="shared" si="42"/>
        <v>940.79</v>
      </c>
      <c r="K41" s="619">
        <f t="shared" si="13"/>
        <v>8707.83</v>
      </c>
      <c r="L41" s="619"/>
      <c r="N41" s="433"/>
      <c r="O41" s="434" t="str">
        <f t="shared" si="6"/>
        <v/>
      </c>
      <c r="P41" s="433"/>
      <c r="Q41" s="435" t="str">
        <f t="shared" si="7"/>
        <v/>
      </c>
      <c r="R41" s="433"/>
      <c r="S41" s="436" t="str">
        <f t="shared" si="8"/>
        <v/>
      </c>
      <c r="T41" s="437">
        <f ca="1">SUMIF($N$8:S$9,"QUANT.",N41:S41)</f>
        <v>0</v>
      </c>
      <c r="U41" s="438">
        <f t="shared" ca="1" si="9"/>
        <v>0</v>
      </c>
      <c r="V41" s="450" t="str">
        <f t="shared" ca="1" si="10"/>
        <v>MEDIR</v>
      </c>
      <c r="W41" s="451">
        <f t="shared" ca="1" si="11"/>
        <v>729.3</v>
      </c>
      <c r="X41" s="451">
        <f t="shared" ca="1" si="12"/>
        <v>8707.83</v>
      </c>
      <c r="AJ41" s="614">
        <f t="shared" si="64"/>
        <v>92762</v>
      </c>
      <c r="AK41" s="614">
        <v>0</v>
      </c>
    </row>
    <row r="42" spans="1:37" s="612" customFormat="1" ht="15" customHeight="1" outlineLevel="1">
      <c r="A42" s="615" t="s">
        <v>14155</v>
      </c>
      <c r="B42" s="621">
        <v>92763</v>
      </c>
      <c r="C42" s="595" t="str">
        <f>IF($B42="","",IFERROR(VLOOKUP($B42,SERVIÇOS!$A:$F,2,0),IFERROR(VLOOKUP($B42,'COMPOSIÇÕES COMPLEMENTARES '!$C:$K,2,0),"")))</f>
        <v>ARMAÇÃO DE PILAR OU VIGA DE ESTRUTURA CONVENCIONAL DE CONCRETO ARMADO UTILIZANDO AÇO CA-50 DE 12,5 MM - MONTAGEM. AF_06/2022</v>
      </c>
      <c r="D42" s="617" t="str">
        <f>IF($B42="","",IFERROR(VLOOKUP($B42,SERVIÇOS!$A:$F,3,0),IFERROR(VLOOKUP($B42,'COMPOSIÇÕES COMPLEMENTARES '!$C:$K,3,0),"")))</f>
        <v>KG</v>
      </c>
      <c r="E42" s="618">
        <v>29.4</v>
      </c>
      <c r="F42" s="619">
        <f>IF($B42="","",IFERROR(VLOOKUP($B42,SERVIÇOS!$A:$F,4,0),IFERROR(VLOOKUP($B42,'COMPOSIÇÕES COMPLEMENTARES '!$C:$K,6,0),"")))</f>
        <v>9.2099999999999991</v>
      </c>
      <c r="G42" s="619">
        <f>IF($B42="","",IFERROR(VLOOKUP($B42,SERVIÇOS!$A:$F,5,0),IFERROR(VLOOKUP($B42,'COMPOSIÇÕES COMPLEMENTARES '!$C:$K,7,0),"")))</f>
        <v>0.81</v>
      </c>
      <c r="H42" s="619">
        <f t="shared" si="5"/>
        <v>10.02</v>
      </c>
      <c r="I42" s="619">
        <f t="shared" si="41"/>
        <v>270.77</v>
      </c>
      <c r="J42" s="619">
        <f t="shared" si="42"/>
        <v>23.81</v>
      </c>
      <c r="K42" s="619">
        <f t="shared" si="13"/>
        <v>294.58</v>
      </c>
      <c r="L42" s="619"/>
      <c r="N42" s="433"/>
      <c r="O42" s="434" t="str">
        <f t="shared" si="6"/>
        <v/>
      </c>
      <c r="P42" s="433"/>
      <c r="Q42" s="435" t="str">
        <f t="shared" si="7"/>
        <v/>
      </c>
      <c r="R42" s="433"/>
      <c r="S42" s="436" t="str">
        <f t="shared" si="8"/>
        <v/>
      </c>
      <c r="T42" s="437">
        <f ca="1">SUMIF($N$8:S$9,"QUANT.",N42:S42)</f>
        <v>0</v>
      </c>
      <c r="U42" s="438">
        <f t="shared" ca="1" si="9"/>
        <v>0</v>
      </c>
      <c r="V42" s="450" t="str">
        <f t="shared" ca="1" si="10"/>
        <v>MEDIR</v>
      </c>
      <c r="W42" s="451">
        <f t="shared" ca="1" si="11"/>
        <v>29.4</v>
      </c>
      <c r="X42" s="451">
        <f t="shared" ca="1" si="12"/>
        <v>294.58</v>
      </c>
      <c r="AJ42" s="614">
        <f t="shared" si="64"/>
        <v>92763</v>
      </c>
      <c r="AK42" s="614">
        <v>0</v>
      </c>
    </row>
    <row r="43" spans="1:37" s="612" customFormat="1" ht="15" customHeight="1" outlineLevel="1">
      <c r="A43" s="615" t="s">
        <v>14156</v>
      </c>
      <c r="B43" s="621">
        <v>92413</v>
      </c>
      <c r="C43" s="595" t="str">
        <f>IF($B43="","",IFERROR(VLOOKUP($B43,SERVIÇOS!$A:$F,2,0),IFERROR(VLOOKUP($B43,'COMPOSIÇÕES COMPLEMENTARES '!$C:$K,2,0),"")))</f>
        <v>MONTAGEM E DESMONTAGEM DE FÔRMA DE PILARES RETANGULARES E ESTRUTURAS SIMILARES, PÉ-DIREITO SIMPLES, EM MADEIRA SERRADA, 4 UTILIZAÇÕES. AF_09/2020</v>
      </c>
      <c r="D43" s="617" t="str">
        <f>IF($B43="","",IFERROR(VLOOKUP($B43,SERVIÇOS!$A:$F,3,0),IFERROR(VLOOKUP($B43,'COMPOSIÇÕES COMPLEMENTARES '!$C:$K,3,0),"")))</f>
        <v>M2</v>
      </c>
      <c r="E43" s="618">
        <v>179.42</v>
      </c>
      <c r="F43" s="619">
        <f>IF($B43="","",IFERROR(VLOOKUP($B43,SERVIÇOS!$A:$F,4,0),IFERROR(VLOOKUP($B43,'COMPOSIÇÕES COMPLEMENTARES '!$C:$K,6,0),"")))</f>
        <v>88.889999999999986</v>
      </c>
      <c r="G43" s="619">
        <f>IF($B43="","",IFERROR(VLOOKUP($B43,SERVIÇOS!$A:$F,5,0),IFERROR(VLOOKUP($B43,'COMPOSIÇÕES COMPLEMENTARES '!$C:$K,7,0),"")))</f>
        <v>63.75</v>
      </c>
      <c r="H43" s="619">
        <f t="shared" si="5"/>
        <v>152.63999999999999</v>
      </c>
      <c r="I43" s="619">
        <f t="shared" si="41"/>
        <v>15948.64</v>
      </c>
      <c r="J43" s="619">
        <f t="shared" si="42"/>
        <v>11438.02</v>
      </c>
      <c r="K43" s="619">
        <f t="shared" si="13"/>
        <v>27386.66</v>
      </c>
      <c r="L43" s="619"/>
      <c r="N43" s="433"/>
      <c r="O43" s="434" t="str">
        <f t="shared" si="6"/>
        <v/>
      </c>
      <c r="P43" s="433"/>
      <c r="Q43" s="435" t="str">
        <f t="shared" si="7"/>
        <v/>
      </c>
      <c r="R43" s="433"/>
      <c r="S43" s="436" t="str">
        <f t="shared" si="8"/>
        <v/>
      </c>
      <c r="T43" s="437">
        <f ca="1">SUMIF($N$8:S$9,"QUANT.",N43:S43)</f>
        <v>0</v>
      </c>
      <c r="U43" s="438">
        <f t="shared" ca="1" si="9"/>
        <v>0</v>
      </c>
      <c r="V43" s="450" t="str">
        <f t="shared" ca="1" si="10"/>
        <v>MEDIR</v>
      </c>
      <c r="W43" s="451">
        <f t="shared" ca="1" si="11"/>
        <v>179.42</v>
      </c>
      <c r="X43" s="451">
        <f t="shared" ca="1" si="12"/>
        <v>27386.66</v>
      </c>
      <c r="AJ43" s="614">
        <f t="shared" si="64"/>
        <v>92413</v>
      </c>
      <c r="AK43" s="614">
        <v>0</v>
      </c>
    </row>
    <row r="44" spans="1:37" s="612" customFormat="1" ht="15" customHeight="1" outlineLevel="1">
      <c r="A44" s="615" t="s">
        <v>14157</v>
      </c>
      <c r="B44" s="621">
        <v>103672</v>
      </c>
      <c r="C44" s="595" t="str">
        <f>IF($B44="","",IFERROR(VLOOKUP($B44,SERVIÇOS!$A:$F,2,0),IFERROR(VLOOKUP($B44,'COMPOSIÇÕES COMPLEMENTARES '!$C:$K,2,0),"")))</f>
        <v>CONCRETAGEM DE PILARES, FCK = 25 MPA, COM USO DE BOMBA - LANÇAMENTO, ADENSAMENTO E ACABAMENTO. AF_02/2022</v>
      </c>
      <c r="D44" s="617" t="str">
        <f>IF($B44="","",IFERROR(VLOOKUP($B44,SERVIÇOS!$A:$F,3,0),IFERROR(VLOOKUP($B44,'COMPOSIÇÕES COMPLEMENTARES '!$C:$K,3,0),"")))</f>
        <v>M3</v>
      </c>
      <c r="E44" s="618">
        <v>7.74</v>
      </c>
      <c r="F44" s="619">
        <f>IF($B44="","",IFERROR(VLOOKUP($B44,SERVIÇOS!$A:$F,4,0),IFERROR(VLOOKUP($B44,'COMPOSIÇÕES COMPLEMENTARES '!$C:$K,6,0),"")))</f>
        <v>514.06000000000006</v>
      </c>
      <c r="G44" s="619">
        <f>IF($B44="","",IFERROR(VLOOKUP($B44,SERVIÇOS!$A:$F,5,0),IFERROR(VLOOKUP($B44,'COMPOSIÇÕES COMPLEMENTARES '!$C:$K,7,0),"")))</f>
        <v>34.39</v>
      </c>
      <c r="H44" s="619">
        <f t="shared" si="5"/>
        <v>548.45000000000005</v>
      </c>
      <c r="I44" s="619">
        <f t="shared" si="41"/>
        <v>3978.82</v>
      </c>
      <c r="J44" s="619">
        <f t="shared" si="42"/>
        <v>266.17</v>
      </c>
      <c r="K44" s="619">
        <f t="shared" si="13"/>
        <v>4244.99</v>
      </c>
      <c r="L44" s="619"/>
      <c r="N44" s="433"/>
      <c r="O44" s="434" t="str">
        <f t="shared" si="6"/>
        <v/>
      </c>
      <c r="P44" s="433"/>
      <c r="Q44" s="435" t="str">
        <f t="shared" si="7"/>
        <v/>
      </c>
      <c r="R44" s="433"/>
      <c r="S44" s="436" t="str">
        <f t="shared" si="8"/>
        <v/>
      </c>
      <c r="T44" s="437">
        <f ca="1">SUMIF($N$8:S$9,"QUANT.",N44:S44)</f>
        <v>0</v>
      </c>
      <c r="U44" s="438">
        <f t="shared" ca="1" si="9"/>
        <v>0</v>
      </c>
      <c r="V44" s="450" t="str">
        <f t="shared" ca="1" si="10"/>
        <v>MEDIR</v>
      </c>
      <c r="W44" s="451">
        <f t="shared" ca="1" si="11"/>
        <v>7.74</v>
      </c>
      <c r="X44" s="451">
        <f t="shared" ca="1" si="12"/>
        <v>4244.99</v>
      </c>
      <c r="AJ44" s="614">
        <f t="shared" si="64"/>
        <v>103672</v>
      </c>
      <c r="AK44" s="614">
        <v>0</v>
      </c>
    </row>
    <row r="45" spans="1:37" s="612" customFormat="1" ht="15" customHeight="1" outlineLevel="1">
      <c r="A45" s="615" t="s">
        <v>14158</v>
      </c>
      <c r="B45" s="621">
        <v>92448</v>
      </c>
      <c r="C45" s="595" t="str">
        <f>IF($B45="","",IFERROR(VLOOKUP($B45,SERVIÇOS!$A:$F,2,0),IFERROR(VLOOKUP($B45,'COMPOSIÇÕES COMPLEMENTARES '!$C:$K,2,0),"")))</f>
        <v>MONTAGEM E DESMONTAGEM DE FÔRMA DE VIGA, ESCORAMENTO COM PONTALETE DE MADEIRA, PÉ-DIREITO SIMPLES, EM MADEIRA SERRADA, 4 UTILIZAÇÕES. AF_09/2020</v>
      </c>
      <c r="D45" s="617" t="str">
        <f>IF($B45="","",IFERROR(VLOOKUP($B45,SERVIÇOS!$A:$F,3,0),IFERROR(VLOOKUP($B45,'COMPOSIÇÕES COMPLEMENTARES '!$C:$K,3,0),"")))</f>
        <v>M2</v>
      </c>
      <c r="E45" s="618">
        <v>185.55</v>
      </c>
      <c r="F45" s="619">
        <f>IF($B45="","",IFERROR(VLOOKUP($B45,SERVIÇOS!$A:$F,4,0),IFERROR(VLOOKUP($B45,'COMPOSIÇÕES COMPLEMENTARES '!$C:$K,6,0),"")))</f>
        <v>120.33999999999999</v>
      </c>
      <c r="G45" s="619">
        <f>IF($B45="","",IFERROR(VLOOKUP($B45,SERVIÇOS!$A:$F,5,0),IFERROR(VLOOKUP($B45,'COMPOSIÇÕES COMPLEMENTARES '!$C:$K,7,0),"")))</f>
        <v>66.08</v>
      </c>
      <c r="H45" s="619">
        <f t="shared" si="5"/>
        <v>186.42</v>
      </c>
      <c r="I45" s="619">
        <f t="shared" si="41"/>
        <v>22329.08</v>
      </c>
      <c r="J45" s="619">
        <f t="shared" si="42"/>
        <v>12261.14</v>
      </c>
      <c r="K45" s="619">
        <f t="shared" si="13"/>
        <v>34590.22</v>
      </c>
      <c r="L45" s="619"/>
      <c r="N45" s="433"/>
      <c r="O45" s="434" t="str">
        <f t="shared" si="6"/>
        <v/>
      </c>
      <c r="P45" s="433"/>
      <c r="Q45" s="435" t="str">
        <f t="shared" si="7"/>
        <v/>
      </c>
      <c r="R45" s="433"/>
      <c r="S45" s="436" t="str">
        <f t="shared" si="8"/>
        <v/>
      </c>
      <c r="T45" s="437">
        <f ca="1">SUMIF($N$8:S$9,"QUANT.",N45:S45)</f>
        <v>0</v>
      </c>
      <c r="U45" s="438">
        <f t="shared" ca="1" si="9"/>
        <v>0</v>
      </c>
      <c r="V45" s="450" t="str">
        <f t="shared" ca="1" si="10"/>
        <v>MEDIR</v>
      </c>
      <c r="W45" s="451">
        <f t="shared" ca="1" si="11"/>
        <v>185.55</v>
      </c>
      <c r="X45" s="451">
        <f t="shared" ca="1" si="12"/>
        <v>34590.22</v>
      </c>
      <c r="AJ45" s="614">
        <f t="shared" si="64"/>
        <v>92448</v>
      </c>
      <c r="AK45" s="614">
        <v>0</v>
      </c>
    </row>
    <row r="46" spans="1:37" s="612" customFormat="1" ht="15" customHeight="1" outlineLevel="1">
      <c r="A46" s="615" t="s">
        <v>14159</v>
      </c>
      <c r="B46" s="621">
        <v>103674</v>
      </c>
      <c r="C46" s="595" t="str">
        <f>IF($B46="","",IFERROR(VLOOKUP($B46,SERVIÇOS!$A:$F,2,0),IFERROR(VLOOKUP($B46,'COMPOSIÇÕES COMPLEMENTARES '!$C:$K,2,0),"")))</f>
        <v>CONCRETAGEM DE VIGAS E LAJES, FCK=25 MPA, PARA LAJES PREMOLDADAS COM USO DE BOMBA - LANÇAMENTO, ADENSAMENTO E ACABAMENTO. AF_02/2022</v>
      </c>
      <c r="D46" s="617" t="str">
        <f>IF($B46="","",IFERROR(VLOOKUP($B46,SERVIÇOS!$A:$F,3,0),IFERROR(VLOOKUP($B46,'COMPOSIÇÕES COMPLEMENTARES '!$C:$K,3,0),"")))</f>
        <v>M3</v>
      </c>
      <c r="E46" s="618">
        <v>37.61</v>
      </c>
      <c r="F46" s="619">
        <f>IF($B46="","",IFERROR(VLOOKUP($B46,SERVIÇOS!$A:$F,4,0),IFERROR(VLOOKUP($B46,'COMPOSIÇÕES COMPLEMENTARES '!$C:$K,6,0),"")))</f>
        <v>519.74</v>
      </c>
      <c r="G46" s="619">
        <f>IF($B46="","",IFERROR(VLOOKUP($B46,SERVIÇOS!$A:$F,5,0),IFERROR(VLOOKUP($B46,'COMPOSIÇÕES COMPLEMENTARES '!$C:$K,7,0),"")))</f>
        <v>52.92</v>
      </c>
      <c r="H46" s="619">
        <f t="shared" si="5"/>
        <v>572.66</v>
      </c>
      <c r="I46" s="619">
        <f t="shared" si="41"/>
        <v>19547.419999999998</v>
      </c>
      <c r="J46" s="619">
        <f t="shared" si="42"/>
        <v>1990.32</v>
      </c>
      <c r="K46" s="619">
        <f t="shared" si="13"/>
        <v>21537.739999999998</v>
      </c>
      <c r="L46" s="619"/>
      <c r="N46" s="433"/>
      <c r="O46" s="434" t="str">
        <f t="shared" si="6"/>
        <v/>
      </c>
      <c r="P46" s="433"/>
      <c r="Q46" s="435" t="str">
        <f t="shared" si="7"/>
        <v/>
      </c>
      <c r="R46" s="433"/>
      <c r="S46" s="436" t="str">
        <f t="shared" si="8"/>
        <v/>
      </c>
      <c r="T46" s="437">
        <f ca="1">SUMIF($N$8:S$9,"QUANT.",N46:S46)</f>
        <v>0</v>
      </c>
      <c r="U46" s="438">
        <f t="shared" ca="1" si="9"/>
        <v>0</v>
      </c>
      <c r="V46" s="450" t="str">
        <f t="shared" ca="1" si="10"/>
        <v>MEDIR</v>
      </c>
      <c r="W46" s="451">
        <f t="shared" ca="1" si="11"/>
        <v>37.61</v>
      </c>
      <c r="X46" s="451">
        <f t="shared" ca="1" si="12"/>
        <v>21537.739999999998</v>
      </c>
      <c r="AJ46" s="614">
        <f t="shared" si="64"/>
        <v>103674</v>
      </c>
      <c r="AK46" s="614">
        <v>0</v>
      </c>
    </row>
    <row r="47" spans="1:37" s="612" customFormat="1" ht="15" customHeight="1" outlineLevel="1">
      <c r="A47" s="615" t="s">
        <v>14160</v>
      </c>
      <c r="B47" s="621">
        <v>101963</v>
      </c>
      <c r="C47" s="595" t="str">
        <f>IF($B47="","",IFERROR(VLOOKUP($B47,SERVIÇOS!$A:$F,2,0),IFERROR(VLOOKUP($B47,'COMPOSIÇÕES COMPLEMENTARES '!$C:$K,2,0),"")))</f>
        <v>LAJE PRÉ-MOLDADA UNIDIRECIONAL, BIAPOIADA, PARA PISO, ENCHIMENTO EM CERÂMICA, VIGOTA CONVENCIONAL, ALTURA TOTAL DA LAJE (ENCHIMENTO+CAPA) = (8+4). AF_11/2020</v>
      </c>
      <c r="D47" s="617" t="str">
        <f>IF($B47="","",IFERROR(VLOOKUP($B47,SERVIÇOS!$A:$F,3,0),IFERROR(VLOOKUP($B47,'COMPOSIÇÕES COMPLEMENTARES '!$C:$K,3,0),"")))</f>
        <v>M2</v>
      </c>
      <c r="E47" s="618">
        <v>470.3</v>
      </c>
      <c r="F47" s="619">
        <f>IF($B47="","",IFERROR(VLOOKUP($B47,SERVIÇOS!$A:$F,4,0),IFERROR(VLOOKUP($B47,'COMPOSIÇÕES COMPLEMENTARES '!$C:$K,6,0),"")))</f>
        <v>156.56</v>
      </c>
      <c r="G47" s="619">
        <f>IF($B47="","",IFERROR(VLOOKUP($B47,SERVIÇOS!$A:$F,5,0),IFERROR(VLOOKUP($B47,'COMPOSIÇÕES COMPLEMENTARES '!$C:$K,7,0),"")))</f>
        <v>31.16</v>
      </c>
      <c r="H47" s="619">
        <f t="shared" si="5"/>
        <v>187.72</v>
      </c>
      <c r="I47" s="619">
        <f t="shared" si="41"/>
        <v>73630.16</v>
      </c>
      <c r="J47" s="619">
        <f t="shared" si="42"/>
        <v>14654.54</v>
      </c>
      <c r="K47" s="619">
        <f t="shared" si="13"/>
        <v>88284.700000000012</v>
      </c>
      <c r="L47" s="619"/>
      <c r="N47" s="433"/>
      <c r="O47" s="434" t="str">
        <f t="shared" si="6"/>
        <v/>
      </c>
      <c r="P47" s="433"/>
      <c r="Q47" s="435" t="str">
        <f t="shared" si="7"/>
        <v/>
      </c>
      <c r="R47" s="433"/>
      <c r="S47" s="436" t="str">
        <f t="shared" si="8"/>
        <v/>
      </c>
      <c r="T47" s="437">
        <f ca="1">SUMIF($N$8:S$9,"QUANT.",N47:S47)</f>
        <v>0</v>
      </c>
      <c r="U47" s="438">
        <f t="shared" ca="1" si="9"/>
        <v>0</v>
      </c>
      <c r="V47" s="450" t="str">
        <f t="shared" ca="1" si="10"/>
        <v>MEDIR</v>
      </c>
      <c r="W47" s="451">
        <f t="shared" ca="1" si="11"/>
        <v>470.3</v>
      </c>
      <c r="X47" s="451">
        <f t="shared" ca="1" si="12"/>
        <v>88284.700000000012</v>
      </c>
      <c r="AJ47" s="614">
        <f t="shared" si="64"/>
        <v>101963</v>
      </c>
      <c r="AK47" s="614">
        <v>0</v>
      </c>
    </row>
    <row r="48" spans="1:37" s="612" customFormat="1" ht="15" customHeight="1" outlineLevel="1">
      <c r="A48" s="615"/>
      <c r="B48" s="621"/>
      <c r="C48" s="595" t="str">
        <f>IF($B48="","",IFERROR(VLOOKUP($B48,SERVIÇOS!$A:$F,2,0),IFERROR(VLOOKUP($B48,'COMPOSIÇÕES COMPLEMENTARES '!$C:$K,2,0),"")))</f>
        <v/>
      </c>
      <c r="D48" s="617" t="str">
        <f>IF($B48="","",IFERROR(VLOOKUP($B48,SERVIÇOS!$A:$F,3,0),IFERROR(VLOOKUP($B48,'COMPOSIÇÕES COMPLEMENTARES '!$C:$K,3,0),"")))</f>
        <v/>
      </c>
      <c r="E48" s="618"/>
      <c r="F48" s="619" t="str">
        <f>IF($B48="","",IFERROR(VLOOKUP($B48,SERVIÇOS!$A:$F,4,0),IFERROR(VLOOKUP($B48,'COMPOSIÇÕES COMPLEMENTARES '!$C:$K,6,0),"")))</f>
        <v/>
      </c>
      <c r="G48" s="619" t="str">
        <f>IF($B48="","",IFERROR(VLOOKUP($B48,SERVIÇOS!$A:$F,5,0),IFERROR(VLOOKUP($B48,'COMPOSIÇÕES COMPLEMENTARES '!$C:$K,7,0),"")))</f>
        <v/>
      </c>
      <c r="H48" s="619" t="str">
        <f t="shared" si="5"/>
        <v/>
      </c>
      <c r="I48" s="619" t="str">
        <f t="shared" si="41"/>
        <v/>
      </c>
      <c r="J48" s="619" t="str">
        <f t="shared" si="42"/>
        <v/>
      </c>
      <c r="K48" s="619" t="str">
        <f t="shared" si="13"/>
        <v/>
      </c>
      <c r="L48" s="619"/>
      <c r="N48" s="433"/>
      <c r="O48" s="434" t="str">
        <f t="shared" si="6"/>
        <v/>
      </c>
      <c r="P48" s="433"/>
      <c r="Q48" s="435" t="str">
        <f t="shared" si="7"/>
        <v/>
      </c>
      <c r="R48" s="433"/>
      <c r="S48" s="436" t="str">
        <f t="shared" si="8"/>
        <v/>
      </c>
      <c r="T48" s="437">
        <f ca="1">SUMIF($N$8:S$9,"QUANT.",N48:S48)</f>
        <v>0</v>
      </c>
      <c r="U48" s="438">
        <f t="shared" ca="1" si="9"/>
        <v>0</v>
      </c>
      <c r="V48" s="450" t="str">
        <f t="shared" si="10"/>
        <v/>
      </c>
      <c r="W48" s="451">
        <f t="shared" ca="1" si="11"/>
        <v>0</v>
      </c>
      <c r="X48" s="451" t="e">
        <f t="shared" ca="1" si="12"/>
        <v>#VALUE!</v>
      </c>
      <c r="AJ48" s="614">
        <f t="shared" si="64"/>
        <v>0</v>
      </c>
      <c r="AK48" s="614">
        <v>0</v>
      </c>
    </row>
    <row r="49" spans="1:37" s="623" customFormat="1" ht="15" customHeight="1">
      <c r="A49" s="625">
        <v>5</v>
      </c>
      <c r="B49" s="626"/>
      <c r="C49" s="597" t="s">
        <v>14114</v>
      </c>
      <c r="D49" s="627"/>
      <c r="E49" s="628"/>
      <c r="F49" s="629"/>
      <c r="G49" s="630"/>
      <c r="H49" s="630"/>
      <c r="I49" s="631">
        <f>TRUNC(SUMIF(I50:I57,"&gt;0",I50:I57),2)</f>
        <v>83760.320000000007</v>
      </c>
      <c r="J49" s="631">
        <f>TRUNC(SUMIF(J50:J57,"&gt;0",J50:J57),2)</f>
        <v>57615.85</v>
      </c>
      <c r="K49" s="632"/>
      <c r="L49" s="631">
        <f>SUMIF(I49:J49,"&gt;0",I49:J49)</f>
        <v>141376.17000000001</v>
      </c>
      <c r="N49" s="613"/>
      <c r="O49" s="613"/>
      <c r="P49" s="613"/>
      <c r="Q49" s="613"/>
      <c r="R49" s="613"/>
      <c r="S49" s="613"/>
      <c r="T49" s="613"/>
      <c r="U49" s="613"/>
      <c r="V49" s="613"/>
      <c r="W49" s="613"/>
      <c r="X49" s="613"/>
      <c r="AJ49" s="624"/>
      <c r="AK49" s="624"/>
    </row>
    <row r="50" spans="1:37" s="612" customFormat="1" ht="15" customHeight="1" outlineLevel="1">
      <c r="A50" s="615" t="s">
        <v>14161</v>
      </c>
      <c r="B50" s="621">
        <v>103330</v>
      </c>
      <c r="C50" s="595" t="str">
        <f>IF($B50="","",IFERROR(VLOOKUP($B50,SERVIÇOS!$A:$F,2,0),IFERROR(VLOOKUP($B50,'COMPOSIÇÕES COMPLEMENTARES '!$C:$K,2,0),"")))</f>
        <v>ALVENARIA DE VEDAÇÃO DE BLOCOS CERÂMICOS FURADOS NA HORIZONTAL DE 11,5X19X19 CM (ESPESSURA 11,5 CM) E ARGAMASSA DE ASSENTAMENTO COM PREPARO EM BETONEIRA. AF_12/2021</v>
      </c>
      <c r="D50" s="617" t="str">
        <f>IF($B50="","",IFERROR(VLOOKUP($B50,SERVIÇOS!$A:$F,3,0),IFERROR(VLOOKUP($B50,'COMPOSIÇÕES COMPLEMENTARES '!$C:$K,3,0),"")))</f>
        <v>M2</v>
      </c>
      <c r="E50" s="618">
        <v>1114.2</v>
      </c>
      <c r="F50" s="619">
        <f>IF($B50="","",IFERROR(VLOOKUP($B50,SERVIÇOS!$A:$F,4,0),IFERROR(VLOOKUP($B50,'COMPOSIÇÕES COMPLEMENTARES '!$C:$K,6,0),"")))</f>
        <v>50.24</v>
      </c>
      <c r="G50" s="619">
        <f>IF($B50="","",IFERROR(VLOOKUP($B50,SERVIÇOS!$A:$F,5,0),IFERROR(VLOOKUP($B50,'COMPOSIÇÕES COMPLEMENTARES '!$C:$K,7,0),"")))</f>
        <v>40.880000000000003</v>
      </c>
      <c r="H50" s="619">
        <f t="shared" si="5"/>
        <v>91.12</v>
      </c>
      <c r="I50" s="619">
        <f t="shared" si="41"/>
        <v>55977.4</v>
      </c>
      <c r="J50" s="619">
        <f t="shared" si="42"/>
        <v>45548.49</v>
      </c>
      <c r="K50" s="619">
        <f t="shared" si="13"/>
        <v>101525.89</v>
      </c>
      <c r="L50" s="619"/>
      <c r="N50" s="433"/>
      <c r="O50" s="434" t="str">
        <f t="shared" si="6"/>
        <v/>
      </c>
      <c r="P50" s="433"/>
      <c r="Q50" s="435" t="str">
        <f t="shared" si="7"/>
        <v/>
      </c>
      <c r="R50" s="433"/>
      <c r="S50" s="436" t="str">
        <f t="shared" si="8"/>
        <v/>
      </c>
      <c r="T50" s="437">
        <f ca="1">SUMIF($N$8:S$9,"QUANT.",N50:S50)</f>
        <v>0</v>
      </c>
      <c r="U50" s="438">
        <f t="shared" ca="1" si="9"/>
        <v>0</v>
      </c>
      <c r="V50" s="450" t="str">
        <f t="shared" ca="1" si="10"/>
        <v>MEDIR</v>
      </c>
      <c r="W50" s="451">
        <f t="shared" ca="1" si="11"/>
        <v>1114.2</v>
      </c>
      <c r="X50" s="451">
        <f t="shared" ca="1" si="12"/>
        <v>101525.89</v>
      </c>
      <c r="AJ50" s="614">
        <f t="shared" si="64"/>
        <v>103330</v>
      </c>
      <c r="AK50" s="614">
        <v>0</v>
      </c>
    </row>
    <row r="51" spans="1:37" s="612" customFormat="1" ht="15" customHeight="1" outlineLevel="1">
      <c r="A51" s="615" t="s">
        <v>14162</v>
      </c>
      <c r="B51" s="621">
        <v>98555</v>
      </c>
      <c r="C51" s="595" t="str">
        <f>IF($B51="","",IFERROR(VLOOKUP($B51,SERVIÇOS!$A:$F,2,0),IFERROR(VLOOKUP($B51,'COMPOSIÇÕES COMPLEMENTARES '!$C:$K,2,0),"")))</f>
        <v>IMPERMEABILIZAÇÃO DE SUPERFÍCIE COM ARGAMASSA POLIMÉRICA / MEMBRANA ACRÍLICA, 3 DEMÃOS. AF_06/2018</v>
      </c>
      <c r="D51" s="617" t="str">
        <f>IF($B51="","",IFERROR(VLOOKUP($B51,SERVIÇOS!$A:$F,3,0),IFERROR(VLOOKUP($B51,'COMPOSIÇÕES COMPLEMENTARES '!$C:$K,3,0),"")))</f>
        <v>M2</v>
      </c>
      <c r="E51" s="618">
        <v>368.05</v>
      </c>
      <c r="F51" s="619">
        <f>IF($B51="","",IFERROR(VLOOKUP($B51,SERVIÇOS!$A:$F,4,0),IFERROR(VLOOKUP($B51,'COMPOSIÇÕES COMPLEMENTARES '!$C:$K,6,0),"")))</f>
        <v>14.48</v>
      </c>
      <c r="G51" s="619">
        <f>IF($B51="","",IFERROR(VLOOKUP($B51,SERVIÇOS!$A:$F,5,0),IFERROR(VLOOKUP($B51,'COMPOSIÇÕES COMPLEMENTARES '!$C:$K,7,0),"")))</f>
        <v>15.18</v>
      </c>
      <c r="H51" s="619">
        <f t="shared" si="5"/>
        <v>29.66</v>
      </c>
      <c r="I51" s="619">
        <f t="shared" si="41"/>
        <v>5329.36</v>
      </c>
      <c r="J51" s="619">
        <f t="shared" si="42"/>
        <v>5586.99</v>
      </c>
      <c r="K51" s="619">
        <f t="shared" si="13"/>
        <v>10916.349999999999</v>
      </c>
      <c r="L51" s="619"/>
      <c r="N51" s="433"/>
      <c r="O51" s="434" t="str">
        <f t="shared" si="6"/>
        <v/>
      </c>
      <c r="P51" s="433"/>
      <c r="Q51" s="435" t="str">
        <f t="shared" si="7"/>
        <v/>
      </c>
      <c r="R51" s="433"/>
      <c r="S51" s="436" t="str">
        <f t="shared" si="8"/>
        <v/>
      </c>
      <c r="T51" s="437">
        <f ca="1">SUMIF($N$8:S$9,"QUANT.",N51:S51)</f>
        <v>0</v>
      </c>
      <c r="U51" s="438">
        <f t="shared" ca="1" si="9"/>
        <v>0</v>
      </c>
      <c r="V51" s="450" t="str">
        <f t="shared" ca="1" si="10"/>
        <v>MEDIR</v>
      </c>
      <c r="W51" s="451">
        <f t="shared" ca="1" si="11"/>
        <v>368.05</v>
      </c>
      <c r="X51" s="451">
        <f t="shared" ca="1" si="12"/>
        <v>10916.349999999999</v>
      </c>
      <c r="AJ51" s="614">
        <f t="shared" si="64"/>
        <v>98555</v>
      </c>
      <c r="AK51" s="614">
        <v>0</v>
      </c>
    </row>
    <row r="52" spans="1:37" s="612" customFormat="1" ht="15" customHeight="1" outlineLevel="1">
      <c r="A52" s="615" t="s">
        <v>14163</v>
      </c>
      <c r="B52" s="621">
        <v>93186</v>
      </c>
      <c r="C52" s="595" t="str">
        <f>IF($B52="","",IFERROR(VLOOKUP($B52,SERVIÇOS!$A:$F,2,0),IFERROR(VLOOKUP($B52,'COMPOSIÇÕES COMPLEMENTARES '!$C:$K,2,0),"")))</f>
        <v>VERGA MOLDADA IN LOCO EM CONCRETO PARA JANELAS COM ATÉ 1,5 M DE VÃO. AF_03/2016</v>
      </c>
      <c r="D52" s="617" t="str">
        <f>IF($B52="","",IFERROR(VLOOKUP($B52,SERVIÇOS!$A:$F,3,0),IFERROR(VLOOKUP($B52,'COMPOSIÇÕES COMPLEMENTARES '!$C:$K,3,0),"")))</f>
        <v>M</v>
      </c>
      <c r="E52" s="618">
        <v>43.4</v>
      </c>
      <c r="F52" s="619">
        <f>IF($B52="","",IFERROR(VLOOKUP($B52,SERVIÇOS!$A:$F,4,0),IFERROR(VLOOKUP($B52,'COMPOSIÇÕES COMPLEMENTARES '!$C:$K,6,0),"")))</f>
        <v>82.639999999999986</v>
      </c>
      <c r="G52" s="619">
        <f>IF($B52="","",IFERROR(VLOOKUP($B52,SERVIÇOS!$A:$F,5,0),IFERROR(VLOOKUP($B52,'COMPOSIÇÕES COMPLEMENTARES '!$C:$K,7,0),"")))</f>
        <v>24.35</v>
      </c>
      <c r="H52" s="619">
        <f t="shared" si="5"/>
        <v>106.98999999999998</v>
      </c>
      <c r="I52" s="619">
        <f t="shared" si="41"/>
        <v>3586.57</v>
      </c>
      <c r="J52" s="619">
        <f t="shared" si="42"/>
        <v>1056.79</v>
      </c>
      <c r="K52" s="619">
        <f t="shared" si="13"/>
        <v>4643.3600000000006</v>
      </c>
      <c r="L52" s="619"/>
      <c r="N52" s="433"/>
      <c r="O52" s="434" t="str">
        <f t="shared" si="6"/>
        <v/>
      </c>
      <c r="P52" s="433"/>
      <c r="Q52" s="435" t="str">
        <f t="shared" si="7"/>
        <v/>
      </c>
      <c r="R52" s="433"/>
      <c r="S52" s="436" t="str">
        <f t="shared" si="8"/>
        <v/>
      </c>
      <c r="T52" s="437">
        <f ca="1">SUMIF($N$8:S$9,"QUANT.",N52:S52)</f>
        <v>0</v>
      </c>
      <c r="U52" s="438">
        <f t="shared" ca="1" si="9"/>
        <v>0</v>
      </c>
      <c r="V52" s="450" t="str">
        <f t="shared" ca="1" si="10"/>
        <v>MEDIR</v>
      </c>
      <c r="W52" s="451">
        <f t="shared" ca="1" si="11"/>
        <v>43.4</v>
      </c>
      <c r="X52" s="451">
        <f t="shared" ca="1" si="12"/>
        <v>4643.3600000000006</v>
      </c>
      <c r="AJ52" s="614">
        <f t="shared" si="64"/>
        <v>93186</v>
      </c>
      <c r="AK52" s="614">
        <v>0</v>
      </c>
    </row>
    <row r="53" spans="1:37" s="612" customFormat="1" ht="15" customHeight="1" outlineLevel="1">
      <c r="A53" s="615" t="s">
        <v>14164</v>
      </c>
      <c r="B53" s="621">
        <v>93188</v>
      </c>
      <c r="C53" s="595" t="str">
        <f>IF($B53="","",IFERROR(VLOOKUP($B53,SERVIÇOS!$A:$F,2,0),IFERROR(VLOOKUP($B53,'COMPOSIÇÕES COMPLEMENTARES '!$C:$K,2,0),"")))</f>
        <v>VERGA MOLDADA IN LOCO EM CONCRETO PARA PORTAS COM ATÉ 1,5 M DE VÃO. AF_03/2016</v>
      </c>
      <c r="D53" s="617" t="str">
        <f>IF($B53="","",IFERROR(VLOOKUP($B53,SERVIÇOS!$A:$F,3,0),IFERROR(VLOOKUP($B53,'COMPOSIÇÕES COMPLEMENTARES '!$C:$K,3,0),"")))</f>
        <v>M</v>
      </c>
      <c r="E53" s="618">
        <v>42.6</v>
      </c>
      <c r="F53" s="619">
        <f>IF($B53="","",IFERROR(VLOOKUP($B53,SERVIÇOS!$A:$F,4,0),IFERROR(VLOOKUP($B53,'COMPOSIÇÕES COMPLEMENTARES '!$C:$K,6,0),"")))</f>
        <v>75.47</v>
      </c>
      <c r="G53" s="619">
        <f>IF($B53="","",IFERROR(VLOOKUP($B53,SERVIÇOS!$A:$F,5,0),IFERROR(VLOOKUP($B53,'COMPOSIÇÕES COMPLEMENTARES '!$C:$K,7,0),"")))</f>
        <v>22.92</v>
      </c>
      <c r="H53" s="619">
        <f t="shared" si="5"/>
        <v>98.39</v>
      </c>
      <c r="I53" s="619">
        <f t="shared" si="41"/>
        <v>3215.02</v>
      </c>
      <c r="J53" s="619">
        <f t="shared" si="42"/>
        <v>976.39</v>
      </c>
      <c r="K53" s="619">
        <f t="shared" si="13"/>
        <v>4191.41</v>
      </c>
      <c r="L53" s="619"/>
      <c r="N53" s="433"/>
      <c r="O53" s="434" t="str">
        <f t="shared" si="6"/>
        <v/>
      </c>
      <c r="P53" s="433"/>
      <c r="Q53" s="435" t="str">
        <f t="shared" si="7"/>
        <v/>
      </c>
      <c r="R53" s="433"/>
      <c r="S53" s="436" t="str">
        <f t="shared" si="8"/>
        <v/>
      </c>
      <c r="T53" s="437">
        <f ca="1">SUMIF($N$8:S$9,"QUANT.",N53:S53)</f>
        <v>0</v>
      </c>
      <c r="U53" s="438">
        <f t="shared" ca="1" si="9"/>
        <v>0</v>
      </c>
      <c r="V53" s="450" t="str">
        <f t="shared" ca="1" si="10"/>
        <v>MEDIR</v>
      </c>
      <c r="W53" s="451">
        <f t="shared" ca="1" si="11"/>
        <v>42.6</v>
      </c>
      <c r="X53" s="451">
        <f t="shared" ca="1" si="12"/>
        <v>4191.41</v>
      </c>
      <c r="AJ53" s="614">
        <f t="shared" si="64"/>
        <v>93188</v>
      </c>
      <c r="AK53" s="614">
        <v>0</v>
      </c>
    </row>
    <row r="54" spans="1:37" s="612" customFormat="1" ht="15" customHeight="1" outlineLevel="1">
      <c r="A54" s="615" t="s">
        <v>14165</v>
      </c>
      <c r="B54" s="621">
        <v>93189</v>
      </c>
      <c r="C54" s="595" t="str">
        <f>IF($B54="","",IFERROR(VLOOKUP($B54,SERVIÇOS!$A:$F,2,0),IFERROR(VLOOKUP($B54,'COMPOSIÇÕES COMPLEMENTARES '!$C:$K,2,0),"")))</f>
        <v>VERGA MOLDADA IN LOCO EM CONCRETO PARA PORTAS COM MAIS DE 1,5 M DE VÃO. AF_03/2016</v>
      </c>
      <c r="D54" s="617" t="str">
        <f>IF($B54="","",IFERROR(VLOOKUP($B54,SERVIÇOS!$A:$F,3,0),IFERROR(VLOOKUP($B54,'COMPOSIÇÕES COMPLEMENTARES '!$C:$K,3,0),"")))</f>
        <v>M</v>
      </c>
      <c r="E54" s="618">
        <v>3.9</v>
      </c>
      <c r="F54" s="619">
        <f>IF($B54="","",IFERROR(VLOOKUP($B54,SERVIÇOS!$A:$F,4,0),IFERROR(VLOOKUP($B54,'COMPOSIÇÕES COMPLEMENTARES '!$C:$K,6,0),"")))</f>
        <v>96.92</v>
      </c>
      <c r="G54" s="619">
        <f>IF($B54="","",IFERROR(VLOOKUP($B54,SERVIÇOS!$A:$F,5,0),IFERROR(VLOOKUP($B54,'COMPOSIÇÕES COMPLEMENTARES '!$C:$K,7,0),"")))</f>
        <v>25.23</v>
      </c>
      <c r="H54" s="619">
        <f t="shared" si="5"/>
        <v>122.15</v>
      </c>
      <c r="I54" s="619">
        <f t="shared" si="41"/>
        <v>377.98</v>
      </c>
      <c r="J54" s="619">
        <f t="shared" si="42"/>
        <v>98.39</v>
      </c>
      <c r="K54" s="619">
        <f t="shared" si="13"/>
        <v>476.37</v>
      </c>
      <c r="L54" s="619"/>
      <c r="N54" s="433"/>
      <c r="O54" s="434" t="str">
        <f t="shared" si="6"/>
        <v/>
      </c>
      <c r="P54" s="433"/>
      <c r="Q54" s="435" t="str">
        <f t="shared" si="7"/>
        <v/>
      </c>
      <c r="R54" s="433"/>
      <c r="S54" s="436" t="str">
        <f t="shared" si="8"/>
        <v/>
      </c>
      <c r="T54" s="437">
        <f ca="1">SUMIF($N$8:S$9,"QUANT.",N54:S54)</f>
        <v>0</v>
      </c>
      <c r="U54" s="438">
        <f t="shared" ca="1" si="9"/>
        <v>0</v>
      </c>
      <c r="V54" s="450" t="str">
        <f t="shared" ca="1" si="10"/>
        <v>MEDIR</v>
      </c>
      <c r="W54" s="451">
        <f t="shared" ca="1" si="11"/>
        <v>3.9</v>
      </c>
      <c r="X54" s="451">
        <f t="shared" ca="1" si="12"/>
        <v>476.37</v>
      </c>
      <c r="AJ54" s="614">
        <f t="shared" si="64"/>
        <v>93189</v>
      </c>
      <c r="AK54" s="614">
        <v>0</v>
      </c>
    </row>
    <row r="55" spans="1:37" s="612" customFormat="1" ht="15" customHeight="1" outlineLevel="1">
      <c r="A55" s="615" t="s">
        <v>14166</v>
      </c>
      <c r="B55" s="621">
        <v>93196</v>
      </c>
      <c r="C55" s="595" t="str">
        <f>IF($B55="","",IFERROR(VLOOKUP($B55,SERVIÇOS!$A:$F,2,0),IFERROR(VLOOKUP($B55,'COMPOSIÇÕES COMPLEMENTARES '!$C:$K,2,0),"")))</f>
        <v>CONTRAVERGA MOLDADA IN LOCO EM CONCRETO PARA VÃOS DE ATÉ 1,5 M DE COMPRIMENTO. AF_03/2016</v>
      </c>
      <c r="D55" s="617" t="str">
        <f>IF($B55="","",IFERROR(VLOOKUP($B55,SERVIÇOS!$A:$F,3,0),IFERROR(VLOOKUP($B55,'COMPOSIÇÕES COMPLEMENTARES '!$C:$K,3,0),"")))</f>
        <v>M</v>
      </c>
      <c r="E55" s="618">
        <v>43.4</v>
      </c>
      <c r="F55" s="619">
        <f>IF($B55="","",IFERROR(VLOOKUP($B55,SERVIÇOS!$A:$F,4,0),IFERROR(VLOOKUP($B55,'COMPOSIÇÕES COMPLEMENTARES '!$C:$K,6,0),"")))</f>
        <v>80.259999999999991</v>
      </c>
      <c r="G55" s="619">
        <f>IF($B55="","",IFERROR(VLOOKUP($B55,SERVIÇOS!$A:$F,5,0),IFERROR(VLOOKUP($B55,'COMPOSIÇÕES COMPLEMENTARES '!$C:$K,7,0),"")))</f>
        <v>24.35</v>
      </c>
      <c r="H55" s="619">
        <f t="shared" si="5"/>
        <v>104.60999999999999</v>
      </c>
      <c r="I55" s="619">
        <f t="shared" si="41"/>
        <v>3483.28</v>
      </c>
      <c r="J55" s="619">
        <f t="shared" si="42"/>
        <v>1056.79</v>
      </c>
      <c r="K55" s="619">
        <f t="shared" si="13"/>
        <v>4540.07</v>
      </c>
      <c r="L55" s="619"/>
      <c r="N55" s="433"/>
      <c r="O55" s="434" t="str">
        <f t="shared" si="6"/>
        <v/>
      </c>
      <c r="P55" s="433"/>
      <c r="Q55" s="435" t="str">
        <f t="shared" si="7"/>
        <v/>
      </c>
      <c r="R55" s="433"/>
      <c r="S55" s="436" t="str">
        <f t="shared" si="8"/>
        <v/>
      </c>
      <c r="T55" s="437">
        <f ca="1">SUMIF($N$8:S$9,"QUANT.",N55:S55)</f>
        <v>0</v>
      </c>
      <c r="U55" s="438">
        <f t="shared" ca="1" si="9"/>
        <v>0</v>
      </c>
      <c r="V55" s="450" t="str">
        <f t="shared" ca="1" si="10"/>
        <v>MEDIR</v>
      </c>
      <c r="W55" s="451">
        <f t="shared" ca="1" si="11"/>
        <v>43.4</v>
      </c>
      <c r="X55" s="451">
        <f t="shared" ca="1" si="12"/>
        <v>4540.07</v>
      </c>
      <c r="AJ55" s="614">
        <f t="shared" si="64"/>
        <v>93196</v>
      </c>
      <c r="AK55" s="614">
        <v>0</v>
      </c>
    </row>
    <row r="56" spans="1:37" s="612" customFormat="1" ht="15" customHeight="1" outlineLevel="1">
      <c r="A56" s="615" t="s">
        <v>14167</v>
      </c>
      <c r="B56" s="621">
        <v>93204</v>
      </c>
      <c r="C56" s="595" t="str">
        <f>IF($B56="","",IFERROR(VLOOKUP($B56,SERVIÇOS!$A:$F,2,0),IFERROR(VLOOKUP($B56,'COMPOSIÇÕES COMPLEMENTARES '!$C:$K,2,0),"")))</f>
        <v>CINTA DE AMARRAÇÃO DE ALVENARIA MOLDADA IN LOCO EM CONCRETO. AF_03/2016</v>
      </c>
      <c r="D56" s="617" t="str">
        <f>IF($B56="","",IFERROR(VLOOKUP($B56,SERVIÇOS!$A:$F,3,0),IFERROR(VLOOKUP($B56,'COMPOSIÇÕES COMPLEMENTARES '!$C:$K,3,0),"")))</f>
        <v>M</v>
      </c>
      <c r="E56" s="618">
        <v>130.32</v>
      </c>
      <c r="F56" s="619">
        <f>IF($B56="","",IFERROR(VLOOKUP($B56,SERVIÇOS!$A:$F,4,0),IFERROR(VLOOKUP($B56,'COMPOSIÇÕES COMPLEMENTARES '!$C:$K,6,0),"")))</f>
        <v>55.19</v>
      </c>
      <c r="G56" s="619">
        <f>IF($B56="","",IFERROR(VLOOKUP($B56,SERVIÇOS!$A:$F,5,0),IFERROR(VLOOKUP($B56,'COMPOSIÇÕES COMPLEMENTARES '!$C:$K,7,0),"")))</f>
        <v>19.2</v>
      </c>
      <c r="H56" s="619">
        <f t="shared" si="5"/>
        <v>74.39</v>
      </c>
      <c r="I56" s="619">
        <f t="shared" si="41"/>
        <v>7192.36</v>
      </c>
      <c r="J56" s="619">
        <f t="shared" si="42"/>
        <v>2502.14</v>
      </c>
      <c r="K56" s="619">
        <f t="shared" si="13"/>
        <v>9694.5</v>
      </c>
      <c r="L56" s="619"/>
      <c r="N56" s="433"/>
      <c r="O56" s="434" t="str">
        <f t="shared" si="6"/>
        <v/>
      </c>
      <c r="P56" s="433"/>
      <c r="Q56" s="435" t="str">
        <f t="shared" si="7"/>
        <v/>
      </c>
      <c r="R56" s="433"/>
      <c r="S56" s="436" t="str">
        <f t="shared" si="8"/>
        <v/>
      </c>
      <c r="T56" s="437">
        <f ca="1">SUMIF($N$8:S$9,"QUANT.",N56:S56)</f>
        <v>0</v>
      </c>
      <c r="U56" s="438">
        <f t="shared" ca="1" si="9"/>
        <v>0</v>
      </c>
      <c r="V56" s="450" t="str">
        <f t="shared" ca="1" si="10"/>
        <v>MEDIR</v>
      </c>
      <c r="W56" s="451">
        <f t="shared" ca="1" si="11"/>
        <v>130.32</v>
      </c>
      <c r="X56" s="451">
        <f t="shared" ca="1" si="12"/>
        <v>9694.5</v>
      </c>
      <c r="AJ56" s="614">
        <f t="shared" si="64"/>
        <v>93204</v>
      </c>
      <c r="AK56" s="614">
        <v>0</v>
      </c>
    </row>
    <row r="57" spans="1:37" s="612" customFormat="1" ht="15" customHeight="1" outlineLevel="1">
      <c r="A57" s="615" t="s">
        <v>14168</v>
      </c>
      <c r="B57" s="621">
        <v>96358</v>
      </c>
      <c r="C57" s="595" t="str">
        <f>IF($B57="","",IFERROR(VLOOKUP($B57,SERVIÇOS!$A:$F,2,0),IFERROR(VLOOKUP($B57,'COMPOSIÇÕES COMPLEMENTARES '!$C:$K,2,0),"")))</f>
        <v>PAREDE COM PLACAS DE GESSO ACARTONADO (DRYWALL), PARA USO INTERNO, COM DUAS FACES SIMPLES E ESTRUTURA METÁLICA COM GUIAS SIMPLES, SEM VÃOS. AF_06/2017_PS</v>
      </c>
      <c r="D57" s="617" t="str">
        <f>IF($B57="","",IFERROR(VLOOKUP($B57,SERVIÇOS!$A:$F,3,0),IFERROR(VLOOKUP($B57,'COMPOSIÇÕES COMPLEMENTARES '!$C:$K,3,0),"")))</f>
        <v>M2</v>
      </c>
      <c r="E57" s="618">
        <v>53.37</v>
      </c>
      <c r="F57" s="619">
        <f>IF($B57="","",IFERROR(VLOOKUP($B57,SERVIÇOS!$A:$F,4,0),IFERROR(VLOOKUP($B57,'COMPOSIÇÕES COMPLEMENTARES '!$C:$K,6,0),"")))</f>
        <v>86.16</v>
      </c>
      <c r="G57" s="619">
        <f>IF($B57="","",IFERROR(VLOOKUP($B57,SERVIÇOS!$A:$F,5,0),IFERROR(VLOOKUP($B57,'COMPOSIÇÕES COMPLEMENTARES '!$C:$K,7,0),"")))</f>
        <v>14.8</v>
      </c>
      <c r="H57" s="619">
        <f t="shared" si="5"/>
        <v>100.96</v>
      </c>
      <c r="I57" s="619">
        <f t="shared" si="41"/>
        <v>4598.3500000000004</v>
      </c>
      <c r="J57" s="619">
        <f t="shared" si="42"/>
        <v>789.87</v>
      </c>
      <c r="K57" s="619">
        <f t="shared" si="13"/>
        <v>5388.22</v>
      </c>
      <c r="L57" s="619"/>
      <c r="N57" s="433"/>
      <c r="O57" s="434" t="str">
        <f t="shared" si="6"/>
        <v/>
      </c>
      <c r="P57" s="433"/>
      <c r="Q57" s="435" t="str">
        <f t="shared" si="7"/>
        <v/>
      </c>
      <c r="R57" s="433"/>
      <c r="S57" s="436" t="str">
        <f t="shared" si="8"/>
        <v/>
      </c>
      <c r="T57" s="437">
        <f ca="1">SUMIF($N$8:S$9,"QUANT.",N57:S57)</f>
        <v>0</v>
      </c>
      <c r="U57" s="438">
        <f t="shared" ca="1" si="9"/>
        <v>0</v>
      </c>
      <c r="V57" s="450" t="str">
        <f t="shared" ca="1" si="10"/>
        <v>MEDIR</v>
      </c>
      <c r="W57" s="451">
        <f t="shared" ca="1" si="11"/>
        <v>53.37</v>
      </c>
      <c r="X57" s="451">
        <f t="shared" ca="1" si="12"/>
        <v>5388.22</v>
      </c>
      <c r="AJ57" s="614">
        <f t="shared" si="64"/>
        <v>96358</v>
      </c>
      <c r="AK57" s="614">
        <v>0</v>
      </c>
    </row>
    <row r="58" spans="1:37" s="612" customFormat="1" ht="15" customHeight="1" outlineLevel="1">
      <c r="A58" s="615"/>
      <c r="B58" s="621"/>
      <c r="C58" s="595" t="str">
        <f>IF($B58="","",IFERROR(VLOOKUP($B58,SERVIÇOS!$A:$F,2,0),IFERROR(VLOOKUP($B58,'COMPOSIÇÕES COMPLEMENTARES '!$C:$K,2,0),"")))</f>
        <v/>
      </c>
      <c r="D58" s="617" t="str">
        <f>IF($B58="","",IFERROR(VLOOKUP($B58,SERVIÇOS!$A:$F,3,0),IFERROR(VLOOKUP($B58,'COMPOSIÇÕES COMPLEMENTARES '!$C:$K,3,0),"")))</f>
        <v/>
      </c>
      <c r="E58" s="618"/>
      <c r="F58" s="619" t="str">
        <f>IF($B58="","",IFERROR(VLOOKUP($B58,SERVIÇOS!$A:$F,4,0),IFERROR(VLOOKUP($B58,'COMPOSIÇÕES COMPLEMENTARES '!$C:$K,6,0),"")))</f>
        <v/>
      </c>
      <c r="G58" s="619" t="str">
        <f>IF($B58="","",IFERROR(VLOOKUP($B58,SERVIÇOS!$A:$F,5,0),IFERROR(VLOOKUP($B58,'COMPOSIÇÕES COMPLEMENTARES '!$C:$K,7,0),"")))</f>
        <v/>
      </c>
      <c r="H58" s="619" t="str">
        <f t="shared" si="5"/>
        <v/>
      </c>
      <c r="I58" s="619" t="str">
        <f t="shared" si="41"/>
        <v/>
      </c>
      <c r="J58" s="619" t="str">
        <f t="shared" si="42"/>
        <v/>
      </c>
      <c r="K58" s="619" t="str">
        <f t="shared" si="13"/>
        <v/>
      </c>
      <c r="L58" s="619"/>
      <c r="N58" s="433"/>
      <c r="O58" s="434" t="str">
        <f t="shared" si="6"/>
        <v/>
      </c>
      <c r="P58" s="433"/>
      <c r="Q58" s="435" t="str">
        <f t="shared" si="7"/>
        <v/>
      </c>
      <c r="R58" s="433"/>
      <c r="S58" s="436" t="str">
        <f t="shared" si="8"/>
        <v/>
      </c>
      <c r="T58" s="437">
        <f ca="1">SUMIF($N$8:S$9,"QUANT.",N58:S58)</f>
        <v>0</v>
      </c>
      <c r="U58" s="438">
        <f t="shared" ca="1" si="9"/>
        <v>0</v>
      </c>
      <c r="V58" s="450" t="str">
        <f t="shared" si="10"/>
        <v/>
      </c>
      <c r="W58" s="451">
        <f t="shared" ca="1" si="11"/>
        <v>0</v>
      </c>
      <c r="X58" s="451" t="e">
        <f t="shared" ca="1" si="12"/>
        <v>#VALUE!</v>
      </c>
      <c r="AJ58" s="614">
        <f t="shared" si="64"/>
        <v>0</v>
      </c>
      <c r="AK58" s="614">
        <v>0</v>
      </c>
    </row>
    <row r="59" spans="1:37" s="623" customFormat="1" ht="15" customHeight="1">
      <c r="A59" s="625">
        <v>6</v>
      </c>
      <c r="B59" s="626"/>
      <c r="C59" s="597" t="s">
        <v>14115</v>
      </c>
      <c r="D59" s="627"/>
      <c r="E59" s="628"/>
      <c r="F59" s="629"/>
      <c r="G59" s="630"/>
      <c r="H59" s="630"/>
      <c r="I59" s="631">
        <f>TRUNC(SUMIF(I60:I68,"&gt;0",I60:I68),2)</f>
        <v>69117.7</v>
      </c>
      <c r="J59" s="631">
        <f>TRUNC(SUMIF(J60:J68,"&gt;0",J60:J68),2)</f>
        <v>11198.06</v>
      </c>
      <c r="K59" s="632"/>
      <c r="L59" s="631">
        <f>SUMIF(I59:J59,"&gt;0",I59:J59)</f>
        <v>80315.759999999995</v>
      </c>
      <c r="N59" s="613"/>
      <c r="O59" s="613"/>
      <c r="P59" s="613"/>
      <c r="Q59" s="613"/>
      <c r="R59" s="613"/>
      <c r="S59" s="613"/>
      <c r="T59" s="613"/>
      <c r="U59" s="613"/>
      <c r="V59" s="613"/>
      <c r="W59" s="613"/>
      <c r="X59" s="613"/>
      <c r="AJ59" s="624"/>
      <c r="AK59" s="624"/>
    </row>
    <row r="60" spans="1:37" s="612" customFormat="1" ht="15" customHeight="1" outlineLevel="1">
      <c r="A60" s="615" t="s">
        <v>244</v>
      </c>
      <c r="B60" s="621">
        <v>100384</v>
      </c>
      <c r="C60" s="595" t="str">
        <f>IF($B60="","",IFERROR(VLOOKUP($B60,SERVIÇOS!$A:$F,2,0),IFERROR(VLOOKUP($B60,'COMPOSIÇÕES COMPLEMENTARES '!$C:$K,2,0),"")))</f>
        <v>FABRICAÇÃO E INSTALAÇÃO DE PONTALETES DE MADEIRA NÃO APARELHADA PARA TELHADOS COM ATÉ 2 ÁGUAS E COM TELHA ONDULADA DE FIBROCIMENTO, ALUMÍNIO OU PLÁSTICA EM EDIFÍCIO INSTITUCIONAL TÉRREO, INCLUSO TRANSPORTE VERTICAL. AF_07/2019</v>
      </c>
      <c r="D60" s="617" t="str">
        <f>IF($B60="","",IFERROR(VLOOKUP($B60,SERVIÇOS!$A:$F,3,0),IFERROR(VLOOKUP($B60,'COMPOSIÇÕES COMPLEMENTARES '!$C:$K,3,0),"")))</f>
        <v>M2</v>
      </c>
      <c r="E60" s="618">
        <v>486.9</v>
      </c>
      <c r="F60" s="619">
        <f>IF($B60="","",IFERROR(VLOOKUP($B60,SERVIÇOS!$A:$F,4,0),IFERROR(VLOOKUP($B60,'COMPOSIÇÕES COMPLEMENTARES '!$C:$K,6,0),"")))</f>
        <v>27.060000000000002</v>
      </c>
      <c r="G60" s="619">
        <f>IF($B60="","",IFERROR(VLOOKUP($B60,SERVIÇOS!$A:$F,5,0),IFERROR(VLOOKUP($B60,'COMPOSIÇÕES COMPLEMENTARES '!$C:$K,7,0),"")))</f>
        <v>6.64</v>
      </c>
      <c r="H60" s="619">
        <f t="shared" si="5"/>
        <v>33.700000000000003</v>
      </c>
      <c r="I60" s="619">
        <f t="shared" si="41"/>
        <v>13175.51</v>
      </c>
      <c r="J60" s="619">
        <f t="shared" si="42"/>
        <v>3233.01</v>
      </c>
      <c r="K60" s="619">
        <f t="shared" si="13"/>
        <v>16408.52</v>
      </c>
      <c r="L60" s="619"/>
      <c r="N60" s="433"/>
      <c r="O60" s="434" t="str">
        <f t="shared" si="6"/>
        <v/>
      </c>
      <c r="P60" s="433"/>
      <c r="Q60" s="435" t="str">
        <f t="shared" si="7"/>
        <v/>
      </c>
      <c r="R60" s="433"/>
      <c r="S60" s="436" t="str">
        <f t="shared" si="8"/>
        <v/>
      </c>
      <c r="T60" s="437">
        <f ca="1">SUMIF($N$8:S$9,"QUANT.",N60:S60)</f>
        <v>0</v>
      </c>
      <c r="U60" s="438">
        <f t="shared" ca="1" si="9"/>
        <v>0</v>
      </c>
      <c r="V60" s="450" t="str">
        <f t="shared" ca="1" si="10"/>
        <v>MEDIR</v>
      </c>
      <c r="W60" s="451">
        <f t="shared" ca="1" si="11"/>
        <v>486.9</v>
      </c>
      <c r="X60" s="451">
        <f t="shared" ca="1" si="12"/>
        <v>16408.52</v>
      </c>
      <c r="AJ60" s="614">
        <f t="shared" si="64"/>
        <v>100384</v>
      </c>
      <c r="AK60" s="614">
        <v>0</v>
      </c>
    </row>
    <row r="61" spans="1:37" s="612" customFormat="1" ht="15" customHeight="1" outlineLevel="1">
      <c r="A61" s="615" t="s">
        <v>246</v>
      </c>
      <c r="B61" s="621">
        <v>92543</v>
      </c>
      <c r="C61" s="595" t="str">
        <f>IF($B61="","",IFERROR(VLOOKUP($B61,SERVIÇOS!$A:$F,2,0),IFERROR(VLOOKUP($B61,'COMPOSIÇÕES COMPLEMENTARES '!$C:$K,2,0),"")))</f>
        <v>TRAMA DE MADEIRA COMPOSTA POR TERÇAS PARA TELHADOS DE ATÉ 2 ÁGUAS PARA TELHA ONDULADA DE FIBROCIMENTO, METÁLICA, PLÁSTICA OU TERMOACÚSTICA, INCLUSO TRANSPORTE VERTICAL. AF_07/2019</v>
      </c>
      <c r="D61" s="617" t="str">
        <f>IF($B61="","",IFERROR(VLOOKUP($B61,SERVIÇOS!$A:$F,3,0),IFERROR(VLOOKUP($B61,'COMPOSIÇÕES COMPLEMENTARES '!$C:$K,3,0),"")))</f>
        <v>M2</v>
      </c>
      <c r="E61" s="618">
        <v>486.9</v>
      </c>
      <c r="F61" s="619">
        <f>IF($B61="","",IFERROR(VLOOKUP($B61,SERVIÇOS!$A:$F,4,0),IFERROR(VLOOKUP($B61,'COMPOSIÇÕES COMPLEMENTARES '!$C:$K,6,0),"")))</f>
        <v>25.29</v>
      </c>
      <c r="G61" s="619">
        <f>IF($B61="","",IFERROR(VLOOKUP($B61,SERVIÇOS!$A:$F,5,0),IFERROR(VLOOKUP($B61,'COMPOSIÇÕES COMPLEMENTARES '!$C:$K,7,0),"")))</f>
        <v>4.34</v>
      </c>
      <c r="H61" s="619">
        <f t="shared" si="5"/>
        <v>29.63</v>
      </c>
      <c r="I61" s="619">
        <f t="shared" si="41"/>
        <v>12313.7</v>
      </c>
      <c r="J61" s="619">
        <f t="shared" si="42"/>
        <v>2113.14</v>
      </c>
      <c r="K61" s="619">
        <f t="shared" si="13"/>
        <v>14426.84</v>
      </c>
      <c r="L61" s="619"/>
      <c r="N61" s="433"/>
      <c r="O61" s="434" t="str">
        <f t="shared" si="6"/>
        <v/>
      </c>
      <c r="P61" s="433"/>
      <c r="Q61" s="435" t="str">
        <f t="shared" si="7"/>
        <v/>
      </c>
      <c r="R61" s="433"/>
      <c r="S61" s="436" t="str">
        <f t="shared" si="8"/>
        <v/>
      </c>
      <c r="T61" s="437">
        <f ca="1">SUMIF($N$8:S$9,"QUANT.",N61:S61)</f>
        <v>0</v>
      </c>
      <c r="U61" s="438">
        <f t="shared" ca="1" si="9"/>
        <v>0</v>
      </c>
      <c r="V61" s="450" t="str">
        <f t="shared" ca="1" si="10"/>
        <v>MEDIR</v>
      </c>
      <c r="W61" s="451">
        <f t="shared" ca="1" si="11"/>
        <v>486.9</v>
      </c>
      <c r="X61" s="451">
        <f t="shared" ca="1" si="12"/>
        <v>14426.84</v>
      </c>
      <c r="AJ61" s="614">
        <f t="shared" si="64"/>
        <v>92543</v>
      </c>
      <c r="AK61" s="614">
        <v>0</v>
      </c>
    </row>
    <row r="62" spans="1:37" s="612" customFormat="1" ht="15" customHeight="1" outlineLevel="1">
      <c r="A62" s="615" t="s">
        <v>248</v>
      </c>
      <c r="B62" s="621">
        <v>94207</v>
      </c>
      <c r="C62" s="595" t="str">
        <f>IF($B62="","",IFERROR(VLOOKUP($B62,SERVIÇOS!$A:$F,2,0),IFERROR(VLOOKUP($B62,'COMPOSIÇÕES COMPLEMENTARES '!$C:$K,2,0),"")))</f>
        <v>TELHAMENTO COM TELHA ONDULADA DE FIBROCIMENTO E = 6 MM, COM RECOBRIMENTO LATERAL DE 1/4 DE ONDA PARA TELHADO COM INCLINAÇÃO MAIOR QUE 10°, COM ATÉ 2 ÁGUAS, INCLUSO IÇAMENTO. AF_07/2019</v>
      </c>
      <c r="D62" s="617" t="str">
        <f>IF($B62="","",IFERROR(VLOOKUP($B62,SERVIÇOS!$A:$F,3,0),IFERROR(VLOOKUP($B62,'COMPOSIÇÕES COMPLEMENTARES '!$C:$K,3,0),"")))</f>
        <v>M2</v>
      </c>
      <c r="E62" s="618">
        <v>486.9</v>
      </c>
      <c r="F62" s="619">
        <f>IF($B62="","",IFERROR(VLOOKUP($B62,SERVIÇOS!$A:$F,4,0),IFERROR(VLOOKUP($B62,'COMPOSIÇÕES COMPLEMENTARES '!$C:$K,6,0),"")))</f>
        <v>42.04</v>
      </c>
      <c r="G62" s="619">
        <f>IF($B62="","",IFERROR(VLOOKUP($B62,SERVIÇOS!$A:$F,5,0),IFERROR(VLOOKUP($B62,'COMPOSIÇÕES COMPLEMENTARES '!$C:$K,7,0),"")))</f>
        <v>5.64</v>
      </c>
      <c r="H62" s="619">
        <f t="shared" si="5"/>
        <v>47.68</v>
      </c>
      <c r="I62" s="619">
        <f t="shared" si="41"/>
        <v>20469.27</v>
      </c>
      <c r="J62" s="619">
        <f t="shared" si="42"/>
        <v>2746.11</v>
      </c>
      <c r="K62" s="619">
        <f t="shared" si="13"/>
        <v>23215.38</v>
      </c>
      <c r="L62" s="619"/>
      <c r="N62" s="433"/>
      <c r="O62" s="434" t="str">
        <f t="shared" si="6"/>
        <v/>
      </c>
      <c r="P62" s="433"/>
      <c r="Q62" s="435" t="str">
        <f t="shared" si="7"/>
        <v/>
      </c>
      <c r="R62" s="433"/>
      <c r="S62" s="436" t="str">
        <f t="shared" si="8"/>
        <v/>
      </c>
      <c r="T62" s="437">
        <f ca="1">SUMIF($N$8:S$9,"QUANT.",N62:S62)</f>
        <v>0</v>
      </c>
      <c r="U62" s="438">
        <f t="shared" ca="1" si="9"/>
        <v>0</v>
      </c>
      <c r="V62" s="450" t="str">
        <f t="shared" ca="1" si="10"/>
        <v>MEDIR</v>
      </c>
      <c r="W62" s="451">
        <f t="shared" ca="1" si="11"/>
        <v>486.9</v>
      </c>
      <c r="X62" s="451">
        <f t="shared" ca="1" si="12"/>
        <v>23215.38</v>
      </c>
      <c r="AJ62" s="614">
        <f t="shared" si="64"/>
        <v>94207</v>
      </c>
      <c r="AK62" s="614">
        <v>0</v>
      </c>
    </row>
    <row r="63" spans="1:37" s="612" customFormat="1" ht="15" customHeight="1" outlineLevel="1">
      <c r="A63" s="615" t="s">
        <v>250</v>
      </c>
      <c r="B63" s="621">
        <v>94227</v>
      </c>
      <c r="C63" s="595" t="str">
        <f>IF($B63="","",IFERROR(VLOOKUP($B63,SERVIÇOS!$A:$F,2,0),IFERROR(VLOOKUP($B63,'COMPOSIÇÕES COMPLEMENTARES '!$C:$K,2,0),"")))</f>
        <v>CALHA EM CHAPA DE AÇO GALVANIZADO NÚMERO 24, DESENVOLVIMENTO DE 33 CM, INCLUSO TRANSPORTE VERTICAL. AF_07/2019</v>
      </c>
      <c r="D63" s="617" t="str">
        <f>IF($B63="","",IFERROR(VLOOKUP($B63,SERVIÇOS!$A:$F,3,0),IFERROR(VLOOKUP($B63,'COMPOSIÇÕES COMPLEMENTARES '!$C:$K,3,0),"")))</f>
        <v>M</v>
      </c>
      <c r="E63" s="618">
        <v>60.16</v>
      </c>
      <c r="F63" s="619">
        <f>IF($B63="","",IFERROR(VLOOKUP($B63,SERVIÇOS!$A:$F,4,0),IFERROR(VLOOKUP($B63,'COMPOSIÇÕES COMPLEMENTARES '!$C:$K,6,0),"")))</f>
        <v>70.3</v>
      </c>
      <c r="G63" s="619">
        <f>IF($B63="","",IFERROR(VLOOKUP($B63,SERVIÇOS!$A:$F,5,0),IFERROR(VLOOKUP($B63,'COMPOSIÇÕES COMPLEMENTARES '!$C:$K,7,0),"")))</f>
        <v>10.14</v>
      </c>
      <c r="H63" s="619">
        <f t="shared" si="5"/>
        <v>80.44</v>
      </c>
      <c r="I63" s="619">
        <f t="shared" si="41"/>
        <v>4229.24</v>
      </c>
      <c r="J63" s="619">
        <f t="shared" si="42"/>
        <v>610.02</v>
      </c>
      <c r="K63" s="619">
        <f t="shared" si="13"/>
        <v>4839.26</v>
      </c>
      <c r="L63" s="619"/>
      <c r="N63" s="433"/>
      <c r="O63" s="434" t="str">
        <f t="shared" si="6"/>
        <v/>
      </c>
      <c r="P63" s="433"/>
      <c r="Q63" s="435" t="str">
        <f t="shared" si="7"/>
        <v/>
      </c>
      <c r="R63" s="433"/>
      <c r="S63" s="436" t="str">
        <f t="shared" si="8"/>
        <v/>
      </c>
      <c r="T63" s="437">
        <f ca="1">SUMIF($N$8:S$9,"QUANT.",N63:S63)</f>
        <v>0</v>
      </c>
      <c r="U63" s="438">
        <f t="shared" ca="1" si="9"/>
        <v>0</v>
      </c>
      <c r="V63" s="450" t="str">
        <f t="shared" ca="1" si="10"/>
        <v>MEDIR</v>
      </c>
      <c r="W63" s="451">
        <f t="shared" ca="1" si="11"/>
        <v>60.16</v>
      </c>
      <c r="X63" s="451">
        <f t="shared" ca="1" si="12"/>
        <v>4839.26</v>
      </c>
      <c r="AJ63" s="614">
        <f t="shared" si="64"/>
        <v>94227</v>
      </c>
      <c r="AK63" s="614">
        <v>0</v>
      </c>
    </row>
    <row r="64" spans="1:37" s="612" customFormat="1" ht="15" customHeight="1" outlineLevel="1">
      <c r="A64" s="615" t="s">
        <v>14169</v>
      </c>
      <c r="B64" s="621">
        <v>94231</v>
      </c>
      <c r="C64" s="595" t="str">
        <f>IF($B64="","",IFERROR(VLOOKUP($B64,SERVIÇOS!$A:$F,2,0),IFERROR(VLOOKUP($B64,'COMPOSIÇÕES COMPLEMENTARES '!$C:$K,2,0),"")))</f>
        <v>RUFO EM CHAPA DE AÇO GALVANIZADO NÚMERO 24, CORTE DE 25 CM, INCLUSO TRANSPORTE VERTICAL. AF_07/2019</v>
      </c>
      <c r="D64" s="617" t="str">
        <f>IF($B64="","",IFERROR(VLOOKUP($B64,SERVIÇOS!$A:$F,3,0),IFERROR(VLOOKUP($B64,'COMPOSIÇÕES COMPLEMENTARES '!$C:$K,3,0),"")))</f>
        <v>M</v>
      </c>
      <c r="E64" s="618">
        <v>154.46</v>
      </c>
      <c r="F64" s="619">
        <f>IF($B64="","",IFERROR(VLOOKUP($B64,SERVIÇOS!$A:$F,4,0),IFERROR(VLOOKUP($B64,'COMPOSIÇÕES COMPLEMENTARES '!$C:$K,6,0),"")))</f>
        <v>56.14</v>
      </c>
      <c r="G64" s="619">
        <f>IF($B64="","",IFERROR(VLOOKUP($B64,SERVIÇOS!$A:$F,5,0),IFERROR(VLOOKUP($B64,'COMPOSIÇÕES COMPLEMENTARES '!$C:$K,7,0),"")))</f>
        <v>7</v>
      </c>
      <c r="H64" s="619">
        <f t="shared" ref="H64" si="65">IF(E64="","",F64+G64)</f>
        <v>63.14</v>
      </c>
      <c r="I64" s="619">
        <f t="shared" ref="I64" si="66">IF(E64="","",TRUNC((E64*F64),2))</f>
        <v>8671.3799999999992</v>
      </c>
      <c r="J64" s="619">
        <f t="shared" ref="J64" si="67">IF(E64="","",TRUNC((E64*G64),2))</f>
        <v>1081.22</v>
      </c>
      <c r="K64" s="619">
        <f t="shared" si="13"/>
        <v>9752.5999999999985</v>
      </c>
      <c r="L64" s="619"/>
      <c r="N64" s="433"/>
      <c r="O64" s="434" t="str">
        <f t="shared" ref="O64" si="68">IF(OR(N64="",$K64=""),"",(N64/$E64)*$K64)</f>
        <v/>
      </c>
      <c r="P64" s="433"/>
      <c r="Q64" s="435" t="str">
        <f t="shared" ref="Q64" si="69">IF(OR(P64="",$K64=""),"",(P64/$E64)*$K64)</f>
        <v/>
      </c>
      <c r="R64" s="433"/>
      <c r="S64" s="436" t="str">
        <f t="shared" ref="S64" si="70">IF(OR(R64="",$K64=""),"",(R64/$E64)*$K64)</f>
        <v/>
      </c>
      <c r="T64" s="437">
        <f ca="1">SUMIF($N$8:S$9,"QUANT.",N64:S64)</f>
        <v>0</v>
      </c>
      <c r="U64" s="438">
        <f t="shared" ref="U64" ca="1" si="71">SUMIF($N$8:$S$9,"CUSTO",N64:S64)</f>
        <v>0</v>
      </c>
      <c r="V64" s="450" t="str">
        <f t="shared" ref="V64" ca="1" si="72">IF(B64&lt;&gt;"",IF(U64=0,"MEDIR",IF(K64-U64=0,"OK",IF(K64-U64&gt;0,"MEDIR","ALERTA!"))),"")</f>
        <v>MEDIR</v>
      </c>
      <c r="W64" s="451">
        <f t="shared" ref="W64" ca="1" si="73">IF(T64="",0,E64-T64)</f>
        <v>154.46</v>
      </c>
      <c r="X64" s="451">
        <f t="shared" ref="X64" ca="1" si="74">IF(U64="",0,K64-U64)</f>
        <v>9752.5999999999985</v>
      </c>
      <c r="AJ64" s="614">
        <f t="shared" ref="AJ64" si="75">B64-AK64</f>
        <v>94230</v>
      </c>
      <c r="AK64" s="614">
        <v>1</v>
      </c>
    </row>
    <row r="65" spans="1:37" s="612" customFormat="1" ht="15" customHeight="1" outlineLevel="1">
      <c r="A65" s="615" t="s">
        <v>14170</v>
      </c>
      <c r="B65" s="621">
        <v>101979</v>
      </c>
      <c r="C65" s="595" t="str">
        <f>IF($B65="","",IFERROR(VLOOKUP($B65,SERVIÇOS!$A:$F,2,0),IFERROR(VLOOKUP($B65,'COMPOSIÇÕES COMPLEMENTARES '!$C:$K,2,0),"")))</f>
        <v>CHAPIM (RUFO CAPA) EM AÇO GALVANIZADO, CORTE 33. AF_11/2020</v>
      </c>
      <c r="D65" s="617" t="str">
        <f>IF($B65="","",IFERROR(VLOOKUP($B65,SERVIÇOS!$A:$F,3,0),IFERROR(VLOOKUP($B65,'COMPOSIÇÕES COMPLEMENTARES '!$C:$K,3,0),"")))</f>
        <v>M</v>
      </c>
      <c r="E65" s="618">
        <v>159.19</v>
      </c>
      <c r="F65" s="619">
        <f>IF($B65="","",IFERROR(VLOOKUP($B65,SERVIÇOS!$A:$F,4,0),IFERROR(VLOOKUP($B65,'COMPOSIÇÕES COMPLEMENTARES '!$C:$K,6,0),"")))</f>
        <v>50.86</v>
      </c>
      <c r="G65" s="619">
        <f>IF($B65="","",IFERROR(VLOOKUP($B65,SERVIÇOS!$A:$F,5,0),IFERROR(VLOOKUP($B65,'COMPOSIÇÕES COMPLEMENTARES '!$C:$K,7,0),"")))</f>
        <v>5.97</v>
      </c>
      <c r="H65" s="619">
        <f t="shared" si="5"/>
        <v>56.83</v>
      </c>
      <c r="I65" s="619">
        <f t="shared" si="41"/>
        <v>8096.4</v>
      </c>
      <c r="J65" s="619">
        <f t="shared" si="42"/>
        <v>950.36</v>
      </c>
      <c r="K65" s="619">
        <f t="shared" si="13"/>
        <v>9046.76</v>
      </c>
      <c r="L65" s="619"/>
      <c r="N65" s="433"/>
      <c r="O65" s="434" t="str">
        <f t="shared" si="6"/>
        <v/>
      </c>
      <c r="P65" s="433"/>
      <c r="Q65" s="435" t="str">
        <f t="shared" si="7"/>
        <v/>
      </c>
      <c r="R65" s="433"/>
      <c r="S65" s="436" t="str">
        <f t="shared" si="8"/>
        <v/>
      </c>
      <c r="T65" s="437">
        <f ca="1">SUMIF($N$8:S$9,"QUANT.",N65:S65)</f>
        <v>0</v>
      </c>
      <c r="U65" s="438">
        <f t="shared" ca="1" si="9"/>
        <v>0</v>
      </c>
      <c r="V65" s="450" t="str">
        <f t="shared" ca="1" si="10"/>
        <v>MEDIR</v>
      </c>
      <c r="W65" s="451">
        <f t="shared" ca="1" si="11"/>
        <v>159.19</v>
      </c>
      <c r="X65" s="451">
        <f t="shared" ca="1" si="12"/>
        <v>9046.76</v>
      </c>
      <c r="AJ65" s="614">
        <f t="shared" si="64"/>
        <v>101979</v>
      </c>
      <c r="AK65" s="614">
        <v>0</v>
      </c>
    </row>
    <row r="66" spans="1:37" s="612" customFormat="1" ht="15" customHeight="1" outlineLevel="1">
      <c r="A66" s="615" t="s">
        <v>14171</v>
      </c>
      <c r="B66" s="621">
        <v>92255</v>
      </c>
      <c r="C66" s="595" t="str">
        <f>IF($B66="","",IFERROR(VLOOKUP($B66,SERVIÇOS!$A:$F,2,0),IFERROR(VLOOKUP($B66,'COMPOSIÇÕES COMPLEMENTARES '!$C:$K,2,0),"")))</f>
        <v>INSTALAÇÃO DE TESOURA (INTEIRA OU MEIA), EM AÇO, PARA VÃOS MAIORES OU IGUAIS A 3,0 M E MENORES QUE 6,0 M, INCLUSO IÇAMENTO. AF_07/2019</v>
      </c>
      <c r="D66" s="617" t="str">
        <f>IF($B66="","",IFERROR(VLOOKUP($B66,SERVIÇOS!$A:$F,3,0),IFERROR(VLOOKUP($B66,'COMPOSIÇÕES COMPLEMENTARES '!$C:$K,3,0),"")))</f>
        <v>UN</v>
      </c>
      <c r="E66" s="618">
        <v>3</v>
      </c>
      <c r="F66" s="619">
        <f>IF($B66="","",IFERROR(VLOOKUP($B66,SERVIÇOS!$A:$F,4,0),IFERROR(VLOOKUP($B66,'COMPOSIÇÕES COMPLEMENTARES '!$C:$K,6,0),"")))</f>
        <v>109.48</v>
      </c>
      <c r="G66" s="619">
        <f>IF($B66="","",IFERROR(VLOOKUP($B66,SERVIÇOS!$A:$F,5,0),IFERROR(VLOOKUP($B66,'COMPOSIÇÕES COMPLEMENTARES '!$C:$K,7,0),"")))</f>
        <v>98.7</v>
      </c>
      <c r="H66" s="619">
        <f t="shared" si="5"/>
        <v>208.18</v>
      </c>
      <c r="I66" s="619">
        <f t="shared" si="41"/>
        <v>328.44</v>
      </c>
      <c r="J66" s="619">
        <f t="shared" si="42"/>
        <v>296.10000000000002</v>
      </c>
      <c r="K66" s="619">
        <f t="shared" si="13"/>
        <v>624.54</v>
      </c>
      <c r="L66" s="619"/>
      <c r="N66" s="433"/>
      <c r="O66" s="434" t="str">
        <f t="shared" si="6"/>
        <v/>
      </c>
      <c r="P66" s="433"/>
      <c r="Q66" s="435" t="str">
        <f t="shared" si="7"/>
        <v/>
      </c>
      <c r="R66" s="433"/>
      <c r="S66" s="436" t="str">
        <f t="shared" si="8"/>
        <v/>
      </c>
      <c r="T66" s="437">
        <f ca="1">SUMIF($N$8:S$9,"QUANT.",N66:S66)</f>
        <v>0</v>
      </c>
      <c r="U66" s="438">
        <f t="shared" ca="1" si="9"/>
        <v>0</v>
      </c>
      <c r="V66" s="450" t="str">
        <f t="shared" ca="1" si="10"/>
        <v>MEDIR</v>
      </c>
      <c r="W66" s="451">
        <f t="shared" ca="1" si="11"/>
        <v>3</v>
      </c>
      <c r="X66" s="451">
        <f t="shared" ca="1" si="12"/>
        <v>624.54</v>
      </c>
      <c r="AJ66" s="614">
        <f t="shared" si="64"/>
        <v>92255</v>
      </c>
      <c r="AK66" s="614">
        <v>0</v>
      </c>
    </row>
    <row r="67" spans="1:37" s="612" customFormat="1" ht="15" customHeight="1" outlineLevel="1">
      <c r="A67" s="615" t="s">
        <v>14172</v>
      </c>
      <c r="B67" s="621">
        <v>92580</v>
      </c>
      <c r="C67" s="595" t="str">
        <f>IF($B67="","",IFERROR(VLOOKUP($B67,SERVIÇOS!$A:$F,2,0),IFERROR(VLOOKUP($B67,'COMPOSIÇÕES COMPLEMENTARES '!$C:$K,2,0),"")))</f>
        <v>TRAMA DE AÇO COMPOSTA POR TERÇAS PARA TELHADOS DE ATÉ 2 ÁGUAS PARA TELHA ONDULADA DE FIBROCIMENTO, METÁLICA, PLÁSTICA OU TERMOACÚSTICA, INCLUSO TRANSPORTE VERTICAL. AF_07/2019</v>
      </c>
      <c r="D67" s="617" t="str">
        <f>IF($B67="","",IFERROR(VLOOKUP($B67,SERVIÇOS!$A:$F,3,0),IFERROR(VLOOKUP($B67,'COMPOSIÇÕES COMPLEMENTARES '!$C:$K,3,0),"")))</f>
        <v>M2</v>
      </c>
      <c r="E67" s="618">
        <v>16</v>
      </c>
      <c r="F67" s="619">
        <f>IF($B67="","",IFERROR(VLOOKUP($B67,SERVIÇOS!$A:$F,4,0),IFERROR(VLOOKUP($B67,'COMPOSIÇÕES COMPLEMENTARES '!$C:$K,6,0),"")))</f>
        <v>47.45</v>
      </c>
      <c r="G67" s="619">
        <f>IF($B67="","",IFERROR(VLOOKUP($B67,SERVIÇOS!$A:$F,5,0),IFERROR(VLOOKUP($B67,'COMPOSIÇÕES COMPLEMENTARES '!$C:$K,7,0),"")))</f>
        <v>7.05</v>
      </c>
      <c r="H67" s="619">
        <f t="shared" ref="H67" si="76">IF(E67="","",F67+G67)</f>
        <v>54.5</v>
      </c>
      <c r="I67" s="619">
        <f t="shared" ref="I67" si="77">IF(E67="","",TRUNC((E67*F67),2))</f>
        <v>759.2</v>
      </c>
      <c r="J67" s="619">
        <f t="shared" ref="J67" si="78">IF(E67="","",TRUNC((E67*G67),2))</f>
        <v>112.8</v>
      </c>
      <c r="K67" s="619">
        <f t="shared" si="13"/>
        <v>872</v>
      </c>
      <c r="L67" s="619"/>
      <c r="N67" s="433"/>
      <c r="O67" s="434" t="str">
        <f t="shared" ref="O67" si="79">IF(OR(N67="",$K67=""),"",(N67/$E67)*$K67)</f>
        <v/>
      </c>
      <c r="P67" s="433"/>
      <c r="Q67" s="435" t="str">
        <f t="shared" ref="Q67" si="80">IF(OR(P67="",$K67=""),"",(P67/$E67)*$K67)</f>
        <v/>
      </c>
      <c r="R67" s="433"/>
      <c r="S67" s="436" t="str">
        <f t="shared" ref="S67" si="81">IF(OR(R67="",$K67=""),"",(R67/$E67)*$K67)</f>
        <v/>
      </c>
      <c r="T67" s="437">
        <f ca="1">SUMIF($N$8:S$9,"QUANT.",N67:S67)</f>
        <v>0</v>
      </c>
      <c r="U67" s="438">
        <f t="shared" ref="U67" ca="1" si="82">SUMIF($N$8:$S$9,"CUSTO",N67:S67)</f>
        <v>0</v>
      </c>
      <c r="V67" s="450" t="str">
        <f t="shared" ref="V67" ca="1" si="83">IF(B67&lt;&gt;"",IF(U67=0,"MEDIR",IF(K67-U67=0,"OK",IF(K67-U67&gt;0,"MEDIR","ALERTA!"))),"")</f>
        <v>MEDIR</v>
      </c>
      <c r="W67" s="451">
        <f t="shared" ref="W67" ca="1" si="84">IF(T67="",0,E67-T67)</f>
        <v>16</v>
      </c>
      <c r="X67" s="451">
        <f t="shared" ref="X67" ca="1" si="85">IF(U67="",0,K67-U67)</f>
        <v>872</v>
      </c>
      <c r="AJ67" s="614">
        <f t="shared" ref="AJ67" si="86">B67-AK67</f>
        <v>92579</v>
      </c>
      <c r="AK67" s="614">
        <v>1</v>
      </c>
    </row>
    <row r="68" spans="1:37" s="612" customFormat="1" ht="15" customHeight="1" outlineLevel="1">
      <c r="A68" s="615" t="s">
        <v>14314</v>
      </c>
      <c r="B68" s="621">
        <v>94213</v>
      </c>
      <c r="C68" s="595" t="str">
        <f>IF($B68="","",IFERROR(VLOOKUP($B68,SERVIÇOS!$A:$F,2,0),IFERROR(VLOOKUP($B68,'COMPOSIÇÕES COMPLEMENTARES '!$C:$K,2,0),"")))</f>
        <v>TELHAMENTO COM TELHA DE AÇO/ALUMÍNIO E = 0,5 MM, COM ATÉ 2 ÁGUAS, INCLUSO IÇAMENTO. AF_07/2019</v>
      </c>
      <c r="D68" s="617" t="str">
        <f>IF($B68="","",IFERROR(VLOOKUP($B68,SERVIÇOS!$A:$F,3,0),IFERROR(VLOOKUP($B68,'COMPOSIÇÕES COMPLEMENTARES '!$C:$K,3,0),"")))</f>
        <v>M2</v>
      </c>
      <c r="E68" s="618">
        <v>14.18</v>
      </c>
      <c r="F68" s="619">
        <f>IF($B68="","",IFERROR(VLOOKUP($B68,SERVIÇOS!$A:$F,4,0),IFERROR(VLOOKUP($B68,'COMPOSIÇÕES COMPLEMENTARES '!$C:$K,6,0),"")))</f>
        <v>75.78</v>
      </c>
      <c r="G68" s="619">
        <f>IF($B68="","",IFERROR(VLOOKUP($B68,SERVIÇOS!$A:$F,5,0),IFERROR(VLOOKUP($B68,'COMPOSIÇÕES COMPLEMENTARES '!$C:$K,7,0),"")))</f>
        <v>3.9</v>
      </c>
      <c r="H68" s="619">
        <f t="shared" ref="H68:H77" si="87">IF(E68="","",F68+G68)</f>
        <v>79.680000000000007</v>
      </c>
      <c r="I68" s="619">
        <f t="shared" si="41"/>
        <v>1074.56</v>
      </c>
      <c r="J68" s="619">
        <f t="shared" si="42"/>
        <v>55.3</v>
      </c>
      <c r="K68" s="619">
        <f t="shared" si="13"/>
        <v>1129.8599999999999</v>
      </c>
      <c r="L68" s="619"/>
      <c r="N68" s="433"/>
      <c r="O68" s="434" t="str">
        <f t="shared" si="6"/>
        <v/>
      </c>
      <c r="P68" s="433"/>
      <c r="Q68" s="435" t="str">
        <f t="shared" si="7"/>
        <v/>
      </c>
      <c r="R68" s="433"/>
      <c r="S68" s="436" t="str">
        <f t="shared" si="8"/>
        <v/>
      </c>
      <c r="T68" s="437">
        <f ca="1">SUMIF($N$8:S$9,"QUANT.",N68:S68)</f>
        <v>0</v>
      </c>
      <c r="U68" s="438">
        <f t="shared" ca="1" si="9"/>
        <v>0</v>
      </c>
      <c r="V68" s="450" t="str">
        <f t="shared" ca="1" si="10"/>
        <v>MEDIR</v>
      </c>
      <c r="W68" s="451">
        <f t="shared" ca="1" si="11"/>
        <v>14.18</v>
      </c>
      <c r="X68" s="451">
        <f t="shared" ca="1" si="12"/>
        <v>1129.8599999999999</v>
      </c>
      <c r="AJ68" s="614">
        <f t="shared" si="64"/>
        <v>94213</v>
      </c>
      <c r="AK68" s="614">
        <v>0</v>
      </c>
    </row>
    <row r="69" spans="1:37" s="612" customFormat="1" ht="15" customHeight="1" outlineLevel="1">
      <c r="A69" s="615"/>
      <c r="B69" s="621"/>
      <c r="C69" s="595" t="str">
        <f>IF($B69="","",IFERROR(VLOOKUP($B69,SERVIÇOS!$A:$F,2,0),IFERROR(VLOOKUP($B69,'COMPOSIÇÕES COMPLEMENTARES '!$C:$K,2,0),"")))</f>
        <v/>
      </c>
      <c r="D69" s="617" t="str">
        <f>IF($B69="","",IFERROR(VLOOKUP($B69,SERVIÇOS!$A:$F,3,0),IFERROR(VLOOKUP($B69,'COMPOSIÇÕES COMPLEMENTARES '!$C:$K,3,0),"")))</f>
        <v/>
      </c>
      <c r="E69" s="618"/>
      <c r="F69" s="619" t="str">
        <f>IF($B69="","",IFERROR(VLOOKUP($B69,SERVIÇOS!$A:$F,4,0),IFERROR(VLOOKUP($B69,'COMPOSIÇÕES COMPLEMENTARES '!$C:$K,6,0),"")))</f>
        <v/>
      </c>
      <c r="G69" s="619" t="str">
        <f>IF($B69="","",IFERROR(VLOOKUP($B69,SERVIÇOS!$A:$F,5,0),IFERROR(VLOOKUP($B69,'COMPOSIÇÕES COMPLEMENTARES '!$C:$K,7,0),"")))</f>
        <v/>
      </c>
      <c r="H69" s="619" t="str">
        <f t="shared" si="87"/>
        <v/>
      </c>
      <c r="I69" s="619" t="str">
        <f t="shared" si="41"/>
        <v/>
      </c>
      <c r="J69" s="619" t="str">
        <f t="shared" si="42"/>
        <v/>
      </c>
      <c r="K69" s="619" t="str">
        <f t="shared" si="13"/>
        <v/>
      </c>
      <c r="L69" s="619"/>
      <c r="N69" s="433"/>
      <c r="O69" s="434" t="str">
        <f t="shared" si="6"/>
        <v/>
      </c>
      <c r="P69" s="433"/>
      <c r="Q69" s="435" t="str">
        <f t="shared" si="7"/>
        <v/>
      </c>
      <c r="R69" s="433"/>
      <c r="S69" s="436" t="str">
        <f t="shared" si="8"/>
        <v/>
      </c>
      <c r="T69" s="437">
        <f ca="1">SUMIF($N$8:S$9,"QUANT.",N69:S69)</f>
        <v>0</v>
      </c>
      <c r="U69" s="438">
        <f t="shared" ca="1" si="9"/>
        <v>0</v>
      </c>
      <c r="V69" s="450" t="str">
        <f t="shared" si="10"/>
        <v/>
      </c>
      <c r="W69" s="451">
        <f t="shared" ca="1" si="11"/>
        <v>0</v>
      </c>
      <c r="X69" s="451" t="e">
        <f t="shared" ca="1" si="12"/>
        <v>#VALUE!</v>
      </c>
      <c r="AJ69" s="614">
        <f t="shared" si="64"/>
        <v>0</v>
      </c>
      <c r="AK69" s="614">
        <v>0</v>
      </c>
    </row>
    <row r="70" spans="1:37" s="623" customFormat="1" ht="15" customHeight="1">
      <c r="A70" s="625">
        <v>7</v>
      </c>
      <c r="B70" s="626"/>
      <c r="C70" s="597" t="s">
        <v>14116</v>
      </c>
      <c r="D70" s="627"/>
      <c r="E70" s="628"/>
      <c r="F70" s="629"/>
      <c r="G70" s="630"/>
      <c r="H70" s="630"/>
      <c r="I70" s="631">
        <f>TRUNC(SUMIF(I71:I98,"&gt;0",I71:I98),2)</f>
        <v>45018.32</v>
      </c>
      <c r="J70" s="631">
        <f>TRUNC(SUMIF(J71:J98,"&gt;0",J71:J98),2)</f>
        <v>16531.05</v>
      </c>
      <c r="K70" s="632"/>
      <c r="L70" s="631">
        <f>SUMIF(I70:J70,"&gt;0",I70:J70)</f>
        <v>61549.369999999995</v>
      </c>
      <c r="N70" s="613"/>
      <c r="O70" s="613"/>
      <c r="P70" s="613"/>
      <c r="Q70" s="613"/>
      <c r="R70" s="613"/>
      <c r="S70" s="613"/>
      <c r="T70" s="613"/>
      <c r="U70" s="613"/>
      <c r="V70" s="613"/>
      <c r="W70" s="613"/>
      <c r="X70" s="613"/>
      <c r="AJ70" s="624"/>
      <c r="AK70" s="624"/>
    </row>
    <row r="71" spans="1:37" s="612" customFormat="1" ht="15" customHeight="1" outlineLevel="1">
      <c r="A71" s="615"/>
      <c r="B71" s="621"/>
      <c r="C71" s="598" t="s">
        <v>14117</v>
      </c>
      <c r="D71" s="617" t="str">
        <f>IF($B71="","",IFERROR(VLOOKUP($B71,SERVIÇOS!$A:$F,3,0),IFERROR(VLOOKUP($B71,'COMPOSIÇÕES COMPLEMENTARES '!$C:$K,3,0),"")))</f>
        <v/>
      </c>
      <c r="E71" s="618"/>
      <c r="F71" s="619" t="str">
        <f>IF($B71="","",IFERROR(VLOOKUP($B71,SERVIÇOS!$A:$F,4,0),IFERROR(VLOOKUP($B71,'COMPOSIÇÕES COMPLEMENTARES '!$C:$K,6,0),"")))</f>
        <v/>
      </c>
      <c r="G71" s="619" t="str">
        <f>IF($B71="","",IFERROR(VLOOKUP($B71,SERVIÇOS!$A:$F,5,0),IFERROR(VLOOKUP($B71,'COMPOSIÇÕES COMPLEMENTARES '!$C:$K,7,0),"")))</f>
        <v/>
      </c>
      <c r="H71" s="619" t="str">
        <f t="shared" si="87"/>
        <v/>
      </c>
      <c r="I71" s="619" t="str">
        <f t="shared" si="41"/>
        <v/>
      </c>
      <c r="J71" s="619" t="str">
        <f t="shared" si="42"/>
        <v/>
      </c>
      <c r="K71" s="619" t="str">
        <f t="shared" si="13"/>
        <v/>
      </c>
      <c r="L71" s="619"/>
      <c r="N71" s="433"/>
      <c r="O71" s="434" t="str">
        <f t="shared" si="6"/>
        <v/>
      </c>
      <c r="P71" s="433"/>
      <c r="Q71" s="435" t="str">
        <f t="shared" si="7"/>
        <v/>
      </c>
      <c r="R71" s="433"/>
      <c r="S71" s="436" t="str">
        <f t="shared" si="8"/>
        <v/>
      </c>
      <c r="T71" s="437">
        <f ca="1">SUMIF($N$8:S$9,"QUANT.",N71:S71)</f>
        <v>0</v>
      </c>
      <c r="U71" s="438">
        <f t="shared" ca="1" si="9"/>
        <v>0</v>
      </c>
      <c r="V71" s="450" t="str">
        <f t="shared" si="10"/>
        <v/>
      </c>
      <c r="W71" s="451">
        <f t="shared" ca="1" si="11"/>
        <v>0</v>
      </c>
      <c r="X71" s="451" t="e">
        <f t="shared" ca="1" si="12"/>
        <v>#VALUE!</v>
      </c>
      <c r="AJ71" s="614">
        <f t="shared" si="64"/>
        <v>0</v>
      </c>
      <c r="AK71" s="614">
        <v>0</v>
      </c>
    </row>
    <row r="72" spans="1:37" s="612" customFormat="1" ht="15" customHeight="1" outlineLevel="1">
      <c r="A72" s="615" t="s">
        <v>14334</v>
      </c>
      <c r="B72" s="621">
        <v>100600</v>
      </c>
      <c r="C72" s="595" t="str">
        <f>IF($B72="","",IFERROR(VLOOKUP($B72,SERVIÇOS!$A:$F,2,0),IFERROR(VLOOKUP($B72,'COMPOSIÇÕES COMPLEMENTARES '!$C:$K,2,0),"")))</f>
        <v>ASSENTAMENTO DE POSTE DE CONCRETO COM COMPRIMENTO NOMINAL DE 9 M, CARGA NOMINAL DE 300 DAN, ENGASTAMENTO BASE CONCRETADA COM 1 M DE CONCRETO E 0,5 M DE SOLO (NÃO INCLUI FORNECIMENTO). AF_11/2019</v>
      </c>
      <c r="D72" s="617" t="str">
        <f>IF($B72="","",IFERROR(VLOOKUP($B72,SERVIÇOS!$A:$F,3,0),IFERROR(VLOOKUP($B72,'COMPOSIÇÕES COMPLEMENTARES '!$C:$K,3,0),"")))</f>
        <v>UN</v>
      </c>
      <c r="E72" s="618">
        <v>1</v>
      </c>
      <c r="F72" s="619">
        <f>IF($B72="","",IFERROR(VLOOKUP($B72,SERVIÇOS!$A:$F,4,0),IFERROR(VLOOKUP($B72,'COMPOSIÇÕES COMPLEMENTARES '!$C:$K,6,0),"")))</f>
        <v>463.23</v>
      </c>
      <c r="G72" s="619">
        <f>IF($B72="","",IFERROR(VLOOKUP($B72,SERVIÇOS!$A:$F,5,0),IFERROR(VLOOKUP($B72,'COMPOSIÇÕES COMPLEMENTARES '!$C:$K,7,0),"")))</f>
        <v>152.72999999999999</v>
      </c>
      <c r="H72" s="619">
        <f t="shared" si="87"/>
        <v>615.96</v>
      </c>
      <c r="I72" s="619">
        <f t="shared" si="41"/>
        <v>463.23</v>
      </c>
      <c r="J72" s="619">
        <f t="shared" si="42"/>
        <v>152.72999999999999</v>
      </c>
      <c r="K72" s="619">
        <f t="shared" si="13"/>
        <v>615.96</v>
      </c>
      <c r="L72" s="619"/>
      <c r="N72" s="433"/>
      <c r="O72" s="434" t="str">
        <f t="shared" si="6"/>
        <v/>
      </c>
      <c r="P72" s="433"/>
      <c r="Q72" s="435" t="str">
        <f t="shared" si="7"/>
        <v/>
      </c>
      <c r="R72" s="433"/>
      <c r="S72" s="436" t="str">
        <f t="shared" si="8"/>
        <v/>
      </c>
      <c r="T72" s="437">
        <f ca="1">SUMIF($N$8:S$9,"QUANT.",N72:S72)</f>
        <v>0</v>
      </c>
      <c r="U72" s="438">
        <f t="shared" ca="1" si="9"/>
        <v>0</v>
      </c>
      <c r="V72" s="450" t="str">
        <f t="shared" ca="1" si="10"/>
        <v>MEDIR</v>
      </c>
      <c r="W72" s="451">
        <f t="shared" ca="1" si="11"/>
        <v>1</v>
      </c>
      <c r="X72" s="451">
        <f t="shared" ca="1" si="12"/>
        <v>615.96</v>
      </c>
      <c r="AJ72" s="614">
        <f t="shared" si="64"/>
        <v>100600</v>
      </c>
      <c r="AK72" s="614">
        <v>0</v>
      </c>
    </row>
    <row r="73" spans="1:37" s="612" customFormat="1" ht="15" customHeight="1" outlineLevel="1">
      <c r="A73" s="615" t="s">
        <v>14173</v>
      </c>
      <c r="B73" s="621">
        <v>101512</v>
      </c>
      <c r="C73" s="595" t="str">
        <f>IF($B73="","",IFERROR(VLOOKUP($B73,SERVIÇOS!$A:$F,2,0),IFERROR(VLOOKUP($B73,'COMPOSIÇÕES COMPLEMENTARES '!$C:$K,2,0),"")))</f>
        <v>ENTRADA DE ENERGIA ELÉTRICA, AÉREA, TRIFÁSICA, COM CAIXA DE EMBUTIR, CABO DE 35 MM2 E DISJUNTOR DIN 50A (NÃO INCLUSO O POSTE DE CONCRETO). AF_07/2020_PS</v>
      </c>
      <c r="D73" s="617" t="str">
        <f>IF($B73="","",IFERROR(VLOOKUP($B73,SERVIÇOS!$A:$F,3,0),IFERROR(VLOOKUP($B73,'COMPOSIÇÕES COMPLEMENTARES '!$C:$K,3,0),"")))</f>
        <v>UN</v>
      </c>
      <c r="E73" s="618">
        <v>1</v>
      </c>
      <c r="F73" s="619">
        <f>IF($B73="","",IFERROR(VLOOKUP($B73,SERVIÇOS!$A:$F,4,0),IFERROR(VLOOKUP($B73,'COMPOSIÇÕES COMPLEMENTARES '!$C:$K,6,0),"")))</f>
        <v>2134.3999999999996</v>
      </c>
      <c r="G73" s="619">
        <f>IF($B73="","",IFERROR(VLOOKUP($B73,SERVIÇOS!$A:$F,5,0),IFERROR(VLOOKUP($B73,'COMPOSIÇÕES COMPLEMENTARES '!$C:$K,7,0),"")))</f>
        <v>419.07</v>
      </c>
      <c r="H73" s="619">
        <f t="shared" si="87"/>
        <v>2553.4699999999998</v>
      </c>
      <c r="I73" s="619">
        <f t="shared" si="41"/>
        <v>2134.4</v>
      </c>
      <c r="J73" s="619">
        <f t="shared" si="42"/>
        <v>419.07</v>
      </c>
      <c r="K73" s="619">
        <f t="shared" si="13"/>
        <v>2553.4700000000003</v>
      </c>
      <c r="L73" s="619"/>
      <c r="N73" s="433"/>
      <c r="O73" s="434" t="str">
        <f t="shared" si="6"/>
        <v/>
      </c>
      <c r="P73" s="433"/>
      <c r="Q73" s="435" t="str">
        <f t="shared" si="7"/>
        <v/>
      </c>
      <c r="R73" s="433"/>
      <c r="S73" s="436" t="str">
        <f t="shared" si="8"/>
        <v/>
      </c>
      <c r="T73" s="437">
        <f ca="1">SUMIF($N$8:S$9,"QUANT.",N73:S73)</f>
        <v>0</v>
      </c>
      <c r="U73" s="438">
        <f t="shared" ca="1" si="9"/>
        <v>0</v>
      </c>
      <c r="V73" s="450" t="str">
        <f t="shared" ca="1" si="10"/>
        <v>MEDIR</v>
      </c>
      <c r="W73" s="451">
        <f t="shared" ca="1" si="11"/>
        <v>1</v>
      </c>
      <c r="X73" s="451">
        <f t="shared" ca="1" si="12"/>
        <v>2553.4700000000003</v>
      </c>
      <c r="AJ73" s="614">
        <f t="shared" si="64"/>
        <v>101512</v>
      </c>
      <c r="AK73" s="614">
        <v>0</v>
      </c>
    </row>
    <row r="74" spans="1:37" s="612" customFormat="1" ht="15" customHeight="1" outlineLevel="1">
      <c r="A74" s="615" t="s">
        <v>14174</v>
      </c>
      <c r="B74" s="621">
        <v>97882</v>
      </c>
      <c r="C74" s="595" t="str">
        <f>IF($B74="","",IFERROR(VLOOKUP($B74,SERVIÇOS!$A:$F,2,0),IFERROR(VLOOKUP($B74,'COMPOSIÇÕES COMPLEMENTARES '!$C:$K,2,0),"")))</f>
        <v>CAIXA ENTERRADA ELÉTRICA RETANGULAR, EM CONCRETO PRÉ-MOLDADO, FUNDO COM BRITA, DIMENSÕES INTERNAS: 0,4X0,4X0,4 M. AF_12/2020</v>
      </c>
      <c r="D74" s="617" t="str">
        <f>IF($B74="","",IFERROR(VLOOKUP($B74,SERVIÇOS!$A:$F,3,0),IFERROR(VLOOKUP($B74,'COMPOSIÇÕES COMPLEMENTARES '!$C:$K,3,0),"")))</f>
        <v>UN</v>
      </c>
      <c r="E74" s="618">
        <v>3</v>
      </c>
      <c r="F74" s="619">
        <f>IF($B74="","",IFERROR(VLOOKUP($B74,SERVIÇOS!$A:$F,4,0),IFERROR(VLOOKUP($B74,'COMPOSIÇÕES COMPLEMENTARES '!$C:$K,6,0),"")))</f>
        <v>135.29</v>
      </c>
      <c r="G74" s="619">
        <f>IF($B74="","",IFERROR(VLOOKUP($B74,SERVIÇOS!$A:$F,5,0),IFERROR(VLOOKUP($B74,'COMPOSIÇÕES COMPLEMENTARES '!$C:$K,7,0),"")))</f>
        <v>33.21</v>
      </c>
      <c r="H74" s="619">
        <f t="shared" si="87"/>
        <v>168.5</v>
      </c>
      <c r="I74" s="619">
        <f t="shared" si="41"/>
        <v>405.87</v>
      </c>
      <c r="J74" s="619">
        <f t="shared" si="42"/>
        <v>99.63</v>
      </c>
      <c r="K74" s="619">
        <f t="shared" si="13"/>
        <v>505.5</v>
      </c>
      <c r="L74" s="619"/>
      <c r="N74" s="433"/>
      <c r="O74" s="434" t="str">
        <f t="shared" si="6"/>
        <v/>
      </c>
      <c r="P74" s="433"/>
      <c r="Q74" s="435" t="str">
        <f t="shared" si="7"/>
        <v/>
      </c>
      <c r="R74" s="433"/>
      <c r="S74" s="436" t="str">
        <f t="shared" si="8"/>
        <v/>
      </c>
      <c r="T74" s="437">
        <f ca="1">SUMIF($N$8:S$9,"QUANT.",N74:S74)</f>
        <v>0</v>
      </c>
      <c r="U74" s="438">
        <f t="shared" ca="1" si="9"/>
        <v>0</v>
      </c>
      <c r="V74" s="450" t="str">
        <f t="shared" ca="1" si="10"/>
        <v>MEDIR</v>
      </c>
      <c r="W74" s="451">
        <f t="shared" ca="1" si="11"/>
        <v>3</v>
      </c>
      <c r="X74" s="451">
        <f t="shared" ca="1" si="12"/>
        <v>505.5</v>
      </c>
      <c r="AJ74" s="614">
        <f t="shared" si="64"/>
        <v>97882</v>
      </c>
      <c r="AK74" s="614">
        <v>0</v>
      </c>
    </row>
    <row r="75" spans="1:37" s="612" customFormat="1" ht="15" customHeight="1" outlineLevel="1">
      <c r="A75" s="615" t="s">
        <v>14175</v>
      </c>
      <c r="B75" s="621">
        <v>96986</v>
      </c>
      <c r="C75" s="595" t="str">
        <f>IF($B75="","",IFERROR(VLOOKUP($B75,SERVIÇOS!$A:$F,2,0),IFERROR(VLOOKUP($B75,'COMPOSIÇÕES COMPLEMENTARES '!$C:$K,2,0),"")))</f>
        <v>HASTE DE ATERRAMENTO 3/4  PARA SPDA - FORNECIMENTO E INSTALAÇÃO. AF_12/2017</v>
      </c>
      <c r="D75" s="617" t="str">
        <f>IF($B75="","",IFERROR(VLOOKUP($B75,SERVIÇOS!$A:$F,3,0),IFERROR(VLOOKUP($B75,'COMPOSIÇÕES COMPLEMENTARES '!$C:$K,3,0),"")))</f>
        <v>UN</v>
      </c>
      <c r="E75" s="618">
        <v>1</v>
      </c>
      <c r="F75" s="619">
        <f>IF($B75="","",IFERROR(VLOOKUP($B75,SERVIÇOS!$A:$F,4,0),IFERROR(VLOOKUP($B75,'COMPOSIÇÕES COMPLEMENTARES '!$C:$K,6,0),"")))</f>
        <v>119.80000000000001</v>
      </c>
      <c r="G75" s="619">
        <f>IF($B75="","",IFERROR(VLOOKUP($B75,SERVIÇOS!$A:$F,5,0),IFERROR(VLOOKUP($B75,'COMPOSIÇÕES COMPLEMENTARES '!$C:$K,7,0),"")))</f>
        <v>17.5</v>
      </c>
      <c r="H75" s="619">
        <f t="shared" si="87"/>
        <v>137.30000000000001</v>
      </c>
      <c r="I75" s="619">
        <f t="shared" si="41"/>
        <v>119.8</v>
      </c>
      <c r="J75" s="619">
        <f t="shared" si="42"/>
        <v>17.5</v>
      </c>
      <c r="K75" s="619">
        <f t="shared" si="13"/>
        <v>137.30000000000001</v>
      </c>
      <c r="L75" s="619"/>
      <c r="N75" s="433"/>
      <c r="O75" s="434" t="str">
        <f t="shared" si="6"/>
        <v/>
      </c>
      <c r="P75" s="433"/>
      <c r="Q75" s="435" t="str">
        <f t="shared" si="7"/>
        <v/>
      </c>
      <c r="R75" s="433"/>
      <c r="S75" s="436" t="str">
        <f t="shared" si="8"/>
        <v/>
      </c>
      <c r="T75" s="437">
        <f ca="1">SUMIF($N$8:S$9,"QUANT.",N75:S75)</f>
        <v>0</v>
      </c>
      <c r="U75" s="438">
        <f t="shared" ca="1" si="9"/>
        <v>0</v>
      </c>
      <c r="V75" s="450" t="str">
        <f t="shared" ca="1" si="10"/>
        <v>MEDIR</v>
      </c>
      <c r="W75" s="451">
        <f t="shared" ca="1" si="11"/>
        <v>1</v>
      </c>
      <c r="X75" s="451">
        <f t="shared" ca="1" si="12"/>
        <v>137.30000000000001</v>
      </c>
      <c r="AJ75" s="614">
        <f t="shared" si="64"/>
        <v>96986</v>
      </c>
      <c r="AK75" s="614">
        <v>0</v>
      </c>
    </row>
    <row r="76" spans="1:37" s="612" customFormat="1" ht="15" customHeight="1" outlineLevel="1">
      <c r="A76" s="615" t="s">
        <v>14176</v>
      </c>
      <c r="B76" s="621">
        <v>97669</v>
      </c>
      <c r="C76" s="595" t="str">
        <f>IF($B76="","",IFERROR(VLOOKUP($B76,SERVIÇOS!$A:$F,2,0),IFERROR(VLOOKUP($B76,'COMPOSIÇÕES COMPLEMENTARES '!$C:$K,2,0),"")))</f>
        <v>ELETRODUTO FLEXÍVEL CORRUGADO, PEAD, DN 90 (3"), PARA REDE ENTERRADA DE DISTRIBUIÇÃO DE ENERGIA ELÉTRICA - FORNECIMENTO E INSTALAÇÃO. AF_12/2021</v>
      </c>
      <c r="D76" s="617" t="str">
        <f>IF($B76="","",IFERROR(VLOOKUP($B76,SERVIÇOS!$A:$F,3,0),IFERROR(VLOOKUP($B76,'COMPOSIÇÕES COMPLEMENTARES '!$C:$K,3,0),"")))</f>
        <v>M</v>
      </c>
      <c r="E76" s="618">
        <v>20</v>
      </c>
      <c r="F76" s="619">
        <f>IF($B76="","",IFERROR(VLOOKUP($B76,SERVIÇOS!$A:$F,4,0),IFERROR(VLOOKUP($B76,'COMPOSIÇÕES COMPLEMENTARES '!$C:$K,6,0),"")))</f>
        <v>12.5</v>
      </c>
      <c r="G76" s="619">
        <f>IF($B76="","",IFERROR(VLOOKUP($B76,SERVIÇOS!$A:$F,5,0),IFERROR(VLOOKUP($B76,'COMPOSIÇÕES COMPLEMENTARES '!$C:$K,7,0),"")))</f>
        <v>6.69</v>
      </c>
      <c r="H76" s="619">
        <f t="shared" si="87"/>
        <v>19.190000000000001</v>
      </c>
      <c r="I76" s="619">
        <f t="shared" si="41"/>
        <v>250</v>
      </c>
      <c r="J76" s="619">
        <f t="shared" si="42"/>
        <v>133.80000000000001</v>
      </c>
      <c r="K76" s="619">
        <f t="shared" si="13"/>
        <v>383.8</v>
      </c>
      <c r="L76" s="619"/>
      <c r="N76" s="433"/>
      <c r="O76" s="434" t="str">
        <f t="shared" si="6"/>
        <v/>
      </c>
      <c r="P76" s="433"/>
      <c r="Q76" s="435" t="str">
        <f t="shared" si="7"/>
        <v/>
      </c>
      <c r="R76" s="433"/>
      <c r="S76" s="436" t="str">
        <f t="shared" si="8"/>
        <v/>
      </c>
      <c r="T76" s="437">
        <f ca="1">SUMIF($N$8:S$9,"QUANT.",N76:S76)</f>
        <v>0</v>
      </c>
      <c r="U76" s="438">
        <f t="shared" ca="1" si="9"/>
        <v>0</v>
      </c>
      <c r="V76" s="450" t="str">
        <f t="shared" ca="1" si="10"/>
        <v>MEDIR</v>
      </c>
      <c r="W76" s="451">
        <f t="shared" ca="1" si="11"/>
        <v>20</v>
      </c>
      <c r="X76" s="451">
        <f t="shared" ca="1" si="12"/>
        <v>383.8</v>
      </c>
      <c r="AJ76" s="614">
        <f t="shared" si="64"/>
        <v>97669</v>
      </c>
      <c r="AK76" s="614">
        <v>0</v>
      </c>
    </row>
    <row r="77" spans="1:37" s="612" customFormat="1" ht="15" customHeight="1" outlineLevel="1">
      <c r="A77" s="615" t="s">
        <v>14177</v>
      </c>
      <c r="B77" s="621">
        <v>92992</v>
      </c>
      <c r="C77" s="595" t="str">
        <f>IF($B77="","",IFERROR(VLOOKUP($B77,SERVIÇOS!$A:$F,2,0),IFERROR(VLOOKUP($B77,'COMPOSIÇÕES COMPLEMENTARES '!$C:$K,2,0),"")))</f>
        <v>CABO DE COBRE FLEXÍVEL ISOLADO, 95 MM², ANTI-CHAMA 0,6/1,0 KV, PARA REDE ENTERRADA DE DISTRIBUIÇÃO DE ENERGIA ELÉTRICA - FORNECIMENTO E INSTALAÇÃO. AF_12/2021</v>
      </c>
      <c r="D77" s="617" t="str">
        <f>IF($B77="","",IFERROR(VLOOKUP($B77,SERVIÇOS!$A:$F,3,0),IFERROR(VLOOKUP($B77,'COMPOSIÇÕES COMPLEMENTARES '!$C:$K,3,0),"")))</f>
        <v>M</v>
      </c>
      <c r="E77" s="618">
        <v>70</v>
      </c>
      <c r="F77" s="619">
        <f>IF($B77="","",IFERROR(VLOOKUP($B77,SERVIÇOS!$A:$F,4,0),IFERROR(VLOOKUP($B77,'COMPOSIÇÕES COMPLEMENTARES '!$C:$K,6,0),"")))</f>
        <v>91.7</v>
      </c>
      <c r="G77" s="619">
        <f>IF($B77="","",IFERROR(VLOOKUP($B77,SERVIÇOS!$A:$F,5,0),IFERROR(VLOOKUP($B77,'COMPOSIÇÕES COMPLEMENTARES '!$C:$K,7,0),"")))</f>
        <v>5.41</v>
      </c>
      <c r="H77" s="619">
        <f t="shared" si="87"/>
        <v>97.11</v>
      </c>
      <c r="I77" s="619">
        <f t="shared" si="41"/>
        <v>6419</v>
      </c>
      <c r="J77" s="619">
        <f t="shared" si="42"/>
        <v>378.7</v>
      </c>
      <c r="K77" s="619">
        <f t="shared" si="13"/>
        <v>6797.7</v>
      </c>
      <c r="L77" s="619"/>
      <c r="N77" s="433"/>
      <c r="O77" s="434" t="str">
        <f t="shared" si="6"/>
        <v/>
      </c>
      <c r="P77" s="433"/>
      <c r="Q77" s="435" t="str">
        <f t="shared" si="7"/>
        <v/>
      </c>
      <c r="R77" s="433"/>
      <c r="S77" s="436" t="str">
        <f t="shared" si="8"/>
        <v/>
      </c>
      <c r="T77" s="437">
        <f ca="1">SUMIF($N$8:S$9,"QUANT.",N77:S77)</f>
        <v>0</v>
      </c>
      <c r="U77" s="438">
        <f t="shared" ref="U77:U125" ca="1" si="88">SUMIF($N$8:$S$9,"CUSTO",N77:S77)</f>
        <v>0</v>
      </c>
      <c r="V77" s="450" t="str">
        <f t="shared" ca="1" si="10"/>
        <v>MEDIR</v>
      </c>
      <c r="W77" s="451">
        <f t="shared" ca="1" si="11"/>
        <v>70</v>
      </c>
      <c r="X77" s="451">
        <f t="shared" ca="1" si="12"/>
        <v>6797.7</v>
      </c>
      <c r="AJ77" s="614">
        <f t="shared" si="64"/>
        <v>92992</v>
      </c>
      <c r="AK77" s="614">
        <v>0</v>
      </c>
    </row>
    <row r="78" spans="1:37" s="612" customFormat="1" ht="15" customHeight="1" outlineLevel="1">
      <c r="A78" s="615"/>
      <c r="B78" s="621"/>
      <c r="C78" s="598" t="s">
        <v>14118</v>
      </c>
      <c r="D78" s="617" t="str">
        <f>IF($B78="","",IFERROR(VLOOKUP($B78,SERVIÇOS!$A:$F,3,0),IFERROR(VLOOKUP($B78,'COMPOSIÇÕES COMPLEMENTARES '!$C:$K,3,0),"")))</f>
        <v/>
      </c>
      <c r="E78" s="618"/>
      <c r="F78" s="619" t="str">
        <f>IF($B78="","",IFERROR(VLOOKUP($B78,SERVIÇOS!$A:$F,4,0),IFERROR(VLOOKUP($B78,'COMPOSIÇÕES COMPLEMENTARES '!$C:$K,6,0),"")))</f>
        <v/>
      </c>
      <c r="G78" s="619" t="str">
        <f>IF($B78="","",IFERROR(VLOOKUP($B78,SERVIÇOS!$A:$F,5,0),IFERROR(VLOOKUP($B78,'COMPOSIÇÕES COMPLEMENTARES '!$C:$K,7,0),"")))</f>
        <v/>
      </c>
      <c r="H78" s="619" t="str">
        <f t="shared" ref="H78:H126" si="89">IF(E78="","",F78+G78)</f>
        <v/>
      </c>
      <c r="I78" s="619" t="str">
        <f t="shared" si="41"/>
        <v/>
      </c>
      <c r="J78" s="619" t="str">
        <f t="shared" si="42"/>
        <v/>
      </c>
      <c r="K78" s="619" t="str">
        <f t="shared" ref="K78:K141" si="90">IF(E78="","",I78+J78)</f>
        <v/>
      </c>
      <c r="L78" s="619"/>
      <c r="N78" s="433"/>
      <c r="O78" s="434" t="str">
        <f t="shared" si="6"/>
        <v/>
      </c>
      <c r="P78" s="433"/>
      <c r="Q78" s="435" t="str">
        <f t="shared" si="7"/>
        <v/>
      </c>
      <c r="R78" s="433"/>
      <c r="S78" s="436" t="str">
        <f t="shared" si="8"/>
        <v/>
      </c>
      <c r="T78" s="437">
        <f ca="1">SUMIF($N$8:S$9,"QUANT.",N78:S78)</f>
        <v>0</v>
      </c>
      <c r="U78" s="438">
        <f t="shared" ca="1" si="88"/>
        <v>0</v>
      </c>
      <c r="V78" s="450" t="str">
        <f t="shared" ref="V78:V126" si="91">IF(B78&lt;&gt;"",IF(U78=0,"MEDIR",IF(K78-U78=0,"OK",IF(K78-U78&gt;0,"MEDIR","ALERTA!"))),"")</f>
        <v/>
      </c>
      <c r="W78" s="451">
        <f t="shared" ca="1" si="11"/>
        <v>0</v>
      </c>
      <c r="X78" s="451" t="e">
        <f t="shared" ca="1" si="12"/>
        <v>#VALUE!</v>
      </c>
      <c r="AJ78" s="614">
        <f t="shared" si="64"/>
        <v>0</v>
      </c>
      <c r="AK78" s="614">
        <v>0</v>
      </c>
    </row>
    <row r="79" spans="1:37" s="612" customFormat="1" ht="15" customHeight="1" outlineLevel="1">
      <c r="A79" s="615" t="s">
        <v>14178</v>
      </c>
      <c r="B79" s="621">
        <v>101882</v>
      </c>
      <c r="C79" s="595" t="str">
        <f>IF($B79="","",IFERROR(VLOOKUP($B79,SERVIÇOS!$A:$F,2,0),IFERROR(VLOOKUP($B79,'COMPOSIÇÕES COMPLEMENTARES '!$C:$K,2,0),"")))</f>
        <v>QUADRO DE DISTRIBUIÇÃO DE ENERGIA EM CHAPA DE AÇO GALVANIZADO, DE EMBUTIR, COM BARRAMENTO TRIFÁSICO, PARA 30 DISJUNTORES DIN 225A - FORNECIMENTO E INSTALAÇÃO. AF_10/2020</v>
      </c>
      <c r="D79" s="617" t="str">
        <f>IF($B79="","",IFERROR(VLOOKUP($B79,SERVIÇOS!$A:$F,3,0),IFERROR(VLOOKUP($B79,'COMPOSIÇÕES COMPLEMENTARES '!$C:$K,3,0),"")))</f>
        <v>UN</v>
      </c>
      <c r="E79" s="618">
        <v>1</v>
      </c>
      <c r="F79" s="619">
        <f>IF($B79="","",IFERROR(VLOOKUP($B79,SERVIÇOS!$A:$F,4,0),IFERROR(VLOOKUP($B79,'COMPOSIÇÕES COMPLEMENTARES '!$C:$K,6,0),"")))</f>
        <v>1769.5600000000002</v>
      </c>
      <c r="G79" s="619">
        <f>IF($B79="","",IFERROR(VLOOKUP($B79,SERVIÇOS!$A:$F,5,0),IFERROR(VLOOKUP($B79,'COMPOSIÇÕES COMPLEMENTARES '!$C:$K,7,0),"")))</f>
        <v>31.86</v>
      </c>
      <c r="H79" s="619">
        <f t="shared" si="89"/>
        <v>1801.42</v>
      </c>
      <c r="I79" s="619">
        <f t="shared" si="41"/>
        <v>1769.56</v>
      </c>
      <c r="J79" s="619">
        <f t="shared" si="42"/>
        <v>31.86</v>
      </c>
      <c r="K79" s="619">
        <f t="shared" si="90"/>
        <v>1801.4199999999998</v>
      </c>
      <c r="L79" s="619"/>
      <c r="N79" s="433"/>
      <c r="O79" s="434" t="str">
        <f t="shared" ref="O79:O127" si="92">IF(OR(N79="",$K79=""),"",(N79/$E79)*$K79)</f>
        <v/>
      </c>
      <c r="P79" s="433"/>
      <c r="Q79" s="435" t="str">
        <f t="shared" ref="Q79:Q127" si="93">IF(OR(P79="",$K79=""),"",(P79/$E79)*$K79)</f>
        <v/>
      </c>
      <c r="R79" s="433"/>
      <c r="S79" s="436" t="str">
        <f t="shared" ref="S79:S127" si="94">IF(OR(R79="",$K79=""),"",(R79/$E79)*$K79)</f>
        <v/>
      </c>
      <c r="T79" s="437">
        <f ca="1">SUMIF($N$8:S$9,"QUANT.",N79:S79)</f>
        <v>0</v>
      </c>
      <c r="U79" s="438">
        <f t="shared" ca="1" si="88"/>
        <v>0</v>
      </c>
      <c r="V79" s="450" t="str">
        <f t="shared" ca="1" si="91"/>
        <v>MEDIR</v>
      </c>
      <c r="W79" s="451">
        <f t="shared" ref="W79:W127" ca="1" si="95">IF(T79="",0,E79-T79)</f>
        <v>1</v>
      </c>
      <c r="X79" s="451">
        <f t="shared" ref="X79:X127" ca="1" si="96">IF(U79="",0,K79-U79)</f>
        <v>1801.4199999999998</v>
      </c>
      <c r="AJ79" s="614">
        <f t="shared" si="64"/>
        <v>101882</v>
      </c>
      <c r="AK79" s="614">
        <v>0</v>
      </c>
    </row>
    <row r="80" spans="1:37" s="612" customFormat="1" ht="15" customHeight="1" outlineLevel="1">
      <c r="A80" s="615" t="s">
        <v>14179</v>
      </c>
      <c r="B80" s="621">
        <v>101896</v>
      </c>
      <c r="C80" s="595" t="str">
        <f>IF($B80="","",IFERROR(VLOOKUP($B80,SERVIÇOS!$A:$F,2,0),IFERROR(VLOOKUP($B80,'COMPOSIÇÕES COMPLEMENTARES '!$C:$K,2,0),"")))</f>
        <v>DISJUNTOR TERMOMAGNÉTICO TRIPOLAR , CORRENTE NOMINAL DE 200A - FORNECIMENTO E INSTALAÇÃO. AF_10/2020</v>
      </c>
      <c r="D80" s="617" t="str">
        <f>IF($B80="","",IFERROR(VLOOKUP($B80,SERVIÇOS!$A:$F,3,0),IFERROR(VLOOKUP($B80,'COMPOSIÇÕES COMPLEMENTARES '!$C:$K,3,0),"")))</f>
        <v>UN</v>
      </c>
      <c r="E80" s="618">
        <v>1</v>
      </c>
      <c r="F80" s="619">
        <f>IF($B80="","",IFERROR(VLOOKUP($B80,SERVIÇOS!$A:$F,4,0),IFERROR(VLOOKUP($B80,'COMPOSIÇÕES COMPLEMENTARES '!$C:$K,6,0),"")))</f>
        <v>602.68999999999994</v>
      </c>
      <c r="G80" s="619">
        <f>IF($B80="","",IFERROR(VLOOKUP($B80,SERVIÇOS!$A:$F,5,0),IFERROR(VLOOKUP($B80,'COMPOSIÇÕES COMPLEMENTARES '!$C:$K,7,0),"")))</f>
        <v>58.59</v>
      </c>
      <c r="H80" s="619">
        <f t="shared" si="89"/>
        <v>661.28</v>
      </c>
      <c r="I80" s="619">
        <f t="shared" si="41"/>
        <v>602.69000000000005</v>
      </c>
      <c r="J80" s="619">
        <f t="shared" si="42"/>
        <v>58.59</v>
      </c>
      <c r="K80" s="619">
        <f t="shared" si="90"/>
        <v>661.28000000000009</v>
      </c>
      <c r="L80" s="619"/>
      <c r="N80" s="433"/>
      <c r="O80" s="434" t="str">
        <f t="shared" si="92"/>
        <v/>
      </c>
      <c r="P80" s="433"/>
      <c r="Q80" s="435" t="str">
        <f t="shared" si="93"/>
        <v/>
      </c>
      <c r="R80" s="433"/>
      <c r="S80" s="436" t="str">
        <f t="shared" si="94"/>
        <v/>
      </c>
      <c r="T80" s="437">
        <f ca="1">SUMIF($N$8:S$9,"QUANT.",N80:S80)</f>
        <v>0</v>
      </c>
      <c r="U80" s="438">
        <f t="shared" ca="1" si="88"/>
        <v>0</v>
      </c>
      <c r="V80" s="450" t="str">
        <f t="shared" ca="1" si="91"/>
        <v>MEDIR</v>
      </c>
      <c r="W80" s="451">
        <f t="shared" ca="1" si="95"/>
        <v>1</v>
      </c>
      <c r="X80" s="451">
        <f t="shared" ca="1" si="96"/>
        <v>661.28000000000009</v>
      </c>
      <c r="AJ80" s="614">
        <f t="shared" si="64"/>
        <v>101896</v>
      </c>
      <c r="AK80" s="614">
        <v>0</v>
      </c>
    </row>
    <row r="81" spans="1:37" s="612" customFormat="1" ht="15" customHeight="1" outlineLevel="1">
      <c r="A81" s="615" t="s">
        <v>14180</v>
      </c>
      <c r="B81" s="621">
        <v>93654</v>
      </c>
      <c r="C81" s="595" t="str">
        <f>IF($B81="","",IFERROR(VLOOKUP($B81,SERVIÇOS!$A:$F,2,0),IFERROR(VLOOKUP($B81,'COMPOSIÇÕES COMPLEMENTARES '!$C:$K,2,0),"")))</f>
        <v>DISJUNTOR MONOPOLAR TIPO DIN, CORRENTE NOMINAL DE 16A - FORNECIMENTO E INSTALAÇÃO. AF_10/2020</v>
      </c>
      <c r="D81" s="617" t="str">
        <f>IF($B81="","",IFERROR(VLOOKUP($B81,SERVIÇOS!$A:$F,3,0),IFERROR(VLOOKUP($B81,'COMPOSIÇÕES COMPLEMENTARES '!$C:$K,3,0),"")))</f>
        <v>UN</v>
      </c>
      <c r="E81" s="618">
        <v>20</v>
      </c>
      <c r="F81" s="619">
        <f>IF($B81="","",IFERROR(VLOOKUP($B81,SERVIÇOS!$A:$F,4,0),IFERROR(VLOOKUP($B81,'COMPOSIÇÕES COMPLEMENTARES '!$C:$K,6,0),"")))</f>
        <v>10.82</v>
      </c>
      <c r="G81" s="619">
        <f>IF($B81="","",IFERROR(VLOOKUP($B81,SERVIÇOS!$A:$F,5,0),IFERROR(VLOOKUP($B81,'COMPOSIÇÕES COMPLEMENTARES '!$C:$K,7,0),"")))</f>
        <v>2.08</v>
      </c>
      <c r="H81" s="619">
        <f t="shared" si="89"/>
        <v>12.9</v>
      </c>
      <c r="I81" s="619">
        <f t="shared" si="41"/>
        <v>216.4</v>
      </c>
      <c r="J81" s="619">
        <f t="shared" si="42"/>
        <v>41.6</v>
      </c>
      <c r="K81" s="619">
        <f t="shared" si="90"/>
        <v>258</v>
      </c>
      <c r="L81" s="619"/>
      <c r="N81" s="433"/>
      <c r="O81" s="434" t="str">
        <f t="shared" si="92"/>
        <v/>
      </c>
      <c r="P81" s="433"/>
      <c r="Q81" s="435" t="str">
        <f t="shared" si="93"/>
        <v/>
      </c>
      <c r="R81" s="433"/>
      <c r="S81" s="436" t="str">
        <f t="shared" si="94"/>
        <v/>
      </c>
      <c r="T81" s="437">
        <f ca="1">SUMIF($N$8:S$9,"QUANT.",N81:S81)</f>
        <v>0</v>
      </c>
      <c r="U81" s="438">
        <f t="shared" ca="1" si="88"/>
        <v>0</v>
      </c>
      <c r="V81" s="450" t="str">
        <f t="shared" ca="1" si="91"/>
        <v>MEDIR</v>
      </c>
      <c r="W81" s="451">
        <f t="shared" ca="1" si="95"/>
        <v>20</v>
      </c>
      <c r="X81" s="451">
        <f t="shared" ca="1" si="96"/>
        <v>258</v>
      </c>
      <c r="AJ81" s="614">
        <f t="shared" si="64"/>
        <v>93654</v>
      </c>
      <c r="AK81" s="614">
        <v>0</v>
      </c>
    </row>
    <row r="82" spans="1:37" s="612" customFormat="1" ht="15" customHeight="1" outlineLevel="1">
      <c r="A82" s="615" t="s">
        <v>14181</v>
      </c>
      <c r="B82" s="621">
        <v>93662</v>
      </c>
      <c r="C82" s="595" t="str">
        <f>IF($B82="","",IFERROR(VLOOKUP($B82,SERVIÇOS!$A:$F,2,0),IFERROR(VLOOKUP($B82,'COMPOSIÇÕES COMPLEMENTARES '!$C:$K,2,0),"")))</f>
        <v>DISJUNTOR BIPOLAR TIPO DIN, CORRENTE NOMINAL DE 20A - FORNECIMENTO E INSTALAÇÃO. AF_10/2020</v>
      </c>
      <c r="D82" s="617" t="str">
        <f>IF($B82="","",IFERROR(VLOOKUP($B82,SERVIÇOS!$A:$F,3,0),IFERROR(VLOOKUP($B82,'COMPOSIÇÕES COMPLEMENTARES '!$C:$K,3,0),"")))</f>
        <v>UN</v>
      </c>
      <c r="E82" s="618">
        <v>1</v>
      </c>
      <c r="F82" s="619">
        <f>IF($B82="","",IFERROR(VLOOKUP($B82,SERVIÇOS!$A:$F,4,0),IFERROR(VLOOKUP($B82,'COMPOSIÇÕES COMPLEMENTARES '!$C:$K,6,0),"")))</f>
        <v>57.03</v>
      </c>
      <c r="G82" s="619">
        <f>IF($B82="","",IFERROR(VLOOKUP($B82,SERVIÇOS!$A:$F,5,0),IFERROR(VLOOKUP($B82,'COMPOSIÇÕES COMPLEMENTARES '!$C:$K,7,0),"")))</f>
        <v>5.84</v>
      </c>
      <c r="H82" s="619">
        <f t="shared" si="89"/>
        <v>62.870000000000005</v>
      </c>
      <c r="I82" s="619">
        <f t="shared" si="41"/>
        <v>57.03</v>
      </c>
      <c r="J82" s="619">
        <f t="shared" si="42"/>
        <v>5.84</v>
      </c>
      <c r="K82" s="619">
        <f t="shared" si="90"/>
        <v>62.870000000000005</v>
      </c>
      <c r="L82" s="619"/>
      <c r="N82" s="433"/>
      <c r="O82" s="434" t="str">
        <f t="shared" si="92"/>
        <v/>
      </c>
      <c r="P82" s="433"/>
      <c r="Q82" s="435" t="str">
        <f t="shared" si="93"/>
        <v/>
      </c>
      <c r="R82" s="433"/>
      <c r="S82" s="436" t="str">
        <f t="shared" si="94"/>
        <v/>
      </c>
      <c r="T82" s="437">
        <f ca="1">SUMIF($N$8:S$9,"QUANT.",N82:S82)</f>
        <v>0</v>
      </c>
      <c r="U82" s="438">
        <f t="shared" ca="1" si="88"/>
        <v>0</v>
      </c>
      <c r="V82" s="450" t="str">
        <f t="shared" ca="1" si="91"/>
        <v>MEDIR</v>
      </c>
      <c r="W82" s="451">
        <f t="shared" ca="1" si="95"/>
        <v>1</v>
      </c>
      <c r="X82" s="451">
        <f t="shared" ca="1" si="96"/>
        <v>62.870000000000005</v>
      </c>
      <c r="AJ82" s="614">
        <f t="shared" si="64"/>
        <v>93662</v>
      </c>
      <c r="AK82" s="614">
        <v>0</v>
      </c>
    </row>
    <row r="83" spans="1:37" s="612" customFormat="1" ht="15" customHeight="1" outlineLevel="1">
      <c r="A83" s="615" t="s">
        <v>14300</v>
      </c>
      <c r="B83" s="621">
        <v>93664</v>
      </c>
      <c r="C83" s="595" t="str">
        <f>IF($B83="","",IFERROR(VLOOKUP($B83,SERVIÇOS!$A:$F,2,0),IFERROR(VLOOKUP($B83,'COMPOSIÇÕES COMPLEMENTARES '!$C:$K,2,0),"")))</f>
        <v>DISJUNTOR BIPOLAR TIPO DIN, CORRENTE NOMINAL DE 32A - FORNECIMENTO E INSTALAÇÃO. AF_10/2020</v>
      </c>
      <c r="D83" s="617" t="str">
        <f>IF($B83="","",IFERROR(VLOOKUP($B83,SERVIÇOS!$A:$F,3,0),IFERROR(VLOOKUP($B83,'COMPOSIÇÕES COMPLEMENTARES '!$C:$K,3,0),"")))</f>
        <v>UN</v>
      </c>
      <c r="E83" s="618">
        <v>2</v>
      </c>
      <c r="F83" s="619">
        <f>IF($B83="","",IFERROR(VLOOKUP($B83,SERVIÇOS!$A:$F,4,0),IFERROR(VLOOKUP($B83,'COMPOSIÇÕES COMPLEMENTARES '!$C:$K,6,0),"")))</f>
        <v>58.22</v>
      </c>
      <c r="G83" s="619">
        <f>IF($B83="","",IFERROR(VLOOKUP($B83,SERVIÇOS!$A:$F,5,0),IFERROR(VLOOKUP($B83,'COMPOSIÇÕES COMPLEMENTARES '!$C:$K,7,0),"")))</f>
        <v>8.06</v>
      </c>
      <c r="H83" s="619">
        <f t="shared" si="89"/>
        <v>66.28</v>
      </c>
      <c r="I83" s="619">
        <f t="shared" si="41"/>
        <v>116.44</v>
      </c>
      <c r="J83" s="619">
        <f t="shared" si="42"/>
        <v>16.12</v>
      </c>
      <c r="K83" s="619">
        <f t="shared" si="90"/>
        <v>132.56</v>
      </c>
      <c r="L83" s="619"/>
      <c r="N83" s="433"/>
      <c r="O83" s="434" t="str">
        <f t="shared" si="92"/>
        <v/>
      </c>
      <c r="P83" s="433"/>
      <c r="Q83" s="435" t="str">
        <f t="shared" si="93"/>
        <v/>
      </c>
      <c r="R83" s="433"/>
      <c r="S83" s="436" t="str">
        <f t="shared" si="94"/>
        <v/>
      </c>
      <c r="T83" s="437">
        <f ca="1">SUMIF($N$8:S$9,"QUANT.",N83:S83)</f>
        <v>0</v>
      </c>
      <c r="U83" s="438">
        <f t="shared" ca="1" si="88"/>
        <v>0</v>
      </c>
      <c r="V83" s="450" t="str">
        <f t="shared" ca="1" si="91"/>
        <v>MEDIR</v>
      </c>
      <c r="W83" s="451">
        <f t="shared" ca="1" si="95"/>
        <v>2</v>
      </c>
      <c r="X83" s="451">
        <f t="shared" ca="1" si="96"/>
        <v>132.56</v>
      </c>
      <c r="AJ83" s="614">
        <f t="shared" si="64"/>
        <v>93664</v>
      </c>
      <c r="AK83" s="614">
        <v>0</v>
      </c>
    </row>
    <row r="84" spans="1:37" s="612" customFormat="1" ht="15" customHeight="1" outlineLevel="1">
      <c r="A84" s="615"/>
      <c r="B84" s="621"/>
      <c r="C84" s="598" t="s">
        <v>11472</v>
      </c>
      <c r="D84" s="617" t="str">
        <f>IF($B84="","",IFERROR(VLOOKUP($B84,SERVIÇOS!$A:$F,3,0),IFERROR(VLOOKUP($B84,'COMPOSIÇÕES COMPLEMENTARES '!$C:$K,3,0),"")))</f>
        <v/>
      </c>
      <c r="E84" s="618"/>
      <c r="F84" s="619" t="str">
        <f>IF($B84="","",IFERROR(VLOOKUP($B84,SERVIÇOS!$A:$F,4,0),IFERROR(VLOOKUP($B84,'COMPOSIÇÕES COMPLEMENTARES '!$C:$K,6,0),"")))</f>
        <v/>
      </c>
      <c r="G84" s="619" t="str">
        <f>IF($B84="","",IFERROR(VLOOKUP($B84,SERVIÇOS!$A:$F,5,0),IFERROR(VLOOKUP($B84,'COMPOSIÇÕES COMPLEMENTARES '!$C:$K,7,0),"")))</f>
        <v/>
      </c>
      <c r="H84" s="619" t="str">
        <f t="shared" si="89"/>
        <v/>
      </c>
      <c r="I84" s="619" t="str">
        <f t="shared" ref="I84:I135" si="97">IF(E84="","",TRUNC((E84*F84),2))</f>
        <v/>
      </c>
      <c r="J84" s="619" t="str">
        <f t="shared" ref="J84:J135" si="98">IF(E84="","",TRUNC((E84*G84),2))</f>
        <v/>
      </c>
      <c r="K84" s="619" t="str">
        <f t="shared" si="90"/>
        <v/>
      </c>
      <c r="L84" s="619"/>
      <c r="N84" s="433"/>
      <c r="O84" s="434" t="str">
        <f t="shared" si="92"/>
        <v/>
      </c>
      <c r="P84" s="433"/>
      <c r="Q84" s="435" t="str">
        <f t="shared" si="93"/>
        <v/>
      </c>
      <c r="R84" s="433"/>
      <c r="S84" s="436" t="str">
        <f t="shared" si="94"/>
        <v/>
      </c>
      <c r="T84" s="437">
        <f ca="1">SUMIF($N$8:S$9,"QUANT.",N84:S84)</f>
        <v>0</v>
      </c>
      <c r="U84" s="438">
        <f t="shared" ca="1" si="88"/>
        <v>0</v>
      </c>
      <c r="V84" s="450" t="str">
        <f t="shared" si="91"/>
        <v/>
      </c>
      <c r="W84" s="451">
        <f t="shared" ca="1" si="95"/>
        <v>0</v>
      </c>
      <c r="X84" s="451" t="e">
        <f t="shared" ca="1" si="96"/>
        <v>#VALUE!</v>
      </c>
      <c r="AJ84" s="614">
        <f t="shared" si="64"/>
        <v>0</v>
      </c>
      <c r="AK84" s="614">
        <v>0</v>
      </c>
    </row>
    <row r="85" spans="1:37" s="612" customFormat="1" ht="15" customHeight="1" outlineLevel="1">
      <c r="A85" s="615" t="s">
        <v>14182</v>
      </c>
      <c r="B85" s="621">
        <v>91953</v>
      </c>
      <c r="C85" s="595" t="str">
        <f>IF($B85="","",IFERROR(VLOOKUP($B85,SERVIÇOS!$A:$F,2,0),IFERROR(VLOOKUP($B85,'COMPOSIÇÕES COMPLEMENTARES '!$C:$K,2,0),"")))</f>
        <v>INTERRUPTOR SIMPLES (1 MÓDULO), 10A/250V, INCLUINDO SUPORTE E PLACA - FORNECIMENTO E INSTALAÇÃO. AF_12/2015</v>
      </c>
      <c r="D85" s="617" t="str">
        <f>IF($B85="","",IFERROR(VLOOKUP($B85,SERVIÇOS!$A:$F,3,0),IFERROR(VLOOKUP($B85,'COMPOSIÇÕES COMPLEMENTARES '!$C:$K,3,0),"")))</f>
        <v>UN</v>
      </c>
      <c r="E85" s="618">
        <v>11</v>
      </c>
      <c r="F85" s="619">
        <f>IF($B85="","",IFERROR(VLOOKUP($B85,SERVIÇOS!$A:$F,4,0),IFERROR(VLOOKUP($B85,'COMPOSIÇÕES COMPLEMENTARES '!$C:$K,6,0),"")))</f>
        <v>17.64</v>
      </c>
      <c r="G85" s="619">
        <f>IF($B85="","",IFERROR(VLOOKUP($B85,SERVIÇOS!$A:$F,5,0),IFERROR(VLOOKUP($B85,'COMPOSIÇÕES COMPLEMENTARES '!$C:$K,7,0),"")))</f>
        <v>13.09</v>
      </c>
      <c r="H85" s="619">
        <f t="shared" si="89"/>
        <v>30.73</v>
      </c>
      <c r="I85" s="619">
        <f t="shared" si="97"/>
        <v>194.04</v>
      </c>
      <c r="J85" s="619">
        <f t="shared" si="98"/>
        <v>143.99</v>
      </c>
      <c r="K85" s="619">
        <f t="shared" si="90"/>
        <v>338.03</v>
      </c>
      <c r="L85" s="619"/>
      <c r="N85" s="433"/>
      <c r="O85" s="434" t="str">
        <f t="shared" si="92"/>
        <v/>
      </c>
      <c r="P85" s="433"/>
      <c r="Q85" s="435" t="str">
        <f t="shared" si="93"/>
        <v/>
      </c>
      <c r="R85" s="433"/>
      <c r="S85" s="436" t="str">
        <f t="shared" si="94"/>
        <v/>
      </c>
      <c r="T85" s="437">
        <f ca="1">SUMIF($N$8:S$9,"QUANT.",N85:S85)</f>
        <v>0</v>
      </c>
      <c r="U85" s="438">
        <f t="shared" ca="1" si="88"/>
        <v>0</v>
      </c>
      <c r="V85" s="450" t="str">
        <f t="shared" ca="1" si="91"/>
        <v>MEDIR</v>
      </c>
      <c r="W85" s="451">
        <f t="shared" ca="1" si="95"/>
        <v>11</v>
      </c>
      <c r="X85" s="451">
        <f t="shared" ca="1" si="96"/>
        <v>338.03</v>
      </c>
      <c r="AJ85" s="614">
        <f t="shared" si="64"/>
        <v>91953</v>
      </c>
      <c r="AK85" s="614">
        <v>0</v>
      </c>
    </row>
    <row r="86" spans="1:37" s="612" customFormat="1" ht="15" customHeight="1" outlineLevel="1">
      <c r="A86" s="615" t="s">
        <v>14183</v>
      </c>
      <c r="B86" s="621">
        <v>91959</v>
      </c>
      <c r="C86" s="595" t="str">
        <f>IF($B86="","",IFERROR(VLOOKUP($B86,SERVIÇOS!$A:$F,2,0),IFERROR(VLOOKUP($B86,'COMPOSIÇÕES COMPLEMENTARES '!$C:$K,2,0),"")))</f>
        <v>INTERRUPTOR SIMPLES (2 MÓDULOS), 10A/250V, INCLUINDO SUPORTE E PLACA - FORNECIMENTO E INSTALAÇÃO. AF_12/2015</v>
      </c>
      <c r="D86" s="617" t="str">
        <f>IF($B86="","",IFERROR(VLOOKUP($B86,SERVIÇOS!$A:$F,3,0),IFERROR(VLOOKUP($B86,'COMPOSIÇÕES COMPLEMENTARES '!$C:$K,3,0),"")))</f>
        <v>UN</v>
      </c>
      <c r="E86" s="618">
        <v>1</v>
      </c>
      <c r="F86" s="619">
        <f>IF($B86="","",IFERROR(VLOOKUP($B86,SERVIÇOS!$A:$F,4,0),IFERROR(VLOOKUP($B86,'COMPOSIÇÕES COMPLEMENTARES '!$C:$K,6,0),"")))</f>
        <v>28.25</v>
      </c>
      <c r="G86" s="619">
        <f>IF($B86="","",IFERROR(VLOOKUP($B86,SERVIÇOS!$A:$F,5,0),IFERROR(VLOOKUP($B86,'COMPOSIÇÕES COMPLEMENTARES '!$C:$K,7,0),"")))</f>
        <v>20.399999999999999</v>
      </c>
      <c r="H86" s="619">
        <f t="shared" si="89"/>
        <v>48.65</v>
      </c>
      <c r="I86" s="619">
        <f t="shared" si="97"/>
        <v>28.25</v>
      </c>
      <c r="J86" s="619">
        <f t="shared" si="98"/>
        <v>20.399999999999999</v>
      </c>
      <c r="K86" s="619">
        <f t="shared" si="90"/>
        <v>48.65</v>
      </c>
      <c r="L86" s="619"/>
      <c r="N86" s="433"/>
      <c r="O86" s="434" t="str">
        <f t="shared" si="92"/>
        <v/>
      </c>
      <c r="P86" s="433"/>
      <c r="Q86" s="435" t="str">
        <f t="shared" si="93"/>
        <v/>
      </c>
      <c r="R86" s="433"/>
      <c r="S86" s="436" t="str">
        <f t="shared" si="94"/>
        <v/>
      </c>
      <c r="T86" s="437">
        <f ca="1">SUMIF($N$8:S$9,"QUANT.",N86:S86)</f>
        <v>0</v>
      </c>
      <c r="U86" s="438">
        <f t="shared" ca="1" si="88"/>
        <v>0</v>
      </c>
      <c r="V86" s="450" t="str">
        <f t="shared" ca="1" si="91"/>
        <v>MEDIR</v>
      </c>
      <c r="W86" s="451">
        <f t="shared" ca="1" si="95"/>
        <v>1</v>
      </c>
      <c r="X86" s="451">
        <f t="shared" ca="1" si="96"/>
        <v>48.65</v>
      </c>
      <c r="AJ86" s="614">
        <f t="shared" si="64"/>
        <v>91959</v>
      </c>
      <c r="AK86" s="614">
        <v>0</v>
      </c>
    </row>
    <row r="87" spans="1:37" s="612" customFormat="1" ht="15" customHeight="1" outlineLevel="1">
      <c r="A87" s="615" t="s">
        <v>14293</v>
      </c>
      <c r="B87" s="621">
        <v>91955</v>
      </c>
      <c r="C87" s="595" t="str">
        <f>IF($B87="","",IFERROR(VLOOKUP($B87,SERVIÇOS!$A:$F,2,0),IFERROR(VLOOKUP($B87,'COMPOSIÇÕES COMPLEMENTARES '!$C:$K,2,0),"")))</f>
        <v>INTERRUPTOR PARALELO (1 MÓDULO), 10A/250V, INCLUINDO SUPORTE E PLACA - FORNECIMENTO E INSTALAÇÃO. AF_12/2015</v>
      </c>
      <c r="D87" s="617" t="str">
        <f>IF($B87="","",IFERROR(VLOOKUP($B87,SERVIÇOS!$A:$F,3,0),IFERROR(VLOOKUP($B87,'COMPOSIÇÕES COMPLEMENTARES '!$C:$K,3,0),"")))</f>
        <v>UN</v>
      </c>
      <c r="E87" s="618">
        <v>2</v>
      </c>
      <c r="F87" s="619">
        <f>IF($B87="","",IFERROR(VLOOKUP($B87,SERVIÇOS!$A:$F,4,0),IFERROR(VLOOKUP($B87,'COMPOSIÇÕES COMPLEMENTARES '!$C:$K,6,0),"")))</f>
        <v>21.380000000000003</v>
      </c>
      <c r="G87" s="619">
        <f>IF($B87="","",IFERROR(VLOOKUP($B87,SERVIÇOS!$A:$F,5,0),IFERROR(VLOOKUP($B87,'COMPOSIÇÕES COMPLEMENTARES '!$C:$K,7,0),"")))</f>
        <v>16.75</v>
      </c>
      <c r="H87" s="619">
        <f t="shared" si="89"/>
        <v>38.130000000000003</v>
      </c>
      <c r="I87" s="619">
        <f t="shared" si="97"/>
        <v>42.76</v>
      </c>
      <c r="J87" s="619">
        <f t="shared" si="98"/>
        <v>33.5</v>
      </c>
      <c r="K87" s="619">
        <f t="shared" si="90"/>
        <v>76.259999999999991</v>
      </c>
      <c r="L87" s="619"/>
      <c r="N87" s="433"/>
      <c r="O87" s="434" t="str">
        <f t="shared" si="92"/>
        <v/>
      </c>
      <c r="P87" s="433"/>
      <c r="Q87" s="435" t="str">
        <f t="shared" si="93"/>
        <v/>
      </c>
      <c r="R87" s="433"/>
      <c r="S87" s="436" t="str">
        <f t="shared" si="94"/>
        <v/>
      </c>
      <c r="T87" s="437">
        <f ca="1">SUMIF($N$8:S$9,"QUANT.",N87:S87)</f>
        <v>0</v>
      </c>
      <c r="U87" s="438">
        <f t="shared" ca="1" si="88"/>
        <v>0</v>
      </c>
      <c r="V87" s="450" t="str">
        <f t="shared" ca="1" si="91"/>
        <v>MEDIR</v>
      </c>
      <c r="W87" s="451">
        <f t="shared" ca="1" si="95"/>
        <v>2</v>
      </c>
      <c r="X87" s="451">
        <f t="shared" ca="1" si="96"/>
        <v>76.259999999999991</v>
      </c>
      <c r="AJ87" s="614">
        <f t="shared" si="64"/>
        <v>91955</v>
      </c>
      <c r="AK87" s="614">
        <v>0</v>
      </c>
    </row>
    <row r="88" spans="1:37" s="612" customFormat="1" ht="15" customHeight="1" outlineLevel="1">
      <c r="A88" s="615" t="s">
        <v>14294</v>
      </c>
      <c r="B88" s="621">
        <v>92023</v>
      </c>
      <c r="C88" s="595" t="str">
        <f>IF($B88="","",IFERROR(VLOOKUP($B88,SERVIÇOS!$A:$F,2,0),IFERROR(VLOOKUP($B88,'COMPOSIÇÕES COMPLEMENTARES '!$C:$K,2,0),"")))</f>
        <v>INTERRUPTOR SIMPLES (1 MÓDULO) COM 1 TOMADA DE EMBUTIR 2P+T 10 A,  INCLUINDO SUPORTE E PLACA - FORNECIMENTO E INSTALAÇÃO. AF_12/2015</v>
      </c>
      <c r="D88" s="617" t="str">
        <f>IF($B88="","",IFERROR(VLOOKUP($B88,SERVIÇOS!$A:$F,3,0),IFERROR(VLOOKUP($B88,'COMPOSIÇÕES COMPLEMENTARES '!$C:$K,3,0),"")))</f>
        <v>UN</v>
      </c>
      <c r="E88" s="618">
        <v>13</v>
      </c>
      <c r="F88" s="619">
        <f>IF($B88="","",IFERROR(VLOOKUP($B88,SERVIÇOS!$A:$F,4,0),IFERROR(VLOOKUP($B88,'COMPOSIÇÕES COMPLEMENTARES '!$C:$K,6,0),"")))</f>
        <v>30.630000000000003</v>
      </c>
      <c r="G88" s="619">
        <f>IF($B88="","",IFERROR(VLOOKUP($B88,SERVIÇOS!$A:$F,5,0),IFERROR(VLOOKUP($B88,'COMPOSIÇÕES COMPLEMENTARES '!$C:$K,7,0),"")))</f>
        <v>24.04</v>
      </c>
      <c r="H88" s="619">
        <f t="shared" si="89"/>
        <v>54.67</v>
      </c>
      <c r="I88" s="619">
        <f t="shared" si="97"/>
        <v>398.19</v>
      </c>
      <c r="J88" s="619">
        <f t="shared" si="98"/>
        <v>312.52</v>
      </c>
      <c r="K88" s="619">
        <f t="shared" si="90"/>
        <v>710.71</v>
      </c>
      <c r="L88" s="619"/>
      <c r="N88" s="433"/>
      <c r="O88" s="434" t="str">
        <f t="shared" si="92"/>
        <v/>
      </c>
      <c r="P88" s="433"/>
      <c r="Q88" s="435" t="str">
        <f t="shared" si="93"/>
        <v/>
      </c>
      <c r="R88" s="433"/>
      <c r="S88" s="436" t="str">
        <f t="shared" si="94"/>
        <v/>
      </c>
      <c r="T88" s="437">
        <f ca="1">SUMIF($N$8:S$9,"QUANT.",N88:S88)</f>
        <v>0</v>
      </c>
      <c r="U88" s="438">
        <f t="shared" ca="1" si="88"/>
        <v>0</v>
      </c>
      <c r="V88" s="450" t="str">
        <f t="shared" ca="1" si="91"/>
        <v>MEDIR</v>
      </c>
      <c r="W88" s="451">
        <f t="shared" ca="1" si="95"/>
        <v>13</v>
      </c>
      <c r="X88" s="451">
        <f t="shared" ca="1" si="96"/>
        <v>710.71</v>
      </c>
      <c r="AJ88" s="614">
        <f t="shared" si="64"/>
        <v>92023</v>
      </c>
      <c r="AK88" s="614">
        <v>0</v>
      </c>
    </row>
    <row r="89" spans="1:37" s="612" customFormat="1" ht="15" customHeight="1" outlineLevel="1">
      <c r="A89" s="615" t="s">
        <v>14295</v>
      </c>
      <c r="B89" s="621">
        <v>91997</v>
      </c>
      <c r="C89" s="595" t="str">
        <f>IF($B89="","",IFERROR(VLOOKUP($B89,SERVIÇOS!$A:$F,2,0),IFERROR(VLOOKUP($B89,'COMPOSIÇÕES COMPLEMENTARES '!$C:$K,2,0),"")))</f>
        <v>TOMADA MÉDIA DE EMBUTIR (1 MÓDULO), 2P+T 20 A, INCLUINDO SUPORTE E PLACA - FORNECIMENTO E INSTALAÇÃO. AF_12/2015</v>
      </c>
      <c r="D89" s="617" t="str">
        <f>IF($B89="","",IFERROR(VLOOKUP($B89,SERVIÇOS!$A:$F,3,0),IFERROR(VLOOKUP($B89,'COMPOSIÇÕES COMPLEMENTARES '!$C:$K,3,0),"")))</f>
        <v>UN</v>
      </c>
      <c r="E89" s="618">
        <v>103</v>
      </c>
      <c r="F89" s="619">
        <f>IF($B89="","",IFERROR(VLOOKUP($B89,SERVIÇOS!$A:$F,4,0),IFERROR(VLOOKUP($B89,'COMPOSIÇÕES COMPLEMENTARES '!$C:$K,6,0),"")))</f>
        <v>22.61</v>
      </c>
      <c r="G89" s="619">
        <f>IF($B89="","",IFERROR(VLOOKUP($B89,SERVIÇOS!$A:$F,5,0),IFERROR(VLOOKUP($B89,'COMPOSIÇÕES COMPLEMENTARES '!$C:$K,7,0),"")))</f>
        <v>16.75</v>
      </c>
      <c r="H89" s="619">
        <f t="shared" si="89"/>
        <v>39.36</v>
      </c>
      <c r="I89" s="619">
        <f t="shared" si="97"/>
        <v>2328.83</v>
      </c>
      <c r="J89" s="619">
        <f t="shared" si="98"/>
        <v>1725.25</v>
      </c>
      <c r="K89" s="619">
        <f t="shared" si="90"/>
        <v>4054.08</v>
      </c>
      <c r="L89" s="619"/>
      <c r="N89" s="433"/>
      <c r="O89" s="434" t="str">
        <f t="shared" si="92"/>
        <v/>
      </c>
      <c r="P89" s="433"/>
      <c r="Q89" s="435" t="str">
        <f t="shared" si="93"/>
        <v/>
      </c>
      <c r="R89" s="433"/>
      <c r="S89" s="436" t="str">
        <f t="shared" si="94"/>
        <v/>
      </c>
      <c r="T89" s="437">
        <f ca="1">SUMIF($N$8:S$9,"QUANT.",N89:S89)</f>
        <v>0</v>
      </c>
      <c r="U89" s="438">
        <f t="shared" ca="1" si="88"/>
        <v>0</v>
      </c>
      <c r="V89" s="450" t="str">
        <f t="shared" ca="1" si="91"/>
        <v>MEDIR</v>
      </c>
      <c r="W89" s="451">
        <f t="shared" ca="1" si="95"/>
        <v>103</v>
      </c>
      <c r="X89" s="451">
        <f t="shared" ca="1" si="96"/>
        <v>4054.08</v>
      </c>
      <c r="AJ89" s="614">
        <f t="shared" si="64"/>
        <v>91997</v>
      </c>
      <c r="AK89" s="614">
        <v>0</v>
      </c>
    </row>
    <row r="90" spans="1:37" s="612" customFormat="1" ht="15" customHeight="1" outlineLevel="1">
      <c r="A90" s="615" t="s">
        <v>14184</v>
      </c>
      <c r="B90" s="621">
        <v>91993</v>
      </c>
      <c r="C90" s="595" t="str">
        <f>IF($B90="","",IFERROR(VLOOKUP($B90,SERVIÇOS!$A:$F,2,0),IFERROR(VLOOKUP($B90,'COMPOSIÇÕES COMPLEMENTARES '!$C:$K,2,0),"")))</f>
        <v>TOMADA ALTA DE EMBUTIR (1 MÓDULO), 2P+T 20 A, INCLUINDO SUPORTE E PLACA - FORNECIMENTO E INSTALAÇÃO. AF_12/2015</v>
      </c>
      <c r="D90" s="617" t="str">
        <f>IF($B90="","",IFERROR(VLOOKUP($B90,SERVIÇOS!$A:$F,3,0),IFERROR(VLOOKUP($B90,'COMPOSIÇÕES COMPLEMENTARES '!$C:$K,3,0),"")))</f>
        <v>UN</v>
      </c>
      <c r="E90" s="618">
        <v>7</v>
      </c>
      <c r="F90" s="619">
        <f>IF($B90="","",IFERROR(VLOOKUP($B90,SERVIÇOS!$A:$F,4,0),IFERROR(VLOOKUP($B90,'COMPOSIÇÕES COMPLEMENTARES '!$C:$K,6,0),"")))</f>
        <v>25.549999999999997</v>
      </c>
      <c r="G90" s="619">
        <f>IF($B90="","",IFERROR(VLOOKUP($B90,SERVIÇOS!$A:$F,5,0),IFERROR(VLOOKUP($B90,'COMPOSIÇÕES COMPLEMENTARES '!$C:$K,7,0),"")))</f>
        <v>25.1</v>
      </c>
      <c r="H90" s="619">
        <f t="shared" si="89"/>
        <v>50.65</v>
      </c>
      <c r="I90" s="619">
        <f t="shared" si="97"/>
        <v>178.85</v>
      </c>
      <c r="J90" s="619">
        <f t="shared" si="98"/>
        <v>175.7</v>
      </c>
      <c r="K90" s="619">
        <f t="shared" si="90"/>
        <v>354.54999999999995</v>
      </c>
      <c r="L90" s="619"/>
      <c r="N90" s="433"/>
      <c r="O90" s="434" t="str">
        <f t="shared" si="92"/>
        <v/>
      </c>
      <c r="P90" s="433"/>
      <c r="Q90" s="435" t="str">
        <f t="shared" si="93"/>
        <v/>
      </c>
      <c r="R90" s="433"/>
      <c r="S90" s="436" t="str">
        <f t="shared" si="94"/>
        <v/>
      </c>
      <c r="T90" s="437">
        <f ca="1">SUMIF($N$8:S$9,"QUANT.",N90:S90)</f>
        <v>0</v>
      </c>
      <c r="U90" s="438">
        <f t="shared" ca="1" si="88"/>
        <v>0</v>
      </c>
      <c r="V90" s="450" t="str">
        <f t="shared" ca="1" si="91"/>
        <v>MEDIR</v>
      </c>
      <c r="W90" s="451">
        <f t="shared" ca="1" si="95"/>
        <v>7</v>
      </c>
      <c r="X90" s="451">
        <f t="shared" ca="1" si="96"/>
        <v>354.54999999999995</v>
      </c>
      <c r="AJ90" s="614">
        <f t="shared" si="64"/>
        <v>91993</v>
      </c>
      <c r="AK90" s="614">
        <v>0</v>
      </c>
    </row>
    <row r="91" spans="1:37" s="612" customFormat="1" ht="15" customHeight="1" outlineLevel="1">
      <c r="A91" s="615" t="s">
        <v>14186</v>
      </c>
      <c r="B91" s="621">
        <v>91855</v>
      </c>
      <c r="C91" s="595" t="str">
        <f>IF($B91="","",IFERROR(VLOOKUP($B91,SERVIÇOS!$A:$F,2,0),IFERROR(VLOOKUP($B91,'COMPOSIÇÕES COMPLEMENTARES '!$C:$K,2,0),"")))</f>
        <v>ELETRODUTO FLEXÍVEL CORRUGADO REFORÇADO, PVC, DN 25 MM (3/4"), PARA CIRCUITOS TERMINAIS, INSTALADO EM PAREDE - FORNECIMENTO E INSTALAÇÃO. AF_12/2015</v>
      </c>
      <c r="D91" s="617" t="str">
        <f>IF($B91="","",IFERROR(VLOOKUP($B91,SERVIÇOS!$A:$F,3,0),IFERROR(VLOOKUP($B91,'COMPOSIÇÕES COMPLEMENTARES '!$C:$K,3,0),"")))</f>
        <v>M</v>
      </c>
      <c r="E91" s="618">
        <v>763</v>
      </c>
      <c r="F91" s="619">
        <f>IF($B91="","",IFERROR(VLOOKUP($B91,SERVIÇOS!$A:$F,4,0),IFERROR(VLOOKUP($B91,'COMPOSIÇÕES COMPLEMENTARES '!$C:$K,6,0),"")))</f>
        <v>8.34</v>
      </c>
      <c r="G91" s="619">
        <f>IF($B91="","",IFERROR(VLOOKUP($B91,SERVIÇOS!$A:$F,5,0),IFERROR(VLOOKUP($B91,'COMPOSIÇÕES COMPLEMENTARES '!$C:$K,7,0),"")))</f>
        <v>6.38</v>
      </c>
      <c r="H91" s="619">
        <f t="shared" si="89"/>
        <v>14.719999999999999</v>
      </c>
      <c r="I91" s="619">
        <f t="shared" si="97"/>
        <v>6363.42</v>
      </c>
      <c r="J91" s="619">
        <f t="shared" si="98"/>
        <v>4867.9399999999996</v>
      </c>
      <c r="K91" s="619">
        <f t="shared" si="90"/>
        <v>11231.36</v>
      </c>
      <c r="L91" s="619"/>
      <c r="N91" s="433"/>
      <c r="O91" s="434" t="str">
        <f t="shared" si="92"/>
        <v/>
      </c>
      <c r="P91" s="433"/>
      <c r="Q91" s="435" t="str">
        <f t="shared" si="93"/>
        <v/>
      </c>
      <c r="R91" s="433"/>
      <c r="S91" s="436" t="str">
        <f t="shared" si="94"/>
        <v/>
      </c>
      <c r="T91" s="437">
        <f ca="1">SUMIF($N$8:S$9,"QUANT.",N91:S91)</f>
        <v>0</v>
      </c>
      <c r="U91" s="438">
        <f t="shared" ca="1" si="88"/>
        <v>0</v>
      </c>
      <c r="V91" s="450" t="str">
        <f t="shared" ca="1" si="91"/>
        <v>MEDIR</v>
      </c>
      <c r="W91" s="451">
        <f t="shared" ca="1" si="95"/>
        <v>763</v>
      </c>
      <c r="X91" s="451">
        <f t="shared" ca="1" si="96"/>
        <v>11231.36</v>
      </c>
      <c r="AJ91" s="614">
        <f t="shared" si="64"/>
        <v>91855</v>
      </c>
      <c r="AK91" s="614">
        <v>0</v>
      </c>
    </row>
    <row r="92" spans="1:37" s="612" customFormat="1" ht="15" customHeight="1" outlineLevel="1">
      <c r="A92" s="615" t="s">
        <v>14187</v>
      </c>
      <c r="B92" s="621">
        <v>91857</v>
      </c>
      <c r="C92" s="595" t="str">
        <f>IF($B92="","",IFERROR(VLOOKUP($B92,SERVIÇOS!$A:$F,2,0),IFERROR(VLOOKUP($B92,'COMPOSIÇÕES COMPLEMENTARES '!$C:$K,2,0),"")))</f>
        <v>ELETRODUTO FLEXÍVEL CORRUGADO REFORÇADO, PVC, DN 32 MM (1"), PARA CIRCUITOS TERMINAIS, INSTALADO EM PAREDE - FORNECIMENTO E INSTALAÇÃO. AF_12/2015</v>
      </c>
      <c r="D92" s="617" t="str">
        <f>IF($B92="","",IFERROR(VLOOKUP($B92,SERVIÇOS!$A:$F,3,0),IFERROR(VLOOKUP($B92,'COMPOSIÇÕES COMPLEMENTARES '!$C:$K,3,0),"")))</f>
        <v>M</v>
      </c>
      <c r="E92" s="618">
        <v>240</v>
      </c>
      <c r="F92" s="619">
        <f>IF($B92="","",IFERROR(VLOOKUP($B92,SERVIÇOS!$A:$F,4,0),IFERROR(VLOOKUP($B92,'COMPOSIÇÕES COMPLEMENTARES '!$C:$K,6,0),"")))</f>
        <v>14.28</v>
      </c>
      <c r="G92" s="619">
        <f>IF($B92="","",IFERROR(VLOOKUP($B92,SERVIÇOS!$A:$F,5,0),IFERROR(VLOOKUP($B92,'COMPOSIÇÕES COMPLEMENTARES '!$C:$K,7,0),"")))</f>
        <v>7.26</v>
      </c>
      <c r="H92" s="619">
        <f t="shared" si="89"/>
        <v>21.54</v>
      </c>
      <c r="I92" s="619">
        <f t="shared" si="97"/>
        <v>3427.2</v>
      </c>
      <c r="J92" s="619">
        <f t="shared" si="98"/>
        <v>1742.4</v>
      </c>
      <c r="K92" s="619">
        <f t="shared" si="90"/>
        <v>5169.6000000000004</v>
      </c>
      <c r="L92" s="619"/>
      <c r="N92" s="433"/>
      <c r="O92" s="434" t="str">
        <f t="shared" si="92"/>
        <v/>
      </c>
      <c r="P92" s="433"/>
      <c r="Q92" s="435" t="str">
        <f t="shared" si="93"/>
        <v/>
      </c>
      <c r="R92" s="433"/>
      <c r="S92" s="436" t="str">
        <f t="shared" si="94"/>
        <v/>
      </c>
      <c r="T92" s="437">
        <f ca="1">SUMIF($N$8:S$9,"QUANT.",N92:S92)</f>
        <v>0</v>
      </c>
      <c r="U92" s="438">
        <f t="shared" ca="1" si="88"/>
        <v>0</v>
      </c>
      <c r="V92" s="450" t="str">
        <f t="shared" ca="1" si="91"/>
        <v>MEDIR</v>
      </c>
      <c r="W92" s="451">
        <f t="shared" ca="1" si="95"/>
        <v>240</v>
      </c>
      <c r="X92" s="451">
        <f t="shared" ca="1" si="96"/>
        <v>5169.6000000000004</v>
      </c>
      <c r="AJ92" s="614">
        <f t="shared" ref="AJ92:AJ150" si="99">B92-AK92</f>
        <v>91857</v>
      </c>
      <c r="AK92" s="614">
        <v>0</v>
      </c>
    </row>
    <row r="93" spans="1:37" s="612" customFormat="1" ht="15" customHeight="1" outlineLevel="1">
      <c r="A93" s="615" t="s">
        <v>14296</v>
      </c>
      <c r="B93" s="621">
        <v>91924</v>
      </c>
      <c r="C93" s="595" t="str">
        <f>IF($B93="","",IFERROR(VLOOKUP($B93,SERVIÇOS!$A:$F,2,0),IFERROR(VLOOKUP($B93,'COMPOSIÇÕES COMPLEMENTARES '!$C:$K,2,0),"")))</f>
        <v>CABO DE COBRE FLEXÍVEL ISOLADO, 1,5 MM², ANTI-CHAMA 450/750 V, PARA CIRCUITOS TERMINAIS - FORNECIMENTO E INSTALAÇÃO. AF_12/2015</v>
      </c>
      <c r="D93" s="617" t="str">
        <f>IF($B93="","",IFERROR(VLOOKUP($B93,SERVIÇOS!$A:$F,3,0),IFERROR(VLOOKUP($B93,'COMPOSIÇÕES COMPLEMENTARES '!$C:$K,3,0),"")))</f>
        <v>M</v>
      </c>
      <c r="E93" s="618">
        <v>220</v>
      </c>
      <c r="F93" s="619">
        <f>IF($B93="","",IFERROR(VLOOKUP($B93,SERVIÇOS!$A:$F,4,0),IFERROR(VLOOKUP($B93,'COMPOSIÇÕES COMPLEMENTARES '!$C:$K,6,0),"")))</f>
        <v>2.0599999999999996</v>
      </c>
      <c r="G93" s="619">
        <f>IF($B93="","",IFERROR(VLOOKUP($B93,SERVIÇOS!$A:$F,5,0),IFERROR(VLOOKUP($B93,'COMPOSIÇÕES COMPLEMENTARES '!$C:$K,7,0),"")))</f>
        <v>1.05</v>
      </c>
      <c r="H93" s="619">
        <f t="shared" si="89"/>
        <v>3.1099999999999994</v>
      </c>
      <c r="I93" s="619">
        <f t="shared" si="97"/>
        <v>453.2</v>
      </c>
      <c r="J93" s="619">
        <f t="shared" si="98"/>
        <v>231</v>
      </c>
      <c r="K93" s="619">
        <f t="shared" si="90"/>
        <v>684.2</v>
      </c>
      <c r="L93" s="619"/>
      <c r="N93" s="433"/>
      <c r="O93" s="434" t="str">
        <f t="shared" si="92"/>
        <v/>
      </c>
      <c r="P93" s="433"/>
      <c r="Q93" s="435" t="str">
        <f t="shared" si="93"/>
        <v/>
      </c>
      <c r="R93" s="433"/>
      <c r="S93" s="436" t="str">
        <f t="shared" si="94"/>
        <v/>
      </c>
      <c r="T93" s="437">
        <f ca="1">SUMIF($N$8:S$9,"QUANT.",N93:S93)</f>
        <v>0</v>
      </c>
      <c r="U93" s="438">
        <f t="shared" ca="1" si="88"/>
        <v>0</v>
      </c>
      <c r="V93" s="450" t="str">
        <f t="shared" ca="1" si="91"/>
        <v>MEDIR</v>
      </c>
      <c r="W93" s="451">
        <f t="shared" ca="1" si="95"/>
        <v>220</v>
      </c>
      <c r="X93" s="451">
        <f t="shared" ca="1" si="96"/>
        <v>684.2</v>
      </c>
      <c r="AJ93" s="614">
        <f t="shared" si="99"/>
        <v>91924</v>
      </c>
      <c r="AK93" s="614">
        <v>0</v>
      </c>
    </row>
    <row r="94" spans="1:37" s="612" customFormat="1" ht="15" customHeight="1" outlineLevel="1">
      <c r="A94" s="615" t="s">
        <v>14297</v>
      </c>
      <c r="B94" s="621">
        <v>91926</v>
      </c>
      <c r="C94" s="595" t="str">
        <f>IF($B94="","",IFERROR(VLOOKUP($B94,SERVIÇOS!$A:$F,2,0),IFERROR(VLOOKUP($B94,'COMPOSIÇÕES COMPLEMENTARES '!$C:$K,2,0),"")))</f>
        <v>CABO DE COBRE FLEXÍVEL ISOLADO, 2,5 MM², ANTI-CHAMA 450/750 V, PARA CIRCUITOS TERMINAIS - FORNECIMENTO E INSTALAÇÃO. AF_12/2015</v>
      </c>
      <c r="D94" s="617" t="str">
        <f>IF($B94="","",IFERROR(VLOOKUP($B94,SERVIÇOS!$A:$F,3,0),IFERROR(VLOOKUP($B94,'COMPOSIÇÕES COMPLEMENTARES '!$C:$K,3,0),"")))</f>
        <v>M</v>
      </c>
      <c r="E94" s="618">
        <v>3153</v>
      </c>
      <c r="F94" s="619">
        <f>IF($B94="","",IFERROR(VLOOKUP($B94,SERVIÇOS!$A:$F,4,0),IFERROR(VLOOKUP($B94,'COMPOSIÇÕES COMPLEMENTARES '!$C:$K,6,0),"")))</f>
        <v>3.0999999999999996</v>
      </c>
      <c r="G94" s="619">
        <f>IF($B94="","",IFERROR(VLOOKUP($B94,SERVIÇOS!$A:$F,5,0),IFERROR(VLOOKUP($B94,'COMPOSIÇÕES COMPLEMENTARES '!$C:$K,7,0),"")))</f>
        <v>1.32</v>
      </c>
      <c r="H94" s="619">
        <f t="shared" si="89"/>
        <v>4.42</v>
      </c>
      <c r="I94" s="619">
        <f t="shared" si="97"/>
        <v>9774.2999999999993</v>
      </c>
      <c r="J94" s="619">
        <f t="shared" si="98"/>
        <v>4161.96</v>
      </c>
      <c r="K94" s="619">
        <f t="shared" si="90"/>
        <v>13936.259999999998</v>
      </c>
      <c r="L94" s="619"/>
      <c r="N94" s="433"/>
      <c r="O94" s="434" t="str">
        <f t="shared" si="92"/>
        <v/>
      </c>
      <c r="P94" s="433"/>
      <c r="Q94" s="435" t="str">
        <f t="shared" si="93"/>
        <v/>
      </c>
      <c r="R94" s="433"/>
      <c r="S94" s="436" t="str">
        <f t="shared" si="94"/>
        <v/>
      </c>
      <c r="T94" s="437">
        <f ca="1">SUMIF($N$8:S$9,"QUANT.",N94:S94)</f>
        <v>0</v>
      </c>
      <c r="U94" s="438">
        <f t="shared" ca="1" si="88"/>
        <v>0</v>
      </c>
      <c r="V94" s="450" t="str">
        <f t="shared" ca="1" si="91"/>
        <v>MEDIR</v>
      </c>
      <c r="W94" s="451">
        <f t="shared" ca="1" si="95"/>
        <v>3153</v>
      </c>
      <c r="X94" s="451">
        <f t="shared" ca="1" si="96"/>
        <v>13936.259999999998</v>
      </c>
      <c r="AJ94" s="614">
        <f t="shared" si="99"/>
        <v>91926</v>
      </c>
      <c r="AK94" s="614">
        <v>0</v>
      </c>
    </row>
    <row r="95" spans="1:37" s="612" customFormat="1" ht="15" customHeight="1" outlineLevel="1">
      <c r="A95" s="615" t="s">
        <v>14188</v>
      </c>
      <c r="B95" s="621">
        <v>91930</v>
      </c>
      <c r="C95" s="595" t="str">
        <f>IF($B95="","",IFERROR(VLOOKUP($B95,SERVIÇOS!$A:$F,2,0),IFERROR(VLOOKUP($B95,'COMPOSIÇÕES COMPLEMENTARES '!$C:$K,2,0),"")))</f>
        <v>CABO DE COBRE FLEXÍVEL ISOLADO, 6 MM², ANTI-CHAMA 450/750 V, PARA CIRCUITOS TERMINAIS - FORNECIMENTO E INSTALAÇÃO. AF_12/2015</v>
      </c>
      <c r="D95" s="617" t="str">
        <f>IF($B95="","",IFERROR(VLOOKUP($B95,SERVIÇOS!$A:$F,3,0),IFERROR(VLOOKUP($B95,'COMPOSIÇÕES COMPLEMENTARES '!$C:$K,3,0),"")))</f>
        <v>M</v>
      </c>
      <c r="E95" s="618">
        <v>75</v>
      </c>
      <c r="F95" s="619">
        <f>IF($B95="","",IFERROR(VLOOKUP($B95,SERVIÇOS!$A:$F,4,0),IFERROR(VLOOKUP($B95,'COMPOSIÇÕES COMPLEMENTARES '!$C:$K,6,0),"")))</f>
        <v>7.0100000000000007</v>
      </c>
      <c r="G95" s="619">
        <f>IF($B95="","",IFERROR(VLOOKUP($B95,SERVIÇOS!$A:$F,5,0),IFERROR(VLOOKUP($B95,'COMPOSIÇÕES COMPLEMENTARES '!$C:$K,7,0),"")))</f>
        <v>2.2999999999999998</v>
      </c>
      <c r="H95" s="619">
        <f t="shared" si="89"/>
        <v>9.31</v>
      </c>
      <c r="I95" s="619">
        <f t="shared" si="97"/>
        <v>525.75</v>
      </c>
      <c r="J95" s="619">
        <f t="shared" si="98"/>
        <v>172.5</v>
      </c>
      <c r="K95" s="619">
        <f t="shared" si="90"/>
        <v>698.25</v>
      </c>
      <c r="L95" s="619"/>
      <c r="N95" s="433"/>
      <c r="O95" s="434" t="str">
        <f t="shared" si="92"/>
        <v/>
      </c>
      <c r="P95" s="433"/>
      <c r="Q95" s="435" t="str">
        <f t="shared" si="93"/>
        <v/>
      </c>
      <c r="R95" s="433"/>
      <c r="S95" s="436" t="str">
        <f t="shared" si="94"/>
        <v/>
      </c>
      <c r="T95" s="437">
        <f ca="1">SUMIF($N$8:S$9,"QUANT.",N95:S95)</f>
        <v>0</v>
      </c>
      <c r="U95" s="438">
        <f t="shared" ca="1" si="88"/>
        <v>0</v>
      </c>
      <c r="V95" s="450" t="str">
        <f t="shared" ca="1" si="91"/>
        <v>MEDIR</v>
      </c>
      <c r="W95" s="451">
        <f t="shared" ca="1" si="95"/>
        <v>75</v>
      </c>
      <c r="X95" s="451">
        <f t="shared" ca="1" si="96"/>
        <v>698.25</v>
      </c>
      <c r="AJ95" s="614">
        <f t="shared" si="99"/>
        <v>91930</v>
      </c>
      <c r="AK95" s="614">
        <v>0</v>
      </c>
    </row>
    <row r="96" spans="1:37" s="612" customFormat="1" ht="15" customHeight="1" outlineLevel="1">
      <c r="A96" s="615"/>
      <c r="B96" s="621"/>
      <c r="C96" s="598" t="s">
        <v>7124</v>
      </c>
      <c r="D96" s="617" t="str">
        <f>IF($B96="","",IFERROR(VLOOKUP($B96,SERVIÇOS!$A:$F,3,0),IFERROR(VLOOKUP($B96,'COMPOSIÇÕES COMPLEMENTARES '!$C:$K,3,0),"")))</f>
        <v/>
      </c>
      <c r="E96" s="618"/>
      <c r="F96" s="619" t="str">
        <f>IF($B96="","",IFERROR(VLOOKUP($B96,SERVIÇOS!$A:$F,4,0),IFERROR(VLOOKUP($B96,'COMPOSIÇÕES COMPLEMENTARES '!$C:$K,6,0),"")))</f>
        <v/>
      </c>
      <c r="G96" s="619" t="str">
        <f>IF($B96="","",IFERROR(VLOOKUP($B96,SERVIÇOS!$A:$F,5,0),IFERROR(VLOOKUP($B96,'COMPOSIÇÕES COMPLEMENTARES '!$C:$K,7,0),"")))</f>
        <v/>
      </c>
      <c r="H96" s="619" t="str">
        <f t="shared" si="89"/>
        <v/>
      </c>
      <c r="I96" s="619" t="str">
        <f t="shared" si="97"/>
        <v/>
      </c>
      <c r="J96" s="619" t="str">
        <f t="shared" si="98"/>
        <v/>
      </c>
      <c r="K96" s="619" t="str">
        <f t="shared" si="90"/>
        <v/>
      </c>
      <c r="L96" s="619"/>
      <c r="N96" s="433"/>
      <c r="O96" s="434" t="str">
        <f t="shared" si="92"/>
        <v/>
      </c>
      <c r="P96" s="433"/>
      <c r="Q96" s="435" t="str">
        <f t="shared" si="93"/>
        <v/>
      </c>
      <c r="R96" s="433"/>
      <c r="S96" s="436" t="str">
        <f t="shared" si="94"/>
        <v/>
      </c>
      <c r="T96" s="437">
        <f ca="1">SUMIF($N$8:S$9,"QUANT.",N96:S96)</f>
        <v>0</v>
      </c>
      <c r="U96" s="438">
        <f t="shared" ca="1" si="88"/>
        <v>0</v>
      </c>
      <c r="V96" s="450" t="str">
        <f t="shared" si="91"/>
        <v/>
      </c>
      <c r="W96" s="451">
        <f t="shared" ca="1" si="95"/>
        <v>0</v>
      </c>
      <c r="X96" s="451" t="e">
        <f t="shared" ca="1" si="96"/>
        <v>#VALUE!</v>
      </c>
      <c r="AJ96" s="614">
        <f t="shared" si="99"/>
        <v>0</v>
      </c>
      <c r="AK96" s="614">
        <v>0</v>
      </c>
    </row>
    <row r="97" spans="1:37" s="612" customFormat="1" ht="15" customHeight="1" outlineLevel="1">
      <c r="A97" s="615" t="s">
        <v>14298</v>
      </c>
      <c r="B97" s="621">
        <v>97590</v>
      </c>
      <c r="C97" s="595" t="str">
        <f>IF($B97="","",IFERROR(VLOOKUP($B97,SERVIÇOS!$A:$F,2,0),IFERROR(VLOOKUP($B97,'COMPOSIÇÕES COMPLEMENTARES '!$C:$K,2,0),"")))</f>
        <v>LUMINÁRIA TIPO PLAFON REDONDO COM VIDRO FOSCO, DE SOBREPOR, COM 1 LÂMPADA FLUORESCENTE DE 15 W, SEM REATOR - FORNECIMENTO E INSTALAÇÃO. AF_02/2020</v>
      </c>
      <c r="D97" s="617" t="str">
        <f>IF($B97="","",IFERROR(VLOOKUP($B97,SERVIÇOS!$A:$F,3,0),IFERROR(VLOOKUP($B97,'COMPOSIÇÕES COMPLEMENTARES '!$C:$K,3,0),"")))</f>
        <v>UN</v>
      </c>
      <c r="E97" s="618">
        <v>84</v>
      </c>
      <c r="F97" s="619">
        <f>IF($B97="","",IFERROR(VLOOKUP($B97,SERVIÇOS!$A:$F,4,0),IFERROR(VLOOKUP($B97,'COMPOSIÇÕES COMPLEMENTARES '!$C:$K,6,0),"")))</f>
        <v>99.389999999999986</v>
      </c>
      <c r="G97" s="619">
        <f>IF($B97="","",IFERROR(VLOOKUP($B97,SERVIÇOS!$A:$F,5,0),IFERROR(VLOOKUP($B97,'COMPOSIÇÕES COMPLEMENTARES '!$C:$K,7,0),"")))</f>
        <v>17.71</v>
      </c>
      <c r="H97" s="619">
        <f t="shared" si="89"/>
        <v>117.1</v>
      </c>
      <c r="I97" s="619">
        <f t="shared" si="97"/>
        <v>8348.76</v>
      </c>
      <c r="J97" s="619">
        <f t="shared" si="98"/>
        <v>1487.64</v>
      </c>
      <c r="K97" s="619">
        <f t="shared" si="90"/>
        <v>9836.4</v>
      </c>
      <c r="L97" s="619"/>
      <c r="N97" s="433"/>
      <c r="O97" s="434" t="str">
        <f t="shared" si="92"/>
        <v/>
      </c>
      <c r="P97" s="433"/>
      <c r="Q97" s="435" t="str">
        <f t="shared" si="93"/>
        <v/>
      </c>
      <c r="R97" s="433"/>
      <c r="S97" s="436" t="str">
        <f t="shared" si="94"/>
        <v/>
      </c>
      <c r="T97" s="437">
        <f ca="1">SUMIF($N$8:S$9,"QUANT.",N97:S97)</f>
        <v>0</v>
      </c>
      <c r="U97" s="438">
        <f t="shared" ca="1" si="88"/>
        <v>0</v>
      </c>
      <c r="V97" s="450" t="str">
        <f t="shared" ca="1" si="91"/>
        <v>MEDIR</v>
      </c>
      <c r="W97" s="451">
        <f t="shared" ca="1" si="95"/>
        <v>84</v>
      </c>
      <c r="X97" s="451">
        <f t="shared" ca="1" si="96"/>
        <v>9836.4</v>
      </c>
      <c r="AJ97" s="614">
        <f t="shared" si="99"/>
        <v>97590</v>
      </c>
      <c r="AK97" s="614">
        <v>0</v>
      </c>
    </row>
    <row r="98" spans="1:37" s="612" customFormat="1" ht="15" customHeight="1" outlineLevel="1">
      <c r="A98" s="615" t="s">
        <v>14299</v>
      </c>
      <c r="B98" s="621">
        <v>97599</v>
      </c>
      <c r="C98" s="595" t="str">
        <f>IF($B98="","",IFERROR(VLOOKUP($B98,SERVIÇOS!$A:$F,2,0),IFERROR(VLOOKUP($B98,'COMPOSIÇÕES COMPLEMENTARES '!$C:$K,2,0),"")))</f>
        <v>LUMINÁRIA DE EMERGÊNCIA, COM 30 LÂMPADAS LED DE 2 W, SEM REATOR - FORNECIMENTO E INSTALAÇÃO. AF_02/2020</v>
      </c>
      <c r="D98" s="617" t="str">
        <f>IF($B98="","",IFERROR(VLOOKUP($B98,SERVIÇOS!$A:$F,3,0),IFERROR(VLOOKUP($B98,'COMPOSIÇÕES COMPLEMENTARES '!$C:$K,3,0),"")))</f>
        <v>UN</v>
      </c>
      <c r="E98" s="618">
        <v>17</v>
      </c>
      <c r="F98" s="619">
        <f>IF($B98="","",IFERROR(VLOOKUP($B98,SERVIÇOS!$A:$F,4,0),IFERROR(VLOOKUP($B98,'COMPOSIÇÕES COMPLEMENTARES '!$C:$K,6,0),"")))</f>
        <v>23.55</v>
      </c>
      <c r="G98" s="619">
        <f>IF($B98="","",IFERROR(VLOOKUP($B98,SERVIÇOS!$A:$F,5,0),IFERROR(VLOOKUP($B98,'COMPOSIÇÕES COMPLEMENTARES '!$C:$K,7,0),"")))</f>
        <v>5.93</v>
      </c>
      <c r="H98" s="619">
        <f t="shared" si="89"/>
        <v>29.48</v>
      </c>
      <c r="I98" s="619">
        <f t="shared" si="97"/>
        <v>400.35</v>
      </c>
      <c r="J98" s="619">
        <f t="shared" si="98"/>
        <v>100.81</v>
      </c>
      <c r="K98" s="619">
        <f t="shared" si="90"/>
        <v>501.16</v>
      </c>
      <c r="L98" s="619"/>
      <c r="N98" s="433"/>
      <c r="O98" s="434" t="str">
        <f t="shared" si="92"/>
        <v/>
      </c>
      <c r="P98" s="433"/>
      <c r="Q98" s="435" t="str">
        <f t="shared" si="93"/>
        <v/>
      </c>
      <c r="R98" s="433"/>
      <c r="S98" s="436" t="str">
        <f t="shared" si="94"/>
        <v/>
      </c>
      <c r="T98" s="437">
        <f ca="1">SUMIF($N$8:S$9,"QUANT.",N98:S98)</f>
        <v>0</v>
      </c>
      <c r="U98" s="438">
        <f t="shared" ca="1" si="88"/>
        <v>0</v>
      </c>
      <c r="V98" s="450" t="str">
        <f t="shared" ca="1" si="91"/>
        <v>MEDIR</v>
      </c>
      <c r="W98" s="451">
        <f t="shared" ca="1" si="95"/>
        <v>17</v>
      </c>
      <c r="X98" s="451">
        <f t="shared" ca="1" si="96"/>
        <v>501.16</v>
      </c>
      <c r="AJ98" s="614">
        <f t="shared" si="99"/>
        <v>97599</v>
      </c>
      <c r="AK98" s="614">
        <v>0</v>
      </c>
    </row>
    <row r="99" spans="1:37" s="612" customFormat="1" ht="15" customHeight="1" outlineLevel="1">
      <c r="A99" s="615"/>
      <c r="B99" s="621"/>
      <c r="C99" s="595" t="str">
        <f>IF($B99="","",IFERROR(VLOOKUP($B99,SERVIÇOS!$A:$F,2,0),IFERROR(VLOOKUP($B99,'COMPOSIÇÕES COMPLEMENTARES '!$C:$K,2,0),"")))</f>
        <v/>
      </c>
      <c r="D99" s="617" t="str">
        <f>IF($B99="","",IFERROR(VLOOKUP($B99,SERVIÇOS!$A:$F,3,0),IFERROR(VLOOKUP($B99,'COMPOSIÇÕES COMPLEMENTARES '!$C:$K,3,0),"")))</f>
        <v/>
      </c>
      <c r="E99" s="618"/>
      <c r="F99" s="619" t="str">
        <f>IF($B99="","",IFERROR(VLOOKUP($B99,SERVIÇOS!$A:$F,4,0),IFERROR(VLOOKUP($B99,'COMPOSIÇÕES COMPLEMENTARES '!$C:$K,6,0),"")))</f>
        <v/>
      </c>
      <c r="G99" s="619" t="str">
        <f>IF($B99="","",IFERROR(VLOOKUP($B99,SERVIÇOS!$A:$F,5,0),IFERROR(VLOOKUP($B99,'COMPOSIÇÕES COMPLEMENTARES '!$C:$K,7,0),"")))</f>
        <v/>
      </c>
      <c r="H99" s="619" t="str">
        <f t="shared" si="89"/>
        <v/>
      </c>
      <c r="I99" s="619" t="str">
        <f t="shared" si="97"/>
        <v/>
      </c>
      <c r="J99" s="619" t="str">
        <f t="shared" si="98"/>
        <v/>
      </c>
      <c r="K99" s="619" t="str">
        <f t="shared" si="90"/>
        <v/>
      </c>
      <c r="L99" s="619"/>
      <c r="N99" s="433"/>
      <c r="O99" s="434" t="str">
        <f t="shared" si="92"/>
        <v/>
      </c>
      <c r="P99" s="433"/>
      <c r="Q99" s="435" t="str">
        <f t="shared" si="93"/>
        <v/>
      </c>
      <c r="R99" s="433"/>
      <c r="S99" s="436" t="str">
        <f t="shared" si="94"/>
        <v/>
      </c>
      <c r="T99" s="437">
        <f ca="1">SUMIF($N$8:S$9,"QUANT.",N99:S99)</f>
        <v>0</v>
      </c>
      <c r="U99" s="438">
        <f t="shared" ca="1" si="88"/>
        <v>0</v>
      </c>
      <c r="V99" s="450" t="str">
        <f t="shared" si="91"/>
        <v/>
      </c>
      <c r="W99" s="451">
        <f t="shared" ca="1" si="95"/>
        <v>0</v>
      </c>
      <c r="X99" s="451" t="e">
        <f t="shared" ca="1" si="96"/>
        <v>#VALUE!</v>
      </c>
      <c r="AJ99" s="614">
        <f t="shared" si="99"/>
        <v>0</v>
      </c>
      <c r="AK99" s="614">
        <v>0</v>
      </c>
    </row>
    <row r="100" spans="1:37" s="623" customFormat="1" ht="15" customHeight="1">
      <c r="A100" s="625">
        <v>8</v>
      </c>
      <c r="B100" s="626"/>
      <c r="C100" s="597" t="s">
        <v>14119</v>
      </c>
      <c r="D100" s="627"/>
      <c r="E100" s="628"/>
      <c r="F100" s="629"/>
      <c r="G100" s="630"/>
      <c r="H100" s="630"/>
      <c r="I100" s="631">
        <f>TRUNC(SUMIF(I101:I107,"&gt;0",I101:I107),2)</f>
        <v>13984.65</v>
      </c>
      <c r="J100" s="631">
        <f>TRUNC(SUMIF(J101:J107,"&gt;0",J101:J107),2)</f>
        <v>1444.26</v>
      </c>
      <c r="K100" s="632"/>
      <c r="L100" s="631">
        <f>SUMIF(I100:J100,"&gt;0",I100:J100)</f>
        <v>15428.91</v>
      </c>
      <c r="N100" s="613"/>
      <c r="O100" s="613"/>
      <c r="P100" s="613"/>
      <c r="Q100" s="613"/>
      <c r="R100" s="613"/>
      <c r="S100" s="613"/>
      <c r="T100" s="613"/>
      <c r="U100" s="613"/>
      <c r="V100" s="613"/>
      <c r="W100" s="613"/>
      <c r="X100" s="613"/>
      <c r="AJ100" s="624"/>
      <c r="AK100" s="624"/>
    </row>
    <row r="101" spans="1:37" s="612" customFormat="1" ht="15" customHeight="1" outlineLevel="1">
      <c r="A101" s="615"/>
      <c r="B101" s="621"/>
      <c r="C101" s="598" t="s">
        <v>14120</v>
      </c>
      <c r="D101" s="617" t="str">
        <f>IF($B101="","",IFERROR(VLOOKUP($B101,SERVIÇOS!$A:$F,3,0),IFERROR(VLOOKUP($B101,'COMPOSIÇÕES COMPLEMENTARES '!$C:$K,3,0),"")))</f>
        <v/>
      </c>
      <c r="E101" s="618"/>
      <c r="F101" s="619" t="str">
        <f>IF($B101="","",IFERROR(VLOOKUP($B101,SERVIÇOS!$A:$F,4,0),IFERROR(VLOOKUP($B101,'COMPOSIÇÕES COMPLEMENTARES '!$C:$K,6,0),"")))</f>
        <v/>
      </c>
      <c r="G101" s="619" t="str">
        <f>IF($B101="","",IFERROR(VLOOKUP($B101,SERVIÇOS!$A:$F,5,0),IFERROR(VLOOKUP($B101,'COMPOSIÇÕES COMPLEMENTARES '!$C:$K,7,0),"")))</f>
        <v/>
      </c>
      <c r="H101" s="619" t="str">
        <f t="shared" si="89"/>
        <v/>
      </c>
      <c r="I101" s="619" t="str">
        <f t="shared" si="97"/>
        <v/>
      </c>
      <c r="J101" s="619" t="str">
        <f t="shared" si="98"/>
        <v/>
      </c>
      <c r="K101" s="619" t="str">
        <f t="shared" si="90"/>
        <v/>
      </c>
      <c r="L101" s="619"/>
      <c r="N101" s="433"/>
      <c r="O101" s="434" t="str">
        <f t="shared" si="92"/>
        <v/>
      </c>
      <c r="P101" s="433"/>
      <c r="Q101" s="435" t="str">
        <f t="shared" si="93"/>
        <v/>
      </c>
      <c r="R101" s="433"/>
      <c r="S101" s="436" t="str">
        <f t="shared" si="94"/>
        <v/>
      </c>
      <c r="T101" s="437">
        <f ca="1">SUMIF($N$8:S$9,"QUANT.",N101:S101)</f>
        <v>0</v>
      </c>
      <c r="U101" s="438">
        <f t="shared" ca="1" si="88"/>
        <v>0</v>
      </c>
      <c r="V101" s="450" t="str">
        <f t="shared" si="91"/>
        <v/>
      </c>
      <c r="W101" s="451">
        <f t="shared" ca="1" si="95"/>
        <v>0</v>
      </c>
      <c r="X101" s="451" t="e">
        <f t="shared" ca="1" si="96"/>
        <v>#VALUE!</v>
      </c>
      <c r="AJ101" s="614">
        <f t="shared" si="99"/>
        <v>0</v>
      </c>
      <c r="AK101" s="614">
        <v>0</v>
      </c>
    </row>
    <row r="102" spans="1:37" s="612" customFormat="1" ht="15" customHeight="1" outlineLevel="1">
      <c r="A102" s="615" t="s">
        <v>14189</v>
      </c>
      <c r="B102" s="621">
        <v>100561</v>
      </c>
      <c r="C102" s="595" t="str">
        <f>IF($B102="","",IFERROR(VLOOKUP($B102,SERVIÇOS!$A:$F,2,0),IFERROR(VLOOKUP($B102,'COMPOSIÇÕES COMPLEMENTARES '!$C:$K,2,0),"")))</f>
        <v>QUADRO DE DISTRIBUICAO PARA TELEFONE N.3, 40X40X12CM EM CHAPA METALICA, DE EMBUTIR, SEM ACESSORIOS, PADRAO TELEBRAS, FORNECIMENTO E INSTALAÇÃO. AF_11/2019</v>
      </c>
      <c r="D102" s="617" t="str">
        <f>IF($B102="","",IFERROR(VLOOKUP($B102,SERVIÇOS!$A:$F,3,0),IFERROR(VLOOKUP($B102,'COMPOSIÇÕES COMPLEMENTARES '!$C:$K,3,0),"")))</f>
        <v>UN</v>
      </c>
      <c r="E102" s="618">
        <v>1</v>
      </c>
      <c r="F102" s="619">
        <f>IF($B102="","",IFERROR(VLOOKUP($B102,SERVIÇOS!$A:$F,4,0),IFERROR(VLOOKUP($B102,'COMPOSIÇÕES COMPLEMENTARES '!$C:$K,6,0),"")))</f>
        <v>207.39000000000001</v>
      </c>
      <c r="G102" s="619">
        <f>IF($B102="","",IFERROR(VLOOKUP($B102,SERVIÇOS!$A:$F,5,0),IFERROR(VLOOKUP($B102,'COMPOSIÇÕES COMPLEMENTARES '!$C:$K,7,0),"")))</f>
        <v>45.47</v>
      </c>
      <c r="H102" s="619">
        <f t="shared" si="89"/>
        <v>252.86</v>
      </c>
      <c r="I102" s="619">
        <f t="shared" si="97"/>
        <v>207.39</v>
      </c>
      <c r="J102" s="619">
        <f t="shared" si="98"/>
        <v>45.47</v>
      </c>
      <c r="K102" s="619">
        <f t="shared" si="90"/>
        <v>252.85999999999999</v>
      </c>
      <c r="L102" s="619"/>
      <c r="N102" s="433"/>
      <c r="O102" s="434" t="str">
        <f t="shared" si="92"/>
        <v/>
      </c>
      <c r="P102" s="433"/>
      <c r="Q102" s="435" t="str">
        <f t="shared" si="93"/>
        <v/>
      </c>
      <c r="R102" s="433"/>
      <c r="S102" s="436" t="str">
        <f t="shared" si="94"/>
        <v/>
      </c>
      <c r="T102" s="437">
        <f ca="1">SUMIF($N$8:S$9,"QUANT.",N102:S102)</f>
        <v>0</v>
      </c>
      <c r="U102" s="438">
        <f t="shared" ca="1" si="88"/>
        <v>0</v>
      </c>
      <c r="V102" s="450" t="str">
        <f t="shared" ca="1" si="91"/>
        <v>MEDIR</v>
      </c>
      <c r="W102" s="451">
        <f t="shared" ca="1" si="95"/>
        <v>1</v>
      </c>
      <c r="X102" s="451">
        <f t="shared" ca="1" si="96"/>
        <v>252.85999999999999</v>
      </c>
      <c r="AJ102" s="614">
        <f t="shared" si="99"/>
        <v>100561</v>
      </c>
      <c r="AK102" s="614">
        <v>0</v>
      </c>
    </row>
    <row r="103" spans="1:37" s="612" customFormat="1" ht="15" customHeight="1" outlineLevel="1">
      <c r="A103" s="615" t="s">
        <v>14190</v>
      </c>
      <c r="B103" s="621">
        <v>98305</v>
      </c>
      <c r="C103" s="595" t="str">
        <f>IF($B103="","",IFERROR(VLOOKUP($B103,SERVIÇOS!$A:$F,2,0),IFERROR(VLOOKUP($B103,'COMPOSIÇÕES COMPLEMENTARES '!$C:$K,2,0),"")))</f>
        <v>RACK FECHADO PARA SERVIDOR - FORNECIMENTO E INSTALAÇÃO. AF_11/2019</v>
      </c>
      <c r="D103" s="617" t="str">
        <f>IF($B103="","",IFERROR(VLOOKUP($B103,SERVIÇOS!$A:$F,3,0),IFERROR(VLOOKUP($B103,'COMPOSIÇÕES COMPLEMENTARES '!$C:$K,3,0),"")))</f>
        <v>UN</v>
      </c>
      <c r="E103" s="618">
        <v>1</v>
      </c>
      <c r="F103" s="619">
        <f>IF($B103="","",IFERROR(VLOOKUP($B103,SERVIÇOS!$A:$F,4,0),IFERROR(VLOOKUP($B103,'COMPOSIÇÕES COMPLEMENTARES '!$C:$K,6,0),"")))</f>
        <v>3259.07</v>
      </c>
      <c r="G103" s="619">
        <f>IF($B103="","",IFERROR(VLOOKUP($B103,SERVIÇOS!$A:$F,5,0),IFERROR(VLOOKUP($B103,'COMPOSIÇÕES COMPLEMENTARES '!$C:$K,7,0),"")))</f>
        <v>45.41</v>
      </c>
      <c r="H103" s="619">
        <f t="shared" si="89"/>
        <v>3304.48</v>
      </c>
      <c r="I103" s="619">
        <f t="shared" si="97"/>
        <v>3259.07</v>
      </c>
      <c r="J103" s="619">
        <f t="shared" si="98"/>
        <v>45.41</v>
      </c>
      <c r="K103" s="619">
        <f t="shared" si="90"/>
        <v>3304.48</v>
      </c>
      <c r="L103" s="619"/>
      <c r="N103" s="433"/>
      <c r="O103" s="434" t="str">
        <f t="shared" si="92"/>
        <v/>
      </c>
      <c r="P103" s="433"/>
      <c r="Q103" s="435" t="str">
        <f t="shared" si="93"/>
        <v/>
      </c>
      <c r="R103" s="433"/>
      <c r="S103" s="436" t="str">
        <f t="shared" si="94"/>
        <v/>
      </c>
      <c r="T103" s="437">
        <f ca="1">SUMIF($N$8:S$9,"QUANT.",N103:S103)</f>
        <v>0</v>
      </c>
      <c r="U103" s="438">
        <f t="shared" ca="1" si="88"/>
        <v>0</v>
      </c>
      <c r="V103" s="450" t="str">
        <f t="shared" ca="1" si="91"/>
        <v>MEDIR</v>
      </c>
      <c r="W103" s="451">
        <f t="shared" ca="1" si="95"/>
        <v>1</v>
      </c>
      <c r="X103" s="451">
        <f t="shared" ca="1" si="96"/>
        <v>3304.48</v>
      </c>
      <c r="AJ103" s="614">
        <f t="shared" si="99"/>
        <v>98305</v>
      </c>
      <c r="AK103" s="614">
        <v>0</v>
      </c>
    </row>
    <row r="104" spans="1:37" s="612" customFormat="1" ht="15" customHeight="1" outlineLevel="1">
      <c r="A104" s="615" t="s">
        <v>14191</v>
      </c>
      <c r="B104" s="621">
        <v>98301</v>
      </c>
      <c r="C104" s="595" t="str">
        <f>IF($B104="","",IFERROR(VLOOKUP($B104,SERVIÇOS!$A:$F,2,0),IFERROR(VLOOKUP($B104,'COMPOSIÇÕES COMPLEMENTARES '!$C:$K,2,0),"")))</f>
        <v>PATCH PANEL 24 PORTAS, CATEGORIA 5E - FORNECIMENTO E INSTALAÇÃO. AF_11/2019</v>
      </c>
      <c r="D104" s="617" t="str">
        <f>IF($B104="","",IFERROR(VLOOKUP($B104,SERVIÇOS!$A:$F,3,0),IFERROR(VLOOKUP($B104,'COMPOSIÇÕES COMPLEMENTARES '!$C:$K,3,0),"")))</f>
        <v>UN</v>
      </c>
      <c r="E104" s="618">
        <v>3</v>
      </c>
      <c r="F104" s="619">
        <f>IF($B104="","",IFERROR(VLOOKUP($B104,SERVIÇOS!$A:$F,4,0),IFERROR(VLOOKUP($B104,'COMPOSIÇÕES COMPLEMENTARES '!$C:$K,6,0),"")))</f>
        <v>495.98</v>
      </c>
      <c r="G104" s="619">
        <f>IF($B104="","",IFERROR(VLOOKUP($B104,SERVIÇOS!$A:$F,5,0),IFERROR(VLOOKUP($B104,'COMPOSIÇÕES COMPLEMENTARES '!$C:$K,7,0),"")))</f>
        <v>274.62</v>
      </c>
      <c r="H104" s="619">
        <f t="shared" si="89"/>
        <v>770.6</v>
      </c>
      <c r="I104" s="619">
        <f t="shared" si="97"/>
        <v>1487.94</v>
      </c>
      <c r="J104" s="619">
        <f t="shared" si="98"/>
        <v>823.86</v>
      </c>
      <c r="K104" s="619">
        <f t="shared" si="90"/>
        <v>2311.8000000000002</v>
      </c>
      <c r="L104" s="619"/>
      <c r="N104" s="433"/>
      <c r="O104" s="434" t="str">
        <f t="shared" si="92"/>
        <v/>
      </c>
      <c r="P104" s="433"/>
      <c r="Q104" s="435" t="str">
        <f t="shared" si="93"/>
        <v/>
      </c>
      <c r="R104" s="433"/>
      <c r="S104" s="436" t="str">
        <f t="shared" si="94"/>
        <v/>
      </c>
      <c r="T104" s="437">
        <f ca="1">SUMIF($N$8:S$9,"QUANT.",N104:S104)</f>
        <v>0</v>
      </c>
      <c r="U104" s="438">
        <f t="shared" ca="1" si="88"/>
        <v>0</v>
      </c>
      <c r="V104" s="450" t="str">
        <f t="shared" ca="1" si="91"/>
        <v>MEDIR</v>
      </c>
      <c r="W104" s="451">
        <f t="shared" ca="1" si="95"/>
        <v>3</v>
      </c>
      <c r="X104" s="451">
        <f t="shared" ca="1" si="96"/>
        <v>2311.8000000000002</v>
      </c>
      <c r="AJ104" s="614">
        <f t="shared" si="99"/>
        <v>98301</v>
      </c>
      <c r="AK104" s="614">
        <v>0</v>
      </c>
    </row>
    <row r="105" spans="1:37" s="612" customFormat="1" ht="15" customHeight="1" outlineLevel="1">
      <c r="A105" s="615" t="s">
        <v>14192</v>
      </c>
      <c r="B105" s="621">
        <v>98307</v>
      </c>
      <c r="C105" s="595" t="str">
        <f>IF($B105="","",IFERROR(VLOOKUP($B105,SERVIÇOS!$A:$F,2,0),IFERROR(VLOOKUP($B105,'COMPOSIÇÕES COMPLEMENTARES '!$C:$K,2,0),"")))</f>
        <v>TOMADA DE REDE RJ45 - FORNECIMENTO E INSTALAÇÃO. AF_11/2019</v>
      </c>
      <c r="D105" s="617" t="str">
        <f>IF($B105="","",IFERROR(VLOOKUP($B105,SERVIÇOS!$A:$F,3,0),IFERROR(VLOOKUP($B105,'COMPOSIÇÕES COMPLEMENTARES '!$C:$K,3,0),"")))</f>
        <v>UN</v>
      </c>
      <c r="E105" s="618">
        <v>23</v>
      </c>
      <c r="F105" s="619">
        <f>IF($B105="","",IFERROR(VLOOKUP($B105,SERVIÇOS!$A:$F,4,0),IFERROR(VLOOKUP($B105,'COMPOSIÇÕES COMPLEMENTARES '!$C:$K,6,0),"")))</f>
        <v>44.900000000000006</v>
      </c>
      <c r="G105" s="619">
        <f>IF($B105="","",IFERROR(VLOOKUP($B105,SERVIÇOS!$A:$F,5,0),IFERROR(VLOOKUP($B105,'COMPOSIÇÕES COMPLEMENTARES '!$C:$K,7,0),"")))</f>
        <v>9.1199999999999992</v>
      </c>
      <c r="H105" s="619">
        <f t="shared" si="89"/>
        <v>54.02</v>
      </c>
      <c r="I105" s="619">
        <f t="shared" si="97"/>
        <v>1032.7</v>
      </c>
      <c r="J105" s="619">
        <f t="shared" si="98"/>
        <v>209.76</v>
      </c>
      <c r="K105" s="619">
        <f t="shared" si="90"/>
        <v>1242.46</v>
      </c>
      <c r="L105" s="619"/>
      <c r="N105" s="433"/>
      <c r="O105" s="434" t="str">
        <f t="shared" si="92"/>
        <v/>
      </c>
      <c r="P105" s="433"/>
      <c r="Q105" s="435" t="str">
        <f t="shared" si="93"/>
        <v/>
      </c>
      <c r="R105" s="433"/>
      <c r="S105" s="436" t="str">
        <f t="shared" si="94"/>
        <v/>
      </c>
      <c r="T105" s="437">
        <f ca="1">SUMIF($N$8:S$9,"QUANT.",N105:S105)</f>
        <v>0</v>
      </c>
      <c r="U105" s="438">
        <f t="shared" ca="1" si="88"/>
        <v>0</v>
      </c>
      <c r="V105" s="450" t="str">
        <f t="shared" ca="1" si="91"/>
        <v>MEDIR</v>
      </c>
      <c r="W105" s="451">
        <f t="shared" ca="1" si="95"/>
        <v>23</v>
      </c>
      <c r="X105" s="451">
        <f t="shared" ca="1" si="96"/>
        <v>1242.46</v>
      </c>
      <c r="AJ105" s="614">
        <f t="shared" si="99"/>
        <v>98307</v>
      </c>
      <c r="AK105" s="614">
        <v>0</v>
      </c>
    </row>
    <row r="106" spans="1:37" s="612" customFormat="1" ht="15" customHeight="1" outlineLevel="1">
      <c r="A106" s="615" t="s">
        <v>14193</v>
      </c>
      <c r="B106" s="621">
        <v>98308</v>
      </c>
      <c r="C106" s="595" t="str">
        <f>IF($B106="","",IFERROR(VLOOKUP($B106,SERVIÇOS!$A:$F,2,0),IFERROR(VLOOKUP($B106,'COMPOSIÇÕES COMPLEMENTARES '!$C:$K,2,0),"")))</f>
        <v>TOMADA PARA TELEFONE RJ11 - FORNECIMENTO E INSTALAÇÃO. AF_11/2019</v>
      </c>
      <c r="D106" s="617" t="str">
        <f>IF($B106="","",IFERROR(VLOOKUP($B106,SERVIÇOS!$A:$F,3,0),IFERROR(VLOOKUP($B106,'COMPOSIÇÕES COMPLEMENTARES '!$C:$K,3,0),"")))</f>
        <v>UN</v>
      </c>
      <c r="E106" s="618">
        <v>23</v>
      </c>
      <c r="F106" s="619">
        <f>IF($B106="","",IFERROR(VLOOKUP($B106,SERVIÇOS!$A:$F,4,0),IFERROR(VLOOKUP($B106,'COMPOSIÇÕES COMPLEMENTARES '!$C:$K,6,0),"")))</f>
        <v>26.85</v>
      </c>
      <c r="G106" s="619">
        <f>IF($B106="","",IFERROR(VLOOKUP($B106,SERVIÇOS!$A:$F,5,0),IFERROR(VLOOKUP($B106,'COMPOSIÇÕES COMPLEMENTARES '!$C:$K,7,0),"")))</f>
        <v>9.1199999999999992</v>
      </c>
      <c r="H106" s="619">
        <f t="shared" si="89"/>
        <v>35.97</v>
      </c>
      <c r="I106" s="619">
        <f t="shared" si="97"/>
        <v>617.54999999999995</v>
      </c>
      <c r="J106" s="619">
        <f t="shared" si="98"/>
        <v>209.76</v>
      </c>
      <c r="K106" s="619">
        <f t="shared" si="90"/>
        <v>827.31</v>
      </c>
      <c r="L106" s="619"/>
      <c r="N106" s="433"/>
      <c r="O106" s="434" t="str">
        <f t="shared" si="92"/>
        <v/>
      </c>
      <c r="P106" s="433"/>
      <c r="Q106" s="435" t="str">
        <f t="shared" si="93"/>
        <v/>
      </c>
      <c r="R106" s="433"/>
      <c r="S106" s="436" t="str">
        <f t="shared" si="94"/>
        <v/>
      </c>
      <c r="T106" s="437">
        <f ca="1">SUMIF($N$8:S$9,"QUANT.",N106:S106)</f>
        <v>0</v>
      </c>
      <c r="U106" s="438">
        <f t="shared" ca="1" si="88"/>
        <v>0</v>
      </c>
      <c r="V106" s="450" t="str">
        <f t="shared" ca="1" si="91"/>
        <v>MEDIR</v>
      </c>
      <c r="W106" s="451">
        <f t="shared" ca="1" si="95"/>
        <v>23</v>
      </c>
      <c r="X106" s="451">
        <f t="shared" ca="1" si="96"/>
        <v>827.31</v>
      </c>
      <c r="AJ106" s="614">
        <f t="shared" si="99"/>
        <v>98308</v>
      </c>
      <c r="AK106" s="614">
        <v>0</v>
      </c>
    </row>
    <row r="107" spans="1:37" s="612" customFormat="1" ht="15" customHeight="1" outlineLevel="1">
      <c r="A107" s="615" t="s">
        <v>14194</v>
      </c>
      <c r="B107" s="621">
        <v>98295</v>
      </c>
      <c r="C107" s="595" t="str">
        <f>IF($B107="","",IFERROR(VLOOKUP($B107,SERVIÇOS!$A:$F,2,0),IFERROR(VLOOKUP($B107,'COMPOSIÇÕES COMPLEMENTARES '!$C:$K,2,0),"")))</f>
        <v>CABO ELETRÔNICO CATEGORIA 5E, INSTALADO EM EDIFICAÇÃO INSTITUCIONAL - FORNECIMENTO E INSTALAÇÃO. AF_11/2019</v>
      </c>
      <c r="D107" s="617" t="str">
        <f>IF($B107="","",IFERROR(VLOOKUP($B107,SERVIÇOS!$A:$F,3,0),IFERROR(VLOOKUP($B107,'COMPOSIÇÕES COMPLEMENTARES '!$C:$K,3,0),"")))</f>
        <v>M</v>
      </c>
      <c r="E107" s="618">
        <v>1000</v>
      </c>
      <c r="F107" s="619">
        <f>IF($B107="","",IFERROR(VLOOKUP($B107,SERVIÇOS!$A:$F,4,0),IFERROR(VLOOKUP($B107,'COMPOSIÇÕES COMPLEMENTARES '!$C:$K,6,0),"")))</f>
        <v>7.38</v>
      </c>
      <c r="G107" s="619">
        <f>IF($B107="","",IFERROR(VLOOKUP($B107,SERVIÇOS!$A:$F,5,0),IFERROR(VLOOKUP($B107,'COMPOSIÇÕES COMPLEMENTARES '!$C:$K,7,0),"")))</f>
        <v>0.11</v>
      </c>
      <c r="H107" s="619">
        <f t="shared" si="89"/>
        <v>7.49</v>
      </c>
      <c r="I107" s="619">
        <f t="shared" si="97"/>
        <v>7380</v>
      </c>
      <c r="J107" s="619">
        <f t="shared" si="98"/>
        <v>110</v>
      </c>
      <c r="K107" s="619">
        <f t="shared" si="90"/>
        <v>7490</v>
      </c>
      <c r="L107" s="619"/>
      <c r="N107" s="433"/>
      <c r="O107" s="434" t="str">
        <f t="shared" si="92"/>
        <v/>
      </c>
      <c r="P107" s="433"/>
      <c r="Q107" s="435" t="str">
        <f t="shared" si="93"/>
        <v/>
      </c>
      <c r="R107" s="433"/>
      <c r="S107" s="436" t="str">
        <f t="shared" si="94"/>
        <v/>
      </c>
      <c r="T107" s="437">
        <f ca="1">SUMIF($N$8:S$9,"QUANT.",N107:S107)</f>
        <v>0</v>
      </c>
      <c r="U107" s="438">
        <f t="shared" ca="1" si="88"/>
        <v>0</v>
      </c>
      <c r="V107" s="450" t="str">
        <f t="shared" ca="1" si="91"/>
        <v>MEDIR</v>
      </c>
      <c r="W107" s="451">
        <f t="shared" ca="1" si="95"/>
        <v>1000</v>
      </c>
      <c r="X107" s="451">
        <f t="shared" ca="1" si="96"/>
        <v>7490</v>
      </c>
      <c r="AJ107" s="614">
        <f t="shared" si="99"/>
        <v>98295</v>
      </c>
      <c r="AK107" s="614">
        <v>0</v>
      </c>
    </row>
    <row r="108" spans="1:37" s="612" customFormat="1" ht="15" customHeight="1" outlineLevel="1">
      <c r="A108" s="615"/>
      <c r="B108" s="621"/>
      <c r="C108" s="595" t="str">
        <f>IF($B108="","",IFERROR(VLOOKUP($B108,SERVIÇOS!$A:$F,2,0),IFERROR(VLOOKUP($B108,'COMPOSIÇÕES COMPLEMENTARES '!$C:$K,2,0),"")))</f>
        <v/>
      </c>
      <c r="D108" s="617" t="str">
        <f>IF($B108="","",IFERROR(VLOOKUP($B108,SERVIÇOS!$A:$F,3,0),IFERROR(VLOOKUP($B108,'COMPOSIÇÕES COMPLEMENTARES '!$C:$K,3,0),"")))</f>
        <v/>
      </c>
      <c r="E108" s="618"/>
      <c r="F108" s="619" t="str">
        <f>IF($B108="","",IFERROR(VLOOKUP($B108,SERVIÇOS!$A:$F,4,0),IFERROR(VLOOKUP($B108,'COMPOSIÇÕES COMPLEMENTARES '!$C:$K,6,0),"")))</f>
        <v/>
      </c>
      <c r="G108" s="619" t="str">
        <f>IF($B108="","",IFERROR(VLOOKUP($B108,SERVIÇOS!$A:$F,5,0),IFERROR(VLOOKUP($B108,'COMPOSIÇÕES COMPLEMENTARES '!$C:$K,7,0),"")))</f>
        <v/>
      </c>
      <c r="H108" s="619" t="str">
        <f t="shared" si="89"/>
        <v/>
      </c>
      <c r="I108" s="619" t="str">
        <f t="shared" si="97"/>
        <v/>
      </c>
      <c r="J108" s="619" t="str">
        <f t="shared" si="98"/>
        <v/>
      </c>
      <c r="K108" s="619" t="str">
        <f t="shared" si="90"/>
        <v/>
      </c>
      <c r="L108" s="619"/>
      <c r="N108" s="433"/>
      <c r="O108" s="434" t="str">
        <f t="shared" si="92"/>
        <v/>
      </c>
      <c r="P108" s="433"/>
      <c r="Q108" s="435" t="str">
        <f t="shared" si="93"/>
        <v/>
      </c>
      <c r="R108" s="433"/>
      <c r="S108" s="436" t="str">
        <f t="shared" si="94"/>
        <v/>
      </c>
      <c r="T108" s="437">
        <f ca="1">SUMIF($N$8:S$9,"QUANT.",N108:S108)</f>
        <v>0</v>
      </c>
      <c r="U108" s="438">
        <f t="shared" ca="1" si="88"/>
        <v>0</v>
      </c>
      <c r="V108" s="450" t="str">
        <f t="shared" si="91"/>
        <v/>
      </c>
      <c r="W108" s="451">
        <f t="shared" ca="1" si="95"/>
        <v>0</v>
      </c>
      <c r="X108" s="451" t="e">
        <f t="shared" ca="1" si="96"/>
        <v>#VALUE!</v>
      </c>
      <c r="AJ108" s="614">
        <f t="shared" si="99"/>
        <v>0</v>
      </c>
      <c r="AK108" s="614">
        <v>0</v>
      </c>
    </row>
    <row r="109" spans="1:37" s="623" customFormat="1" ht="15" customHeight="1">
      <c r="A109" s="625">
        <v>9</v>
      </c>
      <c r="B109" s="626"/>
      <c r="C109" s="597" t="s">
        <v>14121</v>
      </c>
      <c r="D109" s="627"/>
      <c r="E109" s="628"/>
      <c r="F109" s="629"/>
      <c r="G109" s="630"/>
      <c r="H109" s="630"/>
      <c r="I109" s="631">
        <f>TRUNC(SUMIF(I110:I183,"&gt;0",I110:I183),2)</f>
        <v>63849.98</v>
      </c>
      <c r="J109" s="631">
        <f>TRUNC(SUMIF(J110:J183,"&gt;0",J110:J183),2)</f>
        <v>15857.26</v>
      </c>
      <c r="K109" s="632"/>
      <c r="L109" s="631">
        <f>SUMIF(I109:J109,"&gt;0",I109:J109)</f>
        <v>79707.240000000005</v>
      </c>
      <c r="N109" s="613"/>
      <c r="O109" s="613"/>
      <c r="P109" s="613"/>
      <c r="Q109" s="613"/>
      <c r="R109" s="613"/>
      <c r="S109" s="613"/>
      <c r="T109" s="613"/>
      <c r="U109" s="613"/>
      <c r="V109" s="613"/>
      <c r="W109" s="613"/>
      <c r="X109" s="613"/>
      <c r="AJ109" s="624"/>
      <c r="AK109" s="624"/>
    </row>
    <row r="110" spans="1:37" s="612" customFormat="1" outlineLevel="1">
      <c r="A110" s="615"/>
      <c r="B110" s="621"/>
      <c r="C110" s="598" t="s">
        <v>14122</v>
      </c>
      <c r="D110" s="617" t="str">
        <f>IF($B110="","",IFERROR(VLOOKUP($B110,SERVIÇOS!$A:$F,3,0),IFERROR(VLOOKUP($B110,'COMPOSIÇÕES COMPLEMENTARES '!$C:$K,3,0),"")))</f>
        <v/>
      </c>
      <c r="E110" s="618"/>
      <c r="F110" s="619" t="str">
        <f>IF($B110="","",IFERROR(VLOOKUP($B110,SERVIÇOS!$A:$F,4,0),IFERROR(VLOOKUP($B110,'COMPOSIÇÕES COMPLEMENTARES '!$C:$K,6,0),"")))</f>
        <v/>
      </c>
      <c r="G110" s="619" t="str">
        <f>IF($B110="","",IFERROR(VLOOKUP($B110,SERVIÇOS!$A:$F,5,0),IFERROR(VLOOKUP($B110,'COMPOSIÇÕES COMPLEMENTARES '!$C:$K,7,0),"")))</f>
        <v/>
      </c>
      <c r="H110" s="619" t="str">
        <f t="shared" si="89"/>
        <v/>
      </c>
      <c r="I110" s="619" t="str">
        <f t="shared" si="97"/>
        <v/>
      </c>
      <c r="J110" s="619" t="str">
        <f t="shared" si="98"/>
        <v/>
      </c>
      <c r="K110" s="619" t="str">
        <f t="shared" si="90"/>
        <v/>
      </c>
      <c r="L110" s="619"/>
      <c r="N110" s="433"/>
      <c r="O110" s="434" t="str">
        <f t="shared" si="92"/>
        <v/>
      </c>
      <c r="P110" s="433"/>
      <c r="Q110" s="435" t="str">
        <f t="shared" si="93"/>
        <v/>
      </c>
      <c r="R110" s="433"/>
      <c r="S110" s="436" t="str">
        <f t="shared" si="94"/>
        <v/>
      </c>
      <c r="T110" s="437">
        <f ca="1">SUMIF($N$8:S$9,"QUANT.",N110:S110)</f>
        <v>0</v>
      </c>
      <c r="U110" s="438">
        <f t="shared" ca="1" si="88"/>
        <v>0</v>
      </c>
      <c r="V110" s="450" t="str">
        <f t="shared" si="91"/>
        <v/>
      </c>
      <c r="W110" s="451">
        <f t="shared" ca="1" si="95"/>
        <v>0</v>
      </c>
      <c r="X110" s="451" t="e">
        <f t="shared" ca="1" si="96"/>
        <v>#VALUE!</v>
      </c>
      <c r="AJ110" s="614">
        <f t="shared" si="99"/>
        <v>0</v>
      </c>
      <c r="AK110" s="614">
        <v>0</v>
      </c>
    </row>
    <row r="111" spans="1:37" s="612" customFormat="1" ht="15" customHeight="1" outlineLevel="1">
      <c r="A111" s="615" t="s">
        <v>14195</v>
      </c>
      <c r="B111" s="621">
        <v>97741</v>
      </c>
      <c r="C111" s="595" t="str">
        <f>IF($B111="","",IFERROR(VLOOKUP($B111,SERVIÇOS!$A:$F,2,0),IFERROR(VLOOKUP($B111,'COMPOSIÇÕES COMPLEMENTARES '!$C:$K,2,0),"")))</f>
        <v>KIT CAVALETE PARA MEDIÇÃO DE ÁGUA - ENTRADA INDIVIDUALIZADA, EM PVC DN 25 (¾), PARA 1 MEDIDOR  FORNECIMENTO E INSTALAÇÃO (EXCLUSIVE HIDRÔMETRO). AF_11/2016</v>
      </c>
      <c r="D111" s="617" t="str">
        <f>IF($B111="","",IFERROR(VLOOKUP($B111,SERVIÇOS!$A:$F,3,0),IFERROR(VLOOKUP($B111,'COMPOSIÇÕES COMPLEMENTARES '!$C:$K,3,0),"")))</f>
        <v>UN</v>
      </c>
      <c r="E111" s="618">
        <v>1</v>
      </c>
      <c r="F111" s="619">
        <f>IF($B111="","",IFERROR(VLOOKUP($B111,SERVIÇOS!$A:$F,4,0),IFERROR(VLOOKUP($B111,'COMPOSIÇÕES COMPLEMENTARES '!$C:$K,6,0),"")))</f>
        <v>127.87</v>
      </c>
      <c r="G111" s="619">
        <f>IF($B111="","",IFERROR(VLOOKUP($B111,SERVIÇOS!$A:$F,5,0),IFERROR(VLOOKUP($B111,'COMPOSIÇÕES COMPLEMENTARES '!$C:$K,7,0),"")))</f>
        <v>62.99</v>
      </c>
      <c r="H111" s="619">
        <f t="shared" si="89"/>
        <v>190.86</v>
      </c>
      <c r="I111" s="619">
        <f t="shared" si="97"/>
        <v>127.87</v>
      </c>
      <c r="J111" s="619">
        <f t="shared" si="98"/>
        <v>62.99</v>
      </c>
      <c r="K111" s="619">
        <f t="shared" si="90"/>
        <v>190.86</v>
      </c>
      <c r="L111" s="619"/>
      <c r="N111" s="433"/>
      <c r="O111" s="434" t="str">
        <f t="shared" si="92"/>
        <v/>
      </c>
      <c r="P111" s="433"/>
      <c r="Q111" s="435" t="str">
        <f t="shared" si="93"/>
        <v/>
      </c>
      <c r="R111" s="433"/>
      <c r="S111" s="436" t="str">
        <f t="shared" si="94"/>
        <v/>
      </c>
      <c r="T111" s="437">
        <f ca="1">SUMIF($N$8:S$9,"QUANT.",N111:S111)</f>
        <v>0</v>
      </c>
      <c r="U111" s="438">
        <f t="shared" ca="1" si="88"/>
        <v>0</v>
      </c>
      <c r="V111" s="450" t="str">
        <f t="shared" ca="1" si="91"/>
        <v>MEDIR</v>
      </c>
      <c r="W111" s="451">
        <f t="shared" ca="1" si="95"/>
        <v>1</v>
      </c>
      <c r="X111" s="451">
        <f t="shared" ca="1" si="96"/>
        <v>190.86</v>
      </c>
      <c r="AJ111" s="614">
        <f t="shared" si="99"/>
        <v>97741</v>
      </c>
      <c r="AK111" s="614">
        <v>0</v>
      </c>
    </row>
    <row r="112" spans="1:37" s="612" customFormat="1" ht="15" customHeight="1" outlineLevel="1">
      <c r="A112" s="615" t="s">
        <v>14197</v>
      </c>
      <c r="B112" s="621">
        <v>95675</v>
      </c>
      <c r="C112" s="595" t="str">
        <f>IF($B112="","",IFERROR(VLOOKUP($B112,SERVIÇOS!$A:$F,2,0),IFERROR(VLOOKUP($B112,'COMPOSIÇÕES COMPLEMENTARES '!$C:$K,2,0),"")))</f>
        <v>HIDRÔMETRO DN 25 (¾ ), 5,0 M³/H FORNECIMENTO E INSTALAÇÃO. AF_11/2016</v>
      </c>
      <c r="D112" s="617" t="str">
        <f>IF($B112="","",IFERROR(VLOOKUP($B112,SERVIÇOS!$A:$F,3,0),IFERROR(VLOOKUP($B112,'COMPOSIÇÕES COMPLEMENTARES '!$C:$K,3,0),"")))</f>
        <v>UN</v>
      </c>
      <c r="E112" s="618">
        <v>1</v>
      </c>
      <c r="F112" s="619">
        <f>IF($B112="","",IFERROR(VLOOKUP($B112,SERVIÇOS!$A:$F,4,0),IFERROR(VLOOKUP($B112,'COMPOSIÇÕES COMPLEMENTARES '!$C:$K,6,0),"")))</f>
        <v>123.71000000000001</v>
      </c>
      <c r="G112" s="619">
        <f>IF($B112="","",IFERROR(VLOOKUP($B112,SERVIÇOS!$A:$F,5,0),IFERROR(VLOOKUP($B112,'COMPOSIÇÕES COMPLEMENTARES '!$C:$K,7,0),"")))</f>
        <v>22.82</v>
      </c>
      <c r="H112" s="619">
        <f t="shared" si="89"/>
        <v>146.53</v>
      </c>
      <c r="I112" s="619">
        <f t="shared" si="97"/>
        <v>123.71</v>
      </c>
      <c r="J112" s="619">
        <f t="shared" si="98"/>
        <v>22.82</v>
      </c>
      <c r="K112" s="619">
        <f t="shared" si="90"/>
        <v>146.53</v>
      </c>
      <c r="L112" s="619"/>
      <c r="N112" s="433"/>
      <c r="O112" s="434" t="str">
        <f t="shared" si="92"/>
        <v/>
      </c>
      <c r="P112" s="433"/>
      <c r="Q112" s="435" t="str">
        <f t="shared" si="93"/>
        <v/>
      </c>
      <c r="R112" s="433"/>
      <c r="S112" s="436" t="str">
        <f t="shared" si="94"/>
        <v/>
      </c>
      <c r="T112" s="437">
        <f ca="1">SUMIF($N$8:S$9,"QUANT.",N112:S112)</f>
        <v>0</v>
      </c>
      <c r="U112" s="438">
        <f t="shared" ca="1" si="88"/>
        <v>0</v>
      </c>
      <c r="V112" s="450" t="str">
        <f t="shared" ca="1" si="91"/>
        <v>MEDIR</v>
      </c>
      <c r="W112" s="451">
        <f t="shared" ca="1" si="95"/>
        <v>1</v>
      </c>
      <c r="X112" s="451">
        <f t="shared" ca="1" si="96"/>
        <v>146.53</v>
      </c>
      <c r="AJ112" s="614">
        <f t="shared" si="99"/>
        <v>95675</v>
      </c>
      <c r="AK112" s="614">
        <v>0</v>
      </c>
    </row>
    <row r="113" spans="1:37" s="612" customFormat="1" ht="15" customHeight="1" outlineLevel="1">
      <c r="A113" s="615" t="s">
        <v>14198</v>
      </c>
      <c r="B113" s="621">
        <v>102623</v>
      </c>
      <c r="C113" s="595" t="str">
        <f>IF($B113="","",IFERROR(VLOOKUP($B113,SERVIÇOS!$A:$F,2,0),IFERROR(VLOOKUP($B113,'COMPOSIÇÕES COMPLEMENTARES '!$C:$K,2,0),"")))</f>
        <v>CAIXA D´ÁGUA EM POLIETILENO, 1000 LITROS (INCLUSOS TUBOS, CONEXÕES E TORNEIRA DE BÓIA) - FORNECIMENTO E INSTALAÇÃO. AF_06/2021</v>
      </c>
      <c r="D113" s="617" t="str">
        <f>IF($B113="","",IFERROR(VLOOKUP($B113,SERVIÇOS!$A:$F,3,0),IFERROR(VLOOKUP($B113,'COMPOSIÇÕES COMPLEMENTARES '!$C:$K,3,0),"")))</f>
        <v>UN</v>
      </c>
      <c r="E113" s="618">
        <v>2</v>
      </c>
      <c r="F113" s="619">
        <f>IF($B113="","",IFERROR(VLOOKUP($B113,SERVIÇOS!$A:$F,4,0),IFERROR(VLOOKUP($B113,'COMPOSIÇÕES COMPLEMENTARES '!$C:$K,6,0),"")))</f>
        <v>822.35</v>
      </c>
      <c r="G113" s="619">
        <f>IF($B113="","",IFERROR(VLOOKUP($B113,SERVIÇOS!$A:$F,5,0),IFERROR(VLOOKUP($B113,'COMPOSIÇÕES COMPLEMENTARES '!$C:$K,7,0),"")))</f>
        <v>118.66</v>
      </c>
      <c r="H113" s="619">
        <f t="shared" si="89"/>
        <v>941.01</v>
      </c>
      <c r="I113" s="619">
        <f t="shared" si="97"/>
        <v>1644.7</v>
      </c>
      <c r="J113" s="619">
        <f t="shared" si="98"/>
        <v>237.32</v>
      </c>
      <c r="K113" s="619">
        <f t="shared" si="90"/>
        <v>1882.02</v>
      </c>
      <c r="L113" s="619"/>
      <c r="N113" s="433"/>
      <c r="O113" s="434" t="str">
        <f t="shared" si="92"/>
        <v/>
      </c>
      <c r="P113" s="433"/>
      <c r="Q113" s="435" t="str">
        <f t="shared" si="93"/>
        <v/>
      </c>
      <c r="R113" s="433"/>
      <c r="S113" s="436" t="str">
        <f t="shared" si="94"/>
        <v/>
      </c>
      <c r="T113" s="437">
        <f ca="1">SUMIF($N$8:S$9,"QUANT.",N113:S113)</f>
        <v>0</v>
      </c>
      <c r="U113" s="438">
        <f t="shared" ca="1" si="88"/>
        <v>0</v>
      </c>
      <c r="V113" s="450" t="str">
        <f t="shared" ca="1" si="91"/>
        <v>MEDIR</v>
      </c>
      <c r="W113" s="451">
        <f t="shared" ca="1" si="95"/>
        <v>2</v>
      </c>
      <c r="X113" s="451">
        <f t="shared" ca="1" si="96"/>
        <v>1882.02</v>
      </c>
      <c r="AJ113" s="614">
        <f t="shared" si="99"/>
        <v>102623</v>
      </c>
      <c r="AK113" s="614">
        <v>0</v>
      </c>
    </row>
    <row r="114" spans="1:37" s="612" customFormat="1" ht="15" customHeight="1" outlineLevel="1">
      <c r="A114" s="615" t="s">
        <v>14199</v>
      </c>
      <c r="B114" s="621">
        <v>102111</v>
      </c>
      <c r="C114" s="595" t="str">
        <f>IF($B114="","",IFERROR(VLOOKUP($B114,SERVIÇOS!$A:$F,2,0),IFERROR(VLOOKUP($B114,'COMPOSIÇÕES COMPLEMENTARES '!$C:$K,2,0),"")))</f>
        <v>BOMBA CENTRÍFUGA, MONOFÁSICA, 0,5 CV OU 0,49 HP, HM 6 A 20 M, Q 1,2 A 8,3 M3/H - FORNECIMENTO E INSTALAÇÃO. AF_12/2020</v>
      </c>
      <c r="D114" s="617" t="str">
        <f>IF($B114="","",IFERROR(VLOOKUP($B114,SERVIÇOS!$A:$F,3,0),IFERROR(VLOOKUP($B114,'COMPOSIÇÕES COMPLEMENTARES '!$C:$K,3,0),"")))</f>
        <v>UN</v>
      </c>
      <c r="E114" s="618">
        <v>1</v>
      </c>
      <c r="F114" s="619">
        <f>IF($B114="","",IFERROR(VLOOKUP($B114,SERVIÇOS!$A:$F,4,0),IFERROR(VLOOKUP($B114,'COMPOSIÇÕES COMPLEMENTARES '!$C:$K,6,0),"")))</f>
        <v>903.8</v>
      </c>
      <c r="G114" s="619">
        <f>IF($B114="","",IFERROR(VLOOKUP($B114,SERVIÇOS!$A:$F,5,0),IFERROR(VLOOKUP($B114,'COMPOSIÇÕES COMPLEMENTARES '!$C:$K,7,0),"")))</f>
        <v>116.68</v>
      </c>
      <c r="H114" s="619">
        <f t="shared" si="89"/>
        <v>1020.48</v>
      </c>
      <c r="I114" s="619">
        <f t="shared" si="97"/>
        <v>903.8</v>
      </c>
      <c r="J114" s="619">
        <f t="shared" si="98"/>
        <v>116.68</v>
      </c>
      <c r="K114" s="619">
        <f t="shared" si="90"/>
        <v>1020.48</v>
      </c>
      <c r="L114" s="619"/>
      <c r="N114" s="433"/>
      <c r="O114" s="434" t="str">
        <f t="shared" si="92"/>
        <v/>
      </c>
      <c r="P114" s="433"/>
      <c r="Q114" s="435" t="str">
        <f t="shared" si="93"/>
        <v/>
      </c>
      <c r="R114" s="433"/>
      <c r="S114" s="436" t="str">
        <f t="shared" si="94"/>
        <v/>
      </c>
      <c r="T114" s="437">
        <f ca="1">SUMIF($N$8:S$9,"QUANT.",N114:S114)</f>
        <v>0</v>
      </c>
      <c r="U114" s="438">
        <f t="shared" ca="1" si="88"/>
        <v>0</v>
      </c>
      <c r="V114" s="450" t="str">
        <f t="shared" ca="1" si="91"/>
        <v>MEDIR</v>
      </c>
      <c r="W114" s="451">
        <f t="shared" ca="1" si="95"/>
        <v>1</v>
      </c>
      <c r="X114" s="451">
        <f t="shared" ca="1" si="96"/>
        <v>1020.48</v>
      </c>
      <c r="AJ114" s="614">
        <f t="shared" si="99"/>
        <v>102111</v>
      </c>
      <c r="AK114" s="614">
        <v>0</v>
      </c>
    </row>
    <row r="115" spans="1:37" s="612" customFormat="1" ht="15" customHeight="1" outlineLevel="1">
      <c r="A115" s="615"/>
      <c r="B115" s="621"/>
      <c r="C115" s="598" t="s">
        <v>14123</v>
      </c>
      <c r="D115" s="617" t="str">
        <f>IF($B115="","",IFERROR(VLOOKUP($B115,SERVIÇOS!$A:$F,3,0),IFERROR(VLOOKUP($B115,'COMPOSIÇÕES COMPLEMENTARES '!$C:$K,3,0),"")))</f>
        <v/>
      </c>
      <c r="E115" s="618"/>
      <c r="F115" s="619" t="str">
        <f>IF($B115="","",IFERROR(VLOOKUP($B115,SERVIÇOS!$A:$F,4,0),IFERROR(VLOOKUP($B115,'COMPOSIÇÕES COMPLEMENTARES '!$C:$K,6,0),"")))</f>
        <v/>
      </c>
      <c r="G115" s="619" t="str">
        <f>IF($B115="","",IFERROR(VLOOKUP($B115,SERVIÇOS!$A:$F,5,0),IFERROR(VLOOKUP($B115,'COMPOSIÇÕES COMPLEMENTARES '!$C:$K,7,0),"")))</f>
        <v/>
      </c>
      <c r="H115" s="619" t="str">
        <f t="shared" si="89"/>
        <v/>
      </c>
      <c r="I115" s="619" t="str">
        <f t="shared" si="97"/>
        <v/>
      </c>
      <c r="J115" s="619" t="str">
        <f t="shared" si="98"/>
        <v/>
      </c>
      <c r="K115" s="619" t="str">
        <f t="shared" si="90"/>
        <v/>
      </c>
      <c r="L115" s="619"/>
      <c r="N115" s="433"/>
      <c r="O115" s="434" t="str">
        <f t="shared" si="92"/>
        <v/>
      </c>
      <c r="P115" s="433"/>
      <c r="Q115" s="435" t="str">
        <f t="shared" si="93"/>
        <v/>
      </c>
      <c r="R115" s="433"/>
      <c r="S115" s="436" t="str">
        <f t="shared" si="94"/>
        <v/>
      </c>
      <c r="T115" s="437">
        <f ca="1">SUMIF($N$8:S$9,"QUANT.",N115:S115)</f>
        <v>0</v>
      </c>
      <c r="U115" s="438">
        <f t="shared" ca="1" si="88"/>
        <v>0</v>
      </c>
      <c r="V115" s="450" t="str">
        <f t="shared" si="91"/>
        <v/>
      </c>
      <c r="W115" s="451">
        <f t="shared" ca="1" si="95"/>
        <v>0</v>
      </c>
      <c r="X115" s="451" t="e">
        <f t="shared" ca="1" si="96"/>
        <v>#VALUE!</v>
      </c>
      <c r="AJ115" s="614">
        <f t="shared" si="99"/>
        <v>0</v>
      </c>
      <c r="AK115" s="614">
        <v>0</v>
      </c>
    </row>
    <row r="116" spans="1:37" s="612" customFormat="1" ht="15" customHeight="1" outlineLevel="1">
      <c r="A116" s="615" t="s">
        <v>14196</v>
      </c>
      <c r="B116" s="621">
        <v>89449</v>
      </c>
      <c r="C116" s="595" t="str">
        <f>IF($B116="","",IFERROR(VLOOKUP($B116,SERVIÇOS!$A:$F,2,0),IFERROR(VLOOKUP($B116,'COMPOSIÇÕES COMPLEMENTARES '!$C:$K,2,0),"")))</f>
        <v>TUBO, PVC, SOLDÁVEL, DN 50MM, INSTALADO EM PRUMADA DE ÁGUA - FORNECIMENTO E INSTALAÇÃO. AF_06/2022</v>
      </c>
      <c r="D116" s="617" t="str">
        <f>IF($B116="","",IFERROR(VLOOKUP($B116,SERVIÇOS!$A:$F,3,0),IFERROR(VLOOKUP($B116,'COMPOSIÇÕES COMPLEMENTARES '!$C:$K,3,0),"")))</f>
        <v>M</v>
      </c>
      <c r="E116" s="618">
        <v>5.74</v>
      </c>
      <c r="F116" s="619">
        <f>IF($B116="","",IFERROR(VLOOKUP($B116,SERVIÇOS!$A:$F,4,0),IFERROR(VLOOKUP($B116,'COMPOSIÇÕES COMPLEMENTARES '!$C:$K,6,0),"")))</f>
        <v>18.71</v>
      </c>
      <c r="G116" s="619">
        <f>IF($B116="","",IFERROR(VLOOKUP($B116,SERVIÇOS!$A:$F,5,0),IFERROR(VLOOKUP($B116,'COMPOSIÇÕES COMPLEMENTARES '!$C:$K,7,0),"")))</f>
        <v>1.47</v>
      </c>
      <c r="H116" s="619">
        <f t="shared" si="89"/>
        <v>20.18</v>
      </c>
      <c r="I116" s="619">
        <f t="shared" si="97"/>
        <v>107.39</v>
      </c>
      <c r="J116" s="619">
        <f t="shared" si="98"/>
        <v>8.43</v>
      </c>
      <c r="K116" s="619">
        <f t="shared" si="90"/>
        <v>115.82</v>
      </c>
      <c r="L116" s="619"/>
      <c r="N116" s="433"/>
      <c r="O116" s="434" t="str">
        <f t="shared" si="92"/>
        <v/>
      </c>
      <c r="P116" s="433"/>
      <c r="Q116" s="435" t="str">
        <f t="shared" si="93"/>
        <v/>
      </c>
      <c r="R116" s="433"/>
      <c r="S116" s="436" t="str">
        <f t="shared" si="94"/>
        <v/>
      </c>
      <c r="T116" s="437">
        <f ca="1">SUMIF($N$8:S$9,"QUANT.",N116:S116)</f>
        <v>0</v>
      </c>
      <c r="U116" s="438">
        <f t="shared" ca="1" si="88"/>
        <v>0</v>
      </c>
      <c r="V116" s="450" t="str">
        <f t="shared" ca="1" si="91"/>
        <v>MEDIR</v>
      </c>
      <c r="W116" s="451">
        <f t="shared" ca="1" si="95"/>
        <v>5.74</v>
      </c>
      <c r="X116" s="451">
        <f t="shared" ca="1" si="96"/>
        <v>115.82</v>
      </c>
      <c r="AJ116" s="614">
        <f t="shared" si="99"/>
        <v>89449</v>
      </c>
      <c r="AK116" s="614">
        <v>0</v>
      </c>
    </row>
    <row r="117" spans="1:37" s="612" customFormat="1" ht="15" customHeight="1" outlineLevel="1">
      <c r="A117" s="615" t="s">
        <v>14200</v>
      </c>
      <c r="B117" s="621">
        <v>89447</v>
      </c>
      <c r="C117" s="595" t="str">
        <f>IF($B117="","",IFERROR(VLOOKUP($B117,SERVIÇOS!$A:$F,2,0),IFERROR(VLOOKUP($B117,'COMPOSIÇÕES COMPLEMENTARES '!$C:$K,2,0),"")))</f>
        <v>TUBO, PVC, SOLDÁVEL, DN 32MM, INSTALADO EM PRUMADA DE ÁGUA - FORNECIMENTO E INSTALAÇÃO. AF_06/2022</v>
      </c>
      <c r="D117" s="617" t="str">
        <f>IF($B117="","",IFERROR(VLOOKUP($B117,SERVIÇOS!$A:$F,3,0),IFERROR(VLOOKUP($B117,'COMPOSIÇÕES COMPLEMENTARES '!$C:$K,3,0),"")))</f>
        <v>M</v>
      </c>
      <c r="E117" s="618">
        <v>113.82</v>
      </c>
      <c r="F117" s="619">
        <f>IF($B117="","",IFERROR(VLOOKUP($B117,SERVIÇOS!$A:$F,4,0),IFERROR(VLOOKUP($B117,'COMPOSIÇÕES COMPLEMENTARES '!$C:$K,6,0),"")))</f>
        <v>10.93</v>
      </c>
      <c r="G117" s="619">
        <f>IF($B117="","",IFERROR(VLOOKUP($B117,SERVIÇOS!$A:$F,5,0),IFERROR(VLOOKUP($B117,'COMPOSIÇÕES COMPLEMENTARES '!$C:$K,7,0),"")))</f>
        <v>1</v>
      </c>
      <c r="H117" s="619">
        <f t="shared" si="89"/>
        <v>11.93</v>
      </c>
      <c r="I117" s="619">
        <f t="shared" si="97"/>
        <v>1244.05</v>
      </c>
      <c r="J117" s="619">
        <f t="shared" si="98"/>
        <v>113.82</v>
      </c>
      <c r="K117" s="619">
        <f t="shared" si="90"/>
        <v>1357.87</v>
      </c>
      <c r="L117" s="619"/>
      <c r="N117" s="433"/>
      <c r="O117" s="434" t="str">
        <f t="shared" si="92"/>
        <v/>
      </c>
      <c r="P117" s="433"/>
      <c r="Q117" s="435" t="str">
        <f t="shared" si="93"/>
        <v/>
      </c>
      <c r="R117" s="433"/>
      <c r="S117" s="436" t="str">
        <f t="shared" si="94"/>
        <v/>
      </c>
      <c r="T117" s="437">
        <f ca="1">SUMIF($N$8:S$9,"QUANT.",N117:S117)</f>
        <v>0</v>
      </c>
      <c r="U117" s="438">
        <f t="shared" ca="1" si="88"/>
        <v>0</v>
      </c>
      <c r="V117" s="450" t="str">
        <f t="shared" ca="1" si="91"/>
        <v>MEDIR</v>
      </c>
      <c r="W117" s="451">
        <f t="shared" ca="1" si="95"/>
        <v>113.82</v>
      </c>
      <c r="X117" s="451">
        <f t="shared" ca="1" si="96"/>
        <v>1357.87</v>
      </c>
      <c r="AJ117" s="614">
        <f t="shared" si="99"/>
        <v>89447</v>
      </c>
      <c r="AK117" s="614">
        <v>0</v>
      </c>
    </row>
    <row r="118" spans="1:37" s="612" customFormat="1" ht="15" customHeight="1" outlineLevel="1">
      <c r="A118" s="615" t="s">
        <v>14201</v>
      </c>
      <c r="B118" s="621">
        <v>89446</v>
      </c>
      <c r="C118" s="595" t="str">
        <f>IF($B118="","",IFERROR(VLOOKUP($B118,SERVIÇOS!$A:$F,2,0),IFERROR(VLOOKUP($B118,'COMPOSIÇÕES COMPLEMENTARES '!$C:$K,2,0),"")))</f>
        <v>TUBO, PVC, SOLDÁVEL, DN 25MM, INSTALADO EM PRUMADA DE ÁGUA - FORNECIMENTO E INSTALAÇÃO. AF_06/2022</v>
      </c>
      <c r="D118" s="617" t="str">
        <f>IF($B118="","",IFERROR(VLOOKUP($B118,SERVIÇOS!$A:$F,3,0),IFERROR(VLOOKUP($B118,'COMPOSIÇÕES COMPLEMENTARES '!$C:$K,3,0),"")))</f>
        <v>M</v>
      </c>
      <c r="E118" s="618">
        <v>39.11</v>
      </c>
      <c r="F118" s="619">
        <f>IF($B118="","",IFERROR(VLOOKUP($B118,SERVIÇOS!$A:$F,4,0),IFERROR(VLOOKUP($B118,'COMPOSIÇÕES COMPLEMENTARES '!$C:$K,6,0),"")))</f>
        <v>5.18</v>
      </c>
      <c r="G118" s="619">
        <f>IF($B118="","",IFERROR(VLOOKUP($B118,SERVIÇOS!$A:$F,5,0),IFERROR(VLOOKUP($B118,'COMPOSIÇÕES COMPLEMENTARES '!$C:$K,7,0),"")))</f>
        <v>0.83</v>
      </c>
      <c r="H118" s="619">
        <f t="shared" si="89"/>
        <v>6.01</v>
      </c>
      <c r="I118" s="619">
        <f t="shared" si="97"/>
        <v>202.58</v>
      </c>
      <c r="J118" s="619">
        <f t="shared" si="98"/>
        <v>32.46</v>
      </c>
      <c r="K118" s="619">
        <f t="shared" si="90"/>
        <v>235.04000000000002</v>
      </c>
      <c r="L118" s="619"/>
      <c r="N118" s="433"/>
      <c r="O118" s="434" t="str">
        <f t="shared" si="92"/>
        <v/>
      </c>
      <c r="P118" s="433"/>
      <c r="Q118" s="435" t="str">
        <f t="shared" si="93"/>
        <v/>
      </c>
      <c r="R118" s="433"/>
      <c r="S118" s="436" t="str">
        <f t="shared" si="94"/>
        <v/>
      </c>
      <c r="T118" s="437">
        <f ca="1">SUMIF($N$8:S$9,"QUANT.",N118:S118)</f>
        <v>0</v>
      </c>
      <c r="U118" s="438">
        <f t="shared" ca="1" si="88"/>
        <v>0</v>
      </c>
      <c r="V118" s="450" t="str">
        <f t="shared" ca="1" si="91"/>
        <v>MEDIR</v>
      </c>
      <c r="W118" s="451">
        <f t="shared" ca="1" si="95"/>
        <v>39.11</v>
      </c>
      <c r="X118" s="451">
        <f t="shared" ca="1" si="96"/>
        <v>235.04000000000002</v>
      </c>
      <c r="AJ118" s="614">
        <f t="shared" si="99"/>
        <v>89446</v>
      </c>
      <c r="AK118" s="614">
        <v>0</v>
      </c>
    </row>
    <row r="119" spans="1:37" s="612" customFormat="1" ht="15" customHeight="1" outlineLevel="1">
      <c r="A119" s="615" t="s">
        <v>14202</v>
      </c>
      <c r="B119" s="621">
        <v>89501</v>
      </c>
      <c r="C119" s="595" t="str">
        <f>IF($B119="","",IFERROR(VLOOKUP($B119,SERVIÇOS!$A:$F,2,0),IFERROR(VLOOKUP($B119,'COMPOSIÇÕES COMPLEMENTARES '!$C:$K,2,0),"")))</f>
        <v>JOELHO 90 GRAUS, PVC, SOLDÁVEL, DN 50MM, INSTALADO EM PRUMADA DE ÁGUA - FORNECIMENTO E INSTALAÇÃO. AF_06/2022</v>
      </c>
      <c r="D119" s="617" t="str">
        <f>IF($B119="","",IFERROR(VLOOKUP($B119,SERVIÇOS!$A:$F,3,0),IFERROR(VLOOKUP($B119,'COMPOSIÇÕES COMPLEMENTARES '!$C:$K,3,0),"")))</f>
        <v>UN</v>
      </c>
      <c r="E119" s="618">
        <v>2</v>
      </c>
      <c r="F119" s="619">
        <f>IF($B119="","",IFERROR(VLOOKUP($B119,SERVIÇOS!$A:$F,4,0),IFERROR(VLOOKUP($B119,'COMPOSIÇÕES COMPLEMENTARES '!$C:$K,6,0),"")))</f>
        <v>10.600000000000001</v>
      </c>
      <c r="G119" s="619">
        <f>IF($B119="","",IFERROR(VLOOKUP($B119,SERVIÇOS!$A:$F,5,0),IFERROR(VLOOKUP($B119,'COMPOSIÇÕES COMPLEMENTARES '!$C:$K,7,0),"")))</f>
        <v>5.52</v>
      </c>
      <c r="H119" s="619">
        <f t="shared" si="89"/>
        <v>16.12</v>
      </c>
      <c r="I119" s="619">
        <f t="shared" si="97"/>
        <v>21.2</v>
      </c>
      <c r="J119" s="619">
        <f t="shared" si="98"/>
        <v>11.04</v>
      </c>
      <c r="K119" s="619">
        <f t="shared" si="90"/>
        <v>32.239999999999995</v>
      </c>
      <c r="L119" s="619"/>
      <c r="N119" s="433"/>
      <c r="O119" s="434" t="str">
        <f t="shared" si="92"/>
        <v/>
      </c>
      <c r="P119" s="433"/>
      <c r="Q119" s="435" t="str">
        <f t="shared" si="93"/>
        <v/>
      </c>
      <c r="R119" s="433"/>
      <c r="S119" s="436" t="str">
        <f t="shared" si="94"/>
        <v/>
      </c>
      <c r="T119" s="437">
        <f ca="1">SUMIF($N$8:S$9,"QUANT.",N119:S119)</f>
        <v>0</v>
      </c>
      <c r="U119" s="438">
        <f t="shared" ca="1" si="88"/>
        <v>0</v>
      </c>
      <c r="V119" s="450" t="str">
        <f t="shared" ca="1" si="91"/>
        <v>MEDIR</v>
      </c>
      <c r="W119" s="451">
        <f t="shared" ca="1" si="95"/>
        <v>2</v>
      </c>
      <c r="X119" s="451">
        <f t="shared" ca="1" si="96"/>
        <v>32.239999999999995</v>
      </c>
      <c r="AJ119" s="614">
        <f t="shared" si="99"/>
        <v>89501</v>
      </c>
      <c r="AK119" s="614">
        <v>0</v>
      </c>
    </row>
    <row r="120" spans="1:37" s="612" customFormat="1" ht="15" customHeight="1" outlineLevel="1">
      <c r="A120" s="615" t="s">
        <v>14203</v>
      </c>
      <c r="B120" s="621">
        <v>89492</v>
      </c>
      <c r="C120" s="595" t="str">
        <f>IF($B120="","",IFERROR(VLOOKUP($B120,SERVIÇOS!$A:$F,2,0),IFERROR(VLOOKUP($B120,'COMPOSIÇÕES COMPLEMENTARES '!$C:$K,2,0),"")))</f>
        <v>JOELHO 90 GRAUS, PVC, SOLDÁVEL, DN 32MM, INSTALADO EM PRUMADA DE ÁGUA - FORNECIMENTO E INSTALAÇÃO. AF_06/2022</v>
      </c>
      <c r="D120" s="617" t="str">
        <f>IF($B120="","",IFERROR(VLOOKUP($B120,SERVIÇOS!$A:$F,3,0),IFERROR(VLOOKUP($B120,'COMPOSIÇÕES COMPLEMENTARES '!$C:$K,3,0),"")))</f>
        <v>UN</v>
      </c>
      <c r="E120" s="618">
        <v>12</v>
      </c>
      <c r="F120" s="619">
        <f>IF($B120="","",IFERROR(VLOOKUP($B120,SERVIÇOS!$A:$F,4,0),IFERROR(VLOOKUP($B120,'COMPOSIÇÕES COMPLEMENTARES '!$C:$K,6,0),"")))</f>
        <v>5.629999999999999</v>
      </c>
      <c r="G120" s="619">
        <f>IF($B120="","",IFERROR(VLOOKUP($B120,SERVIÇOS!$A:$F,5,0),IFERROR(VLOOKUP($B120,'COMPOSIÇÕES COMPLEMENTARES '!$C:$K,7,0),"")))</f>
        <v>3.73</v>
      </c>
      <c r="H120" s="619">
        <f t="shared" si="89"/>
        <v>9.36</v>
      </c>
      <c r="I120" s="619">
        <f t="shared" si="97"/>
        <v>67.56</v>
      </c>
      <c r="J120" s="619">
        <f t="shared" si="98"/>
        <v>44.76</v>
      </c>
      <c r="K120" s="619">
        <f t="shared" si="90"/>
        <v>112.32</v>
      </c>
      <c r="L120" s="619"/>
      <c r="N120" s="433"/>
      <c r="O120" s="434" t="str">
        <f t="shared" si="92"/>
        <v/>
      </c>
      <c r="P120" s="433"/>
      <c r="Q120" s="435" t="str">
        <f t="shared" si="93"/>
        <v/>
      </c>
      <c r="R120" s="433"/>
      <c r="S120" s="436" t="str">
        <f t="shared" si="94"/>
        <v/>
      </c>
      <c r="T120" s="437">
        <f ca="1">SUMIF($N$8:S$9,"QUANT.",N120:S120)</f>
        <v>0</v>
      </c>
      <c r="U120" s="438">
        <f t="shared" ca="1" si="88"/>
        <v>0</v>
      </c>
      <c r="V120" s="450" t="str">
        <f t="shared" ca="1" si="91"/>
        <v>MEDIR</v>
      </c>
      <c r="W120" s="451">
        <f t="shared" ca="1" si="95"/>
        <v>12</v>
      </c>
      <c r="X120" s="451">
        <f t="shared" ca="1" si="96"/>
        <v>112.32</v>
      </c>
      <c r="AJ120" s="614">
        <f t="shared" si="99"/>
        <v>89492</v>
      </c>
      <c r="AK120" s="614">
        <v>0</v>
      </c>
    </row>
    <row r="121" spans="1:37" s="612" customFormat="1" ht="15" customHeight="1" outlineLevel="1">
      <c r="A121" s="615" t="s">
        <v>14204</v>
      </c>
      <c r="B121" s="621">
        <v>89481</v>
      </c>
      <c r="C121" s="595" t="str">
        <f>IF($B121="","",IFERROR(VLOOKUP($B121,SERVIÇOS!$A:$F,2,0),IFERROR(VLOOKUP($B121,'COMPOSIÇÕES COMPLEMENTARES '!$C:$K,2,0),"")))</f>
        <v>JOELHO 90 GRAUS, PVC, SOLDÁVEL, DN 25MM, INSTALADO EM PRUMADA DE ÁGUA - FORNECIMENTO E INSTALAÇÃO. AF_06/2022</v>
      </c>
      <c r="D121" s="617" t="str">
        <f>IF($B121="","",IFERROR(VLOOKUP($B121,SERVIÇOS!$A:$F,3,0),IFERROR(VLOOKUP($B121,'COMPOSIÇÕES COMPLEMENTARES '!$C:$K,3,0),"")))</f>
        <v>UN</v>
      </c>
      <c r="E121" s="618">
        <v>6</v>
      </c>
      <c r="F121" s="619">
        <f>IF($B121="","",IFERROR(VLOOKUP($B121,SERVIÇOS!$A:$F,4,0),IFERROR(VLOOKUP($B121,'COMPOSIÇÕES COMPLEMENTARES '!$C:$K,6,0),"")))</f>
        <v>3.07</v>
      </c>
      <c r="G121" s="619">
        <f>IF($B121="","",IFERROR(VLOOKUP($B121,SERVIÇOS!$A:$F,5,0),IFERROR(VLOOKUP($B121,'COMPOSIÇÕES COMPLEMENTARES '!$C:$K,7,0),"")))</f>
        <v>3.07</v>
      </c>
      <c r="H121" s="619">
        <f t="shared" si="89"/>
        <v>6.14</v>
      </c>
      <c r="I121" s="619">
        <f t="shared" si="97"/>
        <v>18.420000000000002</v>
      </c>
      <c r="J121" s="619">
        <f t="shared" si="98"/>
        <v>18.420000000000002</v>
      </c>
      <c r="K121" s="619">
        <f t="shared" si="90"/>
        <v>36.840000000000003</v>
      </c>
      <c r="L121" s="619"/>
      <c r="N121" s="433"/>
      <c r="O121" s="434" t="str">
        <f t="shared" si="92"/>
        <v/>
      </c>
      <c r="P121" s="433"/>
      <c r="Q121" s="435" t="str">
        <f t="shared" si="93"/>
        <v/>
      </c>
      <c r="R121" s="433"/>
      <c r="S121" s="436" t="str">
        <f t="shared" si="94"/>
        <v/>
      </c>
      <c r="T121" s="437">
        <f ca="1">SUMIF($N$8:S$9,"QUANT.",N121:S121)</f>
        <v>0</v>
      </c>
      <c r="U121" s="438">
        <f t="shared" ca="1" si="88"/>
        <v>0</v>
      </c>
      <c r="V121" s="450" t="str">
        <f t="shared" ca="1" si="91"/>
        <v>MEDIR</v>
      </c>
      <c r="W121" s="451">
        <f t="shared" ca="1" si="95"/>
        <v>6</v>
      </c>
      <c r="X121" s="451">
        <f t="shared" ca="1" si="96"/>
        <v>36.840000000000003</v>
      </c>
      <c r="AJ121" s="614">
        <f t="shared" si="99"/>
        <v>89481</v>
      </c>
      <c r="AK121" s="614">
        <v>0</v>
      </c>
    </row>
    <row r="122" spans="1:37" s="612" customFormat="1" ht="15" customHeight="1" outlineLevel="1">
      <c r="A122" s="615" t="s">
        <v>14205</v>
      </c>
      <c r="B122" s="621">
        <v>89493</v>
      </c>
      <c r="C122" s="595" t="str">
        <f>IF($B122="","",IFERROR(VLOOKUP($B122,SERVIÇOS!$A:$F,2,0),IFERROR(VLOOKUP($B122,'COMPOSIÇÕES COMPLEMENTARES '!$C:$K,2,0),"")))</f>
        <v>JOELHO 45 GRAUS, PVC, SOLDÁVEL, DN 32MM, INSTALADO EM PRUMADA DE ÁGUA - FORNECIMENTO E INSTALAÇÃO. AF_06/2022</v>
      </c>
      <c r="D122" s="617" t="str">
        <f>IF($B122="","",IFERROR(VLOOKUP($B122,SERVIÇOS!$A:$F,3,0),IFERROR(VLOOKUP($B122,'COMPOSIÇÕES COMPLEMENTARES '!$C:$K,3,0),"")))</f>
        <v>UN</v>
      </c>
      <c r="E122" s="618">
        <v>1</v>
      </c>
      <c r="F122" s="619">
        <f>IF($B122="","",IFERROR(VLOOKUP($B122,SERVIÇOS!$A:$F,4,0),IFERROR(VLOOKUP($B122,'COMPOSIÇÕES COMPLEMENTARES '!$C:$K,6,0),"")))</f>
        <v>7.5599999999999987</v>
      </c>
      <c r="G122" s="619">
        <f>IF($B122="","",IFERROR(VLOOKUP($B122,SERVIÇOS!$A:$F,5,0),IFERROR(VLOOKUP($B122,'COMPOSIÇÕES COMPLEMENTARES '!$C:$K,7,0),"")))</f>
        <v>3.73</v>
      </c>
      <c r="H122" s="619">
        <f t="shared" si="89"/>
        <v>11.29</v>
      </c>
      <c r="I122" s="619">
        <f t="shared" si="97"/>
        <v>7.56</v>
      </c>
      <c r="J122" s="619">
        <f t="shared" si="98"/>
        <v>3.73</v>
      </c>
      <c r="K122" s="619">
        <f t="shared" si="90"/>
        <v>11.29</v>
      </c>
      <c r="L122" s="619"/>
      <c r="N122" s="433"/>
      <c r="O122" s="434" t="str">
        <f t="shared" si="92"/>
        <v/>
      </c>
      <c r="P122" s="433"/>
      <c r="Q122" s="435" t="str">
        <f t="shared" si="93"/>
        <v/>
      </c>
      <c r="R122" s="433"/>
      <c r="S122" s="436" t="str">
        <f t="shared" si="94"/>
        <v/>
      </c>
      <c r="T122" s="437">
        <f ca="1">SUMIF($N$8:S$9,"QUANT.",N122:S122)</f>
        <v>0</v>
      </c>
      <c r="U122" s="438">
        <f t="shared" ca="1" si="88"/>
        <v>0</v>
      </c>
      <c r="V122" s="450" t="str">
        <f t="shared" ca="1" si="91"/>
        <v>MEDIR</v>
      </c>
      <c r="W122" s="451">
        <f t="shared" ca="1" si="95"/>
        <v>1</v>
      </c>
      <c r="X122" s="451">
        <f t="shared" ca="1" si="96"/>
        <v>11.29</v>
      </c>
      <c r="AJ122" s="614">
        <f t="shared" si="99"/>
        <v>89493</v>
      </c>
      <c r="AK122" s="614">
        <v>0</v>
      </c>
    </row>
    <row r="123" spans="1:37" s="612" customFormat="1" ht="15" customHeight="1" outlineLevel="1">
      <c r="A123" s="615" t="s">
        <v>14206</v>
      </c>
      <c r="B123" s="621">
        <v>89625</v>
      </c>
      <c r="C123" s="595" t="str">
        <f>IF($B123="","",IFERROR(VLOOKUP($B123,SERVIÇOS!$A:$F,2,0),IFERROR(VLOOKUP($B123,'COMPOSIÇÕES COMPLEMENTARES '!$C:$K,2,0),"")))</f>
        <v>TE, PVC, SOLDÁVEL, DN 50MM, INSTALADO EM PRUMADA DE ÁGUA - FORNECIMENTO E INSTALAÇÃO. AF_06/2022</v>
      </c>
      <c r="D123" s="617" t="str">
        <f>IF($B123="","",IFERROR(VLOOKUP($B123,SERVIÇOS!$A:$F,3,0),IFERROR(VLOOKUP($B123,'COMPOSIÇÕES COMPLEMENTARES '!$C:$K,3,0),"")))</f>
        <v>UN</v>
      </c>
      <c r="E123" s="618">
        <v>1</v>
      </c>
      <c r="F123" s="619">
        <f>IF($B123="","",IFERROR(VLOOKUP($B123,SERVIÇOS!$A:$F,4,0),IFERROR(VLOOKUP($B123,'COMPOSIÇÕES COMPLEMENTARES '!$C:$K,6,0),"")))</f>
        <v>18.04</v>
      </c>
      <c r="G123" s="619">
        <f>IF($B123="","",IFERROR(VLOOKUP($B123,SERVIÇOS!$A:$F,5,0),IFERROR(VLOOKUP($B123,'COMPOSIÇÕES COMPLEMENTARES '!$C:$K,7,0),"")))</f>
        <v>7.35</v>
      </c>
      <c r="H123" s="619">
        <f t="shared" si="89"/>
        <v>25.39</v>
      </c>
      <c r="I123" s="619">
        <f t="shared" si="97"/>
        <v>18.04</v>
      </c>
      <c r="J123" s="619">
        <f t="shared" si="98"/>
        <v>7.35</v>
      </c>
      <c r="K123" s="619">
        <f t="shared" si="90"/>
        <v>25.39</v>
      </c>
      <c r="L123" s="619"/>
      <c r="N123" s="433"/>
      <c r="O123" s="434" t="str">
        <f t="shared" si="92"/>
        <v/>
      </c>
      <c r="P123" s="433"/>
      <c r="Q123" s="435" t="str">
        <f t="shared" si="93"/>
        <v/>
      </c>
      <c r="R123" s="433"/>
      <c r="S123" s="436" t="str">
        <f t="shared" si="94"/>
        <v/>
      </c>
      <c r="T123" s="437">
        <f ca="1">SUMIF($N$8:S$9,"QUANT.",N123:S123)</f>
        <v>0</v>
      </c>
      <c r="U123" s="438">
        <f t="shared" ca="1" si="88"/>
        <v>0</v>
      </c>
      <c r="V123" s="450" t="str">
        <f t="shared" ca="1" si="91"/>
        <v>MEDIR</v>
      </c>
      <c r="W123" s="451">
        <f t="shared" ca="1" si="95"/>
        <v>1</v>
      </c>
      <c r="X123" s="451">
        <f t="shared" ca="1" si="96"/>
        <v>25.39</v>
      </c>
      <c r="AJ123" s="614">
        <f t="shared" si="99"/>
        <v>89625</v>
      </c>
      <c r="AK123" s="614">
        <v>0</v>
      </c>
    </row>
    <row r="124" spans="1:37" s="612" customFormat="1" ht="15" customHeight="1" outlineLevel="1">
      <c r="A124" s="615" t="s">
        <v>14207</v>
      </c>
      <c r="B124" s="621">
        <v>89620</v>
      </c>
      <c r="C124" s="595" t="str">
        <f>IF($B124="","",IFERROR(VLOOKUP($B124,SERVIÇOS!$A:$F,2,0),IFERROR(VLOOKUP($B124,'COMPOSIÇÕES COMPLEMENTARES '!$C:$K,2,0),"")))</f>
        <v>TE, PVC, SOLDÁVEL, DN 32MM, INSTALADO EM PRUMADA DE ÁGUA - FORNECIMENTO E INSTALAÇÃO. AF_06/2022</v>
      </c>
      <c r="D124" s="617" t="str">
        <f>IF($B124="","",IFERROR(VLOOKUP($B124,SERVIÇOS!$A:$F,3,0),IFERROR(VLOOKUP($B124,'COMPOSIÇÕES COMPLEMENTARES '!$C:$K,3,0),"")))</f>
        <v>UN</v>
      </c>
      <c r="E124" s="618">
        <v>23</v>
      </c>
      <c r="F124" s="619">
        <f>IF($B124="","",IFERROR(VLOOKUP($B124,SERVIÇOS!$A:$F,4,0),IFERROR(VLOOKUP($B124,'COMPOSIÇÕES COMPLEMENTARES '!$C:$K,6,0),"")))</f>
        <v>8.4</v>
      </c>
      <c r="G124" s="619">
        <f>IF($B124="","",IFERROR(VLOOKUP($B124,SERVIÇOS!$A:$F,5,0),IFERROR(VLOOKUP($B124,'COMPOSIÇÕES COMPLEMENTARES '!$C:$K,7,0),"")))</f>
        <v>5.01</v>
      </c>
      <c r="H124" s="619">
        <f t="shared" si="89"/>
        <v>13.41</v>
      </c>
      <c r="I124" s="619">
        <f t="shared" si="97"/>
        <v>193.2</v>
      </c>
      <c r="J124" s="619">
        <f t="shared" si="98"/>
        <v>115.23</v>
      </c>
      <c r="K124" s="619">
        <f t="shared" si="90"/>
        <v>308.43</v>
      </c>
      <c r="L124" s="619"/>
      <c r="N124" s="433"/>
      <c r="O124" s="434" t="str">
        <f t="shared" si="92"/>
        <v/>
      </c>
      <c r="P124" s="433"/>
      <c r="Q124" s="435" t="str">
        <f t="shared" si="93"/>
        <v/>
      </c>
      <c r="R124" s="433"/>
      <c r="S124" s="436" t="str">
        <f t="shared" si="94"/>
        <v/>
      </c>
      <c r="T124" s="437">
        <f ca="1">SUMIF($N$8:S$9,"QUANT.",N124:S124)</f>
        <v>0</v>
      </c>
      <c r="U124" s="438">
        <f t="shared" ca="1" si="88"/>
        <v>0</v>
      </c>
      <c r="V124" s="450" t="str">
        <f t="shared" ca="1" si="91"/>
        <v>MEDIR</v>
      </c>
      <c r="W124" s="451">
        <f t="shared" ca="1" si="95"/>
        <v>23</v>
      </c>
      <c r="X124" s="451">
        <f t="shared" ca="1" si="96"/>
        <v>308.43</v>
      </c>
      <c r="AJ124" s="614">
        <f t="shared" si="99"/>
        <v>89620</v>
      </c>
      <c r="AK124" s="614">
        <v>0</v>
      </c>
    </row>
    <row r="125" spans="1:37" s="612" customFormat="1" ht="15" customHeight="1" outlineLevel="1">
      <c r="A125" s="615" t="s">
        <v>14208</v>
      </c>
      <c r="B125" s="621">
        <v>89528</v>
      </c>
      <c r="C125" s="595" t="str">
        <f>IF($B125="","",IFERROR(VLOOKUP($B125,SERVIÇOS!$A:$F,2,0),IFERROR(VLOOKUP($B125,'COMPOSIÇÕES COMPLEMENTARES '!$C:$K,2,0),"")))</f>
        <v>LUVA, PVC, SOLDÁVEL, DN 25MM, INSTALADO EM PRUMADA DE ÁGUA - FORNECIMENTO E INSTALAÇÃO. AF_06/2022</v>
      </c>
      <c r="D125" s="617" t="str">
        <f>IF($B125="","",IFERROR(VLOOKUP($B125,SERVIÇOS!$A:$F,3,0),IFERROR(VLOOKUP($B125,'COMPOSIÇÕES COMPLEMENTARES '!$C:$K,3,0),"")))</f>
        <v>UN</v>
      </c>
      <c r="E125" s="618">
        <v>4</v>
      </c>
      <c r="F125" s="619">
        <f>IF($B125="","",IFERROR(VLOOKUP($B125,SERVIÇOS!$A:$F,4,0),IFERROR(VLOOKUP($B125,'COMPOSIÇÕES COMPLEMENTARES '!$C:$K,6,0),"")))</f>
        <v>2.83</v>
      </c>
      <c r="G125" s="619">
        <f>IF($B125="","",IFERROR(VLOOKUP($B125,SERVIÇOS!$A:$F,5,0),IFERROR(VLOOKUP($B125,'COMPOSIÇÕES COMPLEMENTARES '!$C:$K,7,0),"")))</f>
        <v>2.0499999999999998</v>
      </c>
      <c r="H125" s="619">
        <f t="shared" si="89"/>
        <v>4.88</v>
      </c>
      <c r="I125" s="619">
        <f t="shared" si="97"/>
        <v>11.32</v>
      </c>
      <c r="J125" s="619">
        <f t="shared" si="98"/>
        <v>8.1999999999999993</v>
      </c>
      <c r="K125" s="619">
        <f t="shared" si="90"/>
        <v>19.52</v>
      </c>
      <c r="L125" s="619"/>
      <c r="N125" s="433"/>
      <c r="O125" s="434" t="str">
        <f t="shared" si="92"/>
        <v/>
      </c>
      <c r="P125" s="433"/>
      <c r="Q125" s="435" t="str">
        <f t="shared" si="93"/>
        <v/>
      </c>
      <c r="R125" s="433"/>
      <c r="S125" s="436" t="str">
        <f t="shared" si="94"/>
        <v/>
      </c>
      <c r="T125" s="437">
        <f ca="1">SUMIF($N$8:S$9,"QUANT.",N125:S125)</f>
        <v>0</v>
      </c>
      <c r="U125" s="438">
        <f t="shared" ca="1" si="88"/>
        <v>0</v>
      </c>
      <c r="V125" s="450" t="str">
        <f t="shared" ca="1" si="91"/>
        <v>MEDIR</v>
      </c>
      <c r="W125" s="451">
        <f t="shared" ca="1" si="95"/>
        <v>4</v>
      </c>
      <c r="X125" s="451">
        <f t="shared" ca="1" si="96"/>
        <v>19.52</v>
      </c>
      <c r="AJ125" s="614">
        <f t="shared" si="99"/>
        <v>89528</v>
      </c>
      <c r="AK125" s="614">
        <v>0</v>
      </c>
    </row>
    <row r="126" spans="1:37" s="612" customFormat="1" ht="15" customHeight="1" outlineLevel="1">
      <c r="A126" s="615" t="s">
        <v>14209</v>
      </c>
      <c r="B126" s="621">
        <v>89622</v>
      </c>
      <c r="C126" s="595" t="str">
        <f>IF($B126="","",IFERROR(VLOOKUP($B126,SERVIÇOS!$A:$F,2,0),IFERROR(VLOOKUP($B126,'COMPOSIÇÕES COMPLEMENTARES '!$C:$K,2,0),"")))</f>
        <v>TÊ DE REDUÇÃO, PVC, SOLDÁVEL, DN 32MM X 25MM, INSTALADO EM PRUMADA DE ÁGUA - FORNECIMENTO E INSTALAÇÃO. AF_06/2022</v>
      </c>
      <c r="D126" s="617" t="str">
        <f>IF($B126="","",IFERROR(VLOOKUP($B126,SERVIÇOS!$A:$F,3,0),IFERROR(VLOOKUP($B126,'COMPOSIÇÕES COMPLEMENTARES '!$C:$K,3,0),"")))</f>
        <v>UN</v>
      </c>
      <c r="E126" s="618">
        <v>4</v>
      </c>
      <c r="F126" s="619">
        <f>IF($B126="","",IFERROR(VLOOKUP($B126,SERVIÇOS!$A:$F,4,0),IFERROR(VLOOKUP($B126,'COMPOSIÇÕES COMPLEMENTARES '!$C:$K,6,0),"")))</f>
        <v>11.21</v>
      </c>
      <c r="G126" s="619">
        <f>IF($B126="","",IFERROR(VLOOKUP($B126,SERVIÇOS!$A:$F,5,0),IFERROR(VLOOKUP($B126,'COMPOSIÇÕES COMPLEMENTARES '!$C:$K,7,0),"")))</f>
        <v>4.54</v>
      </c>
      <c r="H126" s="619">
        <f t="shared" si="89"/>
        <v>15.75</v>
      </c>
      <c r="I126" s="619">
        <f t="shared" si="97"/>
        <v>44.84</v>
      </c>
      <c r="J126" s="619">
        <f t="shared" si="98"/>
        <v>18.16</v>
      </c>
      <c r="K126" s="619">
        <f t="shared" si="90"/>
        <v>63</v>
      </c>
      <c r="L126" s="619"/>
      <c r="N126" s="433"/>
      <c r="O126" s="434" t="str">
        <f t="shared" si="92"/>
        <v/>
      </c>
      <c r="P126" s="433"/>
      <c r="Q126" s="435" t="str">
        <f t="shared" si="93"/>
        <v/>
      </c>
      <c r="R126" s="433"/>
      <c r="S126" s="436" t="str">
        <f t="shared" si="94"/>
        <v/>
      </c>
      <c r="T126" s="437">
        <f ca="1">SUMIF($N$8:S$9,"QUANT.",N126:S126)</f>
        <v>0</v>
      </c>
      <c r="U126" s="438">
        <f t="shared" ref="U126:U187" ca="1" si="100">SUMIF($N$8:$S$9,"CUSTO",N126:S126)</f>
        <v>0</v>
      </c>
      <c r="V126" s="450" t="str">
        <f t="shared" ca="1" si="91"/>
        <v>MEDIR</v>
      </c>
      <c r="W126" s="451">
        <f t="shared" ca="1" si="95"/>
        <v>4</v>
      </c>
      <c r="X126" s="451">
        <f t="shared" ca="1" si="96"/>
        <v>63</v>
      </c>
      <c r="AJ126" s="614">
        <f t="shared" si="99"/>
        <v>89622</v>
      </c>
      <c r="AK126" s="614">
        <v>0</v>
      </c>
    </row>
    <row r="127" spans="1:37" s="612" customFormat="1" ht="15" customHeight="1" outlineLevel="1">
      <c r="A127" s="615" t="s">
        <v>14210</v>
      </c>
      <c r="B127" s="621">
        <v>103956</v>
      </c>
      <c r="C127" s="595" t="str">
        <f>IF($B127="","",IFERROR(VLOOKUP($B127,SERVIÇOS!$A:$F,2,0),IFERROR(VLOOKUP($B127,'COMPOSIÇÕES COMPLEMENTARES '!$C:$K,2,0),"")))</f>
        <v>JOELHO DE REDUÇÃO, 90 GRAUS, PVC, SOLDÁVEL, DN 32 MM X 25 MM, INSTALADO EM RAMAL DE DISTRIBUIÇÃO DE ÁGUA - FORNECIMENTO E INSTALAÇÃO. AF_06/2022</v>
      </c>
      <c r="D127" s="617" t="str">
        <f>IF($B127="","",IFERROR(VLOOKUP($B127,SERVIÇOS!$A:$F,3,0),IFERROR(VLOOKUP($B127,'COMPOSIÇÕES COMPLEMENTARES '!$C:$K,3,0),"")))</f>
        <v>UN</v>
      </c>
      <c r="E127" s="618">
        <v>22</v>
      </c>
      <c r="F127" s="619">
        <f>IF($B127="","",IFERROR(VLOOKUP($B127,SERVIÇOS!$A:$F,4,0),IFERROR(VLOOKUP($B127,'COMPOSIÇÕES COMPLEMENTARES '!$C:$K,6,0),"")))</f>
        <v>9.4400000000000013</v>
      </c>
      <c r="G127" s="619">
        <f>IF($B127="","",IFERROR(VLOOKUP($B127,SERVIÇOS!$A:$F,5,0),IFERROR(VLOOKUP($B127,'COMPOSIÇÕES COMPLEMENTARES '!$C:$K,7,0),"")))</f>
        <v>6.47</v>
      </c>
      <c r="H127" s="619">
        <f t="shared" ref="H127:H188" si="101">IF(E127="","",F127+G127)</f>
        <v>15.91</v>
      </c>
      <c r="I127" s="619">
        <f t="shared" si="97"/>
        <v>207.68</v>
      </c>
      <c r="J127" s="619">
        <f t="shared" si="98"/>
        <v>142.34</v>
      </c>
      <c r="K127" s="619">
        <f t="shared" si="90"/>
        <v>350.02</v>
      </c>
      <c r="L127" s="619"/>
      <c r="N127" s="433"/>
      <c r="O127" s="434" t="str">
        <f t="shared" si="92"/>
        <v/>
      </c>
      <c r="P127" s="433"/>
      <c r="Q127" s="435" t="str">
        <f t="shared" si="93"/>
        <v/>
      </c>
      <c r="R127" s="433"/>
      <c r="S127" s="436" t="str">
        <f t="shared" si="94"/>
        <v/>
      </c>
      <c r="T127" s="437">
        <f ca="1">SUMIF($N$8:S$9,"QUANT.",N127:S127)</f>
        <v>0</v>
      </c>
      <c r="U127" s="438">
        <f t="shared" ca="1" si="100"/>
        <v>0</v>
      </c>
      <c r="V127" s="450" t="str">
        <f t="shared" ref="V127:V188" ca="1" si="102">IF(B127&lt;&gt;"",IF(U127=0,"MEDIR",IF(K127-U127=0,"OK",IF(K127-U127&gt;0,"MEDIR","ALERTA!"))),"")</f>
        <v>MEDIR</v>
      </c>
      <c r="W127" s="451">
        <f t="shared" ca="1" si="95"/>
        <v>22</v>
      </c>
      <c r="X127" s="451">
        <f t="shared" ca="1" si="96"/>
        <v>350.02</v>
      </c>
      <c r="AJ127" s="614">
        <f t="shared" si="99"/>
        <v>103956</v>
      </c>
      <c r="AK127" s="614">
        <v>0</v>
      </c>
    </row>
    <row r="128" spans="1:37" s="612" customFormat="1" ht="15" customHeight="1" outlineLevel="1">
      <c r="A128" s="615" t="s">
        <v>14211</v>
      </c>
      <c r="B128" s="621">
        <v>89356</v>
      </c>
      <c r="C128" s="595" t="str">
        <f>IF($B128="","",IFERROR(VLOOKUP($B128,SERVIÇOS!$A:$F,2,0),IFERROR(VLOOKUP($B128,'COMPOSIÇÕES COMPLEMENTARES '!$C:$K,2,0),"")))</f>
        <v>TUBO, PVC, SOLDÁVEL, DN 25MM, INSTALADO EM RAMAL OU SUB-RAMAL DE ÁGUA - FORNECIMENTO E INSTALAÇÃO. AF_06/2022</v>
      </c>
      <c r="D128" s="617" t="str">
        <f>IF($B128="","",IFERROR(VLOOKUP($B128,SERVIÇOS!$A:$F,3,0),IFERROR(VLOOKUP($B128,'COMPOSIÇÕES COMPLEMENTARES '!$C:$K,3,0),"")))</f>
        <v>M</v>
      </c>
      <c r="E128" s="618">
        <v>147.25</v>
      </c>
      <c r="F128" s="619">
        <f>IF($B128="","",IFERROR(VLOOKUP($B128,SERVIÇOS!$A:$F,4,0),IFERROR(VLOOKUP($B128,'COMPOSIÇÕES COMPLEMENTARES '!$C:$K,6,0),"")))</f>
        <v>10.510000000000002</v>
      </c>
      <c r="G128" s="619">
        <f>IF($B128="","",IFERROR(VLOOKUP($B128,SERVIÇOS!$A:$F,5,0),IFERROR(VLOOKUP($B128,'COMPOSIÇÕES COMPLEMENTARES '!$C:$K,7,0),"")))</f>
        <v>16.52</v>
      </c>
      <c r="H128" s="619">
        <f t="shared" si="101"/>
        <v>27.03</v>
      </c>
      <c r="I128" s="619">
        <f t="shared" si="97"/>
        <v>1547.59</v>
      </c>
      <c r="J128" s="619">
        <f t="shared" si="98"/>
        <v>2432.5700000000002</v>
      </c>
      <c r="K128" s="619">
        <f t="shared" si="90"/>
        <v>3980.16</v>
      </c>
      <c r="L128" s="619"/>
      <c r="N128" s="433"/>
      <c r="O128" s="434" t="str">
        <f t="shared" ref="O128:O189" si="103">IF(OR(N128="",$K128=""),"",(N128/$E128)*$K128)</f>
        <v/>
      </c>
      <c r="P128" s="433"/>
      <c r="Q128" s="435" t="str">
        <f t="shared" ref="Q128:Q189" si="104">IF(OR(P128="",$K128=""),"",(P128/$E128)*$K128)</f>
        <v/>
      </c>
      <c r="R128" s="433"/>
      <c r="S128" s="436" t="str">
        <f t="shared" ref="S128:S189" si="105">IF(OR(R128="",$K128=""),"",(R128/$E128)*$K128)</f>
        <v/>
      </c>
      <c r="T128" s="437">
        <f ca="1">SUMIF($N$8:S$9,"QUANT.",N128:S128)</f>
        <v>0</v>
      </c>
      <c r="U128" s="438">
        <f t="shared" ca="1" si="100"/>
        <v>0</v>
      </c>
      <c r="V128" s="450" t="str">
        <f t="shared" ca="1" si="102"/>
        <v>MEDIR</v>
      </c>
      <c r="W128" s="451">
        <f t="shared" ref="W128:W189" ca="1" si="106">IF(T128="",0,E128-T128)</f>
        <v>147.25</v>
      </c>
      <c r="X128" s="451">
        <f t="shared" ref="X128:X189" ca="1" si="107">IF(U128="",0,K128-U128)</f>
        <v>3980.16</v>
      </c>
      <c r="AJ128" s="614">
        <f t="shared" si="99"/>
        <v>89356</v>
      </c>
      <c r="AK128" s="614">
        <v>0</v>
      </c>
    </row>
    <row r="129" spans="1:37" s="612" customFormat="1" ht="15" customHeight="1" outlineLevel="1">
      <c r="A129" s="615" t="s">
        <v>14212</v>
      </c>
      <c r="B129" s="621">
        <v>89362</v>
      </c>
      <c r="C129" s="595" t="str">
        <f>IF($B129="","",IFERROR(VLOOKUP($B129,SERVIÇOS!$A:$F,2,0),IFERROR(VLOOKUP($B129,'COMPOSIÇÕES COMPLEMENTARES '!$C:$K,2,0),"")))</f>
        <v>JOELHO 90 GRAUS, PVC, SOLDÁVEL, DN 25MM, INSTALADO EM RAMAL OU SUB-RAMAL DE ÁGUA - FORNECIMENTO E INSTALAÇÃO. AF_06/2022</v>
      </c>
      <c r="D129" s="617" t="str">
        <f>IF($B129="","",IFERROR(VLOOKUP($B129,SERVIÇOS!$A:$F,3,0),IFERROR(VLOOKUP($B129,'COMPOSIÇÕES COMPLEMENTARES '!$C:$K,3,0),"")))</f>
        <v>UN</v>
      </c>
      <c r="E129" s="618">
        <v>61</v>
      </c>
      <c r="F129" s="619">
        <f>IF($B129="","",IFERROR(VLOOKUP($B129,SERVIÇOS!$A:$F,4,0),IFERROR(VLOOKUP($B129,'COMPOSIÇÕES COMPLEMENTARES '!$C:$K,6,0),"")))</f>
        <v>4.2700000000000005</v>
      </c>
      <c r="G129" s="619">
        <f>IF($B129="","",IFERROR(VLOOKUP($B129,SERVIÇOS!$A:$F,5,0),IFERROR(VLOOKUP($B129,'COMPOSIÇÕES COMPLEMENTARES '!$C:$K,7,0),"")))</f>
        <v>6.62</v>
      </c>
      <c r="H129" s="619">
        <f t="shared" si="101"/>
        <v>10.89</v>
      </c>
      <c r="I129" s="619">
        <f t="shared" si="97"/>
        <v>260.47000000000003</v>
      </c>
      <c r="J129" s="619">
        <f t="shared" si="98"/>
        <v>403.82</v>
      </c>
      <c r="K129" s="619">
        <f t="shared" si="90"/>
        <v>664.29</v>
      </c>
      <c r="L129" s="619"/>
      <c r="N129" s="433"/>
      <c r="O129" s="434" t="str">
        <f t="shared" si="103"/>
        <v/>
      </c>
      <c r="P129" s="433"/>
      <c r="Q129" s="435" t="str">
        <f t="shared" si="104"/>
        <v/>
      </c>
      <c r="R129" s="433"/>
      <c r="S129" s="436" t="str">
        <f t="shared" si="105"/>
        <v/>
      </c>
      <c r="T129" s="437">
        <f ca="1">SUMIF($N$8:S$9,"QUANT.",N129:S129)</f>
        <v>0</v>
      </c>
      <c r="U129" s="438">
        <f t="shared" ca="1" si="100"/>
        <v>0</v>
      </c>
      <c r="V129" s="450" t="str">
        <f t="shared" ca="1" si="102"/>
        <v>MEDIR</v>
      </c>
      <c r="W129" s="451">
        <f t="shared" ca="1" si="106"/>
        <v>61</v>
      </c>
      <c r="X129" s="451">
        <f t="shared" ca="1" si="107"/>
        <v>664.29</v>
      </c>
      <c r="AJ129" s="614">
        <f t="shared" si="99"/>
        <v>89362</v>
      </c>
      <c r="AK129" s="614">
        <v>0</v>
      </c>
    </row>
    <row r="130" spans="1:37" s="612" customFormat="1" ht="15" customHeight="1" outlineLevel="1">
      <c r="A130" s="615" t="s">
        <v>14213</v>
      </c>
      <c r="B130" s="621">
        <v>89363</v>
      </c>
      <c r="C130" s="595" t="str">
        <f>IF($B130="","",IFERROR(VLOOKUP($B130,SERVIÇOS!$A:$F,2,0),IFERROR(VLOOKUP($B130,'COMPOSIÇÕES COMPLEMENTARES '!$C:$K,2,0),"")))</f>
        <v>JOELHO 45 GRAUS, PVC, SOLDÁVEL, DN 25MM, INSTALADO EM RAMAL OU SUB-RAMAL DE ÁGUA - FORNECIMENTO E INSTALAÇÃO. AF_06/2022</v>
      </c>
      <c r="D130" s="617" t="str">
        <f>IF($B130="","",IFERROR(VLOOKUP($B130,SERVIÇOS!$A:$F,3,0),IFERROR(VLOOKUP($B130,'COMPOSIÇÕES COMPLEMENTARES '!$C:$K,3,0),"")))</f>
        <v>UN</v>
      </c>
      <c r="E130" s="618">
        <v>2</v>
      </c>
      <c r="F130" s="619">
        <f>IF($B130="","",IFERROR(VLOOKUP($B130,SERVIÇOS!$A:$F,4,0),IFERROR(VLOOKUP($B130,'COMPOSIÇÕES COMPLEMENTARES '!$C:$K,6,0),"")))</f>
        <v>5.14</v>
      </c>
      <c r="G130" s="619">
        <f>IF($B130="","",IFERROR(VLOOKUP($B130,SERVIÇOS!$A:$F,5,0),IFERROR(VLOOKUP($B130,'COMPOSIÇÕES COMPLEMENTARES '!$C:$K,7,0),"")))</f>
        <v>6.62</v>
      </c>
      <c r="H130" s="619">
        <f t="shared" si="101"/>
        <v>11.76</v>
      </c>
      <c r="I130" s="619">
        <f t="shared" si="97"/>
        <v>10.28</v>
      </c>
      <c r="J130" s="619">
        <f t="shared" si="98"/>
        <v>13.24</v>
      </c>
      <c r="K130" s="619">
        <f t="shared" si="90"/>
        <v>23.52</v>
      </c>
      <c r="L130" s="619"/>
      <c r="N130" s="433"/>
      <c r="O130" s="434" t="str">
        <f t="shared" si="103"/>
        <v/>
      </c>
      <c r="P130" s="433"/>
      <c r="Q130" s="435" t="str">
        <f t="shared" si="104"/>
        <v/>
      </c>
      <c r="R130" s="433"/>
      <c r="S130" s="436" t="str">
        <f t="shared" si="105"/>
        <v/>
      </c>
      <c r="T130" s="437">
        <f ca="1">SUMIF($N$8:S$9,"QUANT.",N130:S130)</f>
        <v>0</v>
      </c>
      <c r="U130" s="438">
        <f t="shared" ca="1" si="100"/>
        <v>0</v>
      </c>
      <c r="V130" s="450" t="str">
        <f t="shared" ca="1" si="102"/>
        <v>MEDIR</v>
      </c>
      <c r="W130" s="451">
        <f t="shared" ca="1" si="106"/>
        <v>2</v>
      </c>
      <c r="X130" s="451">
        <f t="shared" ca="1" si="107"/>
        <v>23.52</v>
      </c>
      <c r="AJ130" s="614">
        <f t="shared" si="99"/>
        <v>89363</v>
      </c>
      <c r="AK130" s="614">
        <v>0</v>
      </c>
    </row>
    <row r="131" spans="1:37" s="612" customFormat="1" ht="15" customHeight="1" outlineLevel="1">
      <c r="A131" s="615" t="s">
        <v>14214</v>
      </c>
      <c r="B131" s="621">
        <v>89395</v>
      </c>
      <c r="C131" s="595" t="str">
        <f>IF($B131="","",IFERROR(VLOOKUP($B131,SERVIÇOS!$A:$F,2,0),IFERROR(VLOOKUP($B131,'COMPOSIÇÕES COMPLEMENTARES '!$C:$K,2,0),"")))</f>
        <v>TE, PVC, SOLDÁVEL, DN 25MM, INSTALADO EM RAMAL OU SUB-RAMAL DE ÁGUA - FORNECIMENTO E INSTALAÇÃO. AF_06/2022</v>
      </c>
      <c r="D131" s="617" t="str">
        <f>IF($B131="","",IFERROR(VLOOKUP($B131,SERVIÇOS!$A:$F,3,0),IFERROR(VLOOKUP($B131,'COMPOSIÇÕES COMPLEMENTARES '!$C:$K,3,0),"")))</f>
        <v>UN</v>
      </c>
      <c r="E131" s="618">
        <v>16</v>
      </c>
      <c r="F131" s="619">
        <f>IF($B131="","",IFERROR(VLOOKUP($B131,SERVIÇOS!$A:$F,4,0),IFERROR(VLOOKUP($B131,'COMPOSIÇÕES COMPLEMENTARES '!$C:$K,6,0),"")))</f>
        <v>6.16</v>
      </c>
      <c r="G131" s="619">
        <f>IF($B131="","",IFERROR(VLOOKUP($B131,SERVIÇOS!$A:$F,5,0),IFERROR(VLOOKUP($B131,'COMPOSIÇÕES COMPLEMENTARES '!$C:$K,7,0),"")))</f>
        <v>8.82</v>
      </c>
      <c r="H131" s="619">
        <f t="shared" si="101"/>
        <v>14.98</v>
      </c>
      <c r="I131" s="619">
        <f t="shared" si="97"/>
        <v>98.56</v>
      </c>
      <c r="J131" s="619">
        <f t="shared" si="98"/>
        <v>141.12</v>
      </c>
      <c r="K131" s="619">
        <f t="shared" si="90"/>
        <v>239.68</v>
      </c>
      <c r="L131" s="619"/>
      <c r="N131" s="433"/>
      <c r="O131" s="434" t="str">
        <f t="shared" si="103"/>
        <v/>
      </c>
      <c r="P131" s="433"/>
      <c r="Q131" s="435" t="str">
        <f t="shared" si="104"/>
        <v/>
      </c>
      <c r="R131" s="433"/>
      <c r="S131" s="436" t="str">
        <f t="shared" si="105"/>
        <v/>
      </c>
      <c r="T131" s="437">
        <f ca="1">SUMIF($N$8:S$9,"QUANT.",N131:S131)</f>
        <v>0</v>
      </c>
      <c r="U131" s="438">
        <f t="shared" ca="1" si="100"/>
        <v>0</v>
      </c>
      <c r="V131" s="450" t="str">
        <f t="shared" ca="1" si="102"/>
        <v>MEDIR</v>
      </c>
      <c r="W131" s="451">
        <f t="shared" ca="1" si="106"/>
        <v>16</v>
      </c>
      <c r="X131" s="451">
        <f t="shared" ca="1" si="107"/>
        <v>239.68</v>
      </c>
      <c r="AJ131" s="614">
        <f t="shared" si="99"/>
        <v>89395</v>
      </c>
      <c r="AK131" s="614">
        <v>0</v>
      </c>
    </row>
    <row r="132" spans="1:37" s="612" customFormat="1" ht="15" customHeight="1" outlineLevel="1">
      <c r="A132" s="615" t="s">
        <v>14215</v>
      </c>
      <c r="B132" s="621">
        <v>89378</v>
      </c>
      <c r="C132" s="595" t="str">
        <f>IF($B132="","",IFERROR(VLOOKUP($B132,SERVIÇOS!$A:$F,2,0),IFERROR(VLOOKUP($B132,'COMPOSIÇÕES COMPLEMENTARES '!$C:$K,2,0),"")))</f>
        <v>LUVA, PVC, SOLDÁVEL, DN 25MM, INSTALADO EM RAMAL OU SUB-RAMAL DE ÁGUA - FORNECIMENTO E INSTALAÇÃO. AF_06/2022</v>
      </c>
      <c r="D132" s="617" t="str">
        <f>IF($B132="","",IFERROR(VLOOKUP($B132,SERVIÇOS!$A:$F,3,0),IFERROR(VLOOKUP($B132,'COMPOSIÇÕES COMPLEMENTARES '!$C:$K,3,0),"")))</f>
        <v>UN</v>
      </c>
      <c r="E132" s="618">
        <v>29</v>
      </c>
      <c r="F132" s="619">
        <f>IF($B132="","",IFERROR(VLOOKUP($B132,SERVIÇOS!$A:$F,4,0),IFERROR(VLOOKUP($B132,'COMPOSIÇÕES COMPLEMENTARES '!$C:$K,6,0),"")))</f>
        <v>3.6400000000000006</v>
      </c>
      <c r="G132" s="619">
        <f>IF($B132="","",IFERROR(VLOOKUP($B132,SERVIÇOS!$A:$F,5,0),IFERROR(VLOOKUP($B132,'COMPOSIÇÕES COMPLEMENTARES '!$C:$K,7,0),"")))</f>
        <v>4.42</v>
      </c>
      <c r="H132" s="619">
        <f t="shared" si="101"/>
        <v>8.06</v>
      </c>
      <c r="I132" s="619">
        <f t="shared" si="97"/>
        <v>105.56</v>
      </c>
      <c r="J132" s="619">
        <f t="shared" si="98"/>
        <v>128.18</v>
      </c>
      <c r="K132" s="619">
        <f t="shared" si="90"/>
        <v>233.74</v>
      </c>
      <c r="L132" s="619"/>
      <c r="N132" s="433"/>
      <c r="O132" s="434" t="str">
        <f t="shared" si="103"/>
        <v/>
      </c>
      <c r="P132" s="433"/>
      <c r="Q132" s="435" t="str">
        <f t="shared" si="104"/>
        <v/>
      </c>
      <c r="R132" s="433"/>
      <c r="S132" s="436" t="str">
        <f t="shared" si="105"/>
        <v/>
      </c>
      <c r="T132" s="437">
        <f ca="1">SUMIF($N$8:S$9,"QUANT.",N132:S132)</f>
        <v>0</v>
      </c>
      <c r="U132" s="438">
        <f t="shared" ca="1" si="100"/>
        <v>0</v>
      </c>
      <c r="V132" s="450" t="str">
        <f t="shared" ca="1" si="102"/>
        <v>MEDIR</v>
      </c>
      <c r="W132" s="451">
        <f t="shared" ca="1" si="106"/>
        <v>29</v>
      </c>
      <c r="X132" s="451">
        <f t="shared" ca="1" si="107"/>
        <v>233.74</v>
      </c>
      <c r="AJ132" s="614">
        <f t="shared" si="99"/>
        <v>89378</v>
      </c>
      <c r="AK132" s="614">
        <v>0</v>
      </c>
    </row>
    <row r="133" spans="1:37" s="612" customFormat="1" ht="15" customHeight="1" outlineLevel="1">
      <c r="A133" s="615" t="s">
        <v>14216</v>
      </c>
      <c r="B133" s="621">
        <v>89366</v>
      </c>
      <c r="C133" s="595" t="str">
        <f>IF($B133="","",IFERROR(VLOOKUP($B133,SERVIÇOS!$A:$F,2,0),IFERROR(VLOOKUP($B133,'COMPOSIÇÕES COMPLEMENTARES '!$C:$K,2,0),"")))</f>
        <v>JOELHO 90 GRAUS COM BUCHA DE LATÃO, PVC, SOLDÁVEL, DN 25MM, X 3/4  INSTALADO EM RAMAL OU SUB-RAMAL DE ÁGUA - FORNECIMENTO E INSTALAÇÃO. AF_06/2022</v>
      </c>
      <c r="D133" s="617" t="str">
        <f>IF($B133="","",IFERROR(VLOOKUP($B133,SERVIÇOS!$A:$F,3,0),IFERROR(VLOOKUP($B133,'COMPOSIÇÕES COMPLEMENTARES '!$C:$K,3,0),"")))</f>
        <v>UN</v>
      </c>
      <c r="E133" s="618">
        <v>8</v>
      </c>
      <c r="F133" s="619">
        <f>IF($B133="","",IFERROR(VLOOKUP($B133,SERVIÇOS!$A:$F,4,0),IFERROR(VLOOKUP($B133,'COMPOSIÇÕES COMPLEMENTARES '!$C:$K,6,0),"")))</f>
        <v>12.2</v>
      </c>
      <c r="G133" s="619">
        <f>IF($B133="","",IFERROR(VLOOKUP($B133,SERVIÇOS!$A:$F,5,0),IFERROR(VLOOKUP($B133,'COMPOSIÇÕES COMPLEMENTARES '!$C:$K,7,0),"")))</f>
        <v>6.14</v>
      </c>
      <c r="H133" s="619">
        <f t="shared" si="101"/>
        <v>18.34</v>
      </c>
      <c r="I133" s="619">
        <f t="shared" si="97"/>
        <v>97.6</v>
      </c>
      <c r="J133" s="619">
        <f t="shared" si="98"/>
        <v>49.12</v>
      </c>
      <c r="K133" s="619">
        <f t="shared" si="90"/>
        <v>146.72</v>
      </c>
      <c r="L133" s="619"/>
      <c r="N133" s="433"/>
      <c r="O133" s="434" t="str">
        <f t="shared" si="103"/>
        <v/>
      </c>
      <c r="P133" s="433"/>
      <c r="Q133" s="435" t="str">
        <f t="shared" si="104"/>
        <v/>
      </c>
      <c r="R133" s="433"/>
      <c r="S133" s="436" t="str">
        <f t="shared" si="105"/>
        <v/>
      </c>
      <c r="T133" s="437">
        <f ca="1">SUMIF($N$8:S$9,"QUANT.",N133:S133)</f>
        <v>0</v>
      </c>
      <c r="U133" s="438">
        <f t="shared" ca="1" si="100"/>
        <v>0</v>
      </c>
      <c r="V133" s="450" t="str">
        <f t="shared" ca="1" si="102"/>
        <v>MEDIR</v>
      </c>
      <c r="W133" s="451">
        <f t="shared" ca="1" si="106"/>
        <v>8</v>
      </c>
      <c r="X133" s="451">
        <f t="shared" ca="1" si="107"/>
        <v>146.72</v>
      </c>
      <c r="AJ133" s="614">
        <f t="shared" si="99"/>
        <v>89366</v>
      </c>
      <c r="AK133" s="614">
        <v>0</v>
      </c>
    </row>
    <row r="134" spans="1:37" s="612" customFormat="1" ht="15" customHeight="1" outlineLevel="1">
      <c r="A134" s="615" t="s">
        <v>14217</v>
      </c>
      <c r="B134" s="621">
        <v>90373</v>
      </c>
      <c r="C134" s="595" t="str">
        <f>IF($B134="","",IFERROR(VLOOKUP($B134,SERVIÇOS!$A:$F,2,0),IFERROR(VLOOKUP($B134,'COMPOSIÇÕES COMPLEMENTARES '!$C:$K,2,0),"")))</f>
        <v>JOELHO 90 GRAUS COM BUCHA DE LATÃO, PVC, SOLDÁVEL, DN 25MM, X 1/2  INSTALADO EM RAMAL OU SUB-RAMAL DE ÁGUA - FORNECIMENTO E INSTALAÇÃO. AF_06/2022</v>
      </c>
      <c r="D134" s="617" t="str">
        <f>IF($B134="","",IFERROR(VLOOKUP($B134,SERVIÇOS!$A:$F,3,0),IFERROR(VLOOKUP($B134,'COMPOSIÇÕES COMPLEMENTARES '!$C:$K,3,0),"")))</f>
        <v>UN</v>
      </c>
      <c r="E134" s="618">
        <v>38</v>
      </c>
      <c r="F134" s="619">
        <f>IF($B134="","",IFERROR(VLOOKUP($B134,SERVIÇOS!$A:$F,4,0),IFERROR(VLOOKUP($B134,'COMPOSIÇÕES COMPLEMENTARES '!$C:$K,6,0),"")))</f>
        <v>9</v>
      </c>
      <c r="G134" s="619">
        <f>IF($B134="","",IFERROR(VLOOKUP($B134,SERVIÇOS!$A:$F,5,0),IFERROR(VLOOKUP($B134,'COMPOSIÇÕES COMPLEMENTARES '!$C:$K,7,0),"")))</f>
        <v>5.7</v>
      </c>
      <c r="H134" s="619">
        <f t="shared" si="101"/>
        <v>14.7</v>
      </c>
      <c r="I134" s="619">
        <f t="shared" si="97"/>
        <v>342</v>
      </c>
      <c r="J134" s="619">
        <f t="shared" si="98"/>
        <v>216.6</v>
      </c>
      <c r="K134" s="619">
        <f t="shared" si="90"/>
        <v>558.6</v>
      </c>
      <c r="L134" s="619"/>
      <c r="N134" s="433"/>
      <c r="O134" s="434" t="str">
        <f t="shared" si="103"/>
        <v/>
      </c>
      <c r="P134" s="433"/>
      <c r="Q134" s="435" t="str">
        <f t="shared" si="104"/>
        <v/>
      </c>
      <c r="R134" s="433"/>
      <c r="S134" s="436" t="str">
        <f t="shared" si="105"/>
        <v/>
      </c>
      <c r="T134" s="437">
        <f ca="1">SUMIF($N$8:S$9,"QUANT.",N134:S134)</f>
        <v>0</v>
      </c>
      <c r="U134" s="438">
        <f t="shared" ca="1" si="100"/>
        <v>0</v>
      </c>
      <c r="V134" s="450" t="str">
        <f t="shared" ca="1" si="102"/>
        <v>MEDIR</v>
      </c>
      <c r="W134" s="451">
        <f t="shared" ca="1" si="106"/>
        <v>38</v>
      </c>
      <c r="X134" s="451">
        <f t="shared" ca="1" si="107"/>
        <v>558.6</v>
      </c>
      <c r="AJ134" s="614">
        <f t="shared" si="99"/>
        <v>90373</v>
      </c>
      <c r="AK134" s="614">
        <v>0</v>
      </c>
    </row>
    <row r="135" spans="1:37" s="612" customFormat="1" ht="15" customHeight="1" outlineLevel="1">
      <c r="A135" s="615"/>
      <c r="B135" s="621"/>
      <c r="C135" s="598" t="s">
        <v>14124</v>
      </c>
      <c r="D135" s="617" t="str">
        <f>IF($B135="","",IFERROR(VLOOKUP($B135,SERVIÇOS!$A:$F,3,0),IFERROR(VLOOKUP($B135,'COMPOSIÇÕES COMPLEMENTARES '!$C:$K,3,0),"")))</f>
        <v/>
      </c>
      <c r="E135" s="618"/>
      <c r="F135" s="619" t="str">
        <f>IF($B135="","",IFERROR(VLOOKUP($B135,SERVIÇOS!$A:$F,4,0),IFERROR(VLOOKUP($B135,'COMPOSIÇÕES COMPLEMENTARES '!$C:$K,6,0),"")))</f>
        <v/>
      </c>
      <c r="G135" s="619" t="str">
        <f>IF($B135="","",IFERROR(VLOOKUP($B135,SERVIÇOS!$A:$F,5,0),IFERROR(VLOOKUP($B135,'COMPOSIÇÕES COMPLEMENTARES '!$C:$K,7,0),"")))</f>
        <v/>
      </c>
      <c r="H135" s="619" t="str">
        <f t="shared" si="101"/>
        <v/>
      </c>
      <c r="I135" s="619" t="str">
        <f t="shared" si="97"/>
        <v/>
      </c>
      <c r="J135" s="619" t="str">
        <f t="shared" si="98"/>
        <v/>
      </c>
      <c r="K135" s="619" t="str">
        <f t="shared" si="90"/>
        <v/>
      </c>
      <c r="L135" s="619"/>
      <c r="N135" s="433"/>
      <c r="O135" s="434" t="str">
        <f t="shared" si="103"/>
        <v/>
      </c>
      <c r="P135" s="433"/>
      <c r="Q135" s="435" t="str">
        <f t="shared" si="104"/>
        <v/>
      </c>
      <c r="R135" s="433"/>
      <c r="S135" s="436" t="str">
        <f t="shared" si="105"/>
        <v/>
      </c>
      <c r="T135" s="437">
        <f ca="1">SUMIF($N$8:S$9,"QUANT.",N135:S135)</f>
        <v>0</v>
      </c>
      <c r="U135" s="438">
        <f t="shared" ca="1" si="100"/>
        <v>0</v>
      </c>
      <c r="V135" s="450" t="str">
        <f t="shared" si="102"/>
        <v/>
      </c>
      <c r="W135" s="451">
        <f t="shared" ca="1" si="106"/>
        <v>0</v>
      </c>
      <c r="X135" s="451" t="e">
        <f t="shared" ca="1" si="107"/>
        <v>#VALUE!</v>
      </c>
      <c r="AJ135" s="614">
        <f t="shared" si="99"/>
        <v>0</v>
      </c>
      <c r="AK135" s="614">
        <v>0</v>
      </c>
    </row>
    <row r="136" spans="1:37" s="612" customFormat="1" ht="15" customHeight="1" outlineLevel="1">
      <c r="A136" s="615" t="s">
        <v>14218</v>
      </c>
      <c r="B136" s="621">
        <v>104166</v>
      </c>
      <c r="C136" s="595" t="str">
        <f>IF($B136="","",IFERROR(VLOOKUP($B136,SERVIÇOS!$A:$F,2,0),IFERROR(VLOOKUP($B136,'COMPOSIÇÕES COMPLEMENTARES '!$C:$K,2,0),"")))</f>
        <v>TUBO PVC, SÉRIE R, ÁGUA PLUVIAL, DN 150 MM, FORNECIDO E INSTALADO EM RAMAL DE ENCAMINHAMENTO. AF_06/2022</v>
      </c>
      <c r="D136" s="617" t="str">
        <f>IF($B136="","",IFERROR(VLOOKUP($B136,SERVIÇOS!$A:$F,3,0),IFERROR(VLOOKUP($B136,'COMPOSIÇÕES COMPLEMENTARES '!$C:$K,3,0),"")))</f>
        <v>M</v>
      </c>
      <c r="E136" s="618">
        <v>48</v>
      </c>
      <c r="F136" s="619">
        <f>IF($B136="","",IFERROR(VLOOKUP($B136,SERVIÇOS!$A:$F,4,0),IFERROR(VLOOKUP($B136,'COMPOSIÇÕES COMPLEMENTARES '!$C:$K,6,0),"")))</f>
        <v>73.92</v>
      </c>
      <c r="G136" s="619">
        <f>IF($B136="","",IFERROR(VLOOKUP($B136,SERVIÇOS!$A:$F,5,0),IFERROR(VLOOKUP($B136,'COMPOSIÇÕES COMPLEMENTARES '!$C:$K,7,0),"")))</f>
        <v>10.98</v>
      </c>
      <c r="H136" s="619">
        <f t="shared" si="101"/>
        <v>84.9</v>
      </c>
      <c r="I136" s="619">
        <f t="shared" ref="I136:I198" si="108">IF(E136="","",TRUNC((E136*F136),2))</f>
        <v>3548.16</v>
      </c>
      <c r="J136" s="619">
        <f t="shared" ref="J136:J198" si="109">IF(E136="","",TRUNC((E136*G136),2))</f>
        <v>527.04</v>
      </c>
      <c r="K136" s="619">
        <f t="shared" si="90"/>
        <v>4075.2</v>
      </c>
      <c r="L136" s="619"/>
      <c r="N136" s="433"/>
      <c r="O136" s="434" t="str">
        <f t="shared" si="103"/>
        <v/>
      </c>
      <c r="P136" s="433"/>
      <c r="Q136" s="435" t="str">
        <f t="shared" si="104"/>
        <v/>
      </c>
      <c r="R136" s="433"/>
      <c r="S136" s="436" t="str">
        <f t="shared" si="105"/>
        <v/>
      </c>
      <c r="T136" s="437">
        <f ca="1">SUMIF($N$8:S$9,"QUANT.",N136:S136)</f>
        <v>0</v>
      </c>
      <c r="U136" s="438">
        <f t="shared" ca="1" si="100"/>
        <v>0</v>
      </c>
      <c r="V136" s="450" t="str">
        <f t="shared" ca="1" si="102"/>
        <v>MEDIR</v>
      </c>
      <c r="W136" s="451">
        <f t="shared" ca="1" si="106"/>
        <v>48</v>
      </c>
      <c r="X136" s="451">
        <f t="shared" ca="1" si="107"/>
        <v>4075.2</v>
      </c>
      <c r="AJ136" s="614">
        <f t="shared" si="99"/>
        <v>104166</v>
      </c>
      <c r="AK136" s="614">
        <v>0</v>
      </c>
    </row>
    <row r="137" spans="1:37" s="612" customFormat="1" ht="15" customHeight="1" outlineLevel="1">
      <c r="A137" s="615" t="s">
        <v>14219</v>
      </c>
      <c r="B137" s="621">
        <v>89512</v>
      </c>
      <c r="C137" s="595" t="str">
        <f>IF($B137="","",IFERROR(VLOOKUP($B137,SERVIÇOS!$A:$F,2,0),IFERROR(VLOOKUP($B137,'COMPOSIÇÕES COMPLEMENTARES '!$C:$K,2,0),"")))</f>
        <v>TUBO PVC, SÉRIE R, ÁGUA PLUVIAL, DN 100 MM, FORNECIDO E INSTALADO EM RAMAL DE ENCAMINHAMENTO. AF_06/2022</v>
      </c>
      <c r="D137" s="617" t="str">
        <f>IF($B137="","",IFERROR(VLOOKUP($B137,SERVIÇOS!$A:$F,3,0),IFERROR(VLOOKUP($B137,'COMPOSIÇÕES COMPLEMENTARES '!$C:$K,3,0),"")))</f>
        <v>M</v>
      </c>
      <c r="E137" s="618">
        <v>61</v>
      </c>
      <c r="F137" s="619">
        <f>IF($B137="","",IFERROR(VLOOKUP($B137,SERVIÇOS!$A:$F,4,0),IFERROR(VLOOKUP($B137,'COMPOSIÇÕES COMPLEMENTARES '!$C:$K,6,0),"")))</f>
        <v>39.069999999999993</v>
      </c>
      <c r="G137" s="619">
        <f>IF($B137="","",IFERROR(VLOOKUP($B137,SERVIÇOS!$A:$F,5,0),IFERROR(VLOOKUP($B137,'COMPOSIÇÕES COMPLEMENTARES '!$C:$K,7,0),"")))</f>
        <v>17.48</v>
      </c>
      <c r="H137" s="619">
        <f t="shared" si="101"/>
        <v>56.55</v>
      </c>
      <c r="I137" s="619">
        <f t="shared" si="108"/>
        <v>2383.27</v>
      </c>
      <c r="J137" s="619">
        <f t="shared" si="109"/>
        <v>1066.28</v>
      </c>
      <c r="K137" s="619">
        <f t="shared" si="90"/>
        <v>3449.55</v>
      </c>
      <c r="L137" s="619"/>
      <c r="N137" s="433"/>
      <c r="O137" s="434" t="str">
        <f t="shared" si="103"/>
        <v/>
      </c>
      <c r="P137" s="433"/>
      <c r="Q137" s="435" t="str">
        <f t="shared" si="104"/>
        <v/>
      </c>
      <c r="R137" s="433"/>
      <c r="S137" s="436" t="str">
        <f t="shared" si="105"/>
        <v/>
      </c>
      <c r="T137" s="437">
        <f ca="1">SUMIF($N$8:S$9,"QUANT.",N137:S137)</f>
        <v>0</v>
      </c>
      <c r="U137" s="438">
        <f t="shared" ca="1" si="100"/>
        <v>0</v>
      </c>
      <c r="V137" s="450" t="str">
        <f t="shared" ca="1" si="102"/>
        <v>MEDIR</v>
      </c>
      <c r="W137" s="451">
        <f t="shared" ca="1" si="106"/>
        <v>61</v>
      </c>
      <c r="X137" s="451">
        <f t="shared" ca="1" si="107"/>
        <v>3449.55</v>
      </c>
      <c r="AJ137" s="614">
        <f t="shared" si="99"/>
        <v>89512</v>
      </c>
      <c r="AK137" s="614">
        <v>0</v>
      </c>
    </row>
    <row r="138" spans="1:37" s="612" customFormat="1" ht="15" customHeight="1" outlineLevel="1">
      <c r="A138" s="615" t="s">
        <v>14220</v>
      </c>
      <c r="B138" s="621">
        <v>104167</v>
      </c>
      <c r="C138" s="595" t="str">
        <f>IF($B138="","",IFERROR(VLOOKUP($B138,SERVIÇOS!$A:$F,2,0),IFERROR(VLOOKUP($B138,'COMPOSIÇÕES COMPLEMENTARES '!$C:$K,2,0),"")))</f>
        <v>JOELHO 90 GRAUS, PVC, SERIE R, ÁGUA PLUVIAL, DN 150 MM, JUNTA ELÁSTICA, FORNECIDO E INSTALADO EM RAMAL DE ENCAMINHAMENTO. AF_06/2022</v>
      </c>
      <c r="D138" s="617" t="str">
        <f>IF($B138="","",IFERROR(VLOOKUP($B138,SERVIÇOS!$A:$F,3,0),IFERROR(VLOOKUP($B138,'COMPOSIÇÕES COMPLEMENTARES '!$C:$K,3,0),"")))</f>
        <v>UN</v>
      </c>
      <c r="E138" s="618">
        <v>6</v>
      </c>
      <c r="F138" s="619">
        <f>IF($B138="","",IFERROR(VLOOKUP($B138,SERVIÇOS!$A:$F,4,0),IFERROR(VLOOKUP($B138,'COMPOSIÇÕES COMPLEMENTARES '!$C:$K,6,0),"")))</f>
        <v>118.17</v>
      </c>
      <c r="G138" s="619">
        <f>IF($B138="","",IFERROR(VLOOKUP($B138,SERVIÇOS!$A:$F,5,0),IFERROR(VLOOKUP($B138,'COMPOSIÇÕES COMPLEMENTARES '!$C:$K,7,0),"")))</f>
        <v>11.27</v>
      </c>
      <c r="H138" s="619">
        <f t="shared" si="101"/>
        <v>129.44</v>
      </c>
      <c r="I138" s="619">
        <f t="shared" si="108"/>
        <v>709.02</v>
      </c>
      <c r="J138" s="619">
        <f t="shared" si="109"/>
        <v>67.62</v>
      </c>
      <c r="K138" s="619">
        <f t="shared" si="90"/>
        <v>776.64</v>
      </c>
      <c r="L138" s="619"/>
      <c r="N138" s="433"/>
      <c r="O138" s="434" t="str">
        <f t="shared" si="103"/>
        <v/>
      </c>
      <c r="P138" s="433"/>
      <c r="Q138" s="435" t="str">
        <f t="shared" si="104"/>
        <v/>
      </c>
      <c r="R138" s="433"/>
      <c r="S138" s="436" t="str">
        <f t="shared" si="105"/>
        <v/>
      </c>
      <c r="T138" s="437">
        <f ca="1">SUMIF($N$8:S$9,"QUANT.",N138:S138)</f>
        <v>0</v>
      </c>
      <c r="U138" s="438">
        <f t="shared" ca="1" si="100"/>
        <v>0</v>
      </c>
      <c r="V138" s="450" t="str">
        <f t="shared" ca="1" si="102"/>
        <v>MEDIR</v>
      </c>
      <c r="W138" s="451">
        <f t="shared" ca="1" si="106"/>
        <v>6</v>
      </c>
      <c r="X138" s="451">
        <f t="shared" ca="1" si="107"/>
        <v>776.64</v>
      </c>
      <c r="AJ138" s="614">
        <f t="shared" si="99"/>
        <v>104167</v>
      </c>
      <c r="AK138" s="614">
        <v>0</v>
      </c>
    </row>
    <row r="139" spans="1:37" s="612" customFormat="1" ht="15" customHeight="1" outlineLevel="1">
      <c r="A139" s="615" t="s">
        <v>14221</v>
      </c>
      <c r="B139" s="621">
        <v>89529</v>
      </c>
      <c r="C139" s="595" t="str">
        <f>IF($B139="","",IFERROR(VLOOKUP($B139,SERVIÇOS!$A:$F,2,0),IFERROR(VLOOKUP($B139,'COMPOSIÇÕES COMPLEMENTARES '!$C:$K,2,0),"")))</f>
        <v>JOELHO 90 GRAUS, PVC, SERIE R, ÁGUA PLUVIAL, DN 100 MM, JUNTA ELÁSTICA, FORNECIDO E INSTALADO EM RAMAL DE ENCAMINHAMENTO. AF_06/2022</v>
      </c>
      <c r="D139" s="617" t="str">
        <f>IF($B139="","",IFERROR(VLOOKUP($B139,SERVIÇOS!$A:$F,3,0),IFERROR(VLOOKUP($B139,'COMPOSIÇÕES COMPLEMENTARES '!$C:$K,3,0),"")))</f>
        <v>UN</v>
      </c>
      <c r="E139" s="618">
        <v>4</v>
      </c>
      <c r="F139" s="619">
        <f>IF($B139="","",IFERROR(VLOOKUP($B139,SERVIÇOS!$A:$F,4,0),IFERROR(VLOOKUP($B139,'COMPOSIÇÕES COMPLEMENTARES '!$C:$K,6,0),"")))</f>
        <v>33.67</v>
      </c>
      <c r="G139" s="619">
        <f>IF($B139="","",IFERROR(VLOOKUP($B139,SERVIÇOS!$A:$F,5,0),IFERROR(VLOOKUP($B139,'COMPOSIÇÕES COMPLEMENTARES '!$C:$K,7,0),"")))</f>
        <v>5.58</v>
      </c>
      <c r="H139" s="619">
        <f t="shared" si="101"/>
        <v>39.25</v>
      </c>
      <c r="I139" s="619">
        <f t="shared" si="108"/>
        <v>134.68</v>
      </c>
      <c r="J139" s="619">
        <f t="shared" si="109"/>
        <v>22.32</v>
      </c>
      <c r="K139" s="619">
        <f t="shared" si="90"/>
        <v>157</v>
      </c>
      <c r="L139" s="619"/>
      <c r="N139" s="433"/>
      <c r="O139" s="434" t="str">
        <f t="shared" si="103"/>
        <v/>
      </c>
      <c r="P139" s="433"/>
      <c r="Q139" s="435" t="str">
        <f t="shared" si="104"/>
        <v/>
      </c>
      <c r="R139" s="433"/>
      <c r="S139" s="436" t="str">
        <f t="shared" si="105"/>
        <v/>
      </c>
      <c r="T139" s="437">
        <f ca="1">SUMIF($N$8:S$9,"QUANT.",N139:S139)</f>
        <v>0</v>
      </c>
      <c r="U139" s="438">
        <f t="shared" ca="1" si="100"/>
        <v>0</v>
      </c>
      <c r="V139" s="450" t="str">
        <f t="shared" ca="1" si="102"/>
        <v>MEDIR</v>
      </c>
      <c r="W139" s="451">
        <f t="shared" ca="1" si="106"/>
        <v>4</v>
      </c>
      <c r="X139" s="451">
        <f t="shared" ca="1" si="107"/>
        <v>157</v>
      </c>
      <c r="AJ139" s="614">
        <f t="shared" si="99"/>
        <v>89529</v>
      </c>
      <c r="AK139" s="614">
        <v>0</v>
      </c>
    </row>
    <row r="140" spans="1:37" s="612" customFormat="1" ht="15" customHeight="1" outlineLevel="1">
      <c r="A140" s="615" t="s">
        <v>14222</v>
      </c>
      <c r="B140" s="621">
        <v>104168</v>
      </c>
      <c r="C140" s="595" t="str">
        <f>IF($B140="","",IFERROR(VLOOKUP($B140,SERVIÇOS!$A:$F,2,0),IFERROR(VLOOKUP($B140,'COMPOSIÇÕES COMPLEMENTARES '!$C:$K,2,0),"")))</f>
        <v>JOELHO 45 GRAUS, PVC, SERIE R, ÁGUA PLUVIAL, DN 150 MM, JUNTA ELÁSTICA, FORNECIDO E INSTALADO EM RAMAL DE ENCAMINHAMENTO. AF_06/2022</v>
      </c>
      <c r="D140" s="617" t="str">
        <f>IF($B140="","",IFERROR(VLOOKUP($B140,SERVIÇOS!$A:$F,3,0),IFERROR(VLOOKUP($B140,'COMPOSIÇÕES COMPLEMENTARES '!$C:$K,3,0),"")))</f>
        <v>UN</v>
      </c>
      <c r="E140" s="618">
        <v>9</v>
      </c>
      <c r="F140" s="619">
        <f>IF($B140="","",IFERROR(VLOOKUP($B140,SERVIÇOS!$A:$F,4,0),IFERROR(VLOOKUP($B140,'COMPOSIÇÕES COMPLEMENTARES '!$C:$K,6,0),"")))</f>
        <v>114.58</v>
      </c>
      <c r="G140" s="619">
        <f>IF($B140="","",IFERROR(VLOOKUP($B140,SERVIÇOS!$A:$F,5,0),IFERROR(VLOOKUP($B140,'COMPOSIÇÕES COMPLEMENTARES '!$C:$K,7,0),"")))</f>
        <v>11.27</v>
      </c>
      <c r="H140" s="619">
        <f t="shared" si="101"/>
        <v>125.85</v>
      </c>
      <c r="I140" s="619">
        <f t="shared" si="108"/>
        <v>1031.22</v>
      </c>
      <c r="J140" s="619">
        <f t="shared" si="109"/>
        <v>101.43</v>
      </c>
      <c r="K140" s="619">
        <f t="shared" si="90"/>
        <v>1132.6500000000001</v>
      </c>
      <c r="L140" s="619"/>
      <c r="N140" s="433"/>
      <c r="O140" s="434" t="str">
        <f t="shared" si="103"/>
        <v/>
      </c>
      <c r="P140" s="433"/>
      <c r="Q140" s="435" t="str">
        <f t="shared" si="104"/>
        <v/>
      </c>
      <c r="R140" s="433"/>
      <c r="S140" s="436" t="str">
        <f t="shared" si="105"/>
        <v/>
      </c>
      <c r="T140" s="437">
        <f ca="1">SUMIF($N$8:S$9,"QUANT.",N140:S140)</f>
        <v>0</v>
      </c>
      <c r="U140" s="438">
        <f t="shared" ca="1" si="100"/>
        <v>0</v>
      </c>
      <c r="V140" s="450" t="str">
        <f t="shared" ca="1" si="102"/>
        <v>MEDIR</v>
      </c>
      <c r="W140" s="451">
        <f t="shared" ca="1" si="106"/>
        <v>9</v>
      </c>
      <c r="X140" s="451">
        <f t="shared" ca="1" si="107"/>
        <v>1132.6500000000001</v>
      </c>
      <c r="AJ140" s="614">
        <f t="shared" si="99"/>
        <v>104168</v>
      </c>
      <c r="AK140" s="614">
        <v>0</v>
      </c>
    </row>
    <row r="141" spans="1:37" s="612" customFormat="1" ht="15" customHeight="1" outlineLevel="1">
      <c r="A141" s="615" t="s">
        <v>14223</v>
      </c>
      <c r="B141" s="621">
        <v>89531</v>
      </c>
      <c r="C141" s="595" t="str">
        <f>IF($B141="","",IFERROR(VLOOKUP($B141,SERVIÇOS!$A:$F,2,0),IFERROR(VLOOKUP($B141,'COMPOSIÇÕES COMPLEMENTARES '!$C:$K,2,0),"")))</f>
        <v>JOELHO 45 GRAUS, PVC, SERIE R, ÁGUA PLUVIAL, DN 100 MM, JUNTA ELÁSTICA, FORNECIDO E INSTALADO EM RAMAL DE ENCAMINHAMENTO. AF_06/2022</v>
      </c>
      <c r="D141" s="617" t="str">
        <f>IF($B141="","",IFERROR(VLOOKUP($B141,SERVIÇOS!$A:$F,3,0),IFERROR(VLOOKUP($B141,'COMPOSIÇÕES COMPLEMENTARES '!$C:$K,3,0),"")))</f>
        <v>UN</v>
      </c>
      <c r="E141" s="618">
        <v>6</v>
      </c>
      <c r="F141" s="619">
        <f>IF($B141="","",IFERROR(VLOOKUP($B141,SERVIÇOS!$A:$F,4,0),IFERROR(VLOOKUP($B141,'COMPOSIÇÕES COMPLEMENTARES '!$C:$K,6,0),"")))</f>
        <v>34.840000000000003</v>
      </c>
      <c r="G141" s="619">
        <f>IF($B141="","",IFERROR(VLOOKUP($B141,SERVIÇOS!$A:$F,5,0),IFERROR(VLOOKUP($B141,'COMPOSIÇÕES COMPLEMENTARES '!$C:$K,7,0),"")))</f>
        <v>5.58</v>
      </c>
      <c r="H141" s="619">
        <f t="shared" si="101"/>
        <v>40.42</v>
      </c>
      <c r="I141" s="619">
        <f t="shared" si="108"/>
        <v>209.04</v>
      </c>
      <c r="J141" s="619">
        <f t="shared" si="109"/>
        <v>33.479999999999997</v>
      </c>
      <c r="K141" s="619">
        <f t="shared" si="90"/>
        <v>242.51999999999998</v>
      </c>
      <c r="L141" s="619"/>
      <c r="N141" s="433"/>
      <c r="O141" s="434" t="str">
        <f t="shared" si="103"/>
        <v/>
      </c>
      <c r="P141" s="433"/>
      <c r="Q141" s="435" t="str">
        <f t="shared" si="104"/>
        <v/>
      </c>
      <c r="R141" s="433"/>
      <c r="S141" s="436" t="str">
        <f t="shared" si="105"/>
        <v/>
      </c>
      <c r="T141" s="437">
        <f ca="1">SUMIF($N$8:S$9,"QUANT.",N141:S141)</f>
        <v>0</v>
      </c>
      <c r="U141" s="438">
        <f t="shared" ca="1" si="100"/>
        <v>0</v>
      </c>
      <c r="V141" s="450" t="str">
        <f t="shared" ca="1" si="102"/>
        <v>MEDIR</v>
      </c>
      <c r="W141" s="451">
        <f t="shared" ca="1" si="106"/>
        <v>6</v>
      </c>
      <c r="X141" s="451">
        <f t="shared" ca="1" si="107"/>
        <v>242.51999999999998</v>
      </c>
      <c r="AJ141" s="614">
        <f t="shared" si="99"/>
        <v>89531</v>
      </c>
      <c r="AK141" s="614">
        <v>0</v>
      </c>
    </row>
    <row r="142" spans="1:37" s="612" customFormat="1" ht="15" customHeight="1" outlineLevel="1">
      <c r="A142" s="615" t="s">
        <v>14224</v>
      </c>
      <c r="B142" s="621">
        <v>104176</v>
      </c>
      <c r="C142" s="595" t="str">
        <f>IF($B142="","",IFERROR(VLOOKUP($B142,SERVIÇOS!$A:$F,2,0),IFERROR(VLOOKUP($B142,'COMPOSIÇÕES COMPLEMENTARES '!$C:$K,2,0),"")))</f>
        <v>JUNÇÃO SIMPLES, PVC, SERIE R, ÁGUA PLUVIAL, DN 150 X 150 MM, JUNTA ELÁSTICA, FORNECIDO E INSTALADO EM RAMAL DE ENCAMINHAMENTO. AF_06/2022</v>
      </c>
      <c r="D142" s="617" t="str">
        <f>IF($B142="","",IFERROR(VLOOKUP($B142,SERVIÇOS!$A:$F,3,0),IFERROR(VLOOKUP($B142,'COMPOSIÇÕES COMPLEMENTARES '!$C:$K,3,0),"")))</f>
        <v>UN</v>
      </c>
      <c r="E142" s="618">
        <v>2</v>
      </c>
      <c r="F142" s="619">
        <f>IF($B142="","",IFERROR(VLOOKUP($B142,SERVIÇOS!$A:$F,4,0),IFERROR(VLOOKUP($B142,'COMPOSIÇÕES COMPLEMENTARES '!$C:$K,6,0),"")))</f>
        <v>253.52</v>
      </c>
      <c r="G142" s="619">
        <f>IF($B142="","",IFERROR(VLOOKUP($B142,SERVIÇOS!$A:$F,5,0),IFERROR(VLOOKUP($B142,'COMPOSIÇÕES COMPLEMENTARES '!$C:$K,7,0),"")))</f>
        <v>15.03</v>
      </c>
      <c r="H142" s="619">
        <f t="shared" si="101"/>
        <v>268.55</v>
      </c>
      <c r="I142" s="619">
        <f t="shared" si="108"/>
        <v>507.04</v>
      </c>
      <c r="J142" s="619">
        <f t="shared" si="109"/>
        <v>30.06</v>
      </c>
      <c r="K142" s="619">
        <f t="shared" ref="K142:K208" si="110">IF(E142="","",I142+J142)</f>
        <v>537.1</v>
      </c>
      <c r="L142" s="619"/>
      <c r="N142" s="433"/>
      <c r="O142" s="434" t="str">
        <f t="shared" si="103"/>
        <v/>
      </c>
      <c r="P142" s="433"/>
      <c r="Q142" s="435" t="str">
        <f t="shared" si="104"/>
        <v/>
      </c>
      <c r="R142" s="433"/>
      <c r="S142" s="436" t="str">
        <f t="shared" si="105"/>
        <v/>
      </c>
      <c r="T142" s="437">
        <f ca="1">SUMIF($N$8:S$9,"QUANT.",N142:S142)</f>
        <v>0</v>
      </c>
      <c r="U142" s="438">
        <f t="shared" ca="1" si="100"/>
        <v>0</v>
      </c>
      <c r="V142" s="450" t="str">
        <f t="shared" ca="1" si="102"/>
        <v>MEDIR</v>
      </c>
      <c r="W142" s="451">
        <f t="shared" ca="1" si="106"/>
        <v>2</v>
      </c>
      <c r="X142" s="451">
        <f t="shared" ca="1" si="107"/>
        <v>537.1</v>
      </c>
      <c r="AJ142" s="614">
        <f t="shared" si="99"/>
        <v>104176</v>
      </c>
      <c r="AK142" s="614">
        <v>0</v>
      </c>
    </row>
    <row r="143" spans="1:37" s="612" customFormat="1" ht="15" customHeight="1" outlineLevel="1">
      <c r="A143" s="615" t="s">
        <v>14301</v>
      </c>
      <c r="B143" s="621">
        <v>104174</v>
      </c>
      <c r="C143" s="595" t="str">
        <f>IF($B143="","",IFERROR(VLOOKUP($B143,SERVIÇOS!$A:$F,2,0),IFERROR(VLOOKUP($B143,'COMPOSIÇÕES COMPLEMENTARES '!$C:$K,2,0),"")))</f>
        <v>JUNÇÃO SIMPLES, PVC, SERIE R, ÁGUA PLUVIAL, DN 150 X 100 MM, JUNTA ELÁSTICA, FORNECIDO E INSTALADO EM RAMAL DE ENCAMINHAMENTO. AF_06/2022</v>
      </c>
      <c r="D143" s="617" t="str">
        <f>IF($B143="","",IFERROR(VLOOKUP($B143,SERVIÇOS!$A:$F,3,0),IFERROR(VLOOKUP($B143,'COMPOSIÇÕES COMPLEMENTARES '!$C:$K,3,0),"")))</f>
        <v>UN</v>
      </c>
      <c r="E143" s="618">
        <v>2</v>
      </c>
      <c r="F143" s="619">
        <f>IF($B143="","",IFERROR(VLOOKUP($B143,SERVIÇOS!$A:$F,4,0),IFERROR(VLOOKUP($B143,'COMPOSIÇÕES COMPLEMENTARES '!$C:$K,6,0),"")))</f>
        <v>188.62</v>
      </c>
      <c r="G143" s="619">
        <f>IF($B143="","",IFERROR(VLOOKUP($B143,SERVIÇOS!$A:$F,5,0),IFERROR(VLOOKUP($B143,'COMPOSIÇÕES COMPLEMENTARES '!$C:$K,7,0),"")))</f>
        <v>13.78</v>
      </c>
      <c r="H143" s="619">
        <f t="shared" si="101"/>
        <v>202.4</v>
      </c>
      <c r="I143" s="619">
        <f t="shared" si="108"/>
        <v>377.24</v>
      </c>
      <c r="J143" s="619">
        <f t="shared" si="109"/>
        <v>27.56</v>
      </c>
      <c r="K143" s="619">
        <f t="shared" si="110"/>
        <v>404.8</v>
      </c>
      <c r="L143" s="619"/>
      <c r="N143" s="433"/>
      <c r="O143" s="434" t="str">
        <f t="shared" si="103"/>
        <v/>
      </c>
      <c r="P143" s="433"/>
      <c r="Q143" s="435" t="str">
        <f t="shared" si="104"/>
        <v/>
      </c>
      <c r="R143" s="433"/>
      <c r="S143" s="436" t="str">
        <f t="shared" si="105"/>
        <v/>
      </c>
      <c r="T143" s="437">
        <f ca="1">SUMIF($N$8:S$9,"QUANT.",N143:S143)</f>
        <v>0</v>
      </c>
      <c r="U143" s="438">
        <f t="shared" ca="1" si="100"/>
        <v>0</v>
      </c>
      <c r="V143" s="450" t="str">
        <f t="shared" ca="1" si="102"/>
        <v>MEDIR</v>
      </c>
      <c r="W143" s="451">
        <f t="shared" ca="1" si="106"/>
        <v>2</v>
      </c>
      <c r="X143" s="451">
        <f t="shared" ca="1" si="107"/>
        <v>404.8</v>
      </c>
      <c r="AJ143" s="614">
        <f t="shared" si="99"/>
        <v>104174</v>
      </c>
      <c r="AK143" s="614">
        <v>0</v>
      </c>
    </row>
    <row r="144" spans="1:37" s="612" customFormat="1" ht="15" customHeight="1" outlineLevel="1">
      <c r="A144" s="615" t="s">
        <v>14225</v>
      </c>
      <c r="B144" s="621">
        <v>104170</v>
      </c>
      <c r="C144" s="595" t="str">
        <f>IF($B144="","",IFERROR(VLOOKUP($B144,SERVIÇOS!$A:$F,2,0),IFERROR(VLOOKUP($B144,'COMPOSIÇÕES COMPLEMENTARES '!$C:$K,2,0),"")))</f>
        <v>LUVA SIMPLES, PVC, SERIE R, ÁGUA PLUVIAL, DN 150 MM, JUNTA ELÁSTICA, FORNECIDO E INSTALADO EM RAMAL DE ENCAMINHAMENTO. AF_06/2022</v>
      </c>
      <c r="D144" s="617" t="str">
        <f>IF($B144="","",IFERROR(VLOOKUP($B144,SERVIÇOS!$A:$F,3,0),IFERROR(VLOOKUP($B144,'COMPOSIÇÕES COMPLEMENTARES '!$C:$K,3,0),"")))</f>
        <v>UN</v>
      </c>
      <c r="E144" s="618">
        <v>13</v>
      </c>
      <c r="F144" s="619">
        <f>IF($B144="","",IFERROR(VLOOKUP($B144,SERVIÇOS!$A:$F,4,0),IFERROR(VLOOKUP($B144,'COMPOSIÇÕES COMPLEMENTARES '!$C:$K,6,0),"")))</f>
        <v>67.05</v>
      </c>
      <c r="G144" s="619">
        <f>IF($B144="","",IFERROR(VLOOKUP($B144,SERVIÇOS!$A:$F,5,0),IFERROR(VLOOKUP($B144,'COMPOSIÇÕES COMPLEMENTARES '!$C:$K,7,0),"")))</f>
        <v>7.51</v>
      </c>
      <c r="H144" s="619">
        <f t="shared" si="101"/>
        <v>74.56</v>
      </c>
      <c r="I144" s="619">
        <f t="shared" si="108"/>
        <v>871.65</v>
      </c>
      <c r="J144" s="619">
        <f t="shared" si="109"/>
        <v>97.63</v>
      </c>
      <c r="K144" s="619">
        <f t="shared" si="110"/>
        <v>969.28</v>
      </c>
      <c r="L144" s="619"/>
      <c r="N144" s="433"/>
      <c r="O144" s="434" t="str">
        <f t="shared" si="103"/>
        <v/>
      </c>
      <c r="P144" s="433"/>
      <c r="Q144" s="435" t="str">
        <f t="shared" si="104"/>
        <v/>
      </c>
      <c r="R144" s="433"/>
      <c r="S144" s="436" t="str">
        <f t="shared" si="105"/>
        <v/>
      </c>
      <c r="T144" s="437">
        <f ca="1">SUMIF($N$8:S$9,"QUANT.",N144:S144)</f>
        <v>0</v>
      </c>
      <c r="U144" s="438">
        <f t="shared" ca="1" si="100"/>
        <v>0</v>
      </c>
      <c r="V144" s="450" t="str">
        <f t="shared" ca="1" si="102"/>
        <v>MEDIR</v>
      </c>
      <c r="W144" s="451">
        <f t="shared" ca="1" si="106"/>
        <v>13</v>
      </c>
      <c r="X144" s="451">
        <f t="shared" ca="1" si="107"/>
        <v>969.28</v>
      </c>
      <c r="AJ144" s="614">
        <f t="shared" si="99"/>
        <v>104170</v>
      </c>
      <c r="AK144" s="614">
        <v>0</v>
      </c>
    </row>
    <row r="145" spans="1:37" s="612" customFormat="1" ht="15" customHeight="1" outlineLevel="1">
      <c r="A145" s="615" t="s">
        <v>14226</v>
      </c>
      <c r="B145" s="621">
        <v>89554</v>
      </c>
      <c r="C145" s="595" t="str">
        <f>IF($B145="","",IFERROR(VLOOKUP($B145,SERVIÇOS!$A:$F,2,0),IFERROR(VLOOKUP($B145,'COMPOSIÇÕES COMPLEMENTARES '!$C:$K,2,0),"")))</f>
        <v>LUVA SIMPLES, PVC, SERIE R, ÁGUA PLUVIAL, DN 100 MM, JUNTA ELÁSTICA, FORNECIDO E INSTALADO EM RAMAL DE ENCAMINHAMENTO. AF_06/2022</v>
      </c>
      <c r="D145" s="617" t="str">
        <f>IF($B145="","",IFERROR(VLOOKUP($B145,SERVIÇOS!$A:$F,3,0),IFERROR(VLOOKUP($B145,'COMPOSIÇÕES COMPLEMENTARES '!$C:$K,3,0),"")))</f>
        <v>UN</v>
      </c>
      <c r="E145" s="618">
        <v>4</v>
      </c>
      <c r="F145" s="619">
        <f>IF($B145="","",IFERROR(VLOOKUP($B145,SERVIÇOS!$A:$F,4,0),IFERROR(VLOOKUP($B145,'COMPOSIÇÕES COMPLEMENTARES '!$C:$K,6,0),"")))</f>
        <v>26.95</v>
      </c>
      <c r="G145" s="619">
        <f>IF($B145="","",IFERROR(VLOOKUP($B145,SERVIÇOS!$A:$F,5,0),IFERROR(VLOOKUP($B145,'COMPOSIÇÕES COMPLEMENTARES '!$C:$K,7,0),"")))</f>
        <v>3.71</v>
      </c>
      <c r="H145" s="619">
        <f t="shared" si="101"/>
        <v>30.66</v>
      </c>
      <c r="I145" s="619">
        <f t="shared" si="108"/>
        <v>107.8</v>
      </c>
      <c r="J145" s="619">
        <f t="shared" si="109"/>
        <v>14.84</v>
      </c>
      <c r="K145" s="619">
        <f t="shared" si="110"/>
        <v>122.64</v>
      </c>
      <c r="L145" s="619"/>
      <c r="N145" s="433"/>
      <c r="O145" s="434" t="str">
        <f t="shared" si="103"/>
        <v/>
      </c>
      <c r="P145" s="433"/>
      <c r="Q145" s="435" t="str">
        <f t="shared" si="104"/>
        <v/>
      </c>
      <c r="R145" s="433"/>
      <c r="S145" s="436" t="str">
        <f t="shared" si="105"/>
        <v/>
      </c>
      <c r="T145" s="437">
        <f ca="1">SUMIF($N$8:S$9,"QUANT.",N145:S145)</f>
        <v>0</v>
      </c>
      <c r="U145" s="438">
        <f t="shared" ca="1" si="100"/>
        <v>0</v>
      </c>
      <c r="V145" s="450" t="str">
        <f t="shared" ca="1" si="102"/>
        <v>MEDIR</v>
      </c>
      <c r="W145" s="451">
        <f t="shared" ca="1" si="106"/>
        <v>4</v>
      </c>
      <c r="X145" s="451">
        <f t="shared" ca="1" si="107"/>
        <v>122.64</v>
      </c>
      <c r="AJ145" s="614">
        <f t="shared" si="99"/>
        <v>89554</v>
      </c>
      <c r="AK145" s="614">
        <v>0</v>
      </c>
    </row>
    <row r="146" spans="1:37" s="612" customFormat="1" ht="15" customHeight="1" outlineLevel="1">
      <c r="A146" s="615"/>
      <c r="B146" s="621"/>
      <c r="C146" s="598" t="s">
        <v>14125</v>
      </c>
      <c r="D146" s="617" t="str">
        <f>IF($B146="","",IFERROR(VLOOKUP($B146,SERVIÇOS!$A:$F,3,0),IFERROR(VLOOKUP($B146,'COMPOSIÇÕES COMPLEMENTARES '!$C:$K,3,0),"")))</f>
        <v/>
      </c>
      <c r="E146" s="618"/>
      <c r="F146" s="619" t="str">
        <f>IF($B146="","",IFERROR(VLOOKUP($B146,SERVIÇOS!$A:$F,4,0),IFERROR(VLOOKUP($B146,'COMPOSIÇÕES COMPLEMENTARES '!$C:$K,6,0),"")))</f>
        <v/>
      </c>
      <c r="G146" s="619" t="str">
        <f>IF($B146="","",IFERROR(VLOOKUP($B146,SERVIÇOS!$A:$F,5,0),IFERROR(VLOOKUP($B146,'COMPOSIÇÕES COMPLEMENTARES '!$C:$K,7,0),"")))</f>
        <v/>
      </c>
      <c r="H146" s="619" t="str">
        <f t="shared" si="101"/>
        <v/>
      </c>
      <c r="I146" s="619" t="str">
        <f t="shared" si="108"/>
        <v/>
      </c>
      <c r="J146" s="619" t="str">
        <f t="shared" si="109"/>
        <v/>
      </c>
      <c r="K146" s="619" t="str">
        <f t="shared" si="110"/>
        <v/>
      </c>
      <c r="L146" s="619"/>
      <c r="N146" s="433"/>
      <c r="O146" s="434" t="str">
        <f t="shared" si="103"/>
        <v/>
      </c>
      <c r="P146" s="433"/>
      <c r="Q146" s="435" t="str">
        <f t="shared" si="104"/>
        <v/>
      </c>
      <c r="R146" s="433"/>
      <c r="S146" s="436" t="str">
        <f t="shared" si="105"/>
        <v/>
      </c>
      <c r="T146" s="437">
        <f ca="1">SUMIF($N$8:S$9,"QUANT.",N146:S146)</f>
        <v>0</v>
      </c>
      <c r="U146" s="438">
        <f t="shared" ca="1" si="100"/>
        <v>0</v>
      </c>
      <c r="V146" s="450" t="str">
        <f t="shared" si="102"/>
        <v/>
      </c>
      <c r="W146" s="451">
        <f t="shared" ca="1" si="106"/>
        <v>0</v>
      </c>
      <c r="X146" s="451" t="e">
        <f t="shared" ca="1" si="107"/>
        <v>#VALUE!</v>
      </c>
      <c r="AJ146" s="614">
        <f t="shared" si="99"/>
        <v>0</v>
      </c>
      <c r="AK146" s="614">
        <v>0</v>
      </c>
    </row>
    <row r="147" spans="1:37" s="612" customFormat="1" ht="15" customHeight="1" outlineLevel="1">
      <c r="A147" s="615" t="s">
        <v>14227</v>
      </c>
      <c r="B147" s="621">
        <v>89714</v>
      </c>
      <c r="C147" s="595" t="str">
        <f>IF($B147="","",IFERROR(VLOOKUP($B147,SERVIÇOS!$A:$F,2,0),IFERROR(VLOOKUP($B147,'COMPOSIÇÕES COMPLEMENTARES '!$C:$K,2,0),"")))</f>
        <v>TUBO PVC, SERIE NORMAL, ESGOTO PREDIAL, DN 100 MM, FORNECIDO E INSTALADO EM RAMAL DE DESCARGA OU RAMAL DE ESGOTO SANITÁRIO. AF_08/2022</v>
      </c>
      <c r="D147" s="617" t="str">
        <f>IF($B147="","",IFERROR(VLOOKUP($B147,SERVIÇOS!$A:$F,3,0),IFERROR(VLOOKUP($B147,'COMPOSIÇÕES COMPLEMENTARES '!$C:$K,3,0),"")))</f>
        <v>M</v>
      </c>
      <c r="E147" s="618">
        <v>76</v>
      </c>
      <c r="F147" s="619">
        <f>IF($B147="","",IFERROR(VLOOKUP($B147,SERVIÇOS!$A:$F,4,0),IFERROR(VLOOKUP($B147,'COMPOSIÇÕES COMPLEMENTARES '!$C:$K,6,0),"")))</f>
        <v>24.400000000000002</v>
      </c>
      <c r="G147" s="619">
        <f>IF($B147="","",IFERROR(VLOOKUP($B147,SERVIÇOS!$A:$F,5,0),IFERROR(VLOOKUP($B147,'COMPOSIÇÕES COMPLEMENTARES '!$C:$K,7,0),"")))</f>
        <v>19.3</v>
      </c>
      <c r="H147" s="619">
        <f t="shared" si="101"/>
        <v>43.7</v>
      </c>
      <c r="I147" s="619">
        <f t="shared" si="108"/>
        <v>1854.4</v>
      </c>
      <c r="J147" s="619">
        <f t="shared" si="109"/>
        <v>1466.8</v>
      </c>
      <c r="K147" s="619">
        <f t="shared" si="110"/>
        <v>3321.2</v>
      </c>
      <c r="L147" s="619"/>
      <c r="N147" s="433"/>
      <c r="O147" s="434" t="str">
        <f t="shared" si="103"/>
        <v/>
      </c>
      <c r="P147" s="433"/>
      <c r="Q147" s="435" t="str">
        <f t="shared" si="104"/>
        <v/>
      </c>
      <c r="R147" s="433"/>
      <c r="S147" s="436" t="str">
        <f t="shared" si="105"/>
        <v/>
      </c>
      <c r="T147" s="437">
        <f ca="1">SUMIF($N$8:S$9,"QUANT.",N147:S147)</f>
        <v>0</v>
      </c>
      <c r="U147" s="438">
        <f t="shared" ca="1" si="100"/>
        <v>0</v>
      </c>
      <c r="V147" s="450" t="str">
        <f t="shared" ca="1" si="102"/>
        <v>MEDIR</v>
      </c>
      <c r="W147" s="451">
        <f t="shared" ca="1" si="106"/>
        <v>76</v>
      </c>
      <c r="X147" s="451">
        <f t="shared" ca="1" si="107"/>
        <v>3321.2</v>
      </c>
      <c r="AJ147" s="614">
        <f t="shared" si="99"/>
        <v>89714</v>
      </c>
      <c r="AK147" s="614">
        <v>0</v>
      </c>
    </row>
    <row r="148" spans="1:37" s="612" customFormat="1" ht="15" customHeight="1" outlineLevel="1">
      <c r="A148" s="615" t="s">
        <v>14228</v>
      </c>
      <c r="B148" s="621">
        <v>89713</v>
      </c>
      <c r="C148" s="595" t="str">
        <f>IF($B148="","",IFERROR(VLOOKUP($B148,SERVIÇOS!$A:$F,2,0),IFERROR(VLOOKUP($B148,'COMPOSIÇÕES COMPLEMENTARES '!$C:$K,2,0),"")))</f>
        <v>TUBO PVC, SERIE NORMAL, ESGOTO PREDIAL, DN 75 MM, FORNECIDO E INSTALADO EM RAMAL DE DESCARGA OU RAMAL DE ESGOTO SANITÁRIO. AF_08/2022</v>
      </c>
      <c r="D148" s="617" t="str">
        <f>IF($B148="","",IFERROR(VLOOKUP($B148,SERVIÇOS!$A:$F,3,0),IFERROR(VLOOKUP($B148,'COMPOSIÇÕES COMPLEMENTARES '!$C:$K,3,0),"")))</f>
        <v>M</v>
      </c>
      <c r="E148" s="618">
        <v>9</v>
      </c>
      <c r="F148" s="619">
        <f>IF($B148="","",IFERROR(VLOOKUP($B148,SERVIÇOS!$A:$F,4,0),IFERROR(VLOOKUP($B148,'COMPOSIÇÕES COMPLEMENTARES '!$C:$K,6,0),"")))</f>
        <v>22.540000000000003</v>
      </c>
      <c r="G148" s="619">
        <f>IF($B148="","",IFERROR(VLOOKUP($B148,SERVIÇOS!$A:$F,5,0),IFERROR(VLOOKUP($B148,'COMPOSIÇÕES COMPLEMENTARES '!$C:$K,7,0),"")))</f>
        <v>16.559999999999999</v>
      </c>
      <c r="H148" s="619">
        <f t="shared" si="101"/>
        <v>39.1</v>
      </c>
      <c r="I148" s="619">
        <f t="shared" si="108"/>
        <v>202.86</v>
      </c>
      <c r="J148" s="619">
        <f t="shared" si="109"/>
        <v>149.04</v>
      </c>
      <c r="K148" s="619">
        <f t="shared" si="110"/>
        <v>351.9</v>
      </c>
      <c r="L148" s="619"/>
      <c r="N148" s="433"/>
      <c r="O148" s="434" t="str">
        <f t="shared" si="103"/>
        <v/>
      </c>
      <c r="P148" s="433"/>
      <c r="Q148" s="435" t="str">
        <f t="shared" si="104"/>
        <v/>
      </c>
      <c r="R148" s="433"/>
      <c r="S148" s="436" t="str">
        <f t="shared" si="105"/>
        <v/>
      </c>
      <c r="T148" s="437">
        <f ca="1">SUMIF($N$8:S$9,"QUANT.",N148:S148)</f>
        <v>0</v>
      </c>
      <c r="U148" s="438">
        <f t="shared" ca="1" si="100"/>
        <v>0</v>
      </c>
      <c r="V148" s="450" t="str">
        <f t="shared" ca="1" si="102"/>
        <v>MEDIR</v>
      </c>
      <c r="W148" s="451">
        <f t="shared" ca="1" si="106"/>
        <v>9</v>
      </c>
      <c r="X148" s="451">
        <f t="shared" ca="1" si="107"/>
        <v>351.9</v>
      </c>
      <c r="AJ148" s="614">
        <f t="shared" si="99"/>
        <v>89713</v>
      </c>
      <c r="AK148" s="614">
        <v>0</v>
      </c>
    </row>
    <row r="149" spans="1:37" s="612" customFormat="1" ht="15" customHeight="1" outlineLevel="1">
      <c r="A149" s="615" t="s">
        <v>14229</v>
      </c>
      <c r="B149" s="621">
        <v>89712</v>
      </c>
      <c r="C149" s="595" t="str">
        <f>IF($B149="","",IFERROR(VLOOKUP($B149,SERVIÇOS!$A:$F,2,0),IFERROR(VLOOKUP($B149,'COMPOSIÇÕES COMPLEMENTARES '!$C:$K,2,0),"")))</f>
        <v>TUBO PVC, SERIE NORMAL, ESGOTO PREDIAL, DN 50 MM, FORNECIDO E INSTALADO EM RAMAL DE DESCARGA OU RAMAL DE ESGOTO SANITÁRIO. AF_08/2022</v>
      </c>
      <c r="D149" s="617" t="str">
        <f>IF($B149="","",IFERROR(VLOOKUP($B149,SERVIÇOS!$A:$F,3,0),IFERROR(VLOOKUP($B149,'COMPOSIÇÕES COMPLEMENTARES '!$C:$K,3,0),"")))</f>
        <v>M</v>
      </c>
      <c r="E149" s="618">
        <v>29</v>
      </c>
      <c r="F149" s="619">
        <f>IF($B149="","",IFERROR(VLOOKUP($B149,SERVIÇOS!$A:$F,4,0),IFERROR(VLOOKUP($B149,'COMPOSIÇÕES COMPLEMENTARES '!$C:$K,6,0),"")))</f>
        <v>17.579999999999998</v>
      </c>
      <c r="G149" s="619">
        <f>IF($B149="","",IFERROR(VLOOKUP($B149,SERVIÇOS!$A:$F,5,0),IFERROR(VLOOKUP($B149,'COMPOSIÇÕES COMPLEMENTARES '!$C:$K,7,0),"")))</f>
        <v>13.81</v>
      </c>
      <c r="H149" s="619">
        <f t="shared" si="101"/>
        <v>31.39</v>
      </c>
      <c r="I149" s="619">
        <f t="shared" si="108"/>
        <v>509.82</v>
      </c>
      <c r="J149" s="619">
        <f t="shared" si="109"/>
        <v>400.49</v>
      </c>
      <c r="K149" s="619">
        <f t="shared" si="110"/>
        <v>910.31</v>
      </c>
      <c r="L149" s="619"/>
      <c r="N149" s="433"/>
      <c r="O149" s="434" t="str">
        <f t="shared" si="103"/>
        <v/>
      </c>
      <c r="P149" s="433"/>
      <c r="Q149" s="435" t="str">
        <f t="shared" si="104"/>
        <v/>
      </c>
      <c r="R149" s="433"/>
      <c r="S149" s="436" t="str">
        <f t="shared" si="105"/>
        <v/>
      </c>
      <c r="T149" s="437">
        <f ca="1">SUMIF($N$8:S$9,"QUANT.",N149:S149)</f>
        <v>0</v>
      </c>
      <c r="U149" s="438">
        <f t="shared" ca="1" si="100"/>
        <v>0</v>
      </c>
      <c r="V149" s="450" t="str">
        <f t="shared" ca="1" si="102"/>
        <v>MEDIR</v>
      </c>
      <c r="W149" s="451">
        <f t="shared" ca="1" si="106"/>
        <v>29</v>
      </c>
      <c r="X149" s="451">
        <f t="shared" ca="1" si="107"/>
        <v>910.31</v>
      </c>
      <c r="AJ149" s="614">
        <f t="shared" si="99"/>
        <v>89712</v>
      </c>
      <c r="AK149" s="614">
        <v>0</v>
      </c>
    </row>
    <row r="150" spans="1:37" s="612" customFormat="1" ht="15" customHeight="1" outlineLevel="1">
      <c r="A150" s="615" t="s">
        <v>14230</v>
      </c>
      <c r="B150" s="621">
        <v>89711</v>
      </c>
      <c r="C150" s="595" t="str">
        <f>IF($B150="","",IFERROR(VLOOKUP($B150,SERVIÇOS!$A:$F,2,0),IFERROR(VLOOKUP($B150,'COMPOSIÇÕES COMPLEMENTARES '!$C:$K,2,0),"")))</f>
        <v>TUBO PVC, SERIE NORMAL, ESGOTO PREDIAL, DN 40 MM, FORNECIDO E INSTALADO EM RAMAL DE DESCARGA OU RAMAL DE ESGOTO SANITÁRIO. AF_08/2022</v>
      </c>
      <c r="D150" s="617" t="str">
        <f>IF($B150="","",IFERROR(VLOOKUP($B150,SERVIÇOS!$A:$F,3,0),IFERROR(VLOOKUP($B150,'COMPOSIÇÕES COMPLEMENTARES '!$C:$K,3,0),"")))</f>
        <v>M</v>
      </c>
      <c r="E150" s="618">
        <v>80</v>
      </c>
      <c r="F150" s="619">
        <f>IF($B150="","",IFERROR(VLOOKUP($B150,SERVIÇOS!$A:$F,4,0),IFERROR(VLOOKUP($B150,'COMPOSIÇÕES COMPLEMENTARES '!$C:$K,6,0),"")))</f>
        <v>12.079999999999998</v>
      </c>
      <c r="G150" s="619">
        <f>IF($B150="","",IFERROR(VLOOKUP($B150,SERVIÇOS!$A:$F,5,0),IFERROR(VLOOKUP($B150,'COMPOSIÇÕES COMPLEMENTARES '!$C:$K,7,0),"")))</f>
        <v>12.73</v>
      </c>
      <c r="H150" s="619">
        <f t="shared" si="101"/>
        <v>24.81</v>
      </c>
      <c r="I150" s="619">
        <f t="shared" si="108"/>
        <v>966.4</v>
      </c>
      <c r="J150" s="619">
        <f t="shared" si="109"/>
        <v>1018.4</v>
      </c>
      <c r="K150" s="619">
        <f t="shared" si="110"/>
        <v>1984.8</v>
      </c>
      <c r="L150" s="619"/>
      <c r="N150" s="433"/>
      <c r="O150" s="434" t="str">
        <f t="shared" si="103"/>
        <v/>
      </c>
      <c r="P150" s="433"/>
      <c r="Q150" s="435" t="str">
        <f t="shared" si="104"/>
        <v/>
      </c>
      <c r="R150" s="433"/>
      <c r="S150" s="436" t="str">
        <f t="shared" si="105"/>
        <v/>
      </c>
      <c r="T150" s="437">
        <f ca="1">SUMIF($N$8:S$9,"QUANT.",N150:S150)</f>
        <v>0</v>
      </c>
      <c r="U150" s="438">
        <f t="shared" ca="1" si="100"/>
        <v>0</v>
      </c>
      <c r="V150" s="450" t="str">
        <f t="shared" ca="1" si="102"/>
        <v>MEDIR</v>
      </c>
      <c r="W150" s="451">
        <f t="shared" ca="1" si="106"/>
        <v>80</v>
      </c>
      <c r="X150" s="451">
        <f t="shared" ca="1" si="107"/>
        <v>1984.8</v>
      </c>
      <c r="AJ150" s="614">
        <f t="shared" si="99"/>
        <v>89711</v>
      </c>
      <c r="AK150" s="614">
        <v>0</v>
      </c>
    </row>
    <row r="151" spans="1:37" s="612" customFormat="1" ht="15" customHeight="1" outlineLevel="1">
      <c r="A151" s="615" t="s">
        <v>14231</v>
      </c>
      <c r="B151" s="621">
        <v>89748</v>
      </c>
      <c r="C151" s="595" t="str">
        <f>IF($B151="","",IFERROR(VLOOKUP($B151,SERVIÇOS!$A:$F,2,0),IFERROR(VLOOKUP($B151,'COMPOSIÇÕES COMPLEMENTARES '!$C:$K,2,0),"")))</f>
        <v>CURVA CURTA 90 GRAUS, PVC, SERIE NORMAL, ESGOTO PREDIAL, DN 100 MM, JUNTA ELÁSTICA, FORNECIDO E INSTALADO EM RAMAL DE DESCARGA OU RAMAL DE ESGOTO SANITÁRIO. AF_08/2022</v>
      </c>
      <c r="D151" s="617" t="str">
        <f>IF($B151="","",IFERROR(VLOOKUP($B151,SERVIÇOS!$A:$F,3,0),IFERROR(VLOOKUP($B151,'COMPOSIÇÕES COMPLEMENTARES '!$C:$K,3,0),"")))</f>
        <v>UN</v>
      </c>
      <c r="E151" s="618">
        <v>7</v>
      </c>
      <c r="F151" s="619">
        <f>IF($B151="","",IFERROR(VLOOKUP($B151,SERVIÇOS!$A:$F,4,0),IFERROR(VLOOKUP($B151,'COMPOSIÇÕES COMPLEMENTARES '!$C:$K,6,0),"")))</f>
        <v>38.17</v>
      </c>
      <c r="G151" s="619">
        <f>IF($B151="","",IFERROR(VLOOKUP($B151,SERVIÇOS!$A:$F,5,0),IFERROR(VLOOKUP($B151,'COMPOSIÇÕES COMPLEMENTARES '!$C:$K,7,0),"")))</f>
        <v>8.35</v>
      </c>
      <c r="H151" s="619">
        <f t="shared" si="101"/>
        <v>46.52</v>
      </c>
      <c r="I151" s="619">
        <f t="shared" si="108"/>
        <v>267.19</v>
      </c>
      <c r="J151" s="619">
        <f t="shared" si="109"/>
        <v>58.45</v>
      </c>
      <c r="K151" s="619">
        <f t="shared" si="110"/>
        <v>325.64</v>
      </c>
      <c r="L151" s="619"/>
      <c r="N151" s="433"/>
      <c r="O151" s="434" t="str">
        <f t="shared" si="103"/>
        <v/>
      </c>
      <c r="P151" s="433"/>
      <c r="Q151" s="435" t="str">
        <f t="shared" si="104"/>
        <v/>
      </c>
      <c r="R151" s="433"/>
      <c r="S151" s="436" t="str">
        <f t="shared" si="105"/>
        <v/>
      </c>
      <c r="T151" s="437">
        <f ca="1">SUMIF($N$8:S$9,"QUANT.",N151:S151)</f>
        <v>0</v>
      </c>
      <c r="U151" s="438">
        <f t="shared" ca="1" si="100"/>
        <v>0</v>
      </c>
      <c r="V151" s="450" t="str">
        <f t="shared" ca="1" si="102"/>
        <v>MEDIR</v>
      </c>
      <c r="W151" s="451">
        <f t="shared" ca="1" si="106"/>
        <v>7</v>
      </c>
      <c r="X151" s="451">
        <f t="shared" ca="1" si="107"/>
        <v>325.64</v>
      </c>
      <c r="AJ151" s="614">
        <f t="shared" ref="AJ151:AJ214" si="111">B151-AK151</f>
        <v>89748</v>
      </c>
      <c r="AK151" s="614">
        <v>0</v>
      </c>
    </row>
    <row r="152" spans="1:37" s="612" customFormat="1" ht="15" customHeight="1" outlineLevel="1">
      <c r="A152" s="615" t="s">
        <v>14232</v>
      </c>
      <c r="B152" s="621">
        <v>89728</v>
      </c>
      <c r="C152" s="595" t="str">
        <f>IF($B152="","",IFERROR(VLOOKUP($B152,SERVIÇOS!$A:$F,2,0),IFERROR(VLOOKUP($B152,'COMPOSIÇÕES COMPLEMENTARES '!$C:$K,2,0),"")))</f>
        <v>CURVA CURTA 90 GRAUS, PVC, SERIE NORMAL, ESGOTO PREDIAL, DN 40 MM, JUNTA SOLDÁVEL, FORNECIDO E INSTALADO EM RAMAL DE DESCARGA OU RAMAL DE ESGOTO SANITÁRIO. AF_08/2022</v>
      </c>
      <c r="D152" s="617" t="str">
        <f>IF($B152="","",IFERROR(VLOOKUP($B152,SERVIÇOS!$A:$F,3,0),IFERROR(VLOOKUP($B152,'COMPOSIÇÕES COMPLEMENTARES '!$C:$K,3,0),"")))</f>
        <v>UN</v>
      </c>
      <c r="E152" s="618">
        <v>34</v>
      </c>
      <c r="F152" s="619">
        <f>IF($B152="","",IFERROR(VLOOKUP($B152,SERVIÇOS!$A:$F,4,0),IFERROR(VLOOKUP($B152,'COMPOSIÇÕES COMPLEMENTARES '!$C:$K,6,0),"")))</f>
        <v>9.620000000000001</v>
      </c>
      <c r="G152" s="619">
        <f>IF($B152="","",IFERROR(VLOOKUP($B152,SERVIÇOS!$A:$F,5,0),IFERROR(VLOOKUP($B152,'COMPOSIÇÕES COMPLEMENTARES '!$C:$K,7,0),"")))</f>
        <v>5.51</v>
      </c>
      <c r="H152" s="619">
        <f t="shared" si="101"/>
        <v>15.13</v>
      </c>
      <c r="I152" s="619">
        <f t="shared" si="108"/>
        <v>327.08</v>
      </c>
      <c r="J152" s="619">
        <f t="shared" si="109"/>
        <v>187.34</v>
      </c>
      <c r="K152" s="619">
        <f t="shared" si="110"/>
        <v>514.41999999999996</v>
      </c>
      <c r="L152" s="619"/>
      <c r="N152" s="433"/>
      <c r="O152" s="434" t="str">
        <f t="shared" si="103"/>
        <v/>
      </c>
      <c r="P152" s="433"/>
      <c r="Q152" s="435" t="str">
        <f t="shared" si="104"/>
        <v/>
      </c>
      <c r="R152" s="433"/>
      <c r="S152" s="436" t="str">
        <f t="shared" si="105"/>
        <v/>
      </c>
      <c r="T152" s="437">
        <f ca="1">SUMIF($N$8:S$9,"QUANT.",N152:S152)</f>
        <v>0</v>
      </c>
      <c r="U152" s="438">
        <f t="shared" ca="1" si="100"/>
        <v>0</v>
      </c>
      <c r="V152" s="450" t="str">
        <f t="shared" ca="1" si="102"/>
        <v>MEDIR</v>
      </c>
      <c r="W152" s="451">
        <f t="shared" ca="1" si="106"/>
        <v>34</v>
      </c>
      <c r="X152" s="451">
        <f t="shared" ca="1" si="107"/>
        <v>514.41999999999996</v>
      </c>
      <c r="AJ152" s="614">
        <f t="shared" si="111"/>
        <v>89728</v>
      </c>
      <c r="AK152" s="614">
        <v>0</v>
      </c>
    </row>
    <row r="153" spans="1:37" s="612" customFormat="1" ht="15" customHeight="1" outlineLevel="1">
      <c r="A153" s="615" t="s">
        <v>14233</v>
      </c>
      <c r="B153" s="621">
        <v>89724</v>
      </c>
      <c r="C153" s="595" t="str">
        <f>IF($B153="","",IFERROR(VLOOKUP($B153,SERVIÇOS!$A:$F,2,0),IFERROR(VLOOKUP($B153,'COMPOSIÇÕES COMPLEMENTARES '!$C:$K,2,0),"")))</f>
        <v>JOELHO 90 GRAUS, PVC, SERIE NORMAL, ESGOTO PREDIAL, DN 40 MM, JUNTA SOLDÁVEL, FORNECIDO E INSTALADO EM RAMAL DE DESCARGA OU RAMAL DE ESGOTO SANITÁRIO. AF_08/2022</v>
      </c>
      <c r="D153" s="617" t="str">
        <f>IF($B153="","",IFERROR(VLOOKUP($B153,SERVIÇOS!$A:$F,3,0),IFERROR(VLOOKUP($B153,'COMPOSIÇÕES COMPLEMENTARES '!$C:$K,3,0),"")))</f>
        <v>UN</v>
      </c>
      <c r="E153" s="618">
        <v>34</v>
      </c>
      <c r="F153" s="619">
        <f>IF($B153="","",IFERROR(VLOOKUP($B153,SERVIÇOS!$A:$F,4,0),IFERROR(VLOOKUP($B153,'COMPOSIÇÕES COMPLEMENTARES '!$C:$K,6,0),"")))</f>
        <v>6.2800000000000011</v>
      </c>
      <c r="G153" s="619">
        <f>IF($B153="","",IFERROR(VLOOKUP($B153,SERVIÇOS!$A:$F,5,0),IFERROR(VLOOKUP($B153,'COMPOSIÇÕES COMPLEMENTARES '!$C:$K,7,0),"")))</f>
        <v>5.52</v>
      </c>
      <c r="H153" s="619">
        <f t="shared" si="101"/>
        <v>11.8</v>
      </c>
      <c r="I153" s="619">
        <f t="shared" si="108"/>
        <v>213.52</v>
      </c>
      <c r="J153" s="619">
        <f t="shared" si="109"/>
        <v>187.68</v>
      </c>
      <c r="K153" s="619">
        <f t="shared" si="110"/>
        <v>401.20000000000005</v>
      </c>
      <c r="L153" s="619"/>
      <c r="N153" s="433"/>
      <c r="O153" s="434" t="str">
        <f t="shared" si="103"/>
        <v/>
      </c>
      <c r="P153" s="433"/>
      <c r="Q153" s="435" t="str">
        <f t="shared" si="104"/>
        <v/>
      </c>
      <c r="R153" s="433"/>
      <c r="S153" s="436" t="str">
        <f t="shared" si="105"/>
        <v/>
      </c>
      <c r="T153" s="437">
        <f ca="1">SUMIF($N$8:S$9,"QUANT.",N153:S153)</f>
        <v>0</v>
      </c>
      <c r="U153" s="438">
        <f t="shared" ca="1" si="100"/>
        <v>0</v>
      </c>
      <c r="V153" s="450" t="str">
        <f t="shared" ca="1" si="102"/>
        <v>MEDIR</v>
      </c>
      <c r="W153" s="451">
        <f t="shared" ca="1" si="106"/>
        <v>34</v>
      </c>
      <c r="X153" s="451">
        <f t="shared" ca="1" si="107"/>
        <v>401.20000000000005</v>
      </c>
      <c r="AJ153" s="614">
        <f t="shared" si="111"/>
        <v>89724</v>
      </c>
      <c r="AK153" s="614">
        <v>0</v>
      </c>
    </row>
    <row r="154" spans="1:37" s="612" customFormat="1" ht="15" customHeight="1" outlineLevel="1">
      <c r="A154" s="615" t="s">
        <v>14234</v>
      </c>
      <c r="B154" s="621">
        <v>89746</v>
      </c>
      <c r="C154" s="595" t="str">
        <f>IF($B154="","",IFERROR(VLOOKUP($B154,SERVIÇOS!$A:$F,2,0),IFERROR(VLOOKUP($B154,'COMPOSIÇÕES COMPLEMENTARES '!$C:$K,2,0),"")))</f>
        <v>JOELHO 45 GRAUS, PVC, SERIE NORMAL, ESGOTO PREDIAL, DN 100 MM, JUNTA ELÁSTICA, FORNECIDO E INSTALADO EM RAMAL DE DESCARGA OU RAMAL DE ESGOTO SANITÁRIO. AF_08/2022</v>
      </c>
      <c r="D154" s="617" t="str">
        <f>IF($B154="","",IFERROR(VLOOKUP($B154,SERVIÇOS!$A:$F,3,0),IFERROR(VLOOKUP($B154,'COMPOSIÇÕES COMPLEMENTARES '!$C:$K,3,0),"")))</f>
        <v>UN</v>
      </c>
      <c r="E154" s="618">
        <v>11</v>
      </c>
      <c r="F154" s="619">
        <f>IF($B154="","",IFERROR(VLOOKUP($B154,SERVIÇOS!$A:$F,4,0),IFERROR(VLOOKUP($B154,'COMPOSIÇÕES COMPLEMENTARES '!$C:$K,6,0),"")))</f>
        <v>21.94</v>
      </c>
      <c r="G154" s="619">
        <f>IF($B154="","",IFERROR(VLOOKUP($B154,SERVIÇOS!$A:$F,5,0),IFERROR(VLOOKUP($B154,'COMPOSIÇÕES COMPLEMENTARES '!$C:$K,7,0),"")))</f>
        <v>8.36</v>
      </c>
      <c r="H154" s="619">
        <f t="shared" si="101"/>
        <v>30.3</v>
      </c>
      <c r="I154" s="619">
        <f t="shared" si="108"/>
        <v>241.34</v>
      </c>
      <c r="J154" s="619">
        <f t="shared" si="109"/>
        <v>91.96</v>
      </c>
      <c r="K154" s="619">
        <f t="shared" si="110"/>
        <v>333.3</v>
      </c>
      <c r="L154" s="619"/>
      <c r="N154" s="433"/>
      <c r="O154" s="434" t="str">
        <f t="shared" si="103"/>
        <v/>
      </c>
      <c r="P154" s="433"/>
      <c r="Q154" s="435" t="str">
        <f t="shared" si="104"/>
        <v/>
      </c>
      <c r="R154" s="433"/>
      <c r="S154" s="436" t="str">
        <f t="shared" si="105"/>
        <v/>
      </c>
      <c r="T154" s="437">
        <f ca="1">SUMIF($N$8:S$9,"QUANT.",N154:S154)</f>
        <v>0</v>
      </c>
      <c r="U154" s="438">
        <f t="shared" ca="1" si="100"/>
        <v>0</v>
      </c>
      <c r="V154" s="450" t="str">
        <f t="shared" ca="1" si="102"/>
        <v>MEDIR</v>
      </c>
      <c r="W154" s="451">
        <f t="shared" ca="1" si="106"/>
        <v>11</v>
      </c>
      <c r="X154" s="451">
        <f t="shared" ca="1" si="107"/>
        <v>333.3</v>
      </c>
      <c r="AJ154" s="614">
        <f t="shared" si="111"/>
        <v>89746</v>
      </c>
      <c r="AK154" s="614">
        <v>0</v>
      </c>
    </row>
    <row r="155" spans="1:37" s="612" customFormat="1" ht="15" customHeight="1" outlineLevel="1">
      <c r="A155" s="615" t="s">
        <v>14302</v>
      </c>
      <c r="B155" s="621">
        <v>89739</v>
      </c>
      <c r="C155" s="595" t="str">
        <f>IF($B155="","",IFERROR(VLOOKUP($B155,SERVIÇOS!$A:$F,2,0),IFERROR(VLOOKUP($B155,'COMPOSIÇÕES COMPLEMENTARES '!$C:$K,2,0),"")))</f>
        <v>JOELHO 45 GRAUS, PVC, SERIE NORMAL, ESGOTO PREDIAL, DN 75 MM, JUNTA ELÁSTICA, FORNECIDO E INSTALADO EM RAMAL DE DESCARGA OU RAMAL DE ESGOTO SANITÁRIO. AF_08/2022</v>
      </c>
      <c r="D155" s="617" t="str">
        <f>IF($B155="","",IFERROR(VLOOKUP($B155,SERVIÇOS!$A:$F,3,0),IFERROR(VLOOKUP($B155,'COMPOSIÇÕES COMPLEMENTARES '!$C:$K,3,0),"")))</f>
        <v>UN</v>
      </c>
      <c r="E155" s="618">
        <v>2</v>
      </c>
      <c r="F155" s="619">
        <f>IF($B155="","",IFERROR(VLOOKUP($B155,SERVIÇOS!$A:$F,4,0),IFERROR(VLOOKUP($B155,'COMPOSIÇÕES COMPLEMENTARES '!$C:$K,6,0),"")))</f>
        <v>18.04</v>
      </c>
      <c r="G155" s="619">
        <f>IF($B155="","",IFERROR(VLOOKUP($B155,SERVIÇOS!$A:$F,5,0),IFERROR(VLOOKUP($B155,'COMPOSIÇÕES COMPLEMENTARES '!$C:$K,7,0),"")))</f>
        <v>7.16</v>
      </c>
      <c r="H155" s="619">
        <f t="shared" si="101"/>
        <v>25.2</v>
      </c>
      <c r="I155" s="619">
        <f t="shared" si="108"/>
        <v>36.08</v>
      </c>
      <c r="J155" s="619">
        <f t="shared" si="109"/>
        <v>14.32</v>
      </c>
      <c r="K155" s="619">
        <f t="shared" si="110"/>
        <v>50.4</v>
      </c>
      <c r="L155" s="619"/>
      <c r="N155" s="433"/>
      <c r="O155" s="434" t="str">
        <f t="shared" si="103"/>
        <v/>
      </c>
      <c r="P155" s="433"/>
      <c r="Q155" s="435" t="str">
        <f t="shared" si="104"/>
        <v/>
      </c>
      <c r="R155" s="433"/>
      <c r="S155" s="436" t="str">
        <f t="shared" si="105"/>
        <v/>
      </c>
      <c r="T155" s="437">
        <f ca="1">SUMIF($N$8:S$9,"QUANT.",N155:S155)</f>
        <v>0</v>
      </c>
      <c r="U155" s="438">
        <f t="shared" ca="1" si="100"/>
        <v>0</v>
      </c>
      <c r="V155" s="450" t="str">
        <f t="shared" ca="1" si="102"/>
        <v>MEDIR</v>
      </c>
      <c r="W155" s="451">
        <f t="shared" ca="1" si="106"/>
        <v>2</v>
      </c>
      <c r="X155" s="451">
        <f t="shared" ca="1" si="107"/>
        <v>50.4</v>
      </c>
      <c r="AJ155" s="614">
        <f t="shared" si="111"/>
        <v>89739</v>
      </c>
      <c r="AK155" s="614">
        <v>0</v>
      </c>
    </row>
    <row r="156" spans="1:37" s="612" customFormat="1" ht="15" customHeight="1" outlineLevel="1">
      <c r="A156" s="615" t="s">
        <v>14235</v>
      </c>
      <c r="B156" s="621">
        <v>89732</v>
      </c>
      <c r="C156" s="595" t="str">
        <f>IF($B156="","",IFERROR(VLOOKUP($B156,SERVIÇOS!$A:$F,2,0),IFERROR(VLOOKUP($B156,'COMPOSIÇÕES COMPLEMENTARES '!$C:$K,2,0),"")))</f>
        <v>JOELHO 45 GRAUS, PVC, SERIE NORMAL, ESGOTO PREDIAL, DN 50 MM, JUNTA ELÁSTICA, FORNECIDO E INSTALADO EM RAMAL DE DESCARGA OU RAMAL DE ESGOTO SANITÁRIO. AF_08/2022</v>
      </c>
      <c r="D156" s="617" t="str">
        <f>IF($B156="","",IFERROR(VLOOKUP($B156,SERVIÇOS!$A:$F,3,0),IFERROR(VLOOKUP($B156,'COMPOSIÇÕES COMPLEMENTARES '!$C:$K,3,0),"")))</f>
        <v>UN</v>
      </c>
      <c r="E156" s="618">
        <v>13</v>
      </c>
      <c r="F156" s="619">
        <f>IF($B156="","",IFERROR(VLOOKUP($B156,SERVIÇOS!$A:$F,4,0),IFERROR(VLOOKUP($B156,'COMPOSIÇÕES COMPLEMENTARES '!$C:$K,6,0),"")))</f>
        <v>10.75</v>
      </c>
      <c r="G156" s="619">
        <f>IF($B156="","",IFERROR(VLOOKUP($B156,SERVIÇOS!$A:$F,5,0),IFERROR(VLOOKUP($B156,'COMPOSIÇÕES COMPLEMENTARES '!$C:$K,7,0),"")))</f>
        <v>6</v>
      </c>
      <c r="H156" s="619">
        <f t="shared" si="101"/>
        <v>16.75</v>
      </c>
      <c r="I156" s="619">
        <f t="shared" si="108"/>
        <v>139.75</v>
      </c>
      <c r="J156" s="619">
        <f t="shared" si="109"/>
        <v>78</v>
      </c>
      <c r="K156" s="619">
        <f t="shared" si="110"/>
        <v>217.75</v>
      </c>
      <c r="L156" s="619"/>
      <c r="N156" s="433"/>
      <c r="O156" s="434" t="str">
        <f t="shared" si="103"/>
        <v/>
      </c>
      <c r="P156" s="433"/>
      <c r="Q156" s="435" t="str">
        <f t="shared" si="104"/>
        <v/>
      </c>
      <c r="R156" s="433"/>
      <c r="S156" s="436" t="str">
        <f t="shared" si="105"/>
        <v/>
      </c>
      <c r="T156" s="437">
        <f ca="1">SUMIF($N$8:S$9,"QUANT.",N156:S156)</f>
        <v>0</v>
      </c>
      <c r="U156" s="438">
        <f t="shared" ca="1" si="100"/>
        <v>0</v>
      </c>
      <c r="V156" s="450" t="str">
        <f t="shared" ca="1" si="102"/>
        <v>MEDIR</v>
      </c>
      <c r="W156" s="451">
        <f t="shared" ca="1" si="106"/>
        <v>13</v>
      </c>
      <c r="X156" s="451">
        <f t="shared" ca="1" si="107"/>
        <v>217.75</v>
      </c>
      <c r="AJ156" s="614">
        <f t="shared" si="111"/>
        <v>89732</v>
      </c>
      <c r="AK156" s="614">
        <v>0</v>
      </c>
    </row>
    <row r="157" spans="1:37" s="612" customFormat="1" ht="15" customHeight="1" outlineLevel="1">
      <c r="A157" s="615" t="s">
        <v>14236</v>
      </c>
      <c r="B157" s="621">
        <v>89726</v>
      </c>
      <c r="C157" s="595" t="str">
        <f>IF($B157="","",IFERROR(VLOOKUP($B157,SERVIÇOS!$A:$F,2,0),IFERROR(VLOOKUP($B157,'COMPOSIÇÕES COMPLEMENTARES '!$C:$K,2,0),"")))</f>
        <v>JOELHO 45 GRAUS, PVC, SERIE NORMAL, ESGOTO PREDIAL, DN 40 MM, JUNTA SOLDÁVEL, FORNECIDO E INSTALADO EM RAMAL DE DESCARGA OU RAMAL DE ESGOTO SANITÁRIO. AF_08/2022</v>
      </c>
      <c r="D157" s="617" t="str">
        <f>IF($B157="","",IFERROR(VLOOKUP($B157,SERVIÇOS!$A:$F,3,0),IFERROR(VLOOKUP($B157,'COMPOSIÇÕES COMPLEMENTARES '!$C:$K,3,0),"")))</f>
        <v>UN</v>
      </c>
      <c r="E157" s="618">
        <v>27</v>
      </c>
      <c r="F157" s="619">
        <f>IF($B157="","",IFERROR(VLOOKUP($B157,SERVIÇOS!$A:$F,4,0),IFERROR(VLOOKUP($B157,'COMPOSIÇÕES COMPLEMENTARES '!$C:$K,6,0),"")))</f>
        <v>6.5400000000000009</v>
      </c>
      <c r="G157" s="619">
        <f>IF($B157="","",IFERROR(VLOOKUP($B157,SERVIÇOS!$A:$F,5,0),IFERROR(VLOOKUP($B157,'COMPOSIÇÕES COMPLEMENTARES '!$C:$K,7,0),"")))</f>
        <v>5.52</v>
      </c>
      <c r="H157" s="619">
        <f t="shared" si="101"/>
        <v>12.06</v>
      </c>
      <c r="I157" s="619">
        <f t="shared" si="108"/>
        <v>176.58</v>
      </c>
      <c r="J157" s="619">
        <f t="shared" si="109"/>
        <v>149.04</v>
      </c>
      <c r="K157" s="619">
        <f t="shared" si="110"/>
        <v>325.62</v>
      </c>
      <c r="L157" s="619"/>
      <c r="N157" s="433"/>
      <c r="O157" s="434" t="str">
        <f t="shared" si="103"/>
        <v/>
      </c>
      <c r="P157" s="433"/>
      <c r="Q157" s="435" t="str">
        <f t="shared" si="104"/>
        <v/>
      </c>
      <c r="R157" s="433"/>
      <c r="S157" s="436" t="str">
        <f t="shared" si="105"/>
        <v/>
      </c>
      <c r="T157" s="437">
        <f ca="1">SUMIF($N$8:S$9,"QUANT.",N157:S157)</f>
        <v>0</v>
      </c>
      <c r="U157" s="438">
        <f t="shared" ca="1" si="100"/>
        <v>0</v>
      </c>
      <c r="V157" s="450" t="str">
        <f t="shared" ca="1" si="102"/>
        <v>MEDIR</v>
      </c>
      <c r="W157" s="451">
        <f t="shared" ca="1" si="106"/>
        <v>27</v>
      </c>
      <c r="X157" s="451">
        <f t="shared" ca="1" si="107"/>
        <v>325.62</v>
      </c>
      <c r="AJ157" s="614">
        <f t="shared" si="111"/>
        <v>89726</v>
      </c>
      <c r="AK157" s="614">
        <v>0</v>
      </c>
    </row>
    <row r="158" spans="1:37" s="612" customFormat="1" ht="15" customHeight="1" outlineLevel="1">
      <c r="A158" s="615" t="s">
        <v>14237</v>
      </c>
      <c r="B158" s="621">
        <v>89797</v>
      </c>
      <c r="C158" s="595" t="str">
        <f>IF($B158="","",IFERROR(VLOOKUP($B158,SERVIÇOS!$A:$F,2,0),IFERROR(VLOOKUP($B158,'COMPOSIÇÕES COMPLEMENTARES '!$C:$K,2,0),"")))</f>
        <v>JUNÇÃO SIMPLES, PVC, SERIE NORMAL, ESGOTO PREDIAL, DN 100 X 100 MM, JUNTA ELÁSTICA, FORNECIDO E INSTALADO EM RAMAL DE DESCARGA OU RAMAL DE ESGOTO SANITÁRIO. AF_08/2022</v>
      </c>
      <c r="D158" s="617" t="str">
        <f>IF($B158="","",IFERROR(VLOOKUP($B158,SERVIÇOS!$A:$F,3,0),IFERROR(VLOOKUP($B158,'COMPOSIÇÕES COMPLEMENTARES '!$C:$K,3,0),"")))</f>
        <v>UN</v>
      </c>
      <c r="E158" s="618">
        <v>8</v>
      </c>
      <c r="F158" s="619">
        <f>IF($B158="","",IFERROR(VLOOKUP($B158,SERVIÇOS!$A:$F,4,0),IFERROR(VLOOKUP($B158,'COMPOSIÇÕES COMPLEMENTARES '!$C:$K,6,0),"")))</f>
        <v>44.26</v>
      </c>
      <c r="G158" s="619">
        <f>IF($B158="","",IFERROR(VLOOKUP($B158,SERVIÇOS!$A:$F,5,0),IFERROR(VLOOKUP($B158,'COMPOSIÇÕES COMPLEMENTARES '!$C:$K,7,0),"")))</f>
        <v>11.14</v>
      </c>
      <c r="H158" s="619">
        <f t="shared" si="101"/>
        <v>55.4</v>
      </c>
      <c r="I158" s="619">
        <f t="shared" si="108"/>
        <v>354.08</v>
      </c>
      <c r="J158" s="619">
        <f t="shared" si="109"/>
        <v>89.12</v>
      </c>
      <c r="K158" s="619">
        <f t="shared" si="110"/>
        <v>443.2</v>
      </c>
      <c r="L158" s="619"/>
      <c r="N158" s="433"/>
      <c r="O158" s="434" t="str">
        <f t="shared" si="103"/>
        <v/>
      </c>
      <c r="P158" s="433"/>
      <c r="Q158" s="435" t="str">
        <f t="shared" si="104"/>
        <v/>
      </c>
      <c r="R158" s="433"/>
      <c r="S158" s="436" t="str">
        <f t="shared" si="105"/>
        <v/>
      </c>
      <c r="T158" s="437">
        <f ca="1">SUMIF($N$8:S$9,"QUANT.",N158:S158)</f>
        <v>0</v>
      </c>
      <c r="U158" s="438">
        <f t="shared" ca="1" si="100"/>
        <v>0</v>
      </c>
      <c r="V158" s="450" t="str">
        <f t="shared" ca="1" si="102"/>
        <v>MEDIR</v>
      </c>
      <c r="W158" s="451">
        <f t="shared" ca="1" si="106"/>
        <v>8</v>
      </c>
      <c r="X158" s="451">
        <f t="shared" ca="1" si="107"/>
        <v>443.2</v>
      </c>
      <c r="AJ158" s="614">
        <f t="shared" si="111"/>
        <v>89797</v>
      </c>
      <c r="AK158" s="614">
        <v>0</v>
      </c>
    </row>
    <row r="159" spans="1:37" s="612" customFormat="1" ht="15" customHeight="1" outlineLevel="1">
      <c r="A159" s="615" t="s">
        <v>14238</v>
      </c>
      <c r="B159" s="621">
        <v>89795</v>
      </c>
      <c r="C159" s="595" t="str">
        <f>IF($B159="","",IFERROR(VLOOKUP($B159,SERVIÇOS!$A:$F,2,0),IFERROR(VLOOKUP($B159,'COMPOSIÇÕES COMPLEMENTARES '!$C:$K,2,0),"")))</f>
        <v>JUNÇÃO SIMPLES, PVC, SERIE NORMAL, ESGOTO PREDIAL, DN 75 X 75 MM, JUNTA ELÁSTICA, FORNECIDO E INSTALADO EM RAMAL DE DESCARGA OU RAMAL DE ESGOTO SANITÁRIO. AF_08/2022</v>
      </c>
      <c r="D159" s="617" t="str">
        <f>IF($B159="","",IFERROR(VLOOKUP($B159,SERVIÇOS!$A:$F,3,0),IFERROR(VLOOKUP($B159,'COMPOSIÇÕES COMPLEMENTARES '!$C:$K,3,0),"")))</f>
        <v>UN</v>
      </c>
      <c r="E159" s="618">
        <v>1</v>
      </c>
      <c r="F159" s="619">
        <f>IF($B159="","",IFERROR(VLOOKUP($B159,SERVIÇOS!$A:$F,4,0),IFERROR(VLOOKUP($B159,'COMPOSIÇÕES COMPLEMENTARES '!$C:$K,6,0),"")))</f>
        <v>34.44</v>
      </c>
      <c r="G159" s="619">
        <f>IF($B159="","",IFERROR(VLOOKUP($B159,SERVIÇOS!$A:$F,5,0),IFERROR(VLOOKUP($B159,'COMPOSIÇÕES COMPLEMENTARES '!$C:$K,7,0),"")))</f>
        <v>9.56</v>
      </c>
      <c r="H159" s="619">
        <f t="shared" si="101"/>
        <v>44</v>
      </c>
      <c r="I159" s="619">
        <f t="shared" si="108"/>
        <v>34.44</v>
      </c>
      <c r="J159" s="619">
        <f t="shared" si="109"/>
        <v>9.56</v>
      </c>
      <c r="K159" s="619">
        <f t="shared" si="110"/>
        <v>44</v>
      </c>
      <c r="L159" s="619"/>
      <c r="N159" s="433"/>
      <c r="O159" s="434" t="str">
        <f t="shared" si="103"/>
        <v/>
      </c>
      <c r="P159" s="433"/>
      <c r="Q159" s="435" t="str">
        <f t="shared" si="104"/>
        <v/>
      </c>
      <c r="R159" s="433"/>
      <c r="S159" s="436" t="str">
        <f t="shared" si="105"/>
        <v/>
      </c>
      <c r="T159" s="437">
        <f ca="1">SUMIF($N$8:S$9,"QUANT.",N159:S159)</f>
        <v>0</v>
      </c>
      <c r="U159" s="438">
        <f t="shared" ca="1" si="100"/>
        <v>0</v>
      </c>
      <c r="V159" s="450" t="str">
        <f t="shared" ca="1" si="102"/>
        <v>MEDIR</v>
      </c>
      <c r="W159" s="451">
        <f t="shared" ca="1" si="106"/>
        <v>1</v>
      </c>
      <c r="X159" s="451">
        <f t="shared" ca="1" si="107"/>
        <v>44</v>
      </c>
      <c r="AJ159" s="614">
        <f t="shared" si="111"/>
        <v>89795</v>
      </c>
      <c r="AK159" s="614">
        <v>0</v>
      </c>
    </row>
    <row r="160" spans="1:37" s="612" customFormat="1" ht="15" customHeight="1" outlineLevel="1">
      <c r="A160" s="615" t="s">
        <v>14239</v>
      </c>
      <c r="B160" s="621">
        <v>89783</v>
      </c>
      <c r="C160" s="595" t="str">
        <f>IF($B160="","",IFERROR(VLOOKUP($B160,SERVIÇOS!$A:$F,2,0),IFERROR(VLOOKUP($B160,'COMPOSIÇÕES COMPLEMENTARES '!$C:$K,2,0),"")))</f>
        <v>JUNÇÃO SIMPLES, PVC, SERIE NORMAL, ESGOTO PREDIAL, DN 40 MM, JUNTA SOLDÁVEL, FORNECIDO E INSTALADO EM RAMAL DE DESCARGA OU RAMAL DE ESGOTO SANITÁRIO. AF_08/2022</v>
      </c>
      <c r="D160" s="617" t="str">
        <f>IF($B160="","",IFERROR(VLOOKUP($B160,SERVIÇOS!$A:$F,3,0),IFERROR(VLOOKUP($B160,'COMPOSIÇÕES COMPLEMENTARES '!$C:$K,3,0),"")))</f>
        <v>UN</v>
      </c>
      <c r="E160" s="618">
        <v>8</v>
      </c>
      <c r="F160" s="619">
        <f>IF($B160="","",IFERROR(VLOOKUP($B160,SERVIÇOS!$A:$F,4,0),IFERROR(VLOOKUP($B160,'COMPOSIÇÕES COMPLEMENTARES '!$C:$K,6,0),"")))</f>
        <v>9.8500000000000014</v>
      </c>
      <c r="G160" s="619">
        <f>IF($B160="","",IFERROR(VLOOKUP($B160,SERVIÇOS!$A:$F,5,0),IFERROR(VLOOKUP($B160,'COMPOSIÇÕES COMPLEMENTARES '!$C:$K,7,0),"")))</f>
        <v>7.34</v>
      </c>
      <c r="H160" s="619">
        <f t="shared" si="101"/>
        <v>17.190000000000001</v>
      </c>
      <c r="I160" s="619">
        <f t="shared" si="108"/>
        <v>78.8</v>
      </c>
      <c r="J160" s="619">
        <f t="shared" si="109"/>
        <v>58.72</v>
      </c>
      <c r="K160" s="619">
        <f t="shared" si="110"/>
        <v>137.51999999999998</v>
      </c>
      <c r="L160" s="619"/>
      <c r="N160" s="433"/>
      <c r="O160" s="434" t="str">
        <f t="shared" si="103"/>
        <v/>
      </c>
      <c r="P160" s="433"/>
      <c r="Q160" s="435" t="str">
        <f t="shared" si="104"/>
        <v/>
      </c>
      <c r="R160" s="433"/>
      <c r="S160" s="436" t="str">
        <f t="shared" si="105"/>
        <v/>
      </c>
      <c r="T160" s="437">
        <f ca="1">SUMIF($N$8:S$9,"QUANT.",N160:S160)</f>
        <v>0</v>
      </c>
      <c r="U160" s="438">
        <f t="shared" ca="1" si="100"/>
        <v>0</v>
      </c>
      <c r="V160" s="450" t="str">
        <f t="shared" ca="1" si="102"/>
        <v>MEDIR</v>
      </c>
      <c r="W160" s="451">
        <f t="shared" ca="1" si="106"/>
        <v>8</v>
      </c>
      <c r="X160" s="451">
        <f t="shared" ca="1" si="107"/>
        <v>137.51999999999998</v>
      </c>
      <c r="AJ160" s="614">
        <f t="shared" si="111"/>
        <v>89783</v>
      </c>
      <c r="AK160" s="614">
        <v>0</v>
      </c>
    </row>
    <row r="161" spans="1:37" s="612" customFormat="1" ht="15" customHeight="1" outlineLevel="1">
      <c r="A161" s="615" t="s">
        <v>14240</v>
      </c>
      <c r="B161" s="621">
        <v>104343</v>
      </c>
      <c r="C161" s="595" t="str">
        <f>IF($B161="","",IFERROR(VLOOKUP($B161,SERVIÇOS!$A:$F,2,0),IFERROR(VLOOKUP($B161,'COMPOSIÇÕES COMPLEMENTARES '!$C:$K,2,0),"")))</f>
        <v>JUNÇÃO DE REDUÇÃO INVERTIDA, PVC, SÉRIE NORMAL, ESGOTO PREDIAL, DN 75 X 50 MM, JUNTA ELÁSTICA, FORNECIDO E INSTALADO EM RAMAL DE DESCARGA OU RAMAL DE ESGOTO SANITÁRIO. AF_08/2022</v>
      </c>
      <c r="D161" s="617" t="str">
        <f>IF($B161="","",IFERROR(VLOOKUP($B161,SERVIÇOS!$A:$F,3,0),IFERROR(VLOOKUP($B161,'COMPOSIÇÕES COMPLEMENTARES '!$C:$K,3,0),"")))</f>
        <v>UN</v>
      </c>
      <c r="E161" s="618">
        <v>4</v>
      </c>
      <c r="F161" s="619">
        <f>IF($B161="","",IFERROR(VLOOKUP($B161,SERVIÇOS!$A:$F,4,0),IFERROR(VLOOKUP($B161,'COMPOSIÇÕES COMPLEMENTARES '!$C:$K,6,0),"")))</f>
        <v>27.42</v>
      </c>
      <c r="G161" s="619">
        <f>IF($B161="","",IFERROR(VLOOKUP($B161,SERVIÇOS!$A:$F,5,0),IFERROR(VLOOKUP($B161,'COMPOSIÇÕES COMPLEMENTARES '!$C:$K,7,0),"")))</f>
        <v>9.0299999999999994</v>
      </c>
      <c r="H161" s="619">
        <f t="shared" ref="H161:H163" si="112">IF(E161="","",F161+G161)</f>
        <v>36.450000000000003</v>
      </c>
      <c r="I161" s="619">
        <f t="shared" ref="I161:I163" si="113">IF(E161="","",TRUNC((E161*F161),2))</f>
        <v>109.68</v>
      </c>
      <c r="J161" s="619">
        <f t="shared" ref="J161:J163" si="114">IF(E161="","",TRUNC((E161*G161),2))</f>
        <v>36.119999999999997</v>
      </c>
      <c r="K161" s="619">
        <f t="shared" si="110"/>
        <v>145.80000000000001</v>
      </c>
      <c r="L161" s="619"/>
      <c r="N161" s="433"/>
      <c r="O161" s="434" t="str">
        <f t="shared" ref="O161:O163" si="115">IF(OR(N161="",$K161=""),"",(N161/$E161)*$K161)</f>
        <v/>
      </c>
      <c r="P161" s="433"/>
      <c r="Q161" s="435" t="str">
        <f t="shared" ref="Q161:Q163" si="116">IF(OR(P161="",$K161=""),"",(P161/$E161)*$K161)</f>
        <v/>
      </c>
      <c r="R161" s="433"/>
      <c r="S161" s="436" t="str">
        <f t="shared" ref="S161:S163" si="117">IF(OR(R161="",$K161=""),"",(R161/$E161)*$K161)</f>
        <v/>
      </c>
      <c r="T161" s="437">
        <f ca="1">SUMIF($N$8:S$9,"QUANT.",N161:S161)</f>
        <v>0</v>
      </c>
      <c r="U161" s="438">
        <f t="shared" ref="U161:U163" ca="1" si="118">SUMIF($N$8:$S$9,"CUSTO",N161:S161)</f>
        <v>0</v>
      </c>
      <c r="V161" s="450" t="str">
        <f t="shared" ref="V161:V163" ca="1" si="119">IF(B161&lt;&gt;"",IF(U161=0,"MEDIR",IF(K161-U161=0,"OK",IF(K161-U161&gt;0,"MEDIR","ALERTA!"))),"")</f>
        <v>MEDIR</v>
      </c>
      <c r="W161" s="451">
        <f t="shared" ref="W161:W163" ca="1" si="120">IF(T161="",0,E161-T161)</f>
        <v>4</v>
      </c>
      <c r="X161" s="451">
        <f t="shared" ref="X161:X163" ca="1" si="121">IF(U161="",0,K161-U161)</f>
        <v>145.80000000000001</v>
      </c>
      <c r="AJ161" s="614">
        <f t="shared" ref="AJ161:AJ163" si="122">B161-AK161</f>
        <v>104346</v>
      </c>
      <c r="AK161" s="614">
        <v>-3</v>
      </c>
    </row>
    <row r="162" spans="1:37" s="612" customFormat="1" ht="15" customHeight="1" outlineLevel="1">
      <c r="A162" s="615" t="s">
        <v>14185</v>
      </c>
      <c r="B162" s="621">
        <v>104345</v>
      </c>
      <c r="C162" s="595" t="str">
        <f>IF($B162="","",IFERROR(VLOOKUP($B162,SERVIÇOS!$A:$F,2,0),IFERROR(VLOOKUP($B162,'COMPOSIÇÕES COMPLEMENTARES '!$C:$K,2,0),"")))</f>
        <v>JUNÇÃO DE REDUÇÃO INVERTIDA, PVC, SÉRIE NORMAL, ESGOTO PREDIAL, DN 100 X 50 MM, JUNTA ELÁSTICA, FORNECIDO E INSTALADO EM RAMAL DE DESCARGA OU RAMAL DE ESGOTO SANITÁRIO. AF_08/2022</v>
      </c>
      <c r="D162" s="617" t="str">
        <f>IF($B162="","",IFERROR(VLOOKUP($B162,SERVIÇOS!$A:$F,3,0),IFERROR(VLOOKUP($B162,'COMPOSIÇÕES COMPLEMENTARES '!$C:$K,3,0),"")))</f>
        <v>UN</v>
      </c>
      <c r="E162" s="618">
        <v>13</v>
      </c>
      <c r="F162" s="619">
        <f>IF($B162="","",IFERROR(VLOOKUP($B162,SERVIÇOS!$A:$F,4,0),IFERROR(VLOOKUP($B162,'COMPOSIÇÕES COMPLEMENTARES '!$C:$K,6,0),"")))</f>
        <v>36.130000000000003</v>
      </c>
      <c r="G162" s="619">
        <f>IF($B162="","",IFERROR(VLOOKUP($B162,SERVIÇOS!$A:$F,5,0),IFERROR(VLOOKUP($B162,'COMPOSIÇÕES COMPLEMENTARES '!$C:$K,7,0),"")))</f>
        <v>10.08</v>
      </c>
      <c r="H162" s="619">
        <f t="shared" si="112"/>
        <v>46.21</v>
      </c>
      <c r="I162" s="619">
        <f t="shared" si="113"/>
        <v>469.69</v>
      </c>
      <c r="J162" s="619">
        <f t="shared" si="114"/>
        <v>131.04</v>
      </c>
      <c r="K162" s="619">
        <f t="shared" si="110"/>
        <v>600.73</v>
      </c>
      <c r="L162" s="619"/>
      <c r="N162" s="433"/>
      <c r="O162" s="434" t="str">
        <f t="shared" si="115"/>
        <v/>
      </c>
      <c r="P162" s="433"/>
      <c r="Q162" s="435" t="str">
        <f t="shared" si="116"/>
        <v/>
      </c>
      <c r="R162" s="433"/>
      <c r="S162" s="436" t="str">
        <f t="shared" si="117"/>
        <v/>
      </c>
      <c r="T162" s="437">
        <f ca="1">SUMIF($N$8:S$9,"QUANT.",N162:S162)</f>
        <v>0</v>
      </c>
      <c r="U162" s="438">
        <f t="shared" ca="1" si="118"/>
        <v>0</v>
      </c>
      <c r="V162" s="450" t="str">
        <f t="shared" ca="1" si="119"/>
        <v>MEDIR</v>
      </c>
      <c r="W162" s="451">
        <f t="shared" ca="1" si="120"/>
        <v>13</v>
      </c>
      <c r="X162" s="451">
        <f t="shared" ca="1" si="121"/>
        <v>600.73</v>
      </c>
      <c r="AJ162" s="614">
        <f t="shared" si="122"/>
        <v>104347</v>
      </c>
      <c r="AK162" s="614">
        <v>-2</v>
      </c>
    </row>
    <row r="163" spans="1:37" s="612" customFormat="1" ht="15" customHeight="1" outlineLevel="1">
      <c r="A163" s="615" t="s">
        <v>14303</v>
      </c>
      <c r="B163" s="621">
        <v>104347</v>
      </c>
      <c r="C163" s="595" t="str">
        <f>IF($B163="","",IFERROR(VLOOKUP($B163,SERVIÇOS!$A:$F,2,0),IFERROR(VLOOKUP($B163,'COMPOSIÇÕES COMPLEMENTARES '!$C:$K,2,0),"")))</f>
        <v>JUNÇÃO DE REDUCAO INVERTIDA, PVC, SÉRIE NORMAL, ESGOTO PREDIAL, DN 100 X 75 MM, JUNTA ELÁSTICA, FORNECIDO E INSTALADO EM RAMAL DE DESCARGA OU RAMAL DE ESGOTO SANITÁRIO. AF_08/2022</v>
      </c>
      <c r="D163" s="617" t="str">
        <f>IF($B163="","",IFERROR(VLOOKUP($B163,SERVIÇOS!$A:$F,3,0),IFERROR(VLOOKUP($B163,'COMPOSIÇÕES COMPLEMENTARES '!$C:$K,3,0),"")))</f>
        <v>UN</v>
      </c>
      <c r="E163" s="618">
        <v>3</v>
      </c>
      <c r="F163" s="619">
        <f>IF($B163="","",IFERROR(VLOOKUP($B163,SERVIÇOS!$A:$F,4,0),IFERROR(VLOOKUP($B163,'COMPOSIÇÕES COMPLEMENTARES '!$C:$K,6,0),"")))</f>
        <v>40.92</v>
      </c>
      <c r="G163" s="619">
        <f>IF($B163="","",IFERROR(VLOOKUP($B163,SERVIÇOS!$A:$F,5,0),IFERROR(VLOOKUP($B163,'COMPOSIÇÕES COMPLEMENTARES '!$C:$K,7,0),"")))</f>
        <v>10.62</v>
      </c>
      <c r="H163" s="619">
        <f t="shared" si="112"/>
        <v>51.54</v>
      </c>
      <c r="I163" s="619">
        <f t="shared" si="113"/>
        <v>122.76</v>
      </c>
      <c r="J163" s="619">
        <f t="shared" si="114"/>
        <v>31.86</v>
      </c>
      <c r="K163" s="619">
        <f t="shared" si="110"/>
        <v>154.62</v>
      </c>
      <c r="L163" s="619"/>
      <c r="N163" s="433"/>
      <c r="O163" s="434" t="str">
        <f t="shared" si="115"/>
        <v/>
      </c>
      <c r="P163" s="433"/>
      <c r="Q163" s="435" t="str">
        <f t="shared" si="116"/>
        <v/>
      </c>
      <c r="R163" s="433"/>
      <c r="S163" s="436" t="str">
        <f t="shared" si="117"/>
        <v/>
      </c>
      <c r="T163" s="437">
        <f ca="1">SUMIF($N$8:S$9,"QUANT.",N163:S163)</f>
        <v>0</v>
      </c>
      <c r="U163" s="438">
        <f t="shared" ca="1" si="118"/>
        <v>0</v>
      </c>
      <c r="V163" s="450" t="str">
        <f t="shared" ca="1" si="119"/>
        <v>MEDIR</v>
      </c>
      <c r="W163" s="451">
        <f t="shared" ca="1" si="120"/>
        <v>3</v>
      </c>
      <c r="X163" s="451">
        <f t="shared" ca="1" si="121"/>
        <v>154.62</v>
      </c>
      <c r="AJ163" s="614">
        <f t="shared" si="122"/>
        <v>104348</v>
      </c>
      <c r="AK163" s="614">
        <v>-1</v>
      </c>
    </row>
    <row r="164" spans="1:37" s="612" customFormat="1" ht="15" customHeight="1" outlineLevel="1">
      <c r="A164" s="615" t="s">
        <v>14241</v>
      </c>
      <c r="B164" s="621">
        <v>89778</v>
      </c>
      <c r="C164" s="595" t="str">
        <f>IF($B164="","",IFERROR(VLOOKUP($B164,SERVIÇOS!$A:$F,2,0),IFERROR(VLOOKUP($B164,'COMPOSIÇÕES COMPLEMENTARES '!$C:$K,2,0),"")))</f>
        <v>LUVA SIMPLES, PVC, SERIE NORMAL, ESGOTO PREDIAL, DN 100 MM, JUNTA ELÁSTICA, FORNECIDO E INSTALADO EM RAMAL DE DESCARGA OU RAMAL DE ESGOTO SANITÁRIO. AF_08/2022</v>
      </c>
      <c r="D164" s="617" t="str">
        <f>IF($B164="","",IFERROR(VLOOKUP($B164,SERVIÇOS!$A:$F,3,0),IFERROR(VLOOKUP($B164,'COMPOSIÇÕES COMPLEMENTARES '!$C:$K,3,0),"")))</f>
        <v>UN</v>
      </c>
      <c r="E164" s="618">
        <v>34</v>
      </c>
      <c r="F164" s="619">
        <f>IF($B164="","",IFERROR(VLOOKUP($B164,SERVIÇOS!$A:$F,4,0),IFERROR(VLOOKUP($B164,'COMPOSIÇÕES COMPLEMENTARES '!$C:$K,6,0),"")))</f>
        <v>14.669999999999998</v>
      </c>
      <c r="G164" s="619">
        <f>IF($B164="","",IFERROR(VLOOKUP($B164,SERVIÇOS!$A:$F,5,0),IFERROR(VLOOKUP($B164,'COMPOSIÇÕES COMPLEMENTARES '!$C:$K,7,0),"")))</f>
        <v>5.57</v>
      </c>
      <c r="H164" s="619">
        <f t="shared" si="101"/>
        <v>20.239999999999998</v>
      </c>
      <c r="I164" s="619">
        <f t="shared" si="108"/>
        <v>498.78</v>
      </c>
      <c r="J164" s="619">
        <f t="shared" si="109"/>
        <v>189.38</v>
      </c>
      <c r="K164" s="619">
        <f t="shared" si="110"/>
        <v>688.16</v>
      </c>
      <c r="L164" s="619"/>
      <c r="N164" s="433"/>
      <c r="O164" s="434" t="str">
        <f t="shared" si="103"/>
        <v/>
      </c>
      <c r="P164" s="433"/>
      <c r="Q164" s="435" t="str">
        <f t="shared" si="104"/>
        <v/>
      </c>
      <c r="R164" s="433"/>
      <c r="S164" s="436" t="str">
        <f t="shared" si="105"/>
        <v/>
      </c>
      <c r="T164" s="437">
        <f ca="1">SUMIF($N$8:S$9,"QUANT.",N164:S164)</f>
        <v>0</v>
      </c>
      <c r="U164" s="438">
        <f t="shared" ca="1" si="100"/>
        <v>0</v>
      </c>
      <c r="V164" s="450" t="str">
        <f t="shared" ca="1" si="102"/>
        <v>MEDIR</v>
      </c>
      <c r="W164" s="451">
        <f t="shared" ca="1" si="106"/>
        <v>34</v>
      </c>
      <c r="X164" s="451">
        <f t="shared" ca="1" si="107"/>
        <v>688.16</v>
      </c>
      <c r="AJ164" s="614">
        <f t="shared" si="111"/>
        <v>89778</v>
      </c>
      <c r="AK164" s="614">
        <v>0</v>
      </c>
    </row>
    <row r="165" spans="1:37" s="612" customFormat="1" ht="15" customHeight="1" outlineLevel="1">
      <c r="A165" s="615" t="s">
        <v>14242</v>
      </c>
      <c r="B165" s="621">
        <v>89774</v>
      </c>
      <c r="C165" s="595" t="str">
        <f>IF($B165="","",IFERROR(VLOOKUP($B165,SERVIÇOS!$A:$F,2,0),IFERROR(VLOOKUP($B165,'COMPOSIÇÕES COMPLEMENTARES '!$C:$K,2,0),"")))</f>
        <v>LUVA SIMPLES, PVC, SERIE NORMAL, ESGOTO PREDIAL, DN 75 MM, JUNTA ELÁSTICA, FORNECIDO E INSTALADO EM RAMAL DE DESCARGA OU RAMAL DE ESGOTO SANITÁRIO. AF_08/2022</v>
      </c>
      <c r="D165" s="617" t="str">
        <f>IF($B165="","",IFERROR(VLOOKUP($B165,SERVIÇOS!$A:$F,3,0),IFERROR(VLOOKUP($B165,'COMPOSIÇÕES COMPLEMENTARES '!$C:$K,3,0),"")))</f>
        <v>UN</v>
      </c>
      <c r="E165" s="618">
        <v>5</v>
      </c>
      <c r="F165" s="619">
        <f>IF($B165="","",IFERROR(VLOOKUP($B165,SERVIÇOS!$A:$F,4,0),IFERROR(VLOOKUP($B165,'COMPOSIÇÕES COMPLEMENTARES '!$C:$K,6,0),"")))</f>
        <v>12.86</v>
      </c>
      <c r="G165" s="619">
        <f>IF($B165="","",IFERROR(VLOOKUP($B165,SERVIÇOS!$A:$F,5,0),IFERROR(VLOOKUP($B165,'COMPOSIÇÕES COMPLEMENTARES '!$C:$K,7,0),"")))</f>
        <v>4.78</v>
      </c>
      <c r="H165" s="619">
        <f t="shared" si="101"/>
        <v>17.64</v>
      </c>
      <c r="I165" s="619">
        <f t="shared" si="108"/>
        <v>64.3</v>
      </c>
      <c r="J165" s="619">
        <f t="shared" si="109"/>
        <v>23.9</v>
      </c>
      <c r="K165" s="619">
        <f t="shared" si="110"/>
        <v>88.199999999999989</v>
      </c>
      <c r="L165" s="619"/>
      <c r="N165" s="433"/>
      <c r="O165" s="434" t="str">
        <f t="shared" si="103"/>
        <v/>
      </c>
      <c r="P165" s="433"/>
      <c r="Q165" s="435" t="str">
        <f t="shared" si="104"/>
        <v/>
      </c>
      <c r="R165" s="433"/>
      <c r="S165" s="436" t="str">
        <f t="shared" si="105"/>
        <v/>
      </c>
      <c r="T165" s="437">
        <f ca="1">SUMIF($N$8:S$9,"QUANT.",N165:S165)</f>
        <v>0</v>
      </c>
      <c r="U165" s="438">
        <f t="shared" ca="1" si="100"/>
        <v>0</v>
      </c>
      <c r="V165" s="450" t="str">
        <f t="shared" ca="1" si="102"/>
        <v>MEDIR</v>
      </c>
      <c r="W165" s="451">
        <f t="shared" ca="1" si="106"/>
        <v>5</v>
      </c>
      <c r="X165" s="451">
        <f t="shared" ca="1" si="107"/>
        <v>88.199999999999989</v>
      </c>
      <c r="AJ165" s="614">
        <f t="shared" si="111"/>
        <v>89774</v>
      </c>
      <c r="AK165" s="614">
        <v>0</v>
      </c>
    </row>
    <row r="166" spans="1:37" s="612" customFormat="1" ht="15" customHeight="1" outlineLevel="1">
      <c r="A166" s="615" t="s">
        <v>14243</v>
      </c>
      <c r="B166" s="621">
        <v>89753</v>
      </c>
      <c r="C166" s="595" t="str">
        <f>IF($B166="","",IFERROR(VLOOKUP($B166,SERVIÇOS!$A:$F,2,0),IFERROR(VLOOKUP($B166,'COMPOSIÇÕES COMPLEMENTARES '!$C:$K,2,0),"")))</f>
        <v>LUVA SIMPLES, PVC, SERIE NORMAL, ESGOTO PREDIAL, DN 50 MM, JUNTA ELÁSTICA, FORNECIDO E INSTALADO EM RAMAL DE DESCARGA OU RAMAL DE ESGOTO SANITÁRIO. AF_08/2022</v>
      </c>
      <c r="D166" s="617" t="str">
        <f>IF($B166="","",IFERROR(VLOOKUP($B166,SERVIÇOS!$A:$F,3,0),IFERROR(VLOOKUP($B166,'COMPOSIÇÕES COMPLEMENTARES '!$C:$K,3,0),"")))</f>
        <v>UN</v>
      </c>
      <c r="E166" s="618">
        <v>16</v>
      </c>
      <c r="F166" s="619">
        <f>IF($B166="","",IFERROR(VLOOKUP($B166,SERVIÇOS!$A:$F,4,0),IFERROR(VLOOKUP($B166,'COMPOSIÇÕES COMPLEMENTARES '!$C:$K,6,0),"")))</f>
        <v>6.65</v>
      </c>
      <c r="G166" s="619">
        <f>IF($B166="","",IFERROR(VLOOKUP($B166,SERVIÇOS!$A:$F,5,0),IFERROR(VLOOKUP($B166,'COMPOSIÇÕES COMPLEMENTARES '!$C:$K,7,0),"")))</f>
        <v>4</v>
      </c>
      <c r="H166" s="619">
        <f t="shared" si="101"/>
        <v>10.65</v>
      </c>
      <c r="I166" s="619">
        <f t="shared" si="108"/>
        <v>106.4</v>
      </c>
      <c r="J166" s="619">
        <f t="shared" si="109"/>
        <v>64</v>
      </c>
      <c r="K166" s="619">
        <f t="shared" si="110"/>
        <v>170.4</v>
      </c>
      <c r="L166" s="619"/>
      <c r="N166" s="433"/>
      <c r="O166" s="434" t="str">
        <f t="shared" si="103"/>
        <v/>
      </c>
      <c r="P166" s="433"/>
      <c r="Q166" s="435" t="str">
        <f t="shared" si="104"/>
        <v/>
      </c>
      <c r="R166" s="433"/>
      <c r="S166" s="436" t="str">
        <f t="shared" si="105"/>
        <v/>
      </c>
      <c r="T166" s="437">
        <f ca="1">SUMIF($N$8:S$9,"QUANT.",N166:S166)</f>
        <v>0</v>
      </c>
      <c r="U166" s="438">
        <f t="shared" ca="1" si="100"/>
        <v>0</v>
      </c>
      <c r="V166" s="450" t="str">
        <f t="shared" ca="1" si="102"/>
        <v>MEDIR</v>
      </c>
      <c r="W166" s="451">
        <f t="shared" ca="1" si="106"/>
        <v>16</v>
      </c>
      <c r="X166" s="451">
        <f t="shared" ca="1" si="107"/>
        <v>170.4</v>
      </c>
      <c r="AJ166" s="614">
        <f t="shared" si="111"/>
        <v>89753</v>
      </c>
      <c r="AK166" s="614">
        <v>0</v>
      </c>
    </row>
    <row r="167" spans="1:37" s="612" customFormat="1" ht="15" customHeight="1" outlineLevel="1">
      <c r="A167" s="615" t="s">
        <v>14304</v>
      </c>
      <c r="B167" s="621">
        <v>104328</v>
      </c>
      <c r="C167" s="595" t="str">
        <f>IF($B167="","",IFERROR(VLOOKUP($B167,SERVIÇOS!$A:$F,2,0),IFERROR(VLOOKUP($B167,'COMPOSIÇÕES COMPLEMENTARES '!$C:$K,2,0),"")))</f>
        <v>CAIXA SIFONADA, COM GRELHA QUADRADA, PVC, DN 150 X 150 X 50 MM, JUNTA SOLDÁVEL, FORNECIDA E INSTALADA EM RAMAL DE DESCARGA OU EM RAMAL DE ESGOTO SANITÁRIO. AF_08/2022</v>
      </c>
      <c r="D167" s="617" t="str">
        <f>IF($B167="","",IFERROR(VLOOKUP($B167,SERVIÇOS!$A:$F,3,0),IFERROR(VLOOKUP($B167,'COMPOSIÇÕES COMPLEMENTARES '!$C:$K,3,0),"")))</f>
        <v>UN</v>
      </c>
      <c r="E167" s="618">
        <v>20</v>
      </c>
      <c r="F167" s="619">
        <f>IF($B167="","",IFERROR(VLOOKUP($B167,SERVIÇOS!$A:$F,4,0),IFERROR(VLOOKUP($B167,'COMPOSIÇÕES COMPLEMENTARES '!$C:$K,6,0),"")))</f>
        <v>56.820000000000007</v>
      </c>
      <c r="G167" s="619">
        <f>IF($B167="","",IFERROR(VLOOKUP($B167,SERVIÇOS!$A:$F,5,0),IFERROR(VLOOKUP($B167,'COMPOSIÇÕES COMPLEMENTARES '!$C:$K,7,0),"")))</f>
        <v>18.36</v>
      </c>
      <c r="H167" s="619">
        <f t="shared" si="101"/>
        <v>75.180000000000007</v>
      </c>
      <c r="I167" s="619">
        <f t="shared" si="108"/>
        <v>1136.4000000000001</v>
      </c>
      <c r="J167" s="619">
        <f t="shared" si="109"/>
        <v>367.2</v>
      </c>
      <c r="K167" s="619">
        <f t="shared" si="110"/>
        <v>1503.6000000000001</v>
      </c>
      <c r="L167" s="619"/>
      <c r="N167" s="433"/>
      <c r="O167" s="434" t="str">
        <f t="shared" si="103"/>
        <v/>
      </c>
      <c r="P167" s="433"/>
      <c r="Q167" s="435" t="str">
        <f t="shared" si="104"/>
        <v/>
      </c>
      <c r="R167" s="433"/>
      <c r="S167" s="436" t="str">
        <f t="shared" si="105"/>
        <v/>
      </c>
      <c r="T167" s="437">
        <f ca="1">SUMIF($N$8:S$9,"QUANT.",N167:S167)</f>
        <v>0</v>
      </c>
      <c r="U167" s="438">
        <f t="shared" ca="1" si="100"/>
        <v>0</v>
      </c>
      <c r="V167" s="450" t="str">
        <f t="shared" ca="1" si="102"/>
        <v>MEDIR</v>
      </c>
      <c r="W167" s="451">
        <f t="shared" ca="1" si="106"/>
        <v>20</v>
      </c>
      <c r="X167" s="451">
        <f t="shared" ca="1" si="107"/>
        <v>1503.6000000000001</v>
      </c>
      <c r="AJ167" s="614">
        <f t="shared" si="111"/>
        <v>104328</v>
      </c>
      <c r="AK167" s="614">
        <v>0</v>
      </c>
    </row>
    <row r="168" spans="1:37" s="612" customFormat="1" ht="15" customHeight="1" outlineLevel="1">
      <c r="A168" s="615" t="s">
        <v>14305</v>
      </c>
      <c r="B168" s="621">
        <v>89708</v>
      </c>
      <c r="C168" s="595" t="str">
        <f>IF($B168="","",IFERROR(VLOOKUP($B168,SERVIÇOS!$A:$F,2,0),IFERROR(VLOOKUP($B168,'COMPOSIÇÕES COMPLEMENTARES '!$C:$K,2,0),"")))</f>
        <v>CAIXA SIFONADA, PVC, DN 150 X 185 X 75 MM, JUNTA ELÁSTICA, FORNECIDA E INSTALADA EM RAMAL DE DESCARGA OU EM RAMAL DE ESGOTO SANITÁRIO. AF_08/2022</v>
      </c>
      <c r="D168" s="617" t="str">
        <f>IF($B168="","",IFERROR(VLOOKUP($B168,SERVIÇOS!$A:$F,3,0),IFERROR(VLOOKUP($B168,'COMPOSIÇÕES COMPLEMENTARES '!$C:$K,3,0),"")))</f>
        <v>UN</v>
      </c>
      <c r="E168" s="618">
        <v>4</v>
      </c>
      <c r="F168" s="619">
        <f>IF($B168="","",IFERROR(VLOOKUP($B168,SERVIÇOS!$A:$F,4,0),IFERROR(VLOOKUP($B168,'COMPOSIÇÕES COMPLEMENTARES '!$C:$K,6,0),"")))</f>
        <v>89.4</v>
      </c>
      <c r="G168" s="619">
        <f>IF($B168="","",IFERROR(VLOOKUP($B168,SERVIÇOS!$A:$F,5,0),IFERROR(VLOOKUP($B168,'COMPOSIÇÕES COMPLEMENTARES '!$C:$K,7,0),"")))</f>
        <v>20.72</v>
      </c>
      <c r="H168" s="619">
        <f t="shared" si="101"/>
        <v>110.12</v>
      </c>
      <c r="I168" s="619">
        <f t="shared" si="108"/>
        <v>357.6</v>
      </c>
      <c r="J168" s="619">
        <f t="shared" si="109"/>
        <v>82.88</v>
      </c>
      <c r="K168" s="619">
        <f t="shared" si="110"/>
        <v>440.48</v>
      </c>
      <c r="L168" s="619"/>
      <c r="N168" s="433"/>
      <c r="O168" s="434" t="str">
        <f t="shared" si="103"/>
        <v/>
      </c>
      <c r="P168" s="433"/>
      <c r="Q168" s="435" t="str">
        <f t="shared" si="104"/>
        <v/>
      </c>
      <c r="R168" s="433"/>
      <c r="S168" s="436" t="str">
        <f t="shared" si="105"/>
        <v/>
      </c>
      <c r="T168" s="437">
        <f ca="1">SUMIF($N$8:S$9,"QUANT.",N168:S168)</f>
        <v>0</v>
      </c>
      <c r="U168" s="438">
        <f t="shared" ca="1" si="100"/>
        <v>0</v>
      </c>
      <c r="V168" s="450" t="str">
        <f t="shared" ca="1" si="102"/>
        <v>MEDIR</v>
      </c>
      <c r="W168" s="451">
        <f t="shared" ca="1" si="106"/>
        <v>4</v>
      </c>
      <c r="X168" s="451">
        <f t="shared" ca="1" si="107"/>
        <v>440.48</v>
      </c>
      <c r="AJ168" s="614">
        <f t="shared" si="111"/>
        <v>89708</v>
      </c>
      <c r="AK168" s="614">
        <v>0</v>
      </c>
    </row>
    <row r="169" spans="1:37" s="612" customFormat="1" ht="15" customHeight="1" outlineLevel="1">
      <c r="A169" s="615" t="s">
        <v>14244</v>
      </c>
      <c r="B169" s="621">
        <v>98108</v>
      </c>
      <c r="C169" s="595" t="str">
        <f>IF($B169="","",IFERROR(VLOOKUP($B169,SERVIÇOS!$A:$F,2,0),IFERROR(VLOOKUP($B169,'COMPOSIÇÕES COMPLEMENTARES '!$C:$K,2,0),"")))</f>
        <v>CAIXA DE GORDURA DUPLA (CAPACIDADE: 126 L), RETANGULAR, EM ALVENARIA COM BLOCOS DE CONCRETO, DIMENSÕES INTERNAS = 0,4X0,7 M, ALTURA INTERNA = 0,8 M. AF_12/2020</v>
      </c>
      <c r="D169" s="617" t="str">
        <f>IF($B169="","",IFERROR(VLOOKUP($B169,SERVIÇOS!$A:$F,3,0),IFERROR(VLOOKUP($B169,'COMPOSIÇÕES COMPLEMENTARES '!$C:$K,3,0),"")))</f>
        <v>UN</v>
      </c>
      <c r="E169" s="618">
        <v>3</v>
      </c>
      <c r="F169" s="619">
        <f>IF($B169="","",IFERROR(VLOOKUP($B169,SERVIÇOS!$A:$F,4,0),IFERROR(VLOOKUP($B169,'COMPOSIÇÕES COMPLEMENTARES '!$C:$K,6,0),"")))</f>
        <v>260.60000000000002</v>
      </c>
      <c r="G169" s="619">
        <f>IF($B169="","",IFERROR(VLOOKUP($B169,SERVIÇOS!$A:$F,5,0),IFERROR(VLOOKUP($B169,'COMPOSIÇÕES COMPLEMENTARES '!$C:$K,7,0),"")))</f>
        <v>243.69</v>
      </c>
      <c r="H169" s="619">
        <f t="shared" si="101"/>
        <v>504.29</v>
      </c>
      <c r="I169" s="619">
        <f t="shared" si="108"/>
        <v>781.8</v>
      </c>
      <c r="J169" s="619">
        <f t="shared" si="109"/>
        <v>731.07</v>
      </c>
      <c r="K169" s="619">
        <f t="shared" si="110"/>
        <v>1512.87</v>
      </c>
      <c r="L169" s="619"/>
      <c r="N169" s="433"/>
      <c r="O169" s="434" t="str">
        <f t="shared" si="103"/>
        <v/>
      </c>
      <c r="P169" s="433"/>
      <c r="Q169" s="435" t="str">
        <f t="shared" si="104"/>
        <v/>
      </c>
      <c r="R169" s="433"/>
      <c r="S169" s="436" t="str">
        <f t="shared" si="105"/>
        <v/>
      </c>
      <c r="T169" s="437">
        <f ca="1">SUMIF($N$8:S$9,"QUANT.",N169:S169)</f>
        <v>0</v>
      </c>
      <c r="U169" s="438">
        <f t="shared" ca="1" si="100"/>
        <v>0</v>
      </c>
      <c r="V169" s="450" t="str">
        <f t="shared" ca="1" si="102"/>
        <v>MEDIR</v>
      </c>
      <c r="W169" s="451">
        <f t="shared" ca="1" si="106"/>
        <v>3</v>
      </c>
      <c r="X169" s="451">
        <f t="shared" ca="1" si="107"/>
        <v>1512.87</v>
      </c>
      <c r="AJ169" s="614">
        <f t="shared" si="111"/>
        <v>98108</v>
      </c>
      <c r="AK169" s="614">
        <v>0</v>
      </c>
    </row>
    <row r="170" spans="1:37" s="612" customFormat="1" ht="15" customHeight="1" outlineLevel="1">
      <c r="A170" s="615" t="s">
        <v>14245</v>
      </c>
      <c r="B170" s="621">
        <v>97906</v>
      </c>
      <c r="C170" s="595" t="str">
        <f>IF($B170="","",IFERROR(VLOOKUP($B170,SERVIÇOS!$A:$F,2,0),IFERROR(VLOOKUP($B170,'COMPOSIÇÕES COMPLEMENTARES '!$C:$K,2,0),"")))</f>
        <v>CAIXA ENTERRADA HIDRÁULICA RETANGULAR, EM ALVENARIA COM BLOCOS DE CONCRETO, DIMENSÕES INTERNAS: 0,6X0,6X0,6 M PARA REDE DE ESGOTO. AF_12/2020</v>
      </c>
      <c r="D170" s="617" t="str">
        <f>IF($B170="","",IFERROR(VLOOKUP($B170,SERVIÇOS!$A:$F,3,0),IFERROR(VLOOKUP($B170,'COMPOSIÇÕES COMPLEMENTARES '!$C:$K,3,0),"")))</f>
        <v>UN</v>
      </c>
      <c r="E170" s="618">
        <v>3</v>
      </c>
      <c r="F170" s="619">
        <f>IF($B170="","",IFERROR(VLOOKUP($B170,SERVIÇOS!$A:$F,4,0),IFERROR(VLOOKUP($B170,'COMPOSIÇÕES COMPLEMENTARES '!$C:$K,6,0),"")))</f>
        <v>247.8</v>
      </c>
      <c r="G170" s="619">
        <f>IF($B170="","",IFERROR(VLOOKUP($B170,SERVIÇOS!$A:$F,5,0),IFERROR(VLOOKUP($B170,'COMPOSIÇÕES COMPLEMENTARES '!$C:$K,7,0),"")))</f>
        <v>211.05</v>
      </c>
      <c r="H170" s="619">
        <f t="shared" si="101"/>
        <v>458.85</v>
      </c>
      <c r="I170" s="619">
        <f t="shared" si="108"/>
        <v>743.4</v>
      </c>
      <c r="J170" s="619">
        <f t="shared" si="109"/>
        <v>633.15</v>
      </c>
      <c r="K170" s="619">
        <f t="shared" si="110"/>
        <v>1376.55</v>
      </c>
      <c r="L170" s="619"/>
      <c r="N170" s="433"/>
      <c r="O170" s="434" t="str">
        <f t="shared" si="103"/>
        <v/>
      </c>
      <c r="P170" s="433"/>
      <c r="Q170" s="435" t="str">
        <f t="shared" si="104"/>
        <v/>
      </c>
      <c r="R170" s="433"/>
      <c r="S170" s="436" t="str">
        <f t="shared" si="105"/>
        <v/>
      </c>
      <c r="T170" s="437">
        <f ca="1">SUMIF($N$8:S$9,"QUANT.",N170:S170)</f>
        <v>0</v>
      </c>
      <c r="U170" s="438">
        <f t="shared" ca="1" si="100"/>
        <v>0</v>
      </c>
      <c r="V170" s="450" t="str">
        <f t="shared" ca="1" si="102"/>
        <v>MEDIR</v>
      </c>
      <c r="W170" s="451">
        <f t="shared" ca="1" si="106"/>
        <v>3</v>
      </c>
      <c r="X170" s="451">
        <f t="shared" ca="1" si="107"/>
        <v>1376.55</v>
      </c>
      <c r="AJ170" s="614">
        <f t="shared" si="111"/>
        <v>97906</v>
      </c>
      <c r="AK170" s="614">
        <v>0</v>
      </c>
    </row>
    <row r="171" spans="1:37" s="612" customFormat="1" ht="15" customHeight="1" outlineLevel="1">
      <c r="A171" s="615"/>
      <c r="B171" s="621"/>
      <c r="C171" s="598" t="s">
        <v>8151</v>
      </c>
      <c r="D171" s="617" t="str">
        <f>IF($B171="","",IFERROR(VLOOKUP($B171,SERVIÇOS!$A:$F,3,0),IFERROR(VLOOKUP($B171,'COMPOSIÇÕES COMPLEMENTARES '!$C:$K,3,0),"")))</f>
        <v/>
      </c>
      <c r="E171" s="618"/>
      <c r="F171" s="619" t="str">
        <f>IF($B171="","",IFERROR(VLOOKUP($B171,SERVIÇOS!$A:$F,4,0),IFERROR(VLOOKUP($B171,'COMPOSIÇÕES COMPLEMENTARES '!$C:$K,6,0),"")))</f>
        <v/>
      </c>
      <c r="G171" s="619" t="str">
        <f>IF($B171="","",IFERROR(VLOOKUP($B171,SERVIÇOS!$A:$F,5,0),IFERROR(VLOOKUP($B171,'COMPOSIÇÕES COMPLEMENTARES '!$C:$K,7,0),"")))</f>
        <v/>
      </c>
      <c r="H171" s="619" t="str">
        <f t="shared" si="101"/>
        <v/>
      </c>
      <c r="I171" s="619" t="str">
        <f t="shared" si="108"/>
        <v/>
      </c>
      <c r="J171" s="619" t="str">
        <f t="shared" si="109"/>
        <v/>
      </c>
      <c r="K171" s="619" t="str">
        <f t="shared" si="110"/>
        <v/>
      </c>
      <c r="L171" s="619"/>
      <c r="N171" s="433"/>
      <c r="O171" s="434" t="str">
        <f t="shared" si="103"/>
        <v/>
      </c>
      <c r="P171" s="433"/>
      <c r="Q171" s="435" t="str">
        <f t="shared" si="104"/>
        <v/>
      </c>
      <c r="R171" s="433"/>
      <c r="S171" s="436" t="str">
        <f t="shared" si="105"/>
        <v/>
      </c>
      <c r="T171" s="437">
        <f ca="1">SUMIF($N$8:S$9,"QUANT.",N171:S171)</f>
        <v>0</v>
      </c>
      <c r="U171" s="438">
        <f t="shared" ca="1" si="100"/>
        <v>0</v>
      </c>
      <c r="V171" s="450" t="str">
        <f t="shared" si="102"/>
        <v/>
      </c>
      <c r="W171" s="451">
        <f t="shared" ca="1" si="106"/>
        <v>0</v>
      </c>
      <c r="X171" s="451" t="e">
        <f t="shared" ca="1" si="107"/>
        <v>#VALUE!</v>
      </c>
      <c r="AJ171" s="614">
        <f t="shared" si="111"/>
        <v>0</v>
      </c>
      <c r="AK171" s="614">
        <v>0</v>
      </c>
    </row>
    <row r="172" spans="1:37" s="612" customFormat="1" ht="15" customHeight="1" outlineLevel="1">
      <c r="A172" s="615" t="s">
        <v>14246</v>
      </c>
      <c r="B172" s="621">
        <v>89987</v>
      </c>
      <c r="C172" s="595" t="str">
        <f>IF($B172="","",IFERROR(VLOOKUP($B172,SERVIÇOS!$A:$F,2,0),IFERROR(VLOOKUP($B172,'COMPOSIÇÕES COMPLEMENTARES '!$C:$K,2,0),"")))</f>
        <v>REGISTRO DE GAVETA BRUTO, LATÃO, ROSCÁVEL, 3/4", COM ACABAMENTO E CANOPLA CROMADOS - FORNECIMENTO E INSTALAÇÃO. AF_08/2021</v>
      </c>
      <c r="D172" s="617" t="str">
        <f>IF($B172="","",IFERROR(VLOOKUP($B172,SERVIÇOS!$A:$F,3,0),IFERROR(VLOOKUP($B172,'COMPOSIÇÕES COMPLEMENTARES '!$C:$K,3,0),"")))</f>
        <v>UN</v>
      </c>
      <c r="E172" s="618">
        <v>27</v>
      </c>
      <c r="F172" s="619">
        <f>IF($B172="","",IFERROR(VLOOKUP($B172,SERVIÇOS!$A:$F,4,0),IFERROR(VLOOKUP($B172,'COMPOSIÇÕES COMPLEMENTARES '!$C:$K,6,0),"")))</f>
        <v>89.38</v>
      </c>
      <c r="G172" s="619">
        <f>IF($B172="","",IFERROR(VLOOKUP($B172,SERVIÇOS!$A:$F,5,0),IFERROR(VLOOKUP($B172,'COMPOSIÇÕES COMPLEMENTARES '!$C:$K,7,0),"")))</f>
        <v>9.58</v>
      </c>
      <c r="H172" s="619">
        <f t="shared" si="101"/>
        <v>98.96</v>
      </c>
      <c r="I172" s="619">
        <f t="shared" si="108"/>
        <v>2413.2600000000002</v>
      </c>
      <c r="J172" s="619">
        <f t="shared" si="109"/>
        <v>258.66000000000003</v>
      </c>
      <c r="K172" s="619">
        <f t="shared" si="110"/>
        <v>2671.92</v>
      </c>
      <c r="L172" s="619"/>
      <c r="N172" s="433"/>
      <c r="O172" s="434" t="str">
        <f t="shared" si="103"/>
        <v/>
      </c>
      <c r="P172" s="433"/>
      <c r="Q172" s="435" t="str">
        <f t="shared" si="104"/>
        <v/>
      </c>
      <c r="R172" s="433"/>
      <c r="S172" s="436" t="str">
        <f t="shared" si="105"/>
        <v/>
      </c>
      <c r="T172" s="437">
        <f ca="1">SUMIF($N$8:S$9,"QUANT.",N172:S172)</f>
        <v>0</v>
      </c>
      <c r="U172" s="438">
        <f t="shared" ca="1" si="100"/>
        <v>0</v>
      </c>
      <c r="V172" s="450" t="str">
        <f t="shared" ca="1" si="102"/>
        <v>MEDIR</v>
      </c>
      <c r="W172" s="451">
        <f t="shared" ca="1" si="106"/>
        <v>27</v>
      </c>
      <c r="X172" s="451">
        <f t="shared" ca="1" si="107"/>
        <v>2671.92</v>
      </c>
      <c r="AJ172" s="614">
        <f t="shared" si="111"/>
        <v>89987</v>
      </c>
      <c r="AK172" s="614">
        <v>0</v>
      </c>
    </row>
    <row r="173" spans="1:37" s="612" customFormat="1" ht="15" customHeight="1" outlineLevel="1">
      <c r="A173" s="615" t="s">
        <v>14247</v>
      </c>
      <c r="B173" s="621">
        <v>89985</v>
      </c>
      <c r="C173" s="595" t="str">
        <f>IF($B173="","",IFERROR(VLOOKUP($B173,SERVIÇOS!$A:$F,2,0),IFERROR(VLOOKUP($B173,'COMPOSIÇÕES COMPLEMENTARES '!$C:$K,2,0),"")))</f>
        <v>REGISTRO DE PRESSÃO BRUTO, LATÃO, ROSCÁVEL, 3/4", COM ACABAMENTO E CANOPLA CROMADOS - FORNECIMENTO E INSTALAÇÃO. AF_08/2021</v>
      </c>
      <c r="D173" s="617" t="str">
        <f>IF($B173="","",IFERROR(VLOOKUP($B173,SERVIÇOS!$A:$F,3,0),IFERROR(VLOOKUP($B173,'COMPOSIÇÕES COMPLEMENTARES '!$C:$K,3,0),"")))</f>
        <v>UN</v>
      </c>
      <c r="E173" s="618">
        <v>2</v>
      </c>
      <c r="F173" s="619">
        <f>IF($B173="","",IFERROR(VLOOKUP($B173,SERVIÇOS!$A:$F,4,0),IFERROR(VLOOKUP($B173,'COMPOSIÇÕES COMPLEMENTARES '!$C:$K,6,0),"")))</f>
        <v>84.49</v>
      </c>
      <c r="G173" s="619">
        <f>IF($B173="","",IFERROR(VLOOKUP($B173,SERVIÇOS!$A:$F,5,0),IFERROR(VLOOKUP($B173,'COMPOSIÇÕES COMPLEMENTARES '!$C:$K,7,0),"")))</f>
        <v>9.58</v>
      </c>
      <c r="H173" s="619">
        <f t="shared" si="101"/>
        <v>94.07</v>
      </c>
      <c r="I173" s="619">
        <f t="shared" si="108"/>
        <v>168.98</v>
      </c>
      <c r="J173" s="619">
        <f t="shared" si="109"/>
        <v>19.16</v>
      </c>
      <c r="K173" s="619">
        <f t="shared" si="110"/>
        <v>188.14</v>
      </c>
      <c r="L173" s="619"/>
      <c r="N173" s="433"/>
      <c r="O173" s="434" t="str">
        <f t="shared" si="103"/>
        <v/>
      </c>
      <c r="P173" s="433"/>
      <c r="Q173" s="435" t="str">
        <f t="shared" si="104"/>
        <v/>
      </c>
      <c r="R173" s="433"/>
      <c r="S173" s="436" t="str">
        <f t="shared" si="105"/>
        <v/>
      </c>
      <c r="T173" s="437">
        <f ca="1">SUMIF($N$8:S$9,"QUANT.",N173:S173)</f>
        <v>0</v>
      </c>
      <c r="U173" s="438">
        <f t="shared" ca="1" si="100"/>
        <v>0</v>
      </c>
      <c r="V173" s="450" t="str">
        <f t="shared" ca="1" si="102"/>
        <v>MEDIR</v>
      </c>
      <c r="W173" s="451">
        <f t="shared" ca="1" si="106"/>
        <v>2</v>
      </c>
      <c r="X173" s="451">
        <f t="shared" ca="1" si="107"/>
        <v>188.14</v>
      </c>
      <c r="AJ173" s="614">
        <f t="shared" si="111"/>
        <v>89985</v>
      </c>
      <c r="AK173" s="614">
        <v>0</v>
      </c>
    </row>
    <row r="174" spans="1:37" s="612" customFormat="1" ht="15" customHeight="1" outlineLevel="1">
      <c r="A174" s="615" t="s">
        <v>14306</v>
      </c>
      <c r="B174" s="621">
        <v>100860</v>
      </c>
      <c r="C174" s="595" t="str">
        <f>IF($B174="","",IFERROR(VLOOKUP($B174,SERVIÇOS!$A:$F,2,0),IFERROR(VLOOKUP($B174,'COMPOSIÇÕES COMPLEMENTARES '!$C:$K,2,0),"")))</f>
        <v>CHUVEIRO ELÉTRICO COMUM CORPO PLÁSTICO, TIPO DUCHA  FORNECIMENTO E INSTALAÇÃO. AF_01/2020</v>
      </c>
      <c r="D174" s="617" t="str">
        <f>IF($B174="","",IFERROR(VLOOKUP($B174,SERVIÇOS!$A:$F,3,0),IFERROR(VLOOKUP($B174,'COMPOSIÇÕES COMPLEMENTARES '!$C:$K,3,0),"")))</f>
        <v>UN</v>
      </c>
      <c r="E174" s="618">
        <v>2</v>
      </c>
      <c r="F174" s="619">
        <f>IF($B174="","",IFERROR(VLOOKUP($B174,SERVIÇOS!$A:$F,4,0),IFERROR(VLOOKUP($B174,'COMPOSIÇÕES COMPLEMENTARES '!$C:$K,6,0),"")))</f>
        <v>80.539999999999992</v>
      </c>
      <c r="G174" s="619">
        <f>IF($B174="","",IFERROR(VLOOKUP($B174,SERVIÇOS!$A:$F,5,0),IFERROR(VLOOKUP($B174,'COMPOSIÇÕES COMPLEMENTARES '!$C:$K,7,0),"")))</f>
        <v>13.42</v>
      </c>
      <c r="H174" s="619">
        <f t="shared" si="101"/>
        <v>93.96</v>
      </c>
      <c r="I174" s="619">
        <f t="shared" si="108"/>
        <v>161.08000000000001</v>
      </c>
      <c r="J174" s="619">
        <f t="shared" si="109"/>
        <v>26.84</v>
      </c>
      <c r="K174" s="619">
        <f t="shared" si="110"/>
        <v>187.92000000000002</v>
      </c>
      <c r="L174" s="619"/>
      <c r="N174" s="433"/>
      <c r="O174" s="434" t="str">
        <f t="shared" si="103"/>
        <v/>
      </c>
      <c r="P174" s="433"/>
      <c r="Q174" s="435" t="str">
        <f t="shared" si="104"/>
        <v/>
      </c>
      <c r="R174" s="433"/>
      <c r="S174" s="436" t="str">
        <f t="shared" si="105"/>
        <v/>
      </c>
      <c r="T174" s="437">
        <f ca="1">SUMIF($N$8:S$9,"QUANT.",N174:S174)</f>
        <v>0</v>
      </c>
      <c r="U174" s="438">
        <f t="shared" ca="1" si="100"/>
        <v>0</v>
      </c>
      <c r="V174" s="450" t="str">
        <f t="shared" ca="1" si="102"/>
        <v>MEDIR</v>
      </c>
      <c r="W174" s="451">
        <f t="shared" ca="1" si="106"/>
        <v>2</v>
      </c>
      <c r="X174" s="451">
        <f t="shared" ca="1" si="107"/>
        <v>187.92000000000002</v>
      </c>
      <c r="AJ174" s="614">
        <f t="shared" si="111"/>
        <v>100860</v>
      </c>
      <c r="AK174" s="614">
        <v>0</v>
      </c>
    </row>
    <row r="175" spans="1:37" s="612" customFormat="1" ht="15" customHeight="1" outlineLevel="1">
      <c r="A175" s="615" t="s">
        <v>14248</v>
      </c>
      <c r="B175" s="621">
        <v>86932</v>
      </c>
      <c r="C175" s="595" t="str">
        <f>IF($B175="","",IFERROR(VLOOKUP($B175,SERVIÇOS!$A:$F,2,0),IFERROR(VLOOKUP($B175,'COMPOSIÇÕES COMPLEMENTARES '!$C:$K,2,0),"")))</f>
        <v>VASO SANITÁRIO SIFONADO COM CAIXA ACOPLADA LOUÇA BRANCA - PADRÃO MÉDIO, INCLUSO ENGATE FLEXÍVEL EM METAL CROMADO, 1/2  X 40CM - FORNECIMENTO E INSTALAÇÃO. AF_01/2020</v>
      </c>
      <c r="D175" s="617" t="str">
        <f>IF($B175="","",IFERROR(VLOOKUP($B175,SERVIÇOS!$A:$F,3,0),IFERROR(VLOOKUP($B175,'COMPOSIÇÕES COMPLEMENTARES '!$C:$K,3,0),"")))</f>
        <v>UN</v>
      </c>
      <c r="E175" s="618">
        <v>4</v>
      </c>
      <c r="F175" s="619">
        <f>IF($B175="","",IFERROR(VLOOKUP($B175,SERVIÇOS!$A:$F,4,0),IFERROR(VLOOKUP($B175,'COMPOSIÇÕES COMPLEMENTARES '!$C:$K,6,0),"")))</f>
        <v>540.71</v>
      </c>
      <c r="G175" s="619">
        <f>IF($B175="","",IFERROR(VLOOKUP($B175,SERVIÇOS!$A:$F,5,0),IFERROR(VLOOKUP($B175,'COMPOSIÇÕES COMPLEMENTARES '!$C:$K,7,0),"")))</f>
        <v>31.36</v>
      </c>
      <c r="H175" s="619">
        <f t="shared" si="101"/>
        <v>572.07000000000005</v>
      </c>
      <c r="I175" s="619">
        <f t="shared" si="108"/>
        <v>2162.84</v>
      </c>
      <c r="J175" s="619">
        <f t="shared" si="109"/>
        <v>125.44</v>
      </c>
      <c r="K175" s="619">
        <f t="shared" si="110"/>
        <v>2288.2800000000002</v>
      </c>
      <c r="L175" s="619"/>
      <c r="N175" s="433"/>
      <c r="O175" s="434" t="str">
        <f t="shared" si="103"/>
        <v/>
      </c>
      <c r="P175" s="433"/>
      <c r="Q175" s="435" t="str">
        <f t="shared" si="104"/>
        <v/>
      </c>
      <c r="R175" s="433"/>
      <c r="S175" s="436" t="str">
        <f t="shared" si="105"/>
        <v/>
      </c>
      <c r="T175" s="437">
        <f ca="1">SUMIF($N$8:S$9,"QUANT.",N175:S175)</f>
        <v>0</v>
      </c>
      <c r="U175" s="438">
        <f t="shared" ca="1" si="100"/>
        <v>0</v>
      </c>
      <c r="V175" s="450" t="str">
        <f t="shared" ca="1" si="102"/>
        <v>MEDIR</v>
      </c>
      <c r="W175" s="451">
        <f t="shared" ca="1" si="106"/>
        <v>4</v>
      </c>
      <c r="X175" s="451">
        <f t="shared" ca="1" si="107"/>
        <v>2288.2800000000002</v>
      </c>
      <c r="AJ175" s="614">
        <f t="shared" si="111"/>
        <v>86932</v>
      </c>
      <c r="AK175" s="614">
        <v>0</v>
      </c>
    </row>
    <row r="176" spans="1:37" s="612" customFormat="1" ht="15" customHeight="1" outlineLevel="1">
      <c r="A176" s="615" t="s">
        <v>14249</v>
      </c>
      <c r="B176" s="621">
        <v>95472</v>
      </c>
      <c r="C176" s="595" t="str">
        <f>IF($B176="","",IFERROR(VLOOKUP($B176,SERVIÇOS!$A:$F,2,0),IFERROR(VLOOKUP($B176,'COMPOSIÇÕES COMPLEMENTARES '!$C:$K,2,0),"")))</f>
        <v>VASO SANITARIO SIFONADO CONVENCIONAL PARA PCD SEM FURO FRONTAL COM LOUÇA BRANCA SEM ASSENTO, INCLUSO CONJUNTO DE LIGAÇÃO PARA BACIA SANITÁRIA AJUSTÁVEL - FORNECIMENTO E INSTALAÇÃO. AF_01/2020</v>
      </c>
      <c r="D176" s="617" t="str">
        <f>IF($B176="","",IFERROR(VLOOKUP($B176,SERVIÇOS!$A:$F,3,0),IFERROR(VLOOKUP($B176,'COMPOSIÇÕES COMPLEMENTARES '!$C:$K,3,0),"")))</f>
        <v>UN</v>
      </c>
      <c r="E176" s="618">
        <v>3</v>
      </c>
      <c r="F176" s="619">
        <f>IF($B176="","",IFERROR(VLOOKUP($B176,SERVIÇOS!$A:$F,4,0),IFERROR(VLOOKUP($B176,'COMPOSIÇÕES COMPLEMENTARES '!$C:$K,6,0),"")))</f>
        <v>713.74</v>
      </c>
      <c r="G176" s="619">
        <f>IF($B176="","",IFERROR(VLOOKUP($B176,SERVIÇOS!$A:$F,5,0),IFERROR(VLOOKUP($B176,'COMPOSIÇÕES COMPLEMENTARES '!$C:$K,7,0),"")))</f>
        <v>38.049999999999997</v>
      </c>
      <c r="H176" s="619">
        <f t="shared" si="101"/>
        <v>751.79</v>
      </c>
      <c r="I176" s="619">
        <f t="shared" si="108"/>
        <v>2141.2199999999998</v>
      </c>
      <c r="J176" s="619">
        <f t="shared" si="109"/>
        <v>114.15</v>
      </c>
      <c r="K176" s="619">
        <f t="shared" si="110"/>
        <v>2255.37</v>
      </c>
      <c r="L176" s="619"/>
      <c r="N176" s="433"/>
      <c r="O176" s="434" t="str">
        <f t="shared" si="103"/>
        <v/>
      </c>
      <c r="P176" s="433"/>
      <c r="Q176" s="435" t="str">
        <f t="shared" si="104"/>
        <v/>
      </c>
      <c r="R176" s="433"/>
      <c r="S176" s="436" t="str">
        <f t="shared" si="105"/>
        <v/>
      </c>
      <c r="T176" s="437">
        <f ca="1">SUMIF($N$8:S$9,"QUANT.",N176:S176)</f>
        <v>0</v>
      </c>
      <c r="U176" s="438">
        <f t="shared" ca="1" si="100"/>
        <v>0</v>
      </c>
      <c r="V176" s="450" t="str">
        <f t="shared" ca="1" si="102"/>
        <v>MEDIR</v>
      </c>
      <c r="W176" s="451">
        <f t="shared" ca="1" si="106"/>
        <v>3</v>
      </c>
      <c r="X176" s="451">
        <f t="shared" ca="1" si="107"/>
        <v>2255.37</v>
      </c>
      <c r="AJ176" s="614">
        <f t="shared" si="111"/>
        <v>95472</v>
      </c>
      <c r="AK176" s="614">
        <v>0</v>
      </c>
    </row>
    <row r="177" spans="1:37" s="612" customFormat="1" ht="15" customHeight="1" outlineLevel="1">
      <c r="A177" s="615" t="s">
        <v>14250</v>
      </c>
      <c r="B177" s="621">
        <v>100849</v>
      </c>
      <c r="C177" s="595" t="str">
        <f>IF($B177="","",IFERROR(VLOOKUP($B177,SERVIÇOS!$A:$F,2,0),IFERROR(VLOOKUP($B177,'COMPOSIÇÕES COMPLEMENTARES '!$C:$K,2,0),"")))</f>
        <v>ASSENTO SANITÁRIO CONVENCIONAL - FORNECIMENTO E INSTALACAO. AF_01/2020</v>
      </c>
      <c r="D177" s="617" t="str">
        <f>IF($B177="","",IFERROR(VLOOKUP($B177,SERVIÇOS!$A:$F,3,0),IFERROR(VLOOKUP($B177,'COMPOSIÇÕES COMPLEMENTARES '!$C:$K,3,0),"")))</f>
        <v>UN</v>
      </c>
      <c r="E177" s="618">
        <v>7</v>
      </c>
      <c r="F177" s="619">
        <f>IF($B177="","",IFERROR(VLOOKUP($B177,SERVIÇOS!$A:$F,4,0),IFERROR(VLOOKUP($B177,'COMPOSIÇÕES COMPLEMENTARES '!$C:$K,6,0),"")))</f>
        <v>40.400000000000006</v>
      </c>
      <c r="G177" s="619">
        <f>IF($B177="","",IFERROR(VLOOKUP($B177,SERVIÇOS!$A:$F,5,0),IFERROR(VLOOKUP($B177,'COMPOSIÇÕES COMPLEMENTARES '!$C:$K,7,0),"")))</f>
        <v>4.59</v>
      </c>
      <c r="H177" s="619">
        <f t="shared" si="101"/>
        <v>44.990000000000009</v>
      </c>
      <c r="I177" s="619">
        <f t="shared" si="108"/>
        <v>282.8</v>
      </c>
      <c r="J177" s="619">
        <f t="shared" si="109"/>
        <v>32.130000000000003</v>
      </c>
      <c r="K177" s="619">
        <f t="shared" si="110"/>
        <v>314.93</v>
      </c>
      <c r="L177" s="619"/>
      <c r="N177" s="433"/>
      <c r="O177" s="434" t="str">
        <f t="shared" si="103"/>
        <v/>
      </c>
      <c r="P177" s="433"/>
      <c r="Q177" s="435" t="str">
        <f t="shared" si="104"/>
        <v/>
      </c>
      <c r="R177" s="433"/>
      <c r="S177" s="436" t="str">
        <f t="shared" si="105"/>
        <v/>
      </c>
      <c r="T177" s="437">
        <f ca="1">SUMIF($N$8:S$9,"QUANT.",N177:S177)</f>
        <v>0</v>
      </c>
      <c r="U177" s="438">
        <f t="shared" ca="1" si="100"/>
        <v>0</v>
      </c>
      <c r="V177" s="450" t="str">
        <f t="shared" ca="1" si="102"/>
        <v>MEDIR</v>
      </c>
      <c r="W177" s="451">
        <f t="shared" ca="1" si="106"/>
        <v>7</v>
      </c>
      <c r="X177" s="451">
        <f t="shared" ca="1" si="107"/>
        <v>314.93</v>
      </c>
      <c r="AJ177" s="614">
        <f t="shared" si="111"/>
        <v>100849</v>
      </c>
      <c r="AK177" s="614">
        <v>0</v>
      </c>
    </row>
    <row r="178" spans="1:37" s="612" customFormat="1" ht="15" customHeight="1" outlineLevel="1">
      <c r="A178" s="615" t="s">
        <v>14251</v>
      </c>
      <c r="B178" s="621">
        <v>86939</v>
      </c>
      <c r="C178" s="595" t="str">
        <f>IF($B178="","",IFERROR(VLOOKUP($B178,SERVIÇOS!$A:$F,2,0),IFERROR(VLOOKUP($B178,'COMPOSIÇÕES COMPLEMENTARES '!$C:$K,2,0),"")))</f>
        <v>LAVATÓRIO LOUÇA BRANCA COM COLUNA, *44 X 35,5* CM, PADRÃO POPULAR, INCLUSO SIFÃO FLEXÍVEL EM PVC, VÁLVULA E ENGATE FLEXÍVEL 30CM EM PLÁSTICO E COM TORNEIRA CROMADA PADRÃO POPULAR - FORNECIMENTO E INSTALAÇÃO. AF_01/2020</v>
      </c>
      <c r="D178" s="617" t="str">
        <f>IF($B178="","",IFERROR(VLOOKUP($B178,SERVIÇOS!$A:$F,3,0),IFERROR(VLOOKUP($B178,'COMPOSIÇÕES COMPLEMENTARES '!$C:$K,3,0),"")))</f>
        <v>UN</v>
      </c>
      <c r="E178" s="618">
        <v>15</v>
      </c>
      <c r="F178" s="619">
        <f>IF($B178="","",IFERROR(VLOOKUP($B178,SERVIÇOS!$A:$F,4,0),IFERROR(VLOOKUP($B178,'COMPOSIÇÕES COMPLEMENTARES '!$C:$K,6,0),"")))</f>
        <v>350.81</v>
      </c>
      <c r="G178" s="619">
        <f>IF($B178="","",IFERROR(VLOOKUP($B178,SERVIÇOS!$A:$F,5,0),IFERROR(VLOOKUP($B178,'COMPOSIÇÕES COMPLEMENTARES '!$C:$K,7,0),"")))</f>
        <v>43.02</v>
      </c>
      <c r="H178" s="619">
        <f t="shared" si="101"/>
        <v>393.83</v>
      </c>
      <c r="I178" s="619">
        <f t="shared" si="108"/>
        <v>5262.15</v>
      </c>
      <c r="J178" s="619">
        <f t="shared" si="109"/>
        <v>645.29999999999995</v>
      </c>
      <c r="K178" s="619">
        <f t="shared" si="110"/>
        <v>5907.45</v>
      </c>
      <c r="L178" s="619"/>
      <c r="N178" s="433"/>
      <c r="O178" s="434" t="str">
        <f t="shared" si="103"/>
        <v/>
      </c>
      <c r="P178" s="433"/>
      <c r="Q178" s="435" t="str">
        <f t="shared" si="104"/>
        <v/>
      </c>
      <c r="R178" s="433"/>
      <c r="S178" s="436" t="str">
        <f t="shared" si="105"/>
        <v/>
      </c>
      <c r="T178" s="437">
        <f ca="1">SUMIF($N$8:S$9,"QUANT.",N178:S178)</f>
        <v>0</v>
      </c>
      <c r="U178" s="438">
        <f t="shared" ca="1" si="100"/>
        <v>0</v>
      </c>
      <c r="V178" s="450" t="str">
        <f t="shared" ca="1" si="102"/>
        <v>MEDIR</v>
      </c>
      <c r="W178" s="451">
        <f t="shared" ca="1" si="106"/>
        <v>15</v>
      </c>
      <c r="X178" s="451">
        <f t="shared" ca="1" si="107"/>
        <v>5907.45</v>
      </c>
      <c r="AJ178" s="614">
        <f t="shared" si="111"/>
        <v>86939</v>
      </c>
      <c r="AK178" s="614">
        <v>0</v>
      </c>
    </row>
    <row r="179" spans="1:37" s="612" customFormat="1" ht="15" customHeight="1" outlineLevel="1">
      <c r="A179" s="615" t="s">
        <v>14252</v>
      </c>
      <c r="B179" s="621">
        <v>86942</v>
      </c>
      <c r="C179" s="595" t="str">
        <f>IF($B179="","",IFERROR(VLOOKUP($B179,SERVIÇOS!$A:$F,2,0),IFERROR(VLOOKUP($B179,'COMPOSIÇÕES COMPLEMENTARES '!$C:$K,2,0),"")))</f>
        <v>LAVATÓRIO LOUÇA BRANCA SUSPENSO, 29,5 X 39CM OU EQUIVALENTE, PADRÃO POPULAR, INCLUSO SIFÃO TIPO GARRAFA EM PVC, VÁLVULA E ENGATE FLEXÍVEL 30CM EM PLÁSTICO E TORNEIRA CROMADA DE MESA, PADRÃO POPULAR - FORNECIMENTO E INSTALAÇÃO. AF_01/2020</v>
      </c>
      <c r="D179" s="617" t="str">
        <f>IF($B179="","",IFERROR(VLOOKUP($B179,SERVIÇOS!$A:$F,3,0),IFERROR(VLOOKUP($B179,'COMPOSIÇÕES COMPLEMENTARES '!$C:$K,3,0),"")))</f>
        <v>UN</v>
      </c>
      <c r="E179" s="618">
        <v>3</v>
      </c>
      <c r="F179" s="619">
        <f>IF($B179="","",IFERROR(VLOOKUP($B179,SERVIÇOS!$A:$F,4,0),IFERROR(VLOOKUP($B179,'COMPOSIÇÕES COMPLEMENTARES '!$C:$K,6,0),"")))</f>
        <v>219.52</v>
      </c>
      <c r="G179" s="619">
        <f>IF($B179="","",IFERROR(VLOOKUP($B179,SERVIÇOS!$A:$F,5,0),IFERROR(VLOOKUP($B179,'COMPOSIÇÕES COMPLEMENTARES '!$C:$K,7,0),"")))</f>
        <v>28</v>
      </c>
      <c r="H179" s="619">
        <f t="shared" si="101"/>
        <v>247.52</v>
      </c>
      <c r="I179" s="619">
        <f t="shared" si="108"/>
        <v>658.56</v>
      </c>
      <c r="J179" s="619">
        <f t="shared" si="109"/>
        <v>84</v>
      </c>
      <c r="K179" s="619">
        <f t="shared" si="110"/>
        <v>742.56</v>
      </c>
      <c r="L179" s="619"/>
      <c r="N179" s="433"/>
      <c r="O179" s="434" t="str">
        <f t="shared" si="103"/>
        <v/>
      </c>
      <c r="P179" s="433"/>
      <c r="Q179" s="435" t="str">
        <f t="shared" si="104"/>
        <v/>
      </c>
      <c r="R179" s="433"/>
      <c r="S179" s="436" t="str">
        <f t="shared" si="105"/>
        <v/>
      </c>
      <c r="T179" s="437">
        <f ca="1">SUMIF($N$8:S$9,"QUANT.",N179:S179)</f>
        <v>0</v>
      </c>
      <c r="U179" s="438">
        <f t="shared" ca="1" si="100"/>
        <v>0</v>
      </c>
      <c r="V179" s="450" t="str">
        <f t="shared" ca="1" si="102"/>
        <v>MEDIR</v>
      </c>
      <c r="W179" s="451">
        <f t="shared" ca="1" si="106"/>
        <v>3</v>
      </c>
      <c r="X179" s="451">
        <f t="shared" ca="1" si="107"/>
        <v>742.56</v>
      </c>
      <c r="AJ179" s="614">
        <f t="shared" si="111"/>
        <v>86942</v>
      </c>
      <c r="AK179" s="614">
        <v>0</v>
      </c>
    </row>
    <row r="180" spans="1:37" s="612" customFormat="1" ht="15" customHeight="1" outlineLevel="1">
      <c r="A180" s="615" t="s">
        <v>14253</v>
      </c>
      <c r="B180" s="621">
        <v>93442</v>
      </c>
      <c r="C180" s="595" t="str">
        <f>IF($B180="","",IFERROR(VLOOKUP($B180,SERVIÇOS!$A:$F,2,0),IFERROR(VLOOKUP($B180,'COMPOSIÇÕES COMPLEMENTARES '!$C:$K,2,0),"")))</f>
        <v>BANCADA MÁRMORE BRANCO 150 X 60 CM, COM CUBA DE EMBUTIR DE AÇO, VÁLVULA AMERICANA E SIFÃO TIPO GARRAFA EM METAL , ENGATE FLEXÍVEL 30 CM, TORNEIRA CROMADA, DE MESA, 1/2 OU 3/4, PARA PIA COZINHA, PADRÃO ALTO - FORNEC. E INSTALAÇÃO. AF_01/2020</v>
      </c>
      <c r="D180" s="617" t="str">
        <f>IF($B180="","",IFERROR(VLOOKUP($B180,SERVIÇOS!$A:$F,3,0),IFERROR(VLOOKUP($B180,'COMPOSIÇÕES COMPLEMENTARES '!$C:$K,3,0),"")))</f>
        <v>UN</v>
      </c>
      <c r="E180" s="618">
        <v>10</v>
      </c>
      <c r="F180" s="619">
        <f>IF($B180="","",IFERROR(VLOOKUP($B180,SERVIÇOS!$A:$F,4,0),IFERROR(VLOOKUP($B180,'COMPOSIÇÕES COMPLEMENTARES '!$C:$K,6,0),"")))</f>
        <v>1548.27</v>
      </c>
      <c r="G180" s="619">
        <f>IF($B180="","",IFERROR(VLOOKUP($B180,SERVIÇOS!$A:$F,5,0),IFERROR(VLOOKUP($B180,'COMPOSIÇÕES COMPLEMENTARES '!$C:$K,7,0),"")))</f>
        <v>97.62</v>
      </c>
      <c r="H180" s="619">
        <f t="shared" si="101"/>
        <v>1645.8899999999999</v>
      </c>
      <c r="I180" s="619">
        <f t="shared" si="108"/>
        <v>15482.7</v>
      </c>
      <c r="J180" s="619">
        <f t="shared" si="109"/>
        <v>976.2</v>
      </c>
      <c r="K180" s="619">
        <f t="shared" si="110"/>
        <v>16458.900000000001</v>
      </c>
      <c r="L180" s="619"/>
      <c r="N180" s="433"/>
      <c r="O180" s="434" t="str">
        <f t="shared" si="103"/>
        <v/>
      </c>
      <c r="P180" s="433"/>
      <c r="Q180" s="435" t="str">
        <f t="shared" si="104"/>
        <v/>
      </c>
      <c r="R180" s="433"/>
      <c r="S180" s="436" t="str">
        <f t="shared" si="105"/>
        <v/>
      </c>
      <c r="T180" s="437">
        <f ca="1">SUMIF($N$8:S$9,"QUANT.",N180:S180)</f>
        <v>0</v>
      </c>
      <c r="U180" s="438">
        <f t="shared" ca="1" si="100"/>
        <v>0</v>
      </c>
      <c r="V180" s="450" t="str">
        <f t="shared" ca="1" si="102"/>
        <v>MEDIR</v>
      </c>
      <c r="W180" s="451">
        <f t="shared" ca="1" si="106"/>
        <v>10</v>
      </c>
      <c r="X180" s="451">
        <f t="shared" ca="1" si="107"/>
        <v>16458.900000000001</v>
      </c>
      <c r="AJ180" s="614">
        <f t="shared" si="111"/>
        <v>93442</v>
      </c>
      <c r="AK180" s="614">
        <v>0</v>
      </c>
    </row>
    <row r="181" spans="1:37" s="612" customFormat="1" ht="15" customHeight="1" outlineLevel="1">
      <c r="A181" s="615" t="s">
        <v>14254</v>
      </c>
      <c r="B181" s="621">
        <v>86920</v>
      </c>
      <c r="C181" s="595" t="str">
        <f>IF($B181="","",IFERROR(VLOOKUP($B181,SERVIÇOS!$A:$F,2,0),IFERROR(VLOOKUP($B181,'COMPOSIÇÕES COMPLEMENTARES '!$C:$K,2,0),"")))</f>
        <v>TANQUE DE LOUÇA BRANCA COM COLUNA, 30L OU EQUIVALENTE, INCLUSO SIFÃO FLEXÍVEL EM PVC, VÁLVULA PLÁSTICA E TORNEIRA DE METAL CROMADO PADRÃO POPULAR - FORNECIMENTO E INSTALAÇÃO. AF_01/2020</v>
      </c>
      <c r="D181" s="617" t="str">
        <f>IF($B181="","",IFERROR(VLOOKUP($B181,SERVIÇOS!$A:$F,3,0),IFERROR(VLOOKUP($B181,'COMPOSIÇÕES COMPLEMENTARES '!$C:$K,3,0),"")))</f>
        <v>UN</v>
      </c>
      <c r="E181" s="618">
        <v>2</v>
      </c>
      <c r="F181" s="619">
        <f>IF($B181="","",IFERROR(VLOOKUP($B181,SERVIÇOS!$A:$F,4,0),IFERROR(VLOOKUP($B181,'COMPOSIÇÕES COMPLEMENTARES '!$C:$K,6,0),"")))</f>
        <v>698.06999999999994</v>
      </c>
      <c r="G181" s="619">
        <f>IF($B181="","",IFERROR(VLOOKUP($B181,SERVIÇOS!$A:$F,5,0),IFERROR(VLOOKUP($B181,'COMPOSIÇÕES COMPLEMENTARES '!$C:$K,7,0),"")))</f>
        <v>66.680000000000007</v>
      </c>
      <c r="H181" s="619">
        <f t="shared" si="101"/>
        <v>764.75</v>
      </c>
      <c r="I181" s="619">
        <f t="shared" si="108"/>
        <v>1396.14</v>
      </c>
      <c r="J181" s="619">
        <f t="shared" si="109"/>
        <v>133.36000000000001</v>
      </c>
      <c r="K181" s="619">
        <f t="shared" si="110"/>
        <v>1529.5</v>
      </c>
      <c r="L181" s="619"/>
      <c r="N181" s="433"/>
      <c r="O181" s="434" t="str">
        <f t="shared" si="103"/>
        <v/>
      </c>
      <c r="P181" s="433"/>
      <c r="Q181" s="435" t="str">
        <f t="shared" si="104"/>
        <v/>
      </c>
      <c r="R181" s="433"/>
      <c r="S181" s="436" t="str">
        <f t="shared" si="105"/>
        <v/>
      </c>
      <c r="T181" s="437">
        <f ca="1">SUMIF($N$8:S$9,"QUANT.",N181:S181)</f>
        <v>0</v>
      </c>
      <c r="U181" s="438">
        <f t="shared" ca="1" si="100"/>
        <v>0</v>
      </c>
      <c r="V181" s="450" t="str">
        <f t="shared" ca="1" si="102"/>
        <v>MEDIR</v>
      </c>
      <c r="W181" s="451">
        <f t="shared" ca="1" si="106"/>
        <v>2</v>
      </c>
      <c r="X181" s="451">
        <f t="shared" ca="1" si="107"/>
        <v>1529.5</v>
      </c>
      <c r="AJ181" s="614">
        <f t="shared" si="111"/>
        <v>86920</v>
      </c>
      <c r="AK181" s="614">
        <v>0</v>
      </c>
    </row>
    <row r="182" spans="1:37" s="612" customFormat="1" ht="15" customHeight="1" outlineLevel="1">
      <c r="A182" s="615" t="s">
        <v>14255</v>
      </c>
      <c r="B182" s="621">
        <v>95546</v>
      </c>
      <c r="C182" s="595" t="str">
        <f>IF($B182="","",IFERROR(VLOOKUP($B182,SERVIÇOS!$A:$F,2,0),IFERROR(VLOOKUP($B182,'COMPOSIÇÕES COMPLEMENTARES '!$C:$K,2,0),"")))</f>
        <v>KIT DE ACESSORIOS PARA BANHEIRO EM METAL CROMADO, 5 PECAS, INCLUSO FIXAÇÃO. AF_01/2020</v>
      </c>
      <c r="D182" s="617" t="str">
        <f>IF($B182="","",IFERROR(VLOOKUP($B182,SERVIÇOS!$A:$F,3,0),IFERROR(VLOOKUP($B182,'COMPOSIÇÕES COMPLEMENTARES '!$C:$K,3,0),"")))</f>
        <v>UN</v>
      </c>
      <c r="E182" s="618">
        <v>6</v>
      </c>
      <c r="F182" s="619">
        <f>IF($B182="","",IFERROR(VLOOKUP($B182,SERVIÇOS!$A:$F,4,0),IFERROR(VLOOKUP($B182,'COMPOSIÇÕES COMPLEMENTARES '!$C:$K,6,0),"")))</f>
        <v>180.36</v>
      </c>
      <c r="G182" s="619">
        <f>IF($B182="","",IFERROR(VLOOKUP($B182,SERVIÇOS!$A:$F,5,0),IFERROR(VLOOKUP($B182,'COMPOSIÇÕES COMPLEMENTARES '!$C:$K,7,0),"")))</f>
        <v>57.08</v>
      </c>
      <c r="H182" s="619">
        <f t="shared" si="101"/>
        <v>237.44</v>
      </c>
      <c r="I182" s="619">
        <f t="shared" si="108"/>
        <v>1082.1600000000001</v>
      </c>
      <c r="J182" s="619">
        <f t="shared" si="109"/>
        <v>342.48</v>
      </c>
      <c r="K182" s="619">
        <f t="shared" si="110"/>
        <v>1424.64</v>
      </c>
      <c r="L182" s="619"/>
      <c r="N182" s="433"/>
      <c r="O182" s="434" t="str">
        <f t="shared" si="103"/>
        <v/>
      </c>
      <c r="P182" s="433"/>
      <c r="Q182" s="435" t="str">
        <f t="shared" si="104"/>
        <v/>
      </c>
      <c r="R182" s="433"/>
      <c r="S182" s="436" t="str">
        <f t="shared" si="105"/>
        <v/>
      </c>
      <c r="T182" s="437">
        <f ca="1">SUMIF($N$8:S$9,"QUANT.",N182:S182)</f>
        <v>0</v>
      </c>
      <c r="U182" s="438">
        <f t="shared" ca="1" si="100"/>
        <v>0</v>
      </c>
      <c r="V182" s="450" t="str">
        <f t="shared" ca="1" si="102"/>
        <v>MEDIR</v>
      </c>
      <c r="W182" s="451">
        <f t="shared" ca="1" si="106"/>
        <v>6</v>
      </c>
      <c r="X182" s="451">
        <f t="shared" ca="1" si="107"/>
        <v>1424.64</v>
      </c>
      <c r="AJ182" s="614">
        <f t="shared" si="111"/>
        <v>95546</v>
      </c>
      <c r="AK182" s="614">
        <v>0</v>
      </c>
    </row>
    <row r="183" spans="1:37" s="612" customFormat="1" ht="15" customHeight="1" outlineLevel="1">
      <c r="A183" s="615" t="s">
        <v>14333</v>
      </c>
      <c r="B183" s="621">
        <v>100868</v>
      </c>
      <c r="C183" s="595" t="str">
        <f>IF($B183="","",IFERROR(VLOOKUP($B183,SERVIÇOS!$A:$F,2,0),IFERROR(VLOOKUP($B183,'COMPOSIÇÕES COMPLEMENTARES '!$C:$K,2,0),"")))</f>
        <v>BARRA DE APOIO RETA, EM ACO INOX POLIDO, COMPRIMENTO 80 CM,  FIXADA NA PAREDE - FORNECIMENTO E INSTALAÇÃO. AF_01/2020</v>
      </c>
      <c r="D183" s="617" t="str">
        <f>IF($B183="","",IFERROR(VLOOKUP($B183,SERVIÇOS!$A:$F,3,0),IFERROR(VLOOKUP($B183,'COMPOSIÇÕES COMPLEMENTARES '!$C:$K,3,0),"")))</f>
        <v>UN</v>
      </c>
      <c r="E183" s="618">
        <v>18</v>
      </c>
      <c r="F183" s="619">
        <f>IF($B183="","",IFERROR(VLOOKUP($B183,SERVIÇOS!$A:$F,4,0),IFERROR(VLOOKUP($B183,'COMPOSIÇÕES COMPLEMENTARES '!$C:$K,6,0),"")))</f>
        <v>308.88</v>
      </c>
      <c r="G183" s="619">
        <f>IF($B183="","",IFERROR(VLOOKUP($B183,SERVIÇOS!$A:$F,5,0),IFERROR(VLOOKUP($B183,'COMPOSIÇÕES COMPLEMENTARES '!$C:$K,7,0),"")))</f>
        <v>28.52</v>
      </c>
      <c r="H183" s="619">
        <f t="shared" ref="H183" si="123">IF(E183="","",F183+G183)</f>
        <v>337.4</v>
      </c>
      <c r="I183" s="619">
        <f t="shared" ref="I183" si="124">IF(E183="","",TRUNC((E183*F183),2))</f>
        <v>5559.84</v>
      </c>
      <c r="J183" s="619">
        <f t="shared" ref="J183" si="125">IF(E183="","",TRUNC((E183*G183),2))</f>
        <v>513.36</v>
      </c>
      <c r="K183" s="619">
        <f t="shared" si="110"/>
        <v>6073.2</v>
      </c>
      <c r="L183" s="619"/>
      <c r="N183" s="433"/>
      <c r="O183" s="434" t="str">
        <f t="shared" ref="O183" si="126">IF(OR(N183="",$K183=""),"",(N183/$E183)*$K183)</f>
        <v/>
      </c>
      <c r="P183" s="433"/>
      <c r="Q183" s="435" t="str">
        <f t="shared" ref="Q183" si="127">IF(OR(P183="",$K183=""),"",(P183/$E183)*$K183)</f>
        <v/>
      </c>
      <c r="R183" s="433"/>
      <c r="S183" s="436" t="str">
        <f t="shared" ref="S183" si="128">IF(OR(R183="",$K183=""),"",(R183/$E183)*$K183)</f>
        <v/>
      </c>
      <c r="T183" s="437">
        <f ca="1">SUMIF($N$8:S$9,"QUANT.",N183:S183)</f>
        <v>0</v>
      </c>
      <c r="U183" s="438">
        <f t="shared" ref="U183" ca="1" si="129">SUMIF($N$8:$S$9,"CUSTO",N183:S183)</f>
        <v>0</v>
      </c>
      <c r="V183" s="450" t="str">
        <f t="shared" ref="V183" ca="1" si="130">IF(B183&lt;&gt;"",IF(U183=0,"MEDIR",IF(K183-U183=0,"OK",IF(K183-U183&gt;0,"MEDIR","ALERTA!"))),"")</f>
        <v>MEDIR</v>
      </c>
      <c r="W183" s="451">
        <f t="shared" ref="W183" ca="1" si="131">IF(T183="",0,E183-T183)</f>
        <v>18</v>
      </c>
      <c r="X183" s="451">
        <f t="shared" ref="X183" ca="1" si="132">IF(U183="",0,K183-U183)</f>
        <v>6073.2</v>
      </c>
      <c r="AJ183" s="614">
        <f t="shared" ref="AJ183" si="133">B183-AK183</f>
        <v>100867</v>
      </c>
      <c r="AK183" s="614">
        <v>1</v>
      </c>
    </row>
    <row r="184" spans="1:37" s="612" customFormat="1" ht="15" customHeight="1" outlineLevel="1">
      <c r="A184" s="615"/>
      <c r="B184" s="621"/>
      <c r="C184" s="595" t="str">
        <f>IF($B184="","",IFERROR(VLOOKUP($B184,SERVIÇOS!$A:$F,2,0),IFERROR(VLOOKUP($B184,'COMPOSIÇÕES COMPLEMENTARES '!$C:$K,2,0),"")))</f>
        <v/>
      </c>
      <c r="D184" s="617" t="str">
        <f>IF($B184="","",IFERROR(VLOOKUP($B184,SERVIÇOS!$A:$F,3,0),IFERROR(VLOOKUP($B184,'COMPOSIÇÕES COMPLEMENTARES '!$C:$K,3,0),"")))</f>
        <v/>
      </c>
      <c r="E184" s="618"/>
      <c r="F184" s="619" t="str">
        <f>IF($B184="","",IFERROR(VLOOKUP($B184,SERVIÇOS!$A:$F,4,0),IFERROR(VLOOKUP($B184,'COMPOSIÇÕES COMPLEMENTARES '!$C:$K,6,0),"")))</f>
        <v/>
      </c>
      <c r="G184" s="619" t="str">
        <f>IF($B184="","",IFERROR(VLOOKUP($B184,SERVIÇOS!$A:$F,5,0),IFERROR(VLOOKUP($B184,'COMPOSIÇÕES COMPLEMENTARES '!$C:$K,7,0),"")))</f>
        <v/>
      </c>
      <c r="H184" s="619" t="str">
        <f t="shared" si="101"/>
        <v/>
      </c>
      <c r="I184" s="619" t="str">
        <f t="shared" si="108"/>
        <v/>
      </c>
      <c r="J184" s="619" t="str">
        <f t="shared" si="109"/>
        <v/>
      </c>
      <c r="K184" s="619" t="str">
        <f t="shared" si="110"/>
        <v/>
      </c>
      <c r="L184" s="619"/>
      <c r="N184" s="433"/>
      <c r="O184" s="434" t="str">
        <f t="shared" si="103"/>
        <v/>
      </c>
      <c r="P184" s="433"/>
      <c r="Q184" s="435" t="str">
        <f t="shared" si="104"/>
        <v/>
      </c>
      <c r="R184" s="433"/>
      <c r="S184" s="436" t="str">
        <f t="shared" si="105"/>
        <v/>
      </c>
      <c r="T184" s="437">
        <f ca="1">SUMIF($N$8:S$9,"QUANT.",N184:S184)</f>
        <v>0</v>
      </c>
      <c r="U184" s="438">
        <f t="shared" ca="1" si="100"/>
        <v>0</v>
      </c>
      <c r="V184" s="450" t="str">
        <f t="shared" si="102"/>
        <v/>
      </c>
      <c r="W184" s="451">
        <f t="shared" ca="1" si="106"/>
        <v>0</v>
      </c>
      <c r="X184" s="451" t="e">
        <f t="shared" ca="1" si="107"/>
        <v>#VALUE!</v>
      </c>
      <c r="AJ184" s="614">
        <f t="shared" si="111"/>
        <v>0</v>
      </c>
      <c r="AK184" s="614">
        <v>0</v>
      </c>
    </row>
    <row r="185" spans="1:37" s="623" customFormat="1" ht="15" customHeight="1">
      <c r="A185" s="625">
        <v>10</v>
      </c>
      <c r="B185" s="626"/>
      <c r="C185" s="597" t="s">
        <v>14126</v>
      </c>
      <c r="D185" s="627"/>
      <c r="E185" s="628"/>
      <c r="F185" s="629"/>
      <c r="G185" s="630"/>
      <c r="H185" s="630"/>
      <c r="I185" s="631">
        <f>TRUNC(SUMIF(I186:I197,"&gt;0",I186:I197),2)</f>
        <v>109094.2</v>
      </c>
      <c r="J185" s="631">
        <f>TRUNC(SUMIF(J186:J197,"&gt;0",J186:J197),2)</f>
        <v>80525.95</v>
      </c>
      <c r="K185" s="632"/>
      <c r="L185" s="631">
        <f>SUMIF(I185:J185,"&gt;0",I185:J185)</f>
        <v>189620.15</v>
      </c>
      <c r="N185" s="613"/>
      <c r="O185" s="613"/>
      <c r="P185" s="613"/>
      <c r="Q185" s="613"/>
      <c r="R185" s="613"/>
      <c r="S185" s="613"/>
      <c r="T185" s="613"/>
      <c r="U185" s="613"/>
      <c r="V185" s="613"/>
      <c r="W185" s="613"/>
      <c r="X185" s="613"/>
      <c r="AJ185" s="624"/>
      <c r="AK185" s="624"/>
    </row>
    <row r="186" spans="1:37" s="612" customFormat="1" ht="15" customHeight="1" outlineLevel="1">
      <c r="A186" s="615"/>
      <c r="B186" s="621"/>
      <c r="C186" s="598" t="s">
        <v>14127</v>
      </c>
      <c r="D186" s="617" t="str">
        <f>IF($B186="","",IFERROR(VLOOKUP($B186,SERVIÇOS!$A:$F,3,0),IFERROR(VLOOKUP($B186,'COMPOSIÇÕES COMPLEMENTARES '!$C:$K,3,0),"")))</f>
        <v/>
      </c>
      <c r="E186" s="618"/>
      <c r="F186" s="619" t="str">
        <f>IF($B186="","",IFERROR(VLOOKUP($B186,SERVIÇOS!$A:$F,4,0),IFERROR(VLOOKUP($B186,'COMPOSIÇÕES COMPLEMENTARES '!$C:$K,6,0),"")))</f>
        <v/>
      </c>
      <c r="G186" s="619" t="str">
        <f>IF($B186="","",IFERROR(VLOOKUP($B186,SERVIÇOS!$A:$F,5,0),IFERROR(VLOOKUP($B186,'COMPOSIÇÕES COMPLEMENTARES '!$C:$K,7,0),"")))</f>
        <v/>
      </c>
      <c r="H186" s="619" t="str">
        <f t="shared" si="101"/>
        <v/>
      </c>
      <c r="I186" s="619" t="str">
        <f t="shared" si="108"/>
        <v/>
      </c>
      <c r="J186" s="619" t="str">
        <f t="shared" si="109"/>
        <v/>
      </c>
      <c r="K186" s="619" t="str">
        <f t="shared" si="110"/>
        <v/>
      </c>
      <c r="L186" s="619"/>
      <c r="N186" s="433"/>
      <c r="O186" s="434" t="str">
        <f t="shared" si="103"/>
        <v/>
      </c>
      <c r="P186" s="433"/>
      <c r="Q186" s="435" t="str">
        <f t="shared" si="104"/>
        <v/>
      </c>
      <c r="R186" s="433"/>
      <c r="S186" s="436" t="str">
        <f t="shared" si="105"/>
        <v/>
      </c>
      <c r="T186" s="437">
        <f ca="1">SUMIF($N$8:S$9,"QUANT.",N186:S186)</f>
        <v>0</v>
      </c>
      <c r="U186" s="438">
        <f t="shared" ca="1" si="100"/>
        <v>0</v>
      </c>
      <c r="V186" s="450" t="str">
        <f t="shared" si="102"/>
        <v/>
      </c>
      <c r="W186" s="451">
        <f t="shared" ca="1" si="106"/>
        <v>0</v>
      </c>
      <c r="X186" s="451" t="e">
        <f t="shared" ca="1" si="107"/>
        <v>#VALUE!</v>
      </c>
      <c r="AJ186" s="614">
        <f t="shared" si="111"/>
        <v>0</v>
      </c>
      <c r="AK186" s="614">
        <v>0</v>
      </c>
    </row>
    <row r="187" spans="1:37" s="612" customFormat="1" ht="15" customHeight="1" outlineLevel="1">
      <c r="A187" s="615" t="s">
        <v>14256</v>
      </c>
      <c r="B187" s="621">
        <v>87882</v>
      </c>
      <c r="C187" s="595" t="str">
        <f>IF($B187="","",IFERROR(VLOOKUP($B187,SERVIÇOS!$A:$F,2,0),IFERROR(VLOOKUP($B187,'COMPOSIÇÕES COMPLEMENTARES '!$C:$K,2,0),"")))</f>
        <v>CHAPISCO APLICADO NO TETO OU EM ALVENARIA E ESTRUTURA, COM ROLO PARA TEXTURA ACRÍLICA. ARGAMASSA TRAÇO 1:4 E EMULSÃO POLIMÉRICA (ADESIVO) COM PREPARO EM BETONEIRA 400L. AF_10/2022</v>
      </c>
      <c r="D187" s="617" t="str">
        <f>IF($B187="","",IFERROR(VLOOKUP($B187,SERVIÇOS!$A:$F,3,0),IFERROR(VLOOKUP($B187,'COMPOSIÇÕES COMPLEMENTARES '!$C:$K,3,0),"")))</f>
        <v>M2</v>
      </c>
      <c r="E187" s="618">
        <v>477.32</v>
      </c>
      <c r="F187" s="619">
        <f>IF($B187="","",IFERROR(VLOOKUP($B187,SERVIÇOS!$A:$F,4,0),IFERROR(VLOOKUP($B187,'COMPOSIÇÕES COMPLEMENTARES '!$C:$K,6,0),"")))</f>
        <v>6.34</v>
      </c>
      <c r="G187" s="619">
        <f>IF($B187="","",IFERROR(VLOOKUP($B187,SERVIÇOS!$A:$F,5,0),IFERROR(VLOOKUP($B187,'COMPOSIÇÕES COMPLEMENTARES '!$C:$K,7,0),"")))</f>
        <v>1.33</v>
      </c>
      <c r="H187" s="619">
        <f t="shared" si="101"/>
        <v>7.67</v>
      </c>
      <c r="I187" s="619">
        <f t="shared" si="108"/>
        <v>3026.2</v>
      </c>
      <c r="J187" s="619">
        <f t="shared" si="109"/>
        <v>634.83000000000004</v>
      </c>
      <c r="K187" s="619">
        <f t="shared" si="110"/>
        <v>3661.0299999999997</v>
      </c>
      <c r="L187" s="619"/>
      <c r="N187" s="433"/>
      <c r="O187" s="434" t="str">
        <f t="shared" si="103"/>
        <v/>
      </c>
      <c r="P187" s="433"/>
      <c r="Q187" s="435" t="str">
        <f t="shared" si="104"/>
        <v/>
      </c>
      <c r="R187" s="433"/>
      <c r="S187" s="436" t="str">
        <f t="shared" si="105"/>
        <v/>
      </c>
      <c r="T187" s="437">
        <f ca="1">SUMIF($N$8:S$9,"QUANT.",N187:S187)</f>
        <v>0</v>
      </c>
      <c r="U187" s="438">
        <f t="shared" ca="1" si="100"/>
        <v>0</v>
      </c>
      <c r="V187" s="450" t="str">
        <f t="shared" ca="1" si="102"/>
        <v>MEDIR</v>
      </c>
      <c r="W187" s="451">
        <f t="shared" ca="1" si="106"/>
        <v>477.32</v>
      </c>
      <c r="X187" s="451">
        <f t="shared" ca="1" si="107"/>
        <v>3661.0299999999997</v>
      </c>
      <c r="AJ187" s="614">
        <f t="shared" si="111"/>
        <v>87882</v>
      </c>
      <c r="AK187" s="614">
        <v>0</v>
      </c>
    </row>
    <row r="188" spans="1:37" s="612" customFormat="1" ht="15" customHeight="1" outlineLevel="1">
      <c r="A188" s="615" t="s">
        <v>14257</v>
      </c>
      <c r="B188" s="621">
        <v>90406</v>
      </c>
      <c r="C188" s="595" t="str">
        <f>IF($B188="","",IFERROR(VLOOKUP($B188,SERVIÇOS!$A:$F,2,0),IFERROR(VLOOKUP($B188,'COMPOSIÇÕES COMPLEMENTARES '!$C:$K,2,0),"")))</f>
        <v>MASSA ÚNICA, PARA RECEBIMENTO DE PINTURA, EM ARGAMASSA TRAÇO 1:2:8, PREPARO MECÂNICO COM BETONEIRA 400L, APLICADA MANUALMENTE EM TETO, ESPESSURA DE 20MM, COM EXECUÇÃO DE TALISCAS. AF_03/2015</v>
      </c>
      <c r="D188" s="617" t="str">
        <f>IF($B188="","",IFERROR(VLOOKUP($B188,SERVIÇOS!$A:$F,3,0),IFERROR(VLOOKUP($B188,'COMPOSIÇÕES COMPLEMENTARES '!$C:$K,3,0),"")))</f>
        <v>M2</v>
      </c>
      <c r="E188" s="618">
        <v>477.32</v>
      </c>
      <c r="F188" s="619">
        <f>IF($B188="","",IFERROR(VLOOKUP($B188,SERVIÇOS!$A:$F,4,0),IFERROR(VLOOKUP($B188,'COMPOSIÇÕES COMPLEMENTARES '!$C:$K,6,0),"")))</f>
        <v>23.14</v>
      </c>
      <c r="G188" s="619">
        <f>IF($B188="","",IFERROR(VLOOKUP($B188,SERVIÇOS!$A:$F,5,0),IFERROR(VLOOKUP($B188,'COMPOSIÇÕES COMPLEMENTARES '!$C:$K,7,0),"")))</f>
        <v>27.57</v>
      </c>
      <c r="H188" s="619">
        <f t="shared" si="101"/>
        <v>50.71</v>
      </c>
      <c r="I188" s="619">
        <f t="shared" si="108"/>
        <v>11045.18</v>
      </c>
      <c r="J188" s="619">
        <f t="shared" si="109"/>
        <v>13159.71</v>
      </c>
      <c r="K188" s="619">
        <f t="shared" si="110"/>
        <v>24204.89</v>
      </c>
      <c r="L188" s="619"/>
      <c r="N188" s="433"/>
      <c r="O188" s="434" t="str">
        <f t="shared" si="103"/>
        <v/>
      </c>
      <c r="P188" s="433"/>
      <c r="Q188" s="435" t="str">
        <f t="shared" si="104"/>
        <v/>
      </c>
      <c r="R188" s="433"/>
      <c r="S188" s="436" t="str">
        <f t="shared" si="105"/>
        <v/>
      </c>
      <c r="T188" s="437">
        <f ca="1">SUMIF($N$8:S$9,"QUANT.",N188:S188)</f>
        <v>0</v>
      </c>
      <c r="U188" s="438">
        <f t="shared" ref="U188:U253" ca="1" si="134">SUMIF($N$8:$S$9,"CUSTO",N188:S188)</f>
        <v>0</v>
      </c>
      <c r="V188" s="450" t="str">
        <f t="shared" ca="1" si="102"/>
        <v>MEDIR</v>
      </c>
      <c r="W188" s="451">
        <f t="shared" ca="1" si="106"/>
        <v>477.32</v>
      </c>
      <c r="X188" s="451">
        <f t="shared" ca="1" si="107"/>
        <v>24204.89</v>
      </c>
      <c r="AJ188" s="614">
        <f t="shared" si="111"/>
        <v>90406</v>
      </c>
      <c r="AK188" s="614">
        <v>0</v>
      </c>
    </row>
    <row r="189" spans="1:37" s="612" customFormat="1" ht="15" customHeight="1" outlineLevel="1">
      <c r="A189" s="615"/>
      <c r="B189" s="621"/>
      <c r="C189" s="598" t="s">
        <v>14128</v>
      </c>
      <c r="D189" s="617" t="str">
        <f>IF($B189="","",IFERROR(VLOOKUP($B189,SERVIÇOS!$A:$F,3,0),IFERROR(VLOOKUP($B189,'COMPOSIÇÕES COMPLEMENTARES '!$C:$K,3,0),"")))</f>
        <v/>
      </c>
      <c r="E189" s="618"/>
      <c r="F189" s="619" t="str">
        <f>IF($B189="","",IFERROR(VLOOKUP($B189,SERVIÇOS!$A:$F,4,0),IFERROR(VLOOKUP($B189,'COMPOSIÇÕES COMPLEMENTARES '!$C:$K,6,0),"")))</f>
        <v/>
      </c>
      <c r="G189" s="619" t="str">
        <f>IF($B189="","",IFERROR(VLOOKUP($B189,SERVIÇOS!$A:$F,5,0),IFERROR(VLOOKUP($B189,'COMPOSIÇÕES COMPLEMENTARES '!$C:$K,7,0),"")))</f>
        <v/>
      </c>
      <c r="H189" s="619" t="str">
        <f t="shared" ref="H189:H254" si="135">IF(E189="","",F189+G189)</f>
        <v/>
      </c>
      <c r="I189" s="619" t="str">
        <f t="shared" si="108"/>
        <v/>
      </c>
      <c r="J189" s="619" t="str">
        <f t="shared" si="109"/>
        <v/>
      </c>
      <c r="K189" s="619" t="str">
        <f t="shared" si="110"/>
        <v/>
      </c>
      <c r="L189" s="619"/>
      <c r="N189" s="433"/>
      <c r="O189" s="434" t="str">
        <f t="shared" si="103"/>
        <v/>
      </c>
      <c r="P189" s="433"/>
      <c r="Q189" s="435" t="str">
        <f t="shared" si="104"/>
        <v/>
      </c>
      <c r="R189" s="433"/>
      <c r="S189" s="436" t="str">
        <f t="shared" si="105"/>
        <v/>
      </c>
      <c r="T189" s="437">
        <f ca="1">SUMIF($N$8:S$9,"QUANT.",N189:S189)</f>
        <v>0</v>
      </c>
      <c r="U189" s="438">
        <f t="shared" ca="1" si="134"/>
        <v>0</v>
      </c>
      <c r="V189" s="450" t="str">
        <f t="shared" ref="V189:V254" si="136">IF(B189&lt;&gt;"",IF(U189=0,"MEDIR",IF(K189-U189=0,"OK",IF(K189-U189&gt;0,"MEDIR","ALERTA!"))),"")</f>
        <v/>
      </c>
      <c r="W189" s="451">
        <f t="shared" ca="1" si="106"/>
        <v>0</v>
      </c>
      <c r="X189" s="451" t="e">
        <f t="shared" ca="1" si="107"/>
        <v>#VALUE!</v>
      </c>
      <c r="AJ189" s="614">
        <f t="shared" si="111"/>
        <v>0</v>
      </c>
      <c r="AK189" s="614">
        <v>0</v>
      </c>
    </row>
    <row r="190" spans="1:37" s="612" customFormat="1" ht="15" customHeight="1" outlineLevel="1">
      <c r="A190" s="615" t="s">
        <v>14259</v>
      </c>
      <c r="B190" s="621">
        <v>87879</v>
      </c>
      <c r="C190" s="595" t="str">
        <f>IF($B190="","",IFERROR(VLOOKUP($B190,SERVIÇOS!$A:$F,2,0),IFERROR(VLOOKUP($B190,'COMPOSIÇÕES COMPLEMENTARES '!$C:$K,2,0),"")))</f>
        <v>CHAPISCO APLICADO EM ALVENARIAS E ESTRUTURAS DE CONCRETO INTERNAS, COM COLHER DE PEDREIRO.  ARGAMASSA TRAÇO 1:3 COM PREPARO EM BETONEIRA 400L. AF_10/2022</v>
      </c>
      <c r="D190" s="617" t="str">
        <f>IF($B190="","",IFERROR(VLOOKUP($B190,SERVIÇOS!$A:$F,3,0),IFERROR(VLOOKUP($B190,'COMPOSIÇÕES COMPLEMENTARES '!$C:$K,3,0),"")))</f>
        <v>M2</v>
      </c>
      <c r="E190" s="618">
        <v>1259.96</v>
      </c>
      <c r="F190" s="619">
        <f>IF($B190="","",IFERROR(VLOOKUP($B190,SERVIÇOS!$A:$F,4,0),IFERROR(VLOOKUP($B190,'COMPOSIÇÕES COMPLEMENTARES '!$C:$K,6,0),"")))</f>
        <v>2.21</v>
      </c>
      <c r="G190" s="619">
        <f>IF($B190="","",IFERROR(VLOOKUP($B190,SERVIÇOS!$A:$F,5,0),IFERROR(VLOOKUP($B190,'COMPOSIÇÕES COMPLEMENTARES '!$C:$K,7,0),"")))</f>
        <v>2.4500000000000002</v>
      </c>
      <c r="H190" s="619">
        <f t="shared" si="135"/>
        <v>4.66</v>
      </c>
      <c r="I190" s="619">
        <f t="shared" si="108"/>
        <v>2784.51</v>
      </c>
      <c r="J190" s="619">
        <f t="shared" si="109"/>
        <v>3086.9</v>
      </c>
      <c r="K190" s="619">
        <f t="shared" si="110"/>
        <v>5871.41</v>
      </c>
      <c r="L190" s="619"/>
      <c r="N190" s="433"/>
      <c r="O190" s="434" t="str">
        <f t="shared" ref="O190:O255" si="137">IF(OR(N190="",$K190=""),"",(N190/$E190)*$K190)</f>
        <v/>
      </c>
      <c r="P190" s="433"/>
      <c r="Q190" s="435" t="str">
        <f t="shared" ref="Q190:Q255" si="138">IF(OR(P190="",$K190=""),"",(P190/$E190)*$K190)</f>
        <v/>
      </c>
      <c r="R190" s="433"/>
      <c r="S190" s="436" t="str">
        <f t="shared" ref="S190:S255" si="139">IF(OR(R190="",$K190=""),"",(R190/$E190)*$K190)</f>
        <v/>
      </c>
      <c r="T190" s="437">
        <f ca="1">SUMIF($N$8:S$9,"QUANT.",N190:S190)</f>
        <v>0</v>
      </c>
      <c r="U190" s="438">
        <f t="shared" ca="1" si="134"/>
        <v>0</v>
      </c>
      <c r="V190" s="450" t="str">
        <f t="shared" ca="1" si="136"/>
        <v>MEDIR</v>
      </c>
      <c r="W190" s="451">
        <f t="shared" ref="W190:W255" ca="1" si="140">IF(T190="",0,E190-T190)</f>
        <v>1259.96</v>
      </c>
      <c r="X190" s="451">
        <f t="shared" ref="X190:X255" ca="1" si="141">IF(U190="",0,K190-U190)</f>
        <v>5871.41</v>
      </c>
      <c r="AJ190" s="614">
        <f t="shared" si="111"/>
        <v>87879</v>
      </c>
      <c r="AK190" s="614">
        <v>0</v>
      </c>
    </row>
    <row r="191" spans="1:37" s="612" customFormat="1" ht="15" customHeight="1" outlineLevel="1">
      <c r="A191" s="615" t="s">
        <v>14260</v>
      </c>
      <c r="B191" s="621">
        <v>87905</v>
      </c>
      <c r="C191" s="595" t="str">
        <f>IF($B191="","",IFERROR(VLOOKUP($B191,SERVIÇOS!$A:$F,2,0),IFERROR(VLOOKUP($B191,'COMPOSIÇÕES COMPLEMENTARES '!$C:$K,2,0),"")))</f>
        <v>CHAPISCO APLICADO EM ALVENARIA (COM PRESENÇA DE VÃOS) E ESTRUTURAS DE CONCRETO DE FACHADA, COM COLHER DE PEDREIRO.  ARGAMASSA TRAÇO 1:3 COM PREPARO EM BETONEIRA 400L. AF_10/2022</v>
      </c>
      <c r="D191" s="617" t="str">
        <f>IF($B191="","",IFERROR(VLOOKUP($B191,SERVIÇOS!$A:$F,3,0),IFERROR(VLOOKUP($B191,'COMPOSIÇÕES COMPLEMENTARES '!$C:$K,3,0),"")))</f>
        <v>M2</v>
      </c>
      <c r="E191" s="618">
        <v>951.19</v>
      </c>
      <c r="F191" s="619">
        <f>IF($B191="","",IFERROR(VLOOKUP($B191,SERVIÇOS!$A:$F,4,0),IFERROR(VLOOKUP($B191,'COMPOSIÇÕES COMPLEMENTARES '!$C:$K,6,0),"")))</f>
        <v>3.26</v>
      </c>
      <c r="G191" s="619">
        <f>IF($B191="","",IFERROR(VLOOKUP($B191,SERVIÇOS!$A:$F,5,0),IFERROR(VLOOKUP($B191,'COMPOSIÇÕES COMPLEMENTARES '!$C:$K,7,0),"")))</f>
        <v>5.6</v>
      </c>
      <c r="H191" s="619">
        <f t="shared" si="135"/>
        <v>8.86</v>
      </c>
      <c r="I191" s="619">
        <f t="shared" si="108"/>
        <v>3100.87</v>
      </c>
      <c r="J191" s="619">
        <f t="shared" si="109"/>
        <v>5326.66</v>
      </c>
      <c r="K191" s="619">
        <f t="shared" si="110"/>
        <v>8427.5299999999988</v>
      </c>
      <c r="L191" s="619"/>
      <c r="N191" s="433"/>
      <c r="O191" s="434" t="str">
        <f t="shared" si="137"/>
        <v/>
      </c>
      <c r="P191" s="433"/>
      <c r="Q191" s="435" t="str">
        <f t="shared" si="138"/>
        <v/>
      </c>
      <c r="R191" s="433"/>
      <c r="S191" s="436" t="str">
        <f t="shared" si="139"/>
        <v/>
      </c>
      <c r="T191" s="437">
        <f ca="1">SUMIF($N$8:S$9,"QUANT.",N191:S191)</f>
        <v>0</v>
      </c>
      <c r="U191" s="438">
        <f t="shared" ca="1" si="134"/>
        <v>0</v>
      </c>
      <c r="V191" s="450" t="str">
        <f t="shared" ca="1" si="136"/>
        <v>MEDIR</v>
      </c>
      <c r="W191" s="451">
        <f t="shared" ca="1" si="140"/>
        <v>951.19</v>
      </c>
      <c r="X191" s="451">
        <f t="shared" ca="1" si="141"/>
        <v>8427.5299999999988</v>
      </c>
      <c r="AJ191" s="614">
        <f t="shared" si="111"/>
        <v>87905</v>
      </c>
      <c r="AK191" s="614">
        <v>0</v>
      </c>
    </row>
    <row r="192" spans="1:37" s="612" customFormat="1" ht="15" customHeight="1" outlineLevel="1">
      <c r="A192" s="615" t="s">
        <v>14258</v>
      </c>
      <c r="B192" s="621">
        <v>87529</v>
      </c>
      <c r="C192" s="595" t="str">
        <f>IF($B192="","",IFERROR(VLOOKUP($B192,SERVIÇOS!$A:$F,2,0),IFERROR(VLOOKUP($B192,'COMPOSIÇÕES COMPLEMENTARES '!$C:$K,2,0),"")))</f>
        <v>MASSA ÚNICA, PARA RECEBIMENTO DE PINTURA, EM ARGAMASSA TRAÇO 1:2:8, PREPARO MECÂNICO COM BETONEIRA 400L, APLICADA MANUALMENTE EM FACES INTERNAS DE PAREDES, ESPESSURA DE 20MM, COM EXECUÇÃO DE TALISCAS. AF_06/2014</v>
      </c>
      <c r="D192" s="617" t="str">
        <f>IF($B192="","",IFERROR(VLOOKUP($B192,SERVIÇOS!$A:$F,3,0),IFERROR(VLOOKUP($B192,'COMPOSIÇÕES COMPLEMENTARES '!$C:$K,3,0),"")))</f>
        <v>M2</v>
      </c>
      <c r="E192" s="618">
        <v>1259.96</v>
      </c>
      <c r="F192" s="619">
        <f>IF($B192="","",IFERROR(VLOOKUP($B192,SERVIÇOS!$A:$F,4,0),IFERROR(VLOOKUP($B192,'COMPOSIÇÕES COMPLEMENTARES '!$C:$K,6,0),"")))</f>
        <v>19.72</v>
      </c>
      <c r="G192" s="619">
        <f>IF($B192="","",IFERROR(VLOOKUP($B192,SERVIÇOS!$A:$F,5,0),IFERROR(VLOOKUP($B192,'COMPOSIÇÕES COMPLEMENTARES '!$C:$K,7,0),"")))</f>
        <v>17.61</v>
      </c>
      <c r="H192" s="619">
        <f t="shared" si="135"/>
        <v>37.33</v>
      </c>
      <c r="I192" s="619">
        <f t="shared" si="108"/>
        <v>24846.41</v>
      </c>
      <c r="J192" s="619">
        <f t="shared" si="109"/>
        <v>22187.89</v>
      </c>
      <c r="K192" s="619">
        <f t="shared" si="110"/>
        <v>47034.3</v>
      </c>
      <c r="L192" s="619"/>
      <c r="N192" s="433"/>
      <c r="O192" s="434" t="str">
        <f t="shared" si="137"/>
        <v/>
      </c>
      <c r="P192" s="433"/>
      <c r="Q192" s="435" t="str">
        <f t="shared" si="138"/>
        <v/>
      </c>
      <c r="R192" s="433"/>
      <c r="S192" s="436" t="str">
        <f t="shared" si="139"/>
        <v/>
      </c>
      <c r="T192" s="437">
        <f ca="1">SUMIF($N$8:S$9,"QUANT.",N192:S192)</f>
        <v>0</v>
      </c>
      <c r="U192" s="438">
        <f t="shared" ca="1" si="134"/>
        <v>0</v>
      </c>
      <c r="V192" s="450" t="str">
        <f t="shared" ca="1" si="136"/>
        <v>MEDIR</v>
      </c>
      <c r="W192" s="451">
        <f t="shared" ca="1" si="140"/>
        <v>1259.96</v>
      </c>
      <c r="X192" s="451">
        <f t="shared" ca="1" si="141"/>
        <v>47034.3</v>
      </c>
      <c r="AJ192" s="614">
        <f t="shared" si="111"/>
        <v>87529</v>
      </c>
      <c r="AK192" s="614">
        <v>0</v>
      </c>
    </row>
    <row r="193" spans="1:37" s="612" customFormat="1" ht="15" customHeight="1" outlineLevel="1">
      <c r="A193" s="615" t="s">
        <v>14261</v>
      </c>
      <c r="B193" s="621">
        <v>87775</v>
      </c>
      <c r="C193" s="595" t="str">
        <f>IF($B193="","",IFERROR(VLOOKUP($B193,SERVIÇOS!$A:$F,2,0),IFERROR(VLOOKUP($B193,'COMPOSIÇÕES COMPLEMENTARES '!$C:$K,2,0),"")))</f>
        <v>EMBOÇO OU MASSA ÚNICA EM ARGAMASSA TRAÇO 1:2:8, PREPARO MECÂNICO COM BETONEIRA 400 L, APLICADA MANUALMENTE EM PANOS DE FACHADA COM PRESENÇA DE VÃOS, ESPESSURA DE 25 MM. AF_08/2022</v>
      </c>
      <c r="D193" s="617" t="str">
        <f>IF($B193="","",IFERROR(VLOOKUP($B193,SERVIÇOS!$A:$F,3,0),IFERROR(VLOOKUP($B193,'COMPOSIÇÕES COMPLEMENTARES '!$C:$K,3,0),"")))</f>
        <v>M2</v>
      </c>
      <c r="E193" s="618">
        <v>951.19</v>
      </c>
      <c r="F193" s="619">
        <f>IF($B193="","",IFERROR(VLOOKUP($B193,SERVIÇOS!$A:$F,4,0),IFERROR(VLOOKUP($B193,'COMPOSIÇÕES COMPLEMENTARES '!$C:$K,6,0),"")))</f>
        <v>25.980000000000004</v>
      </c>
      <c r="G193" s="619">
        <f>IF($B193="","",IFERROR(VLOOKUP($B193,SERVIÇOS!$A:$F,5,0),IFERROR(VLOOKUP($B193,'COMPOSIÇÕES COMPLEMENTARES '!$C:$K,7,0),"")))</f>
        <v>31.15</v>
      </c>
      <c r="H193" s="619">
        <f t="shared" si="135"/>
        <v>57.13</v>
      </c>
      <c r="I193" s="619">
        <f t="shared" si="108"/>
        <v>24711.91</v>
      </c>
      <c r="J193" s="619">
        <f t="shared" si="109"/>
        <v>29629.56</v>
      </c>
      <c r="K193" s="619">
        <f t="shared" si="110"/>
        <v>54341.47</v>
      </c>
      <c r="L193" s="619"/>
      <c r="N193" s="433"/>
      <c r="O193" s="434" t="str">
        <f t="shared" si="137"/>
        <v/>
      </c>
      <c r="P193" s="433"/>
      <c r="Q193" s="435" t="str">
        <f t="shared" si="138"/>
        <v/>
      </c>
      <c r="R193" s="433"/>
      <c r="S193" s="436" t="str">
        <f t="shared" si="139"/>
        <v/>
      </c>
      <c r="T193" s="437">
        <f ca="1">SUMIF($N$8:S$9,"QUANT.",N193:S193)</f>
        <v>0</v>
      </c>
      <c r="U193" s="438">
        <f t="shared" ca="1" si="134"/>
        <v>0</v>
      </c>
      <c r="V193" s="450" t="str">
        <f t="shared" ca="1" si="136"/>
        <v>MEDIR</v>
      </c>
      <c r="W193" s="451">
        <f t="shared" ca="1" si="140"/>
        <v>951.19</v>
      </c>
      <c r="X193" s="451">
        <f t="shared" ca="1" si="141"/>
        <v>54341.47</v>
      </c>
      <c r="AJ193" s="614">
        <f t="shared" si="111"/>
        <v>87775</v>
      </c>
      <c r="AK193" s="614">
        <v>0</v>
      </c>
    </row>
    <row r="194" spans="1:37" s="612" customFormat="1" ht="15" customHeight="1" outlineLevel="1">
      <c r="A194" s="615" t="s">
        <v>14262</v>
      </c>
      <c r="B194" s="621">
        <v>98555</v>
      </c>
      <c r="C194" s="595" t="str">
        <f>IF($B194="","",IFERROR(VLOOKUP($B194,SERVIÇOS!$A:$F,2,0),IFERROR(VLOOKUP($B194,'COMPOSIÇÕES COMPLEMENTARES '!$C:$K,2,0),"")))</f>
        <v>IMPERMEABILIZAÇÃO DE SUPERFÍCIE COM ARGAMASSA POLIMÉRICA / MEMBRANA ACRÍLICA, 3 DEMÃOS. AF_06/2018</v>
      </c>
      <c r="D194" s="617" t="str">
        <f>IF($B194="","",IFERROR(VLOOKUP($B194,SERVIÇOS!$A:$F,3,0),IFERROR(VLOOKUP($B194,'COMPOSIÇÕES COMPLEMENTARES '!$C:$K,3,0),"")))</f>
        <v>M2</v>
      </c>
      <c r="E194" s="618">
        <v>246.52</v>
      </c>
      <c r="F194" s="619">
        <f>IF($B194="","",IFERROR(VLOOKUP($B194,SERVIÇOS!$A:$F,4,0),IFERROR(VLOOKUP($B194,'COMPOSIÇÕES COMPLEMENTARES '!$C:$K,6,0),"")))</f>
        <v>14.48</v>
      </c>
      <c r="G194" s="619">
        <f>IF($B194="","",IFERROR(VLOOKUP($B194,SERVIÇOS!$A:$F,5,0),IFERROR(VLOOKUP($B194,'COMPOSIÇÕES COMPLEMENTARES '!$C:$K,7,0),"")))</f>
        <v>15.18</v>
      </c>
      <c r="H194" s="619">
        <f t="shared" ref="H194" si="142">IF(E194="","",F194+G194)</f>
        <v>29.66</v>
      </c>
      <c r="I194" s="619">
        <f t="shared" ref="I194" si="143">IF(E194="","",TRUNC((E194*F194),2))</f>
        <v>3569.6</v>
      </c>
      <c r="J194" s="619">
        <f t="shared" ref="J194" si="144">IF(E194="","",TRUNC((E194*G194),2))</f>
        <v>3742.17</v>
      </c>
      <c r="K194" s="619">
        <f t="shared" si="110"/>
        <v>7311.77</v>
      </c>
      <c r="L194" s="619"/>
      <c r="N194" s="433"/>
      <c r="O194" s="434" t="str">
        <f t="shared" ref="O194" si="145">IF(OR(N194="",$K194=""),"",(N194/$E194)*$K194)</f>
        <v/>
      </c>
      <c r="P194" s="433"/>
      <c r="Q194" s="435" t="str">
        <f t="shared" ref="Q194" si="146">IF(OR(P194="",$K194=""),"",(P194/$E194)*$K194)</f>
        <v/>
      </c>
      <c r="R194" s="433"/>
      <c r="S194" s="436" t="str">
        <f t="shared" ref="S194" si="147">IF(OR(R194="",$K194=""),"",(R194/$E194)*$K194)</f>
        <v/>
      </c>
      <c r="T194" s="437">
        <f ca="1">SUMIF($N$8:S$9,"QUANT.",N194:S194)</f>
        <v>0</v>
      </c>
      <c r="U194" s="438">
        <f t="shared" ref="U194" ca="1" si="148">SUMIF($N$8:$S$9,"CUSTO",N194:S194)</f>
        <v>0</v>
      </c>
      <c r="V194" s="450" t="str">
        <f t="shared" ref="V194" ca="1" si="149">IF(B194&lt;&gt;"",IF(U194=0,"MEDIR",IF(K194-U194=0,"OK",IF(K194-U194&gt;0,"MEDIR","ALERTA!"))),"")</f>
        <v>MEDIR</v>
      </c>
      <c r="W194" s="451">
        <f t="shared" ref="W194" ca="1" si="150">IF(T194="",0,E194-T194)</f>
        <v>246.52</v>
      </c>
      <c r="X194" s="451">
        <f t="shared" ref="X194" ca="1" si="151">IF(U194="",0,K194-U194)</f>
        <v>7311.77</v>
      </c>
      <c r="AJ194" s="614">
        <f t="shared" ref="AJ194" si="152">B194-AK194</f>
        <v>98554</v>
      </c>
      <c r="AK194" s="614">
        <v>1</v>
      </c>
    </row>
    <row r="195" spans="1:37" s="612" customFormat="1" ht="15" customHeight="1" outlineLevel="1">
      <c r="A195" s="615"/>
      <c r="B195" s="621"/>
      <c r="C195" s="598" t="s">
        <v>14129</v>
      </c>
      <c r="D195" s="617" t="str">
        <f>IF($B195="","",IFERROR(VLOOKUP($B195,SERVIÇOS!$A:$F,3,0),IFERROR(VLOOKUP($B195,'COMPOSIÇÕES COMPLEMENTARES '!$C:$K,3,0),"")))</f>
        <v/>
      </c>
      <c r="E195" s="618"/>
      <c r="F195" s="619" t="str">
        <f>IF($B195="","",IFERROR(VLOOKUP($B195,SERVIÇOS!$A:$F,4,0),IFERROR(VLOOKUP($B195,'COMPOSIÇÕES COMPLEMENTARES '!$C:$K,6,0),"")))</f>
        <v/>
      </c>
      <c r="G195" s="619" t="str">
        <f>IF($B195="","",IFERROR(VLOOKUP($B195,SERVIÇOS!$A:$F,5,0),IFERROR(VLOOKUP($B195,'COMPOSIÇÕES COMPLEMENTARES '!$C:$K,7,0),"")))</f>
        <v/>
      </c>
      <c r="H195" s="619" t="str">
        <f t="shared" si="135"/>
        <v/>
      </c>
      <c r="I195" s="619" t="str">
        <f t="shared" si="108"/>
        <v/>
      </c>
      <c r="J195" s="619" t="str">
        <f t="shared" si="109"/>
        <v/>
      </c>
      <c r="K195" s="619" t="str">
        <f t="shared" si="110"/>
        <v/>
      </c>
      <c r="L195" s="619"/>
      <c r="N195" s="433"/>
      <c r="O195" s="434" t="str">
        <f t="shared" si="137"/>
        <v/>
      </c>
      <c r="P195" s="433"/>
      <c r="Q195" s="435" t="str">
        <f t="shared" si="138"/>
        <v/>
      </c>
      <c r="R195" s="433"/>
      <c r="S195" s="436" t="str">
        <f t="shared" si="139"/>
        <v/>
      </c>
      <c r="T195" s="437">
        <f ca="1">SUMIF($N$8:S$9,"QUANT.",N195:S195)</f>
        <v>0</v>
      </c>
      <c r="U195" s="438">
        <f t="shared" ca="1" si="134"/>
        <v>0</v>
      </c>
      <c r="V195" s="450" t="str">
        <f t="shared" si="136"/>
        <v/>
      </c>
      <c r="W195" s="451">
        <f t="shared" ca="1" si="140"/>
        <v>0</v>
      </c>
      <c r="X195" s="451" t="e">
        <f t="shared" ca="1" si="141"/>
        <v>#VALUE!</v>
      </c>
      <c r="AJ195" s="614">
        <f t="shared" si="111"/>
        <v>0</v>
      </c>
      <c r="AK195" s="614">
        <v>0</v>
      </c>
    </row>
    <row r="196" spans="1:37" s="612" customFormat="1" ht="15" customHeight="1" outlineLevel="1">
      <c r="A196" s="615" t="s">
        <v>14263</v>
      </c>
      <c r="B196" s="621">
        <v>96622</v>
      </c>
      <c r="C196" s="595" t="str">
        <f>IF($B196="","",IFERROR(VLOOKUP($B196,SERVIÇOS!$A:$F,2,0),IFERROR(VLOOKUP($B196,'COMPOSIÇÕES COMPLEMENTARES '!$C:$K,2,0),"")))</f>
        <v>LASTRO COM MATERIAL GRANULAR, APLICADO EM PISOS OU LAJES SOBRE SOLO, ESPESSURA DE *5 CM*. AF_08/2017</v>
      </c>
      <c r="D196" s="617" t="str">
        <f>IF($B196="","",IFERROR(VLOOKUP($B196,SERVIÇOS!$A:$F,3,0),IFERROR(VLOOKUP($B196,'COMPOSIÇÕES COMPLEMENTARES '!$C:$K,3,0),"")))</f>
        <v>M3</v>
      </c>
      <c r="E196" s="618">
        <v>25.56</v>
      </c>
      <c r="F196" s="619">
        <f>IF($B196="","",IFERROR(VLOOKUP($B196,SERVIÇOS!$A:$F,4,0),IFERROR(VLOOKUP($B196,'COMPOSIÇÕES COMPLEMENTARES '!$C:$K,6,0),"")))</f>
        <v>82.19</v>
      </c>
      <c r="G196" s="619">
        <f>IF($B196="","",IFERROR(VLOOKUP($B196,SERVIÇOS!$A:$F,5,0),IFERROR(VLOOKUP($B196,'COMPOSIÇÕES COMPLEMENTARES '!$C:$K,7,0),"")))</f>
        <v>36.9</v>
      </c>
      <c r="H196" s="619">
        <f t="shared" si="135"/>
        <v>119.09</v>
      </c>
      <c r="I196" s="619">
        <f t="shared" si="108"/>
        <v>2100.77</v>
      </c>
      <c r="J196" s="619">
        <f t="shared" si="109"/>
        <v>943.16</v>
      </c>
      <c r="K196" s="619">
        <f t="shared" si="110"/>
        <v>3043.93</v>
      </c>
      <c r="L196" s="619"/>
      <c r="N196" s="433"/>
      <c r="O196" s="434" t="str">
        <f t="shared" si="137"/>
        <v/>
      </c>
      <c r="P196" s="433"/>
      <c r="Q196" s="435" t="str">
        <f t="shared" si="138"/>
        <v/>
      </c>
      <c r="R196" s="433"/>
      <c r="S196" s="436" t="str">
        <f t="shared" si="139"/>
        <v/>
      </c>
      <c r="T196" s="437">
        <f ca="1">SUMIF($N$8:S$9,"QUANT.",N196:S196)</f>
        <v>0</v>
      </c>
      <c r="U196" s="438">
        <f t="shared" ca="1" si="134"/>
        <v>0</v>
      </c>
      <c r="V196" s="450" t="str">
        <f t="shared" ca="1" si="136"/>
        <v>MEDIR</v>
      </c>
      <c r="W196" s="451">
        <f t="shared" ca="1" si="140"/>
        <v>25.56</v>
      </c>
      <c r="X196" s="451">
        <f t="shared" ca="1" si="141"/>
        <v>3043.93</v>
      </c>
      <c r="AJ196" s="614">
        <f t="shared" si="111"/>
        <v>96622</v>
      </c>
      <c r="AK196" s="614">
        <v>0</v>
      </c>
    </row>
    <row r="197" spans="1:37" s="612" customFormat="1" ht="15" customHeight="1" outlineLevel="1">
      <c r="A197" s="615" t="s">
        <v>14335</v>
      </c>
      <c r="B197" s="621">
        <v>101747</v>
      </c>
      <c r="C197" s="595" t="str">
        <f>IF($B197="","",IFERROR(VLOOKUP($B197,SERVIÇOS!$A:$F,2,0),IFERROR(VLOOKUP($B197,'COMPOSIÇÕES COMPLEMENTARES '!$C:$K,2,0),"")))</f>
        <v>PISO EM CONCRETO 20 MPA PREPARO MECÂNICO, ESPESSURA 7CM. AF_09/2020</v>
      </c>
      <c r="D197" s="617" t="str">
        <f>IF($B197="","",IFERROR(VLOOKUP($B197,SERVIÇOS!$A:$F,3,0),IFERROR(VLOOKUP($B197,'COMPOSIÇÕES COMPLEMENTARES '!$C:$K,3,0),"")))</f>
        <v>M2</v>
      </c>
      <c r="E197" s="618">
        <v>511.29</v>
      </c>
      <c r="F197" s="619">
        <f>IF($B197="","",IFERROR(VLOOKUP($B197,SERVIÇOS!$A:$F,4,0),IFERROR(VLOOKUP($B197,'COMPOSIÇÕES COMPLEMENTARES '!$C:$K,6,0),"")))</f>
        <v>66.320000000000007</v>
      </c>
      <c r="G197" s="619">
        <f>IF($B197="","",IFERROR(VLOOKUP($B197,SERVIÇOS!$A:$F,5,0),IFERROR(VLOOKUP($B197,'COMPOSIÇÕES COMPLEMENTARES '!$C:$K,7,0),"")))</f>
        <v>3.55</v>
      </c>
      <c r="H197" s="619">
        <f t="shared" si="135"/>
        <v>69.87</v>
      </c>
      <c r="I197" s="619">
        <f t="shared" si="108"/>
        <v>33908.75</v>
      </c>
      <c r="J197" s="619">
        <f t="shared" si="109"/>
        <v>1815.07</v>
      </c>
      <c r="K197" s="619">
        <f t="shared" si="110"/>
        <v>35723.82</v>
      </c>
      <c r="L197" s="619"/>
      <c r="N197" s="433"/>
      <c r="O197" s="434" t="str">
        <f t="shared" si="137"/>
        <v/>
      </c>
      <c r="P197" s="433"/>
      <c r="Q197" s="435" t="str">
        <f t="shared" si="138"/>
        <v/>
      </c>
      <c r="R197" s="433"/>
      <c r="S197" s="436" t="str">
        <f t="shared" si="139"/>
        <v/>
      </c>
      <c r="T197" s="437">
        <f ca="1">SUMIF($N$8:S$9,"QUANT.",N197:S197)</f>
        <v>0</v>
      </c>
      <c r="U197" s="438">
        <f t="shared" ca="1" si="134"/>
        <v>0</v>
      </c>
      <c r="V197" s="450" t="str">
        <f t="shared" ca="1" si="136"/>
        <v>MEDIR</v>
      </c>
      <c r="W197" s="451">
        <f t="shared" ca="1" si="140"/>
        <v>511.29</v>
      </c>
      <c r="X197" s="451">
        <f t="shared" ca="1" si="141"/>
        <v>35723.82</v>
      </c>
      <c r="AJ197" s="614">
        <f t="shared" si="111"/>
        <v>101747</v>
      </c>
      <c r="AK197" s="614">
        <v>0</v>
      </c>
    </row>
    <row r="198" spans="1:37" s="612" customFormat="1" ht="15" customHeight="1" outlineLevel="1">
      <c r="A198" s="615"/>
      <c r="B198" s="621"/>
      <c r="C198" s="595" t="str">
        <f>IF($B198="","",IFERROR(VLOOKUP($B198,SERVIÇOS!$A:$F,2,0),IFERROR(VLOOKUP($B198,'COMPOSIÇÕES COMPLEMENTARES '!$C:$K,2,0),"")))</f>
        <v/>
      </c>
      <c r="D198" s="617" t="str">
        <f>IF($B198="","",IFERROR(VLOOKUP($B198,SERVIÇOS!$A:$F,3,0),IFERROR(VLOOKUP($B198,'COMPOSIÇÕES COMPLEMENTARES '!$C:$K,3,0),"")))</f>
        <v/>
      </c>
      <c r="E198" s="618"/>
      <c r="F198" s="619" t="str">
        <f>IF($B198="","",IFERROR(VLOOKUP($B198,SERVIÇOS!$A:$F,4,0),IFERROR(VLOOKUP($B198,'COMPOSIÇÕES COMPLEMENTARES '!$C:$K,6,0),"")))</f>
        <v/>
      </c>
      <c r="G198" s="619" t="str">
        <f>IF($B198="","",IFERROR(VLOOKUP($B198,SERVIÇOS!$A:$F,5,0),IFERROR(VLOOKUP($B198,'COMPOSIÇÕES COMPLEMENTARES '!$C:$K,7,0),"")))</f>
        <v/>
      </c>
      <c r="H198" s="619" t="str">
        <f t="shared" si="135"/>
        <v/>
      </c>
      <c r="I198" s="619" t="str">
        <f t="shared" si="108"/>
        <v/>
      </c>
      <c r="J198" s="619" t="str">
        <f t="shared" si="109"/>
        <v/>
      </c>
      <c r="K198" s="619" t="str">
        <f t="shared" si="110"/>
        <v/>
      </c>
      <c r="L198" s="619"/>
      <c r="N198" s="433"/>
      <c r="O198" s="434" t="str">
        <f t="shared" si="137"/>
        <v/>
      </c>
      <c r="P198" s="433"/>
      <c r="Q198" s="435" t="str">
        <f t="shared" si="138"/>
        <v/>
      </c>
      <c r="R198" s="433"/>
      <c r="S198" s="436" t="str">
        <f t="shared" si="139"/>
        <v/>
      </c>
      <c r="T198" s="437">
        <f ca="1">SUMIF($N$8:S$9,"QUANT.",N198:S198)</f>
        <v>0</v>
      </c>
      <c r="U198" s="438">
        <f t="shared" ca="1" si="134"/>
        <v>0</v>
      </c>
      <c r="V198" s="450" t="str">
        <f t="shared" si="136"/>
        <v/>
      </c>
      <c r="W198" s="451">
        <f t="shared" ca="1" si="140"/>
        <v>0</v>
      </c>
      <c r="X198" s="451" t="e">
        <f t="shared" ca="1" si="141"/>
        <v>#VALUE!</v>
      </c>
      <c r="AJ198" s="614">
        <f t="shared" si="111"/>
        <v>0</v>
      </c>
      <c r="AK198" s="614">
        <v>0</v>
      </c>
    </row>
    <row r="199" spans="1:37" s="623" customFormat="1" ht="15" customHeight="1">
      <c r="A199" s="625">
        <v>11</v>
      </c>
      <c r="B199" s="626"/>
      <c r="C199" s="597" t="s">
        <v>11617</v>
      </c>
      <c r="D199" s="627"/>
      <c r="E199" s="628"/>
      <c r="F199" s="629"/>
      <c r="G199" s="630"/>
      <c r="H199" s="630"/>
      <c r="I199" s="631">
        <f>TRUNC(SUMIF(I200:I204,"&gt;0",I200:I204),2)</f>
        <v>62816.98</v>
      </c>
      <c r="J199" s="631">
        <f>TRUNC(SUMIF(J200:J204,"&gt;0",J200:J204),2)</f>
        <v>16306.81</v>
      </c>
      <c r="K199" s="632"/>
      <c r="L199" s="631">
        <f>SUMIF(I199:J199,"&gt;0",I199:J199)</f>
        <v>79123.790000000008</v>
      </c>
      <c r="N199" s="613"/>
      <c r="O199" s="613"/>
      <c r="P199" s="613"/>
      <c r="Q199" s="613"/>
      <c r="R199" s="613"/>
      <c r="S199" s="613"/>
      <c r="T199" s="613"/>
      <c r="U199" s="613"/>
      <c r="V199" s="613"/>
      <c r="W199" s="613"/>
      <c r="X199" s="613"/>
      <c r="AJ199" s="624"/>
      <c r="AK199" s="624"/>
    </row>
    <row r="200" spans="1:37" s="612" customFormat="1" ht="15" customHeight="1" outlineLevel="1">
      <c r="A200" s="615" t="s">
        <v>14264</v>
      </c>
      <c r="B200" s="621">
        <v>87273</v>
      </c>
      <c r="C200" s="595" t="str">
        <f>IF($B200="","",IFERROR(VLOOKUP($B200,SERVIÇOS!$A:$F,2,0),IFERROR(VLOOKUP($B200,'COMPOSIÇÕES COMPLEMENTARES '!$C:$K,2,0),"")))</f>
        <v>REVESTIMENTO CERÂMICO PARA PAREDES INTERNAS COM PLACAS TIPO ESMALTADA EXTRA DE DIMENSÕES 33X45 CM APLICADAS EM AMBIENTES DE ÁREA MAIOR QUE 5 M² NA ALTURA INTEIRA DAS PAREDES. AF_06/2014</v>
      </c>
      <c r="D200" s="617" t="str">
        <f>IF($B200="","",IFERROR(VLOOKUP($B200,SERVIÇOS!$A:$F,3,0),IFERROR(VLOOKUP($B200,'COMPOSIÇÕES COMPLEMENTARES '!$C:$K,3,0),"")))</f>
        <v>M2</v>
      </c>
      <c r="E200" s="618">
        <v>206.09</v>
      </c>
      <c r="F200" s="619">
        <f>IF($B200="","",IFERROR(VLOOKUP($B200,SERVIÇOS!$A:$F,4,0),IFERROR(VLOOKUP($B200,'COMPOSIÇÕES COMPLEMENTARES '!$C:$K,6,0),"")))</f>
        <v>48.92</v>
      </c>
      <c r="G200" s="619">
        <f>IF($B200="","",IFERROR(VLOOKUP($B200,SERVIÇOS!$A:$F,5,0),IFERROR(VLOOKUP($B200,'COMPOSIÇÕES COMPLEMENTARES '!$C:$K,7,0),"")))</f>
        <v>22.44</v>
      </c>
      <c r="H200" s="619">
        <f t="shared" si="135"/>
        <v>71.36</v>
      </c>
      <c r="I200" s="619">
        <f t="shared" ref="I200:I263" si="153">IF(E200="","",TRUNC((E200*F200),2))</f>
        <v>10081.92</v>
      </c>
      <c r="J200" s="619">
        <f t="shared" ref="J200:J263" si="154">IF(E200="","",TRUNC((E200*G200),2))</f>
        <v>4624.6499999999996</v>
      </c>
      <c r="K200" s="619">
        <f t="shared" si="110"/>
        <v>14706.57</v>
      </c>
      <c r="L200" s="619"/>
      <c r="N200" s="433"/>
      <c r="O200" s="434" t="str">
        <f t="shared" si="137"/>
        <v/>
      </c>
      <c r="P200" s="433"/>
      <c r="Q200" s="435" t="str">
        <f t="shared" si="138"/>
        <v/>
      </c>
      <c r="R200" s="433"/>
      <c r="S200" s="436" t="str">
        <f t="shared" si="139"/>
        <v/>
      </c>
      <c r="T200" s="437">
        <f ca="1">SUMIF($N$8:S$9,"QUANT.",N200:S200)</f>
        <v>0</v>
      </c>
      <c r="U200" s="438">
        <f t="shared" ca="1" si="134"/>
        <v>0</v>
      </c>
      <c r="V200" s="450" t="str">
        <f t="shared" ca="1" si="136"/>
        <v>MEDIR</v>
      </c>
      <c r="W200" s="451">
        <f t="shared" ca="1" si="140"/>
        <v>206.09</v>
      </c>
      <c r="X200" s="451">
        <f t="shared" ca="1" si="141"/>
        <v>14706.57</v>
      </c>
      <c r="AJ200" s="614">
        <f t="shared" si="111"/>
        <v>87273</v>
      </c>
      <c r="AK200" s="614">
        <v>0</v>
      </c>
    </row>
    <row r="201" spans="1:37" s="612" customFormat="1" ht="15" customHeight="1" outlineLevel="1">
      <c r="A201" s="615" t="s">
        <v>14265</v>
      </c>
      <c r="B201" s="621">
        <v>87256</v>
      </c>
      <c r="C201" s="595" t="str">
        <f>IF($B201="","",IFERROR(VLOOKUP($B201,SERVIÇOS!$A:$F,2,0),IFERROR(VLOOKUP($B201,'COMPOSIÇÕES COMPLEMENTARES '!$C:$K,2,0),"")))</f>
        <v>REVESTIMENTO CERÂMICO PARA PISO COM PLACAS TIPO ESMALTADA EXTRA DE DIMENSÕES 60X60 CM APLICADA EM AMBIENTES DE ÁREA ENTRE 5 M2 E 10 M2. AF_06/2014</v>
      </c>
      <c r="D201" s="617" t="str">
        <f>IF($B201="","",IFERROR(VLOOKUP($B201,SERVIÇOS!$A:$F,3,0),IFERROR(VLOOKUP($B201,'COMPOSIÇÕES COMPLEMENTARES '!$C:$K,3,0),"")))</f>
        <v>M2</v>
      </c>
      <c r="E201" s="618">
        <v>511.29</v>
      </c>
      <c r="F201" s="619">
        <f>IF($B201="","",IFERROR(VLOOKUP($B201,SERVIÇOS!$A:$F,4,0),IFERROR(VLOOKUP($B201,'COMPOSIÇÕES COMPLEMENTARES '!$C:$K,6,0),"")))</f>
        <v>76.06</v>
      </c>
      <c r="G201" s="619">
        <f>IF($B201="","",IFERROR(VLOOKUP($B201,SERVIÇOS!$A:$F,5,0),IFERROR(VLOOKUP($B201,'COMPOSIÇÕES COMPLEMENTARES '!$C:$K,7,0),"")))</f>
        <v>18.149999999999999</v>
      </c>
      <c r="H201" s="619">
        <f t="shared" si="135"/>
        <v>94.210000000000008</v>
      </c>
      <c r="I201" s="619">
        <f t="shared" si="153"/>
        <v>38888.71</v>
      </c>
      <c r="J201" s="619">
        <f t="shared" si="154"/>
        <v>9279.91</v>
      </c>
      <c r="K201" s="619">
        <f t="shared" si="110"/>
        <v>48168.619999999995</v>
      </c>
      <c r="L201" s="619"/>
      <c r="N201" s="433"/>
      <c r="O201" s="434" t="str">
        <f t="shared" si="137"/>
        <v/>
      </c>
      <c r="P201" s="433"/>
      <c r="Q201" s="435" t="str">
        <f t="shared" si="138"/>
        <v/>
      </c>
      <c r="R201" s="433"/>
      <c r="S201" s="436" t="str">
        <f t="shared" si="139"/>
        <v/>
      </c>
      <c r="T201" s="437">
        <f ca="1">SUMIF($N$8:S$9,"QUANT.",N201:S201)</f>
        <v>0</v>
      </c>
      <c r="U201" s="438">
        <f t="shared" ca="1" si="134"/>
        <v>0</v>
      </c>
      <c r="V201" s="450" t="str">
        <f t="shared" ca="1" si="136"/>
        <v>MEDIR</v>
      </c>
      <c r="W201" s="451">
        <f t="shared" ca="1" si="140"/>
        <v>511.29</v>
      </c>
      <c r="X201" s="451">
        <f t="shared" ca="1" si="141"/>
        <v>48168.619999999995</v>
      </c>
      <c r="AJ201" s="614">
        <f t="shared" si="111"/>
        <v>87256</v>
      </c>
      <c r="AK201" s="614">
        <v>0</v>
      </c>
    </row>
    <row r="202" spans="1:37" s="612" customFormat="1" ht="15" customHeight="1" outlineLevel="1">
      <c r="A202" s="615" t="s">
        <v>14266</v>
      </c>
      <c r="B202" s="621">
        <v>88650</v>
      </c>
      <c r="C202" s="595" t="str">
        <f>IF($B202="","",IFERROR(VLOOKUP($B202,SERVIÇOS!$A:$F,2,0),IFERROR(VLOOKUP($B202,'COMPOSIÇÕES COMPLEMENTARES '!$C:$K,2,0),"")))</f>
        <v>RODAPÉ CERÂMICO DE 7CM DE ALTURA COM PLACAS TIPO ESMALTADA EXTRA DE DIMENSÕES 60X60CM. AF_06/2014</v>
      </c>
      <c r="D202" s="617" t="str">
        <f>IF($B202="","",IFERROR(VLOOKUP($B202,SERVIÇOS!$A:$F,3,0),IFERROR(VLOOKUP($B202,'COMPOSIÇÕES COMPLEMENTARES '!$C:$K,3,0),"")))</f>
        <v>M</v>
      </c>
      <c r="E202" s="618">
        <v>407.5</v>
      </c>
      <c r="F202" s="619">
        <f>IF($B202="","",IFERROR(VLOOKUP($B202,SERVIÇOS!$A:$F,4,0),IFERROR(VLOOKUP($B202,'COMPOSIÇÕES COMPLEMENTARES '!$C:$K,6,0),"")))</f>
        <v>12.629999999999999</v>
      </c>
      <c r="G202" s="619">
        <f>IF($B202="","",IFERROR(VLOOKUP($B202,SERVIÇOS!$A:$F,5,0),IFERROR(VLOOKUP($B202,'COMPOSIÇÕES COMPLEMENTARES '!$C:$K,7,0),"")))</f>
        <v>2.62</v>
      </c>
      <c r="H202" s="619">
        <f t="shared" si="135"/>
        <v>15.25</v>
      </c>
      <c r="I202" s="619">
        <f t="shared" si="153"/>
        <v>5146.72</v>
      </c>
      <c r="J202" s="619">
        <f t="shared" si="154"/>
        <v>1067.6500000000001</v>
      </c>
      <c r="K202" s="619">
        <f t="shared" si="110"/>
        <v>6214.3700000000008</v>
      </c>
      <c r="L202" s="619"/>
      <c r="N202" s="433"/>
      <c r="O202" s="434" t="str">
        <f t="shared" si="137"/>
        <v/>
      </c>
      <c r="P202" s="433"/>
      <c r="Q202" s="435" t="str">
        <f t="shared" si="138"/>
        <v/>
      </c>
      <c r="R202" s="433"/>
      <c r="S202" s="436" t="str">
        <f t="shared" si="139"/>
        <v/>
      </c>
      <c r="T202" s="437">
        <f ca="1">SUMIF($N$8:S$9,"QUANT.",N202:S202)</f>
        <v>0</v>
      </c>
      <c r="U202" s="438">
        <f t="shared" ca="1" si="134"/>
        <v>0</v>
      </c>
      <c r="V202" s="450" t="str">
        <f t="shared" ca="1" si="136"/>
        <v>MEDIR</v>
      </c>
      <c r="W202" s="451">
        <f t="shared" ca="1" si="140"/>
        <v>407.5</v>
      </c>
      <c r="X202" s="451">
        <f t="shared" ca="1" si="141"/>
        <v>6214.3700000000008</v>
      </c>
      <c r="AJ202" s="614">
        <f t="shared" si="111"/>
        <v>88650</v>
      </c>
      <c r="AK202" s="614">
        <v>0</v>
      </c>
    </row>
    <row r="203" spans="1:37" s="612" customFormat="1" ht="15" customHeight="1" outlineLevel="1">
      <c r="A203" s="615" t="s">
        <v>14267</v>
      </c>
      <c r="B203" s="621">
        <v>101965</v>
      </c>
      <c r="C203" s="595" t="str">
        <f>IF($B203="","",IFERROR(VLOOKUP($B203,SERVIÇOS!$A:$F,2,0),IFERROR(VLOOKUP($B203,'COMPOSIÇÕES COMPLEMENTARES '!$C:$K,2,0),"")))</f>
        <v>PEITORIL LINEAR EM GRANITO OU MÁRMORE, L = 15CM, COMPRIMENTO DE ATÉ 2M, ASSENTADO COM ARGAMASSA 1:6 COM ADITIVO. AF_11/2020</v>
      </c>
      <c r="D203" s="617" t="str">
        <f>IF($B203="","",IFERROR(VLOOKUP($B203,SERVIÇOS!$A:$F,3,0),IFERROR(VLOOKUP($B203,'COMPOSIÇÕES COMPLEMENTARES '!$C:$K,3,0),"")))</f>
        <v>M</v>
      </c>
      <c r="E203" s="618">
        <v>32.6</v>
      </c>
      <c r="F203" s="619">
        <f>IF($B203="","",IFERROR(VLOOKUP($B203,SERVIÇOS!$A:$F,4,0),IFERROR(VLOOKUP($B203,'COMPOSIÇÕES COMPLEMENTARES '!$C:$K,6,0),"")))</f>
        <v>132.61000000000001</v>
      </c>
      <c r="G203" s="619">
        <f>IF($B203="","",IFERROR(VLOOKUP($B203,SERVIÇOS!$A:$F,5,0),IFERROR(VLOOKUP($B203,'COMPOSIÇÕES COMPLEMENTARES '!$C:$K,7,0),"")))</f>
        <v>26</v>
      </c>
      <c r="H203" s="619">
        <f t="shared" si="135"/>
        <v>158.61000000000001</v>
      </c>
      <c r="I203" s="619">
        <f t="shared" si="153"/>
        <v>4323.08</v>
      </c>
      <c r="J203" s="619">
        <f t="shared" si="154"/>
        <v>847.6</v>
      </c>
      <c r="K203" s="619">
        <f t="shared" si="110"/>
        <v>5170.68</v>
      </c>
      <c r="L203" s="619"/>
      <c r="N203" s="433"/>
      <c r="O203" s="434" t="str">
        <f t="shared" si="137"/>
        <v/>
      </c>
      <c r="P203" s="433"/>
      <c r="Q203" s="435" t="str">
        <f t="shared" si="138"/>
        <v/>
      </c>
      <c r="R203" s="433"/>
      <c r="S203" s="436" t="str">
        <f t="shared" si="139"/>
        <v/>
      </c>
      <c r="T203" s="437">
        <f ca="1">SUMIF($N$8:S$9,"QUANT.",N203:S203)</f>
        <v>0</v>
      </c>
      <c r="U203" s="438">
        <f t="shared" ca="1" si="134"/>
        <v>0</v>
      </c>
      <c r="V203" s="450" t="str">
        <f t="shared" ca="1" si="136"/>
        <v>MEDIR</v>
      </c>
      <c r="W203" s="451">
        <f t="shared" ca="1" si="140"/>
        <v>32.6</v>
      </c>
      <c r="X203" s="451">
        <f t="shared" ca="1" si="141"/>
        <v>5170.68</v>
      </c>
      <c r="AJ203" s="614">
        <f t="shared" si="111"/>
        <v>101965</v>
      </c>
      <c r="AK203" s="614">
        <v>0</v>
      </c>
    </row>
    <row r="204" spans="1:37" s="612" customFormat="1" ht="15" customHeight="1" outlineLevel="1">
      <c r="A204" s="615" t="s">
        <v>14268</v>
      </c>
      <c r="B204" s="621">
        <v>102253</v>
      </c>
      <c r="C204" s="595" t="str">
        <f>IF($B204="","",IFERROR(VLOOKUP($B204,SERVIÇOS!$A:$F,2,0),IFERROR(VLOOKUP($B204,'COMPOSIÇÕES COMPLEMENTARES '!$C:$K,2,0),"")))</f>
        <v>DIVISORIA SANITÁRIA, TIPO CABINE, EM GRANITO CINZA POLIDO, ESP = 3CM, ASSENTADO COM ARGAMASSA COLANTE AC III-E, EXCLUSIVE FERRAGENS. AF_01/2021</v>
      </c>
      <c r="D204" s="617" t="str">
        <f>IF($B204="","",IFERROR(VLOOKUP($B204,SERVIÇOS!$A:$F,3,0),IFERROR(VLOOKUP($B204,'COMPOSIÇÕES COMPLEMENTARES '!$C:$K,3,0),"")))</f>
        <v>M2</v>
      </c>
      <c r="E204" s="618">
        <v>5.68</v>
      </c>
      <c r="F204" s="619">
        <f>IF($B204="","",IFERROR(VLOOKUP($B204,SERVIÇOS!$A:$F,4,0),IFERROR(VLOOKUP($B204,'COMPOSIÇÕES COMPLEMENTARES '!$C:$K,6,0),"")))</f>
        <v>770.52</v>
      </c>
      <c r="G204" s="619">
        <f>IF($B204="","",IFERROR(VLOOKUP($B204,SERVIÇOS!$A:$F,5,0),IFERROR(VLOOKUP($B204,'COMPOSIÇÕES COMPLEMENTARES '!$C:$K,7,0),"")))</f>
        <v>85.74</v>
      </c>
      <c r="H204" s="619">
        <f t="shared" si="135"/>
        <v>856.26</v>
      </c>
      <c r="I204" s="619">
        <f t="shared" si="153"/>
        <v>4376.55</v>
      </c>
      <c r="J204" s="619">
        <f t="shared" si="154"/>
        <v>487</v>
      </c>
      <c r="K204" s="619">
        <f t="shared" si="110"/>
        <v>4863.55</v>
      </c>
      <c r="L204" s="619"/>
      <c r="N204" s="433"/>
      <c r="O204" s="434" t="str">
        <f t="shared" si="137"/>
        <v/>
      </c>
      <c r="P204" s="433"/>
      <c r="Q204" s="435" t="str">
        <f t="shared" si="138"/>
        <v/>
      </c>
      <c r="R204" s="433"/>
      <c r="S204" s="436" t="str">
        <f t="shared" si="139"/>
        <v/>
      </c>
      <c r="T204" s="437">
        <f ca="1">SUMIF($N$8:S$9,"QUANT.",N204:S204)</f>
        <v>0</v>
      </c>
      <c r="U204" s="438">
        <f t="shared" ca="1" si="134"/>
        <v>0</v>
      </c>
      <c r="V204" s="450" t="str">
        <f t="shared" ca="1" si="136"/>
        <v>MEDIR</v>
      </c>
      <c r="W204" s="451">
        <f t="shared" ca="1" si="140"/>
        <v>5.68</v>
      </c>
      <c r="X204" s="451">
        <f t="shared" ca="1" si="141"/>
        <v>4863.55</v>
      </c>
      <c r="AJ204" s="614">
        <f t="shared" si="111"/>
        <v>102253</v>
      </c>
      <c r="AK204" s="614">
        <v>0</v>
      </c>
    </row>
    <row r="205" spans="1:37" s="612" customFormat="1" ht="15" customHeight="1" outlineLevel="1">
      <c r="A205" s="615"/>
      <c r="B205" s="621"/>
      <c r="C205" s="595" t="str">
        <f>IF($B205="","",IFERROR(VLOOKUP($B205,SERVIÇOS!$A:$F,2,0),IFERROR(VLOOKUP($B205,'COMPOSIÇÕES COMPLEMENTARES '!$C:$K,2,0),"")))</f>
        <v/>
      </c>
      <c r="D205" s="617" t="str">
        <f>IF($B205="","",IFERROR(VLOOKUP($B205,SERVIÇOS!$A:$F,3,0),IFERROR(VLOOKUP($B205,'COMPOSIÇÕES COMPLEMENTARES '!$C:$K,3,0),"")))</f>
        <v/>
      </c>
      <c r="E205" s="618"/>
      <c r="F205" s="619" t="str">
        <f>IF($B205="","",IFERROR(VLOOKUP($B205,SERVIÇOS!$A:$F,4,0),IFERROR(VLOOKUP($B205,'COMPOSIÇÕES COMPLEMENTARES '!$C:$K,6,0),"")))</f>
        <v/>
      </c>
      <c r="G205" s="619" t="str">
        <f>IF($B205="","",IFERROR(VLOOKUP($B205,SERVIÇOS!$A:$F,5,0),IFERROR(VLOOKUP($B205,'COMPOSIÇÕES COMPLEMENTARES '!$C:$K,7,0),"")))</f>
        <v/>
      </c>
      <c r="H205" s="619" t="str">
        <f t="shared" ref="H205" si="155">IF(E205="","",F205+G205)</f>
        <v/>
      </c>
      <c r="I205" s="619" t="str">
        <f t="shared" ref="I205" si="156">IF(E205="","",TRUNC((E205*F205),2))</f>
        <v/>
      </c>
      <c r="J205" s="619" t="str">
        <f t="shared" ref="J205" si="157">IF(E205="","",TRUNC((E205*G205),2))</f>
        <v/>
      </c>
      <c r="K205" s="619" t="str">
        <f t="shared" si="110"/>
        <v/>
      </c>
      <c r="L205" s="619"/>
      <c r="N205" s="433"/>
      <c r="O205" s="434" t="str">
        <f t="shared" ref="O205" si="158">IF(OR(N205="",$K205=""),"",(N205/$E205)*$K205)</f>
        <v/>
      </c>
      <c r="P205" s="433"/>
      <c r="Q205" s="435" t="str">
        <f t="shared" ref="Q205" si="159">IF(OR(P205="",$K205=""),"",(P205/$E205)*$K205)</f>
        <v/>
      </c>
      <c r="R205" s="433"/>
      <c r="S205" s="436" t="str">
        <f t="shared" ref="S205" si="160">IF(OR(R205="",$K205=""),"",(R205/$E205)*$K205)</f>
        <v/>
      </c>
      <c r="T205" s="437">
        <f ca="1">SUMIF($N$8:S$9,"QUANT.",N205:S205)</f>
        <v>0</v>
      </c>
      <c r="U205" s="438">
        <f t="shared" ref="U205" ca="1" si="161">SUMIF($N$8:$S$9,"CUSTO",N205:S205)</f>
        <v>0</v>
      </c>
      <c r="V205" s="450" t="str">
        <f t="shared" ref="V205" si="162">IF(B205&lt;&gt;"",IF(U205=0,"MEDIR",IF(K205-U205=0,"OK",IF(K205-U205&gt;0,"MEDIR","ALERTA!"))),"")</f>
        <v/>
      </c>
      <c r="W205" s="451">
        <f t="shared" ref="W205" ca="1" si="163">IF(T205="",0,E205-T205)</f>
        <v>0</v>
      </c>
      <c r="X205" s="451" t="e">
        <f t="shared" ref="X205" ca="1" si="164">IF(U205="",0,K205-U205)</f>
        <v>#VALUE!</v>
      </c>
      <c r="AJ205" s="614">
        <f t="shared" ref="AJ205" si="165">B205-AK205</f>
        <v>-1</v>
      </c>
      <c r="AK205" s="614">
        <v>1</v>
      </c>
    </row>
    <row r="206" spans="1:37" s="623" customFormat="1" ht="15" customHeight="1">
      <c r="A206" s="625">
        <v>12</v>
      </c>
      <c r="B206" s="626"/>
      <c r="C206" s="597" t="s">
        <v>6731</v>
      </c>
      <c r="D206" s="627"/>
      <c r="E206" s="628"/>
      <c r="F206" s="629"/>
      <c r="G206" s="630"/>
      <c r="H206" s="630"/>
      <c r="I206" s="631">
        <f>TRUNC(SUMIF(I207:I213,"&gt;0",I207:I213),2)</f>
        <v>79830.539999999994</v>
      </c>
      <c r="J206" s="631">
        <f>TRUNC(SUMIF(J207:J213,"&gt;0",J207:J213),2)</f>
        <v>3251.99</v>
      </c>
      <c r="K206" s="632"/>
      <c r="L206" s="631">
        <f>SUMIF(I206:J206,"&gt;0",I206:J206)</f>
        <v>83082.53</v>
      </c>
      <c r="N206" s="613"/>
      <c r="O206" s="613"/>
      <c r="P206" s="613"/>
      <c r="Q206" s="613"/>
      <c r="R206" s="613"/>
      <c r="S206" s="613"/>
      <c r="T206" s="613"/>
      <c r="U206" s="613"/>
      <c r="V206" s="613"/>
      <c r="W206" s="613"/>
      <c r="X206" s="613"/>
      <c r="AJ206" s="624"/>
      <c r="AK206" s="624"/>
    </row>
    <row r="207" spans="1:37" s="612" customFormat="1" ht="15" customHeight="1" outlineLevel="1">
      <c r="A207" s="615" t="s">
        <v>14150</v>
      </c>
      <c r="B207" s="621">
        <v>94589</v>
      </c>
      <c r="C207" s="595" t="str">
        <f>IF($B207="","",IFERROR(VLOOKUP($B207,SERVIÇOS!$A:$F,2,0),IFERROR(VLOOKUP($B207,'COMPOSIÇÕES COMPLEMENTARES '!$C:$K,2,0),"")))</f>
        <v>CONTRAMARCO DE ALUMÍNIO, FIXAÇÃO COM ARGAMASSA - FORNECIMENTO E INSTALAÇÃO. AF_12/2019</v>
      </c>
      <c r="D207" s="617" t="str">
        <f>IF($B207="","",IFERROR(VLOOKUP($B207,SERVIÇOS!$A:$F,3,0),IFERROR(VLOOKUP($B207,'COMPOSIÇÕES COMPLEMENTARES '!$C:$K,3,0),"")))</f>
        <v>M</v>
      </c>
      <c r="E207" s="618">
        <v>111.8</v>
      </c>
      <c r="F207" s="619">
        <f>IF($B207="","",IFERROR(VLOOKUP($B207,SERVIÇOS!$A:$F,4,0),IFERROR(VLOOKUP($B207,'COMPOSIÇÕES COMPLEMENTARES '!$C:$K,6,0),"")))</f>
        <v>20.309999999999999</v>
      </c>
      <c r="G207" s="619">
        <f>IF($B207="","",IFERROR(VLOOKUP($B207,SERVIÇOS!$A:$F,5,0),IFERROR(VLOOKUP($B207,'COMPOSIÇÕES COMPLEMENTARES '!$C:$K,7,0),"")))</f>
        <v>11.91</v>
      </c>
      <c r="H207" s="619">
        <f t="shared" si="135"/>
        <v>32.22</v>
      </c>
      <c r="I207" s="619">
        <f t="shared" si="153"/>
        <v>2270.65</v>
      </c>
      <c r="J207" s="619">
        <f t="shared" si="154"/>
        <v>1331.53</v>
      </c>
      <c r="K207" s="619">
        <f t="shared" si="110"/>
        <v>3602.1800000000003</v>
      </c>
      <c r="L207" s="619"/>
      <c r="N207" s="433"/>
      <c r="O207" s="434" t="str">
        <f t="shared" si="137"/>
        <v/>
      </c>
      <c r="P207" s="433"/>
      <c r="Q207" s="435" t="str">
        <f t="shared" si="138"/>
        <v/>
      </c>
      <c r="R207" s="433"/>
      <c r="S207" s="436" t="str">
        <f t="shared" si="139"/>
        <v/>
      </c>
      <c r="T207" s="437">
        <f ca="1">SUMIF($N$8:S$9,"QUANT.",N207:S207)</f>
        <v>0</v>
      </c>
      <c r="U207" s="438">
        <f t="shared" ca="1" si="134"/>
        <v>0</v>
      </c>
      <c r="V207" s="450" t="str">
        <f t="shared" ca="1" si="136"/>
        <v>MEDIR</v>
      </c>
      <c r="W207" s="451">
        <f t="shared" ca="1" si="140"/>
        <v>111.8</v>
      </c>
      <c r="X207" s="451">
        <f t="shared" ca="1" si="141"/>
        <v>3602.1800000000003</v>
      </c>
      <c r="AJ207" s="614">
        <f t="shared" si="111"/>
        <v>94589</v>
      </c>
      <c r="AK207" s="614">
        <v>0</v>
      </c>
    </row>
    <row r="208" spans="1:37" s="612" customFormat="1" ht="15" customHeight="1" outlineLevel="1">
      <c r="A208" s="615" t="s">
        <v>14269</v>
      </c>
      <c r="B208" s="621">
        <v>94569</v>
      </c>
      <c r="C208" s="595" t="str">
        <f>IF($B208="","",IFERROR(VLOOKUP($B208,SERVIÇOS!$A:$F,2,0),IFERROR(VLOOKUP($B208,'COMPOSIÇÕES COMPLEMENTARES '!$C:$K,2,0),"")))</f>
        <v>JANELA DE ALUMÍNIO TIPO MAXIM-AR, COM VIDROS, BATENTE E FERRAGENS. EXCLUSIVE ALIZAR, ACABAMENTO E CONTRAMARCO. FORNECIMENTO E INSTALAÇÃO. AF_12/2019</v>
      </c>
      <c r="D208" s="617" t="str">
        <f>IF($B208="","",IFERROR(VLOOKUP($B208,SERVIÇOS!$A:$F,3,0),IFERROR(VLOOKUP($B208,'COMPOSIÇÕES COMPLEMENTARES '!$C:$K,3,0),"")))</f>
        <v>M2</v>
      </c>
      <c r="E208" s="618">
        <v>3.78</v>
      </c>
      <c r="F208" s="619">
        <f>IF($B208="","",IFERROR(VLOOKUP($B208,SERVIÇOS!$A:$F,4,0),IFERROR(VLOOKUP($B208,'COMPOSIÇÕES COMPLEMENTARES '!$C:$K,6,0),"")))</f>
        <v>1267.8599999999999</v>
      </c>
      <c r="G208" s="619">
        <f>IF($B208="","",IFERROR(VLOOKUP($B208,SERVIÇOS!$A:$F,5,0),IFERROR(VLOOKUP($B208,'COMPOSIÇÕES COMPLEMENTARES '!$C:$K,7,0),"")))</f>
        <v>56.97</v>
      </c>
      <c r="H208" s="619">
        <f t="shared" si="135"/>
        <v>1324.83</v>
      </c>
      <c r="I208" s="619">
        <f t="shared" si="153"/>
        <v>4792.51</v>
      </c>
      <c r="J208" s="619">
        <f t="shared" si="154"/>
        <v>215.34</v>
      </c>
      <c r="K208" s="619">
        <f t="shared" si="110"/>
        <v>5007.8500000000004</v>
      </c>
      <c r="L208" s="619"/>
      <c r="N208" s="433"/>
      <c r="O208" s="434" t="str">
        <f t="shared" si="137"/>
        <v/>
      </c>
      <c r="P208" s="433"/>
      <c r="Q208" s="435" t="str">
        <f t="shared" si="138"/>
        <v/>
      </c>
      <c r="R208" s="433"/>
      <c r="S208" s="436" t="str">
        <f t="shared" si="139"/>
        <v/>
      </c>
      <c r="T208" s="437">
        <f ca="1">SUMIF($N$8:S$9,"QUANT.",N208:S208)</f>
        <v>0</v>
      </c>
      <c r="U208" s="438">
        <f t="shared" ca="1" si="134"/>
        <v>0</v>
      </c>
      <c r="V208" s="450" t="str">
        <f t="shared" ca="1" si="136"/>
        <v>MEDIR</v>
      </c>
      <c r="W208" s="451">
        <f t="shared" ca="1" si="140"/>
        <v>3.78</v>
      </c>
      <c r="X208" s="451">
        <f t="shared" ca="1" si="141"/>
        <v>5007.8500000000004</v>
      </c>
      <c r="AJ208" s="614">
        <f t="shared" si="111"/>
        <v>94569</v>
      </c>
      <c r="AK208" s="614">
        <v>0</v>
      </c>
    </row>
    <row r="209" spans="1:37" s="612" customFormat="1" ht="15" customHeight="1" outlineLevel="1">
      <c r="A209" s="615" t="s">
        <v>14270</v>
      </c>
      <c r="B209" s="621">
        <v>94570</v>
      </c>
      <c r="C209" s="595" t="str">
        <f>IF($B209="","",IFERROR(VLOOKUP($B209,SERVIÇOS!$A:$F,2,0),IFERROR(VLOOKUP($B209,'COMPOSIÇÕES COMPLEMENTARES '!$C:$K,2,0),"")))</f>
        <v>JANELA DE ALUMÍNIO DE CORRER COM 2 FOLHAS PARA VIDROS, COM VIDROS, BATENTE, ACABAMENTO COM ACETATO OU BRILHANTE E FERRAGENS. EXCLUSIVE ALIZAR E CONTRAMARCO. FORNECIMENTO E INSTALAÇÃO. AF_12/2019</v>
      </c>
      <c r="D209" s="617" t="str">
        <f>IF($B209="","",IFERROR(VLOOKUP($B209,SERVIÇOS!$A:$F,3,0),IFERROR(VLOOKUP($B209,'COMPOSIÇÕES COMPLEMENTARES '!$C:$K,3,0),"")))</f>
        <v>M2</v>
      </c>
      <c r="E209" s="618">
        <v>28.05</v>
      </c>
      <c r="F209" s="619">
        <f>IF($B209="","",IFERROR(VLOOKUP($B209,SERVIÇOS!$A:$F,4,0),IFERROR(VLOOKUP($B209,'COMPOSIÇÕES COMPLEMENTARES '!$C:$K,6,0),"")))</f>
        <v>682.08</v>
      </c>
      <c r="G209" s="619">
        <f>IF($B209="","",IFERROR(VLOOKUP($B209,SERVIÇOS!$A:$F,5,0),IFERROR(VLOOKUP($B209,'COMPOSIÇÕES COMPLEMENTARES '!$C:$K,7,0),"")))</f>
        <v>17.3</v>
      </c>
      <c r="H209" s="619">
        <f t="shared" si="135"/>
        <v>699.38</v>
      </c>
      <c r="I209" s="619">
        <f t="shared" si="153"/>
        <v>19132.34</v>
      </c>
      <c r="J209" s="619">
        <f t="shared" si="154"/>
        <v>485.26</v>
      </c>
      <c r="K209" s="619">
        <f t="shared" ref="K209:K272" si="166">IF(E209="","",I209+J209)</f>
        <v>19617.599999999999</v>
      </c>
      <c r="L209" s="619"/>
      <c r="N209" s="433"/>
      <c r="O209" s="434" t="str">
        <f t="shared" si="137"/>
        <v/>
      </c>
      <c r="P209" s="433"/>
      <c r="Q209" s="435" t="str">
        <f t="shared" si="138"/>
        <v/>
      </c>
      <c r="R209" s="433"/>
      <c r="S209" s="436" t="str">
        <f t="shared" si="139"/>
        <v/>
      </c>
      <c r="T209" s="437">
        <f ca="1">SUMIF($N$8:S$9,"QUANT.",N209:S209)</f>
        <v>0</v>
      </c>
      <c r="U209" s="438">
        <f t="shared" ca="1" si="134"/>
        <v>0</v>
      </c>
      <c r="V209" s="450" t="str">
        <f t="shared" ca="1" si="136"/>
        <v>MEDIR</v>
      </c>
      <c r="W209" s="451">
        <f t="shared" ca="1" si="140"/>
        <v>28.05</v>
      </c>
      <c r="X209" s="451">
        <f t="shared" ca="1" si="141"/>
        <v>19617.599999999999</v>
      </c>
      <c r="AJ209" s="614">
        <f t="shared" si="111"/>
        <v>94570</v>
      </c>
      <c r="AK209" s="614">
        <v>0</v>
      </c>
    </row>
    <row r="210" spans="1:37" s="612" customFormat="1" ht="15" customHeight="1" outlineLevel="1">
      <c r="A210" s="615" t="s">
        <v>14271</v>
      </c>
      <c r="B210" s="621">
        <v>91341</v>
      </c>
      <c r="C210" s="595" t="str">
        <f>IF($B210="","",IFERROR(VLOOKUP($B210,SERVIÇOS!$A:$F,2,0),IFERROR(VLOOKUP($B210,'COMPOSIÇÕES COMPLEMENTARES '!$C:$K,2,0),"")))</f>
        <v>PORTA EM ALUMÍNIO DE ABRIR TIPO VENEZIANA COM GUARNIÇÃO, FIXAÇÃO COM PARAFUSOS - FORNECIMENTO E INSTALAÇÃO. AF_12/2019</v>
      </c>
      <c r="D210" s="617" t="str">
        <f>IF($B210="","",IFERROR(VLOOKUP($B210,SERVIÇOS!$A:$F,3,0),IFERROR(VLOOKUP($B210,'COMPOSIÇÕES COMPLEMENTARES '!$C:$K,3,0),"")))</f>
        <v>M2</v>
      </c>
      <c r="E210" s="618">
        <v>14.7</v>
      </c>
      <c r="F210" s="619">
        <f>IF($B210="","",IFERROR(VLOOKUP($B210,SERVIÇOS!$A:$F,4,0),IFERROR(VLOOKUP($B210,'COMPOSIÇÕES COMPLEMENTARES '!$C:$K,6,0),"")))</f>
        <v>1164.3900000000001</v>
      </c>
      <c r="G210" s="619">
        <f>IF($B210="","",IFERROR(VLOOKUP($B210,SERVIÇOS!$A:$F,5,0),IFERROR(VLOOKUP($B210,'COMPOSIÇÕES COMPLEMENTARES '!$C:$K,7,0),"")))</f>
        <v>12.75</v>
      </c>
      <c r="H210" s="619">
        <f t="shared" si="135"/>
        <v>1177.1400000000001</v>
      </c>
      <c r="I210" s="619">
        <f t="shared" si="153"/>
        <v>17116.53</v>
      </c>
      <c r="J210" s="619">
        <f t="shared" si="154"/>
        <v>187.42</v>
      </c>
      <c r="K210" s="619">
        <f t="shared" si="166"/>
        <v>17303.949999999997</v>
      </c>
      <c r="L210" s="619"/>
      <c r="N210" s="433"/>
      <c r="O210" s="434" t="str">
        <f t="shared" si="137"/>
        <v/>
      </c>
      <c r="P210" s="433"/>
      <c r="Q210" s="435" t="str">
        <f t="shared" si="138"/>
        <v/>
      </c>
      <c r="R210" s="433"/>
      <c r="S210" s="436" t="str">
        <f t="shared" si="139"/>
        <v/>
      </c>
      <c r="T210" s="437">
        <f ca="1">SUMIF($N$8:S$9,"QUANT.",N210:S210)</f>
        <v>0</v>
      </c>
      <c r="U210" s="438">
        <f t="shared" ca="1" si="134"/>
        <v>0</v>
      </c>
      <c r="V210" s="450" t="str">
        <f t="shared" ca="1" si="136"/>
        <v>MEDIR</v>
      </c>
      <c r="W210" s="451">
        <f t="shared" ca="1" si="140"/>
        <v>14.7</v>
      </c>
      <c r="X210" s="451">
        <f t="shared" ca="1" si="141"/>
        <v>17303.949999999997</v>
      </c>
      <c r="AJ210" s="614">
        <f t="shared" si="111"/>
        <v>91341</v>
      </c>
      <c r="AK210" s="614">
        <v>0</v>
      </c>
    </row>
    <row r="211" spans="1:37" s="612" customFormat="1" ht="15" customHeight="1" outlineLevel="1">
      <c r="A211" s="615" t="s">
        <v>14272</v>
      </c>
      <c r="B211" s="621">
        <v>100702</v>
      </c>
      <c r="C211" s="595" t="str">
        <f>IF($B211="","",IFERROR(VLOOKUP($B211,SERVIÇOS!$A:$F,2,0),IFERROR(VLOOKUP($B211,'COMPOSIÇÕES COMPLEMENTARES '!$C:$K,2,0),"")))</f>
        <v>PORTA DE CORRER DE ALUMÍNIO, COM DUAS FOLHAS PARA VIDRO, INCLUSO VIDRO LISO INCOLOR, FECHADURA E PUXADOR, SEM ALIZAR. AF_12/2019</v>
      </c>
      <c r="D211" s="617" t="str">
        <f>IF($B211="","",IFERROR(VLOOKUP($B211,SERVIÇOS!$A:$F,3,0),IFERROR(VLOOKUP($B211,'COMPOSIÇÕES COMPLEMENTARES '!$C:$K,3,0),"")))</f>
        <v>M2</v>
      </c>
      <c r="E211" s="618">
        <v>11.7</v>
      </c>
      <c r="F211" s="619">
        <f>IF($B211="","",IFERROR(VLOOKUP($B211,SERVIÇOS!$A:$F,4,0),IFERROR(VLOOKUP($B211,'COMPOSIÇÕES COMPLEMENTARES '!$C:$K,6,0),"")))</f>
        <v>812.78</v>
      </c>
      <c r="G211" s="619">
        <f>IF($B211="","",IFERROR(VLOOKUP($B211,SERVIÇOS!$A:$F,5,0),IFERROR(VLOOKUP($B211,'COMPOSIÇÕES COMPLEMENTARES '!$C:$K,7,0),"")))</f>
        <v>9.4</v>
      </c>
      <c r="H211" s="619">
        <f t="shared" si="135"/>
        <v>822.18</v>
      </c>
      <c r="I211" s="619">
        <f t="shared" si="153"/>
        <v>9509.52</v>
      </c>
      <c r="J211" s="619">
        <f t="shared" si="154"/>
        <v>109.98</v>
      </c>
      <c r="K211" s="619">
        <f t="shared" si="166"/>
        <v>9619.5</v>
      </c>
      <c r="L211" s="619"/>
      <c r="N211" s="433"/>
      <c r="O211" s="434" t="str">
        <f t="shared" si="137"/>
        <v/>
      </c>
      <c r="P211" s="433"/>
      <c r="Q211" s="435" t="str">
        <f t="shared" si="138"/>
        <v/>
      </c>
      <c r="R211" s="433"/>
      <c r="S211" s="436" t="str">
        <f t="shared" si="139"/>
        <v/>
      </c>
      <c r="T211" s="437">
        <f ca="1">SUMIF($N$8:S$9,"QUANT.",N211:S211)</f>
        <v>0</v>
      </c>
      <c r="U211" s="438">
        <f t="shared" ca="1" si="134"/>
        <v>0</v>
      </c>
      <c r="V211" s="450" t="str">
        <f t="shared" ca="1" si="136"/>
        <v>MEDIR</v>
      </c>
      <c r="W211" s="451">
        <f t="shared" ca="1" si="140"/>
        <v>11.7</v>
      </c>
      <c r="X211" s="451">
        <f t="shared" ca="1" si="141"/>
        <v>9619.5</v>
      </c>
      <c r="AJ211" s="614">
        <f t="shared" si="111"/>
        <v>100702</v>
      </c>
      <c r="AK211" s="614">
        <v>0</v>
      </c>
    </row>
    <row r="212" spans="1:37" s="612" customFormat="1" ht="15" customHeight="1" outlineLevel="1">
      <c r="A212" s="615" t="s">
        <v>14273</v>
      </c>
      <c r="B212" s="621">
        <v>100675</v>
      </c>
      <c r="C212" s="595" t="str">
        <f>IF($B212="","",IFERROR(VLOOKUP($B212,SERVIÇOS!$A:$F,2,0),IFERROR(VLOOKUP($B212,'COMPOSIÇÕES COMPLEMENTARES '!$C:$K,2,0),"")))</f>
        <v>KIT DE PORTA-PRONTA DE MADEIRA EM ACABAMENTO MELAMÍNICO BRANCO, FOLHA LEVE OU MÉDIA, 90X210, EXCLUSIVE FECHADURA, FIXAÇÃO COM PREENCHIMENTO TOTAL DE ESPUMA EXPANSIVA - FORNECIMENTO E INSTALAÇÃO. AF_12/2019</v>
      </c>
      <c r="D212" s="617" t="str">
        <f>IF($B212="","",IFERROR(VLOOKUP($B212,SERVIÇOS!$A:$F,3,0),IFERROR(VLOOKUP($B212,'COMPOSIÇÕES COMPLEMENTARES '!$C:$K,3,0),"")))</f>
        <v>UN</v>
      </c>
      <c r="E212" s="618">
        <v>26</v>
      </c>
      <c r="F212" s="619">
        <f>IF($B212="","",IFERROR(VLOOKUP($B212,SERVIÇOS!$A:$F,4,0),IFERROR(VLOOKUP($B212,'COMPOSIÇÕES COMPLEMENTARES '!$C:$K,6,0),"")))</f>
        <v>873.28000000000009</v>
      </c>
      <c r="G212" s="619">
        <f>IF($B212="","",IFERROR(VLOOKUP($B212,SERVIÇOS!$A:$F,5,0),IFERROR(VLOOKUP($B212,'COMPOSIÇÕES COMPLEMENTARES '!$C:$K,7,0),"")))</f>
        <v>21.67</v>
      </c>
      <c r="H212" s="619">
        <f t="shared" si="135"/>
        <v>894.95</v>
      </c>
      <c r="I212" s="619">
        <f t="shared" si="153"/>
        <v>22705.279999999999</v>
      </c>
      <c r="J212" s="619">
        <f t="shared" si="154"/>
        <v>563.41999999999996</v>
      </c>
      <c r="K212" s="619">
        <f t="shared" si="166"/>
        <v>23268.699999999997</v>
      </c>
      <c r="L212" s="619"/>
      <c r="N212" s="433"/>
      <c r="O212" s="434" t="str">
        <f t="shared" si="137"/>
        <v/>
      </c>
      <c r="P212" s="433"/>
      <c r="Q212" s="435" t="str">
        <f t="shared" si="138"/>
        <v/>
      </c>
      <c r="R212" s="433"/>
      <c r="S212" s="436" t="str">
        <f t="shared" si="139"/>
        <v/>
      </c>
      <c r="T212" s="437">
        <f ca="1">SUMIF($N$8:S$9,"QUANT.",N212:S212)</f>
        <v>0</v>
      </c>
      <c r="U212" s="438">
        <f t="shared" ca="1" si="134"/>
        <v>0</v>
      </c>
      <c r="V212" s="450" t="str">
        <f t="shared" ca="1" si="136"/>
        <v>MEDIR</v>
      </c>
      <c r="W212" s="451">
        <f t="shared" ca="1" si="140"/>
        <v>26</v>
      </c>
      <c r="X212" s="451">
        <f t="shared" ca="1" si="141"/>
        <v>23268.699999999997</v>
      </c>
      <c r="AJ212" s="614">
        <f t="shared" si="111"/>
        <v>100675</v>
      </c>
      <c r="AK212" s="614">
        <v>0</v>
      </c>
    </row>
    <row r="213" spans="1:37" s="612" customFormat="1" ht="15" customHeight="1" outlineLevel="1">
      <c r="A213" s="615" t="s">
        <v>14312</v>
      </c>
      <c r="B213" s="621" t="s">
        <v>14086</v>
      </c>
      <c r="C213" s="595" t="str">
        <f>IF($B213="","",IFERROR(VLOOKUP($B213,SERVIÇOS!$A:$F,2,0),IFERROR(VLOOKUP($B213,'COMPOSIÇÕES COMPLEMENTARES '!$C:$K,2,0),"")))</f>
        <v>TELA DE NYLON TIPO MOSQUITEIRO COM MOLDURA EM ALUMÍNIO ANODIZADO NATURAL</v>
      </c>
      <c r="D213" s="617" t="str">
        <f>IF($B213="","",IFERROR(VLOOKUP($B213,SERVIÇOS!$A:$F,3,0),IFERROR(VLOOKUP($B213,'COMPOSIÇÕES COMPLEMENTARES '!$C:$K,3,0),"")))</f>
        <v>M2</v>
      </c>
      <c r="E213" s="618">
        <v>28.05</v>
      </c>
      <c r="F213" s="619">
        <f>IF($B213="","",IFERROR(VLOOKUP($B213,SERVIÇOS!$A:$F,4,0),IFERROR(VLOOKUP($B213,'COMPOSIÇÕES COMPLEMENTARES '!$C:$K,6,0),"")))</f>
        <v>153.43</v>
      </c>
      <c r="G213" s="619">
        <f>IF($B213="","",IFERROR(VLOOKUP($B213,SERVIÇOS!$A:$F,5,0),IFERROR(VLOOKUP($B213,'COMPOSIÇÕES COMPLEMENTARES '!$C:$K,7,0),"")))</f>
        <v>12.8</v>
      </c>
      <c r="H213" s="619">
        <f t="shared" ref="H213" si="167">IF(E213="","",F213+G213)</f>
        <v>166.23000000000002</v>
      </c>
      <c r="I213" s="619">
        <f t="shared" ref="I213" si="168">IF(E213="","",TRUNC((E213*F213),2))</f>
        <v>4303.71</v>
      </c>
      <c r="J213" s="619">
        <f t="shared" ref="J213" si="169">IF(E213="","",TRUNC((E213*G213),2))</f>
        <v>359.04</v>
      </c>
      <c r="K213" s="619">
        <f t="shared" si="166"/>
        <v>4662.75</v>
      </c>
      <c r="L213" s="619"/>
      <c r="N213" s="433"/>
      <c r="O213" s="434" t="str">
        <f t="shared" ref="O213" si="170">IF(OR(N213="",$K213=""),"",(N213/$E213)*$K213)</f>
        <v/>
      </c>
      <c r="P213" s="433"/>
      <c r="Q213" s="435" t="str">
        <f t="shared" ref="Q213" si="171">IF(OR(P213="",$K213=""),"",(P213/$E213)*$K213)</f>
        <v/>
      </c>
      <c r="R213" s="433"/>
      <c r="S213" s="436" t="str">
        <f t="shared" ref="S213" si="172">IF(OR(R213="",$K213=""),"",(R213/$E213)*$K213)</f>
        <v/>
      </c>
      <c r="T213" s="437">
        <f ca="1">SUMIF($N$8:S$9,"QUANT.",N213:S213)</f>
        <v>0</v>
      </c>
      <c r="U213" s="438">
        <f t="shared" ref="U213" ca="1" si="173">SUMIF($N$8:$S$9,"CUSTO",N213:S213)</f>
        <v>0</v>
      </c>
      <c r="V213" s="450" t="str">
        <f t="shared" ref="V213" ca="1" si="174">IF(B213&lt;&gt;"",IF(U213=0,"MEDIR",IF(K213-U213=0,"OK",IF(K213-U213&gt;0,"MEDIR","ALERTA!"))),"")</f>
        <v>MEDIR</v>
      </c>
      <c r="W213" s="451">
        <f t="shared" ref="W213" ca="1" si="175">IF(T213="",0,E213-T213)</f>
        <v>28.05</v>
      </c>
      <c r="X213" s="451">
        <f t="shared" ref="X213" ca="1" si="176">IF(U213="",0,K213-U213)</f>
        <v>4662.75</v>
      </c>
      <c r="AJ213" s="614" t="e">
        <f t="shared" ref="AJ213" si="177">B213-AK213</f>
        <v>#VALUE!</v>
      </c>
      <c r="AK213" s="614">
        <v>1</v>
      </c>
    </row>
    <row r="214" spans="1:37" s="612" customFormat="1" ht="15" customHeight="1" outlineLevel="1">
      <c r="A214" s="615"/>
      <c r="B214" s="621"/>
      <c r="C214" s="595" t="str">
        <f>IF($B214="","",IFERROR(VLOOKUP($B214,SERVIÇOS!$A:$F,2,0),IFERROR(VLOOKUP($B214,'COMPOSIÇÕES COMPLEMENTARES '!$C:$K,2,0),"")))</f>
        <v/>
      </c>
      <c r="D214" s="617" t="str">
        <f>IF($B214="","",IFERROR(VLOOKUP($B214,SERVIÇOS!$A:$F,3,0),IFERROR(VLOOKUP($B214,'COMPOSIÇÕES COMPLEMENTARES '!$C:$K,3,0),"")))</f>
        <v/>
      </c>
      <c r="E214" s="618"/>
      <c r="F214" s="619" t="str">
        <f>IF($B214="","",IFERROR(VLOOKUP($B214,SERVIÇOS!$A:$F,4,0),IFERROR(VLOOKUP($B214,'COMPOSIÇÕES COMPLEMENTARES '!$C:$K,6,0),"")))</f>
        <v/>
      </c>
      <c r="G214" s="619" t="str">
        <f>IF($B214="","",IFERROR(VLOOKUP($B214,SERVIÇOS!$A:$F,5,0),IFERROR(VLOOKUP($B214,'COMPOSIÇÕES COMPLEMENTARES '!$C:$K,7,0),"")))</f>
        <v/>
      </c>
      <c r="H214" s="619" t="str">
        <f t="shared" si="135"/>
        <v/>
      </c>
      <c r="I214" s="619" t="str">
        <f t="shared" si="153"/>
        <v/>
      </c>
      <c r="J214" s="619" t="str">
        <f t="shared" si="154"/>
        <v/>
      </c>
      <c r="K214" s="619" t="str">
        <f t="shared" si="166"/>
        <v/>
      </c>
      <c r="L214" s="619"/>
      <c r="N214" s="433"/>
      <c r="O214" s="434" t="str">
        <f t="shared" si="137"/>
        <v/>
      </c>
      <c r="P214" s="433"/>
      <c r="Q214" s="435" t="str">
        <f t="shared" si="138"/>
        <v/>
      </c>
      <c r="R214" s="433"/>
      <c r="S214" s="436" t="str">
        <f t="shared" si="139"/>
        <v/>
      </c>
      <c r="T214" s="437">
        <f ca="1">SUMIF($N$8:S$9,"QUANT.",N214:S214)</f>
        <v>0</v>
      </c>
      <c r="U214" s="438">
        <f t="shared" ca="1" si="134"/>
        <v>0</v>
      </c>
      <c r="V214" s="450" t="str">
        <f t="shared" si="136"/>
        <v/>
      </c>
      <c r="W214" s="451">
        <f t="shared" ca="1" si="140"/>
        <v>0</v>
      </c>
      <c r="X214" s="451" t="e">
        <f t="shared" ca="1" si="141"/>
        <v>#VALUE!</v>
      </c>
      <c r="AJ214" s="614">
        <f t="shared" si="111"/>
        <v>0</v>
      </c>
      <c r="AK214" s="614">
        <v>0</v>
      </c>
    </row>
    <row r="215" spans="1:37" s="623" customFormat="1" ht="15" customHeight="1">
      <c r="A215" s="625">
        <v>13</v>
      </c>
      <c r="B215" s="626"/>
      <c r="C215" s="597" t="s">
        <v>14130</v>
      </c>
      <c r="D215" s="627"/>
      <c r="E215" s="628"/>
      <c r="F215" s="629"/>
      <c r="G215" s="630"/>
      <c r="H215" s="630"/>
      <c r="I215" s="631">
        <f>TRUNC(SUMIF(I216:I226,"&gt;0",I216:I226),2)</f>
        <v>54446.13</v>
      </c>
      <c r="J215" s="631">
        <f>TRUNC(SUMIF(J216:J226,"&gt;0",J216:J226),2)</f>
        <v>39828.07</v>
      </c>
      <c r="K215" s="632"/>
      <c r="L215" s="631">
        <f>SUMIF(I215:J215,"&gt;0",I215:J215)</f>
        <v>94274.2</v>
      </c>
      <c r="N215" s="613"/>
      <c r="O215" s="613"/>
      <c r="P215" s="613"/>
      <c r="Q215" s="613"/>
      <c r="R215" s="613"/>
      <c r="S215" s="613"/>
      <c r="T215" s="613"/>
      <c r="U215" s="613"/>
      <c r="V215" s="613"/>
      <c r="W215" s="613"/>
      <c r="X215" s="613"/>
      <c r="AJ215" s="624"/>
      <c r="AK215" s="624"/>
    </row>
    <row r="216" spans="1:37" s="612" customFormat="1" ht="15" customHeight="1" outlineLevel="1">
      <c r="A216" s="615"/>
      <c r="B216" s="621"/>
      <c r="C216" s="598" t="s">
        <v>14127</v>
      </c>
      <c r="D216" s="617" t="str">
        <f>IF($B216="","",IFERROR(VLOOKUP($B216,SERVIÇOS!$A:$F,3,0),IFERROR(VLOOKUP($B216,'COMPOSIÇÕES COMPLEMENTARES '!$C:$K,3,0),"")))</f>
        <v/>
      </c>
      <c r="E216" s="618"/>
      <c r="F216" s="619" t="str">
        <f>IF($B216="","",IFERROR(VLOOKUP($B216,SERVIÇOS!$A:$F,4,0),IFERROR(VLOOKUP($B216,'COMPOSIÇÕES COMPLEMENTARES '!$C:$K,6,0),"")))</f>
        <v/>
      </c>
      <c r="G216" s="619" t="str">
        <f>IF($B216="","",IFERROR(VLOOKUP($B216,SERVIÇOS!$A:$F,5,0),IFERROR(VLOOKUP($B216,'COMPOSIÇÕES COMPLEMENTARES '!$C:$K,7,0),"")))</f>
        <v/>
      </c>
      <c r="H216" s="619" t="str">
        <f t="shared" si="135"/>
        <v/>
      </c>
      <c r="I216" s="619" t="str">
        <f t="shared" si="153"/>
        <v/>
      </c>
      <c r="J216" s="619" t="str">
        <f t="shared" si="154"/>
        <v/>
      </c>
      <c r="K216" s="619" t="str">
        <f t="shared" si="166"/>
        <v/>
      </c>
      <c r="L216" s="619"/>
      <c r="N216" s="433"/>
      <c r="O216" s="434" t="str">
        <f t="shared" si="137"/>
        <v/>
      </c>
      <c r="P216" s="433"/>
      <c r="Q216" s="435" t="str">
        <f t="shared" si="138"/>
        <v/>
      </c>
      <c r="R216" s="433"/>
      <c r="S216" s="436" t="str">
        <f t="shared" si="139"/>
        <v/>
      </c>
      <c r="T216" s="437">
        <f ca="1">SUMIF($N$8:S$9,"QUANT.",N216:S216)</f>
        <v>0</v>
      </c>
      <c r="U216" s="438">
        <f t="shared" ca="1" si="134"/>
        <v>0</v>
      </c>
      <c r="V216" s="450" t="str">
        <f t="shared" si="136"/>
        <v/>
      </c>
      <c r="W216" s="451">
        <f t="shared" ca="1" si="140"/>
        <v>0</v>
      </c>
      <c r="X216" s="451" t="e">
        <f t="shared" ca="1" si="141"/>
        <v>#VALUE!</v>
      </c>
      <c r="AJ216" s="614">
        <f t="shared" ref="AJ216:AJ279" si="178">B216-AK216</f>
        <v>0</v>
      </c>
      <c r="AK216" s="614">
        <v>0</v>
      </c>
    </row>
    <row r="217" spans="1:37" s="612" customFormat="1" ht="15" customHeight="1" outlineLevel="1">
      <c r="A217" s="615" t="s">
        <v>14274</v>
      </c>
      <c r="B217" s="621">
        <v>96120</v>
      </c>
      <c r="C217" s="595" t="str">
        <f>IF($B217="","",IFERROR(VLOOKUP($B217,SERVIÇOS!$A:$F,2,0),IFERROR(VLOOKUP($B217,'COMPOSIÇÕES COMPLEMENTARES '!$C:$K,2,0),"")))</f>
        <v>ACABAMENTOS PARA FORRO (MOLDURA DE GESSO). AF_05/2017</v>
      </c>
      <c r="D217" s="617" t="str">
        <f>IF($B217="","",IFERROR(VLOOKUP($B217,SERVIÇOS!$A:$F,3,0),IFERROR(VLOOKUP($B217,'COMPOSIÇÕES COMPLEMENTARES '!$C:$K,3,0),"")))</f>
        <v>M</v>
      </c>
      <c r="E217" s="618">
        <v>19.78</v>
      </c>
      <c r="F217" s="619">
        <f>IF($B217="","",IFERROR(VLOOKUP($B217,SERVIÇOS!$A:$F,4,0),IFERROR(VLOOKUP($B217,'COMPOSIÇÕES COMPLEMENTARES '!$C:$K,6,0),"")))</f>
        <v>1.83</v>
      </c>
      <c r="G217" s="619">
        <f>IF($B217="","",IFERROR(VLOOKUP($B217,SERVIÇOS!$A:$F,5,0),IFERROR(VLOOKUP($B217,'COMPOSIÇÕES COMPLEMENTARES '!$C:$K,7,0),"")))</f>
        <v>1.44</v>
      </c>
      <c r="H217" s="619">
        <f t="shared" si="135"/>
        <v>3.27</v>
      </c>
      <c r="I217" s="619">
        <f t="shared" si="153"/>
        <v>36.19</v>
      </c>
      <c r="J217" s="619">
        <f t="shared" si="154"/>
        <v>28.48</v>
      </c>
      <c r="K217" s="619">
        <f t="shared" si="166"/>
        <v>64.67</v>
      </c>
      <c r="L217" s="619"/>
      <c r="N217" s="433"/>
      <c r="O217" s="434" t="str">
        <f t="shared" si="137"/>
        <v/>
      </c>
      <c r="P217" s="433"/>
      <c r="Q217" s="435" t="str">
        <f t="shared" si="138"/>
        <v/>
      </c>
      <c r="R217" s="433"/>
      <c r="S217" s="436" t="str">
        <f t="shared" si="139"/>
        <v/>
      </c>
      <c r="T217" s="437">
        <f ca="1">SUMIF($N$8:S$9,"QUANT.",N217:S217)</f>
        <v>0</v>
      </c>
      <c r="U217" s="438">
        <f t="shared" ca="1" si="134"/>
        <v>0</v>
      </c>
      <c r="V217" s="450" t="str">
        <f t="shared" ca="1" si="136"/>
        <v>MEDIR</v>
      </c>
      <c r="W217" s="451">
        <f t="shared" ca="1" si="140"/>
        <v>19.78</v>
      </c>
      <c r="X217" s="451">
        <f t="shared" ca="1" si="141"/>
        <v>64.67</v>
      </c>
      <c r="AJ217" s="614">
        <f t="shared" si="178"/>
        <v>96120</v>
      </c>
      <c r="AK217" s="614">
        <v>0</v>
      </c>
    </row>
    <row r="218" spans="1:37" s="612" customFormat="1" ht="15" customHeight="1" outlineLevel="1">
      <c r="A218" s="615" t="s">
        <v>14275</v>
      </c>
      <c r="B218" s="621">
        <v>96113</v>
      </c>
      <c r="C218" s="595" t="str">
        <f>IF($B218="","",IFERROR(VLOOKUP($B218,SERVIÇOS!$A:$F,2,0),IFERROR(VLOOKUP($B218,'COMPOSIÇÕES COMPLEMENTARES '!$C:$K,2,0),"")))</f>
        <v>FORRO EM PLACAS DE GESSO, PARA AMBIENTES COMERCIAIS. AF_05/2017_PS</v>
      </c>
      <c r="D218" s="617" t="str">
        <f>IF($B218="","",IFERROR(VLOOKUP($B218,SERVIÇOS!$A:$F,3,0),IFERROR(VLOOKUP($B218,'COMPOSIÇÕES COMPLEMENTARES '!$C:$K,3,0),"")))</f>
        <v>M2</v>
      </c>
      <c r="E218" s="618">
        <v>11.59</v>
      </c>
      <c r="F218" s="619">
        <f>IF($B218="","",IFERROR(VLOOKUP($B218,SERVIÇOS!$A:$F,4,0),IFERROR(VLOOKUP($B218,'COMPOSIÇÕES COMPLEMENTARES '!$C:$K,6,0),"")))</f>
        <v>21.86</v>
      </c>
      <c r="G218" s="619">
        <f>IF($B218="","",IFERROR(VLOOKUP($B218,SERVIÇOS!$A:$F,5,0),IFERROR(VLOOKUP($B218,'COMPOSIÇÕES COMPLEMENTARES '!$C:$K,7,0),"")))</f>
        <v>20.21</v>
      </c>
      <c r="H218" s="619">
        <f t="shared" si="135"/>
        <v>42.07</v>
      </c>
      <c r="I218" s="619">
        <f t="shared" si="153"/>
        <v>253.35</v>
      </c>
      <c r="J218" s="619">
        <f t="shared" si="154"/>
        <v>234.23</v>
      </c>
      <c r="K218" s="619">
        <f t="shared" si="166"/>
        <v>487.58</v>
      </c>
      <c r="L218" s="619"/>
      <c r="N218" s="433"/>
      <c r="O218" s="434" t="str">
        <f t="shared" si="137"/>
        <v/>
      </c>
      <c r="P218" s="433"/>
      <c r="Q218" s="435" t="str">
        <f t="shared" si="138"/>
        <v/>
      </c>
      <c r="R218" s="433"/>
      <c r="S218" s="436" t="str">
        <f t="shared" si="139"/>
        <v/>
      </c>
      <c r="T218" s="437">
        <f ca="1">SUMIF($N$8:S$9,"QUANT.",N218:S218)</f>
        <v>0</v>
      </c>
      <c r="U218" s="438">
        <f t="shared" ca="1" si="134"/>
        <v>0</v>
      </c>
      <c r="V218" s="450" t="str">
        <f t="shared" ca="1" si="136"/>
        <v>MEDIR</v>
      </c>
      <c r="W218" s="451">
        <f t="shared" ca="1" si="140"/>
        <v>11.59</v>
      </c>
      <c r="X218" s="451">
        <f t="shared" ca="1" si="141"/>
        <v>487.58</v>
      </c>
      <c r="AJ218" s="614">
        <f t="shared" si="178"/>
        <v>96113</v>
      </c>
      <c r="AK218" s="614">
        <v>0</v>
      </c>
    </row>
    <row r="219" spans="1:37" s="612" customFormat="1" ht="15" customHeight="1" outlineLevel="1">
      <c r="A219" s="615" t="s">
        <v>14276</v>
      </c>
      <c r="B219" s="621">
        <v>88484</v>
      </c>
      <c r="C219" s="595" t="str">
        <f>IF($B219="","",IFERROR(VLOOKUP($B219,SERVIÇOS!$A:$F,2,0),IFERROR(VLOOKUP($B219,'COMPOSIÇÕES COMPLEMENTARES '!$C:$K,2,0),"")))</f>
        <v>APLICAÇÃO DE FUNDO SELADOR ACRÍLICO EM TETO, UMA DEMÃO. AF_06/2014</v>
      </c>
      <c r="D219" s="617" t="str">
        <f>IF($B219="","",IFERROR(VLOOKUP($B219,SERVIÇOS!$A:$F,3,0),IFERROR(VLOOKUP($B219,'COMPOSIÇÕES COMPLEMENTARES '!$C:$K,3,0),"")))</f>
        <v>M2</v>
      </c>
      <c r="E219" s="618">
        <v>477.32</v>
      </c>
      <c r="F219" s="619">
        <f>IF($B219="","",IFERROR(VLOOKUP($B219,SERVIÇOS!$A:$F,4,0),IFERROR(VLOOKUP($B219,'COMPOSIÇÕES COMPLEMENTARES '!$C:$K,6,0),"")))</f>
        <v>2.23</v>
      </c>
      <c r="G219" s="619">
        <f>IF($B219="","",IFERROR(VLOOKUP($B219,SERVIÇOS!$A:$F,5,0),IFERROR(VLOOKUP($B219,'COMPOSIÇÕES COMPLEMENTARES '!$C:$K,7,0),"")))</f>
        <v>1.58</v>
      </c>
      <c r="H219" s="619">
        <f t="shared" si="135"/>
        <v>3.81</v>
      </c>
      <c r="I219" s="619">
        <f t="shared" si="153"/>
        <v>1064.42</v>
      </c>
      <c r="J219" s="619">
        <f t="shared" si="154"/>
        <v>754.16</v>
      </c>
      <c r="K219" s="619">
        <f t="shared" si="166"/>
        <v>1818.58</v>
      </c>
      <c r="L219" s="619"/>
      <c r="N219" s="433"/>
      <c r="O219" s="434" t="str">
        <f t="shared" si="137"/>
        <v/>
      </c>
      <c r="P219" s="433"/>
      <c r="Q219" s="435" t="str">
        <f t="shared" si="138"/>
        <v/>
      </c>
      <c r="R219" s="433"/>
      <c r="S219" s="436" t="str">
        <f t="shared" si="139"/>
        <v/>
      </c>
      <c r="T219" s="437">
        <f ca="1">SUMIF($N$8:S$9,"QUANT.",N219:S219)</f>
        <v>0</v>
      </c>
      <c r="U219" s="438">
        <f t="shared" ca="1" si="134"/>
        <v>0</v>
      </c>
      <c r="V219" s="450" t="str">
        <f t="shared" ca="1" si="136"/>
        <v>MEDIR</v>
      </c>
      <c r="W219" s="451">
        <f t="shared" ca="1" si="140"/>
        <v>477.32</v>
      </c>
      <c r="X219" s="451">
        <f t="shared" ca="1" si="141"/>
        <v>1818.58</v>
      </c>
      <c r="AJ219" s="614">
        <f t="shared" si="178"/>
        <v>88484</v>
      </c>
      <c r="AK219" s="614">
        <v>0</v>
      </c>
    </row>
    <row r="220" spans="1:37" s="612" customFormat="1" ht="15" customHeight="1" outlineLevel="1">
      <c r="A220" s="615" t="s">
        <v>14277</v>
      </c>
      <c r="B220" s="621">
        <v>88496</v>
      </c>
      <c r="C220" s="595" t="str">
        <f>IF($B220="","",IFERROR(VLOOKUP($B220,SERVIÇOS!$A:$F,2,0),IFERROR(VLOOKUP($B220,'COMPOSIÇÕES COMPLEMENTARES '!$C:$K,2,0),"")))</f>
        <v>APLICAÇÃO E LIXAMENTO DE MASSA LÁTEX EM TETO, DUAS DEMÃOS. AF_06/2014</v>
      </c>
      <c r="D220" s="617" t="str">
        <f>IF($B220="","",IFERROR(VLOOKUP($B220,SERVIÇOS!$A:$F,3,0),IFERROR(VLOOKUP($B220,'COMPOSIÇÕES COMPLEMENTARES '!$C:$K,3,0),"")))</f>
        <v>M2</v>
      </c>
      <c r="E220" s="618">
        <v>477.32</v>
      </c>
      <c r="F220" s="619">
        <f>IF($B220="","",IFERROR(VLOOKUP($B220,SERVIÇOS!$A:$F,4,0),IFERROR(VLOOKUP($B220,'COMPOSIÇÕES COMPLEMENTARES '!$C:$K,6,0),"")))</f>
        <v>15.839999999999996</v>
      </c>
      <c r="G220" s="619">
        <f>IF($B220="","",IFERROR(VLOOKUP($B220,SERVIÇOS!$A:$F,5,0),IFERROR(VLOOKUP($B220,'COMPOSIÇÕES COMPLEMENTARES '!$C:$K,7,0),"")))</f>
        <v>20.82</v>
      </c>
      <c r="H220" s="619">
        <f t="shared" si="135"/>
        <v>36.659999999999997</v>
      </c>
      <c r="I220" s="619">
        <f t="shared" si="153"/>
        <v>7560.74</v>
      </c>
      <c r="J220" s="619">
        <f t="shared" si="154"/>
        <v>9937.7999999999993</v>
      </c>
      <c r="K220" s="619">
        <f t="shared" si="166"/>
        <v>17498.54</v>
      </c>
      <c r="L220" s="619"/>
      <c r="N220" s="433"/>
      <c r="O220" s="434" t="str">
        <f t="shared" si="137"/>
        <v/>
      </c>
      <c r="P220" s="433"/>
      <c r="Q220" s="435" t="str">
        <f t="shared" si="138"/>
        <v/>
      </c>
      <c r="R220" s="433"/>
      <c r="S220" s="436" t="str">
        <f t="shared" si="139"/>
        <v/>
      </c>
      <c r="T220" s="437">
        <f ca="1">SUMIF($N$8:S$9,"QUANT.",N220:S220)</f>
        <v>0</v>
      </c>
      <c r="U220" s="438">
        <f t="shared" ca="1" si="134"/>
        <v>0</v>
      </c>
      <c r="V220" s="450" t="str">
        <f t="shared" ca="1" si="136"/>
        <v>MEDIR</v>
      </c>
      <c r="W220" s="451">
        <f t="shared" ca="1" si="140"/>
        <v>477.32</v>
      </c>
      <c r="X220" s="451">
        <f t="shared" ca="1" si="141"/>
        <v>17498.54</v>
      </c>
      <c r="AJ220" s="614">
        <f t="shared" si="178"/>
        <v>88496</v>
      </c>
      <c r="AK220" s="614">
        <v>0</v>
      </c>
    </row>
    <row r="221" spans="1:37" s="612" customFormat="1" ht="15" customHeight="1" outlineLevel="1">
      <c r="A221" s="615" t="s">
        <v>14278</v>
      </c>
      <c r="B221" s="621">
        <v>88488</v>
      </c>
      <c r="C221" s="595" t="str">
        <f>IF($B221="","",IFERROR(VLOOKUP($B221,SERVIÇOS!$A:$F,2,0),IFERROR(VLOOKUP($B221,'COMPOSIÇÕES COMPLEMENTARES '!$C:$K,2,0),"")))</f>
        <v>APLICAÇÃO MANUAL DE PINTURA COM TINTA LÁTEX ACRÍLICA EM TETO, DUAS DEMÃOS. AF_06/2014</v>
      </c>
      <c r="D221" s="617" t="str">
        <f>IF($B221="","",IFERROR(VLOOKUP($B221,SERVIÇOS!$A:$F,3,0),IFERROR(VLOOKUP($B221,'COMPOSIÇÕES COMPLEMENTARES '!$C:$K,3,0),"")))</f>
        <v>M2</v>
      </c>
      <c r="E221" s="618">
        <v>477.32</v>
      </c>
      <c r="F221" s="619">
        <f>IF($B221="","",IFERROR(VLOOKUP($B221,SERVIÇOS!$A:$F,4,0),IFERROR(VLOOKUP($B221,'COMPOSIÇÕES COMPLEMENTARES '!$C:$K,6,0),"")))</f>
        <v>11.73</v>
      </c>
      <c r="G221" s="619">
        <f>IF($B221="","",IFERROR(VLOOKUP($B221,SERVIÇOS!$A:$F,5,0),IFERROR(VLOOKUP($B221,'COMPOSIÇÕES COMPLEMENTARES '!$C:$K,7,0),"")))</f>
        <v>7.55</v>
      </c>
      <c r="H221" s="619">
        <f t="shared" si="135"/>
        <v>19.28</v>
      </c>
      <c r="I221" s="619">
        <f t="shared" si="153"/>
        <v>5598.96</v>
      </c>
      <c r="J221" s="619">
        <f t="shared" si="154"/>
        <v>3603.76</v>
      </c>
      <c r="K221" s="619">
        <f t="shared" si="166"/>
        <v>9202.7200000000012</v>
      </c>
      <c r="L221" s="619"/>
      <c r="N221" s="433"/>
      <c r="O221" s="434" t="str">
        <f t="shared" si="137"/>
        <v/>
      </c>
      <c r="P221" s="433"/>
      <c r="Q221" s="435" t="str">
        <f t="shared" si="138"/>
        <v/>
      </c>
      <c r="R221" s="433"/>
      <c r="S221" s="436" t="str">
        <f t="shared" si="139"/>
        <v/>
      </c>
      <c r="T221" s="437">
        <f ca="1">SUMIF($N$8:S$9,"QUANT.",N221:S221)</f>
        <v>0</v>
      </c>
      <c r="U221" s="438">
        <f t="shared" ca="1" si="134"/>
        <v>0</v>
      </c>
      <c r="V221" s="450" t="str">
        <f t="shared" ca="1" si="136"/>
        <v>MEDIR</v>
      </c>
      <c r="W221" s="451">
        <f t="shared" ca="1" si="140"/>
        <v>477.32</v>
      </c>
      <c r="X221" s="451">
        <f t="shared" ca="1" si="141"/>
        <v>9202.7200000000012</v>
      </c>
      <c r="AJ221" s="614">
        <f t="shared" si="178"/>
        <v>88488</v>
      </c>
      <c r="AK221" s="614">
        <v>0</v>
      </c>
    </row>
    <row r="222" spans="1:37" s="612" customFormat="1" ht="15" customHeight="1" outlineLevel="1">
      <c r="A222" s="615"/>
      <c r="B222" s="621"/>
      <c r="C222" s="598" t="s">
        <v>14128</v>
      </c>
      <c r="D222" s="617" t="str">
        <f>IF($B222="","",IFERROR(VLOOKUP($B222,SERVIÇOS!$A:$F,3,0),IFERROR(VLOOKUP($B222,'COMPOSIÇÕES COMPLEMENTARES '!$C:$K,3,0),"")))</f>
        <v/>
      </c>
      <c r="E222" s="618"/>
      <c r="F222" s="619" t="str">
        <f>IF($B222="","",IFERROR(VLOOKUP($B222,SERVIÇOS!$A:$F,4,0),IFERROR(VLOOKUP($B222,'COMPOSIÇÕES COMPLEMENTARES '!$C:$K,6,0),"")))</f>
        <v/>
      </c>
      <c r="G222" s="619" t="str">
        <f>IF($B222="","",IFERROR(VLOOKUP($B222,SERVIÇOS!$A:$F,5,0),IFERROR(VLOOKUP($B222,'COMPOSIÇÕES COMPLEMENTARES '!$C:$K,7,0),"")))</f>
        <v/>
      </c>
      <c r="H222" s="619" t="str">
        <f t="shared" si="135"/>
        <v/>
      </c>
      <c r="I222" s="619" t="str">
        <f t="shared" si="153"/>
        <v/>
      </c>
      <c r="J222" s="619" t="str">
        <f t="shared" si="154"/>
        <v/>
      </c>
      <c r="K222" s="619" t="str">
        <f t="shared" si="166"/>
        <v/>
      </c>
      <c r="L222" s="619"/>
      <c r="N222" s="433"/>
      <c r="O222" s="434" t="str">
        <f t="shared" si="137"/>
        <v/>
      </c>
      <c r="P222" s="433"/>
      <c r="Q222" s="435" t="str">
        <f t="shared" si="138"/>
        <v/>
      </c>
      <c r="R222" s="433"/>
      <c r="S222" s="436" t="str">
        <f t="shared" si="139"/>
        <v/>
      </c>
      <c r="T222" s="437">
        <f ca="1">SUMIF($N$8:S$9,"QUANT.",N222:S222)</f>
        <v>0</v>
      </c>
      <c r="U222" s="438">
        <f t="shared" ca="1" si="134"/>
        <v>0</v>
      </c>
      <c r="V222" s="450" t="str">
        <f t="shared" si="136"/>
        <v/>
      </c>
      <c r="W222" s="451">
        <f t="shared" ca="1" si="140"/>
        <v>0</v>
      </c>
      <c r="X222" s="451" t="e">
        <f t="shared" ca="1" si="141"/>
        <v>#VALUE!</v>
      </c>
      <c r="AJ222" s="614">
        <f t="shared" si="178"/>
        <v>0</v>
      </c>
      <c r="AK222" s="614">
        <v>0</v>
      </c>
    </row>
    <row r="223" spans="1:37" s="612" customFormat="1" ht="15" customHeight="1" outlineLevel="1">
      <c r="A223" s="615" t="s">
        <v>14279</v>
      </c>
      <c r="B223" s="621">
        <v>88485</v>
      </c>
      <c r="C223" s="595" t="str">
        <f>IF($B223="","",IFERROR(VLOOKUP($B223,SERVIÇOS!$A:$F,2,0),IFERROR(VLOOKUP($B223,'COMPOSIÇÕES COMPLEMENTARES '!$C:$K,2,0),"")))</f>
        <v>APLICAÇÃO DE FUNDO SELADOR ACRÍLICO EM PAREDES, UMA DEMÃO. AF_06/2014</v>
      </c>
      <c r="D223" s="617" t="str">
        <f>IF($B223="","",IFERROR(VLOOKUP($B223,SERVIÇOS!$A:$F,3,0),IFERROR(VLOOKUP($B223,'COMPOSIÇÕES COMPLEMENTARES '!$C:$K,3,0),"")))</f>
        <v>M2</v>
      </c>
      <c r="E223" s="618">
        <v>1672.05</v>
      </c>
      <c r="F223" s="619">
        <f>IF($B223="","",IFERROR(VLOOKUP($B223,SERVIÇOS!$A:$F,4,0),IFERROR(VLOOKUP($B223,'COMPOSIÇÕES COMPLEMENTARES '!$C:$K,6,0),"")))</f>
        <v>2.08</v>
      </c>
      <c r="G223" s="619">
        <f>IF($B223="","",IFERROR(VLOOKUP($B223,SERVIÇOS!$A:$F,5,0),IFERROR(VLOOKUP($B223,'COMPOSIÇÕES COMPLEMENTARES '!$C:$K,7,0),"")))</f>
        <v>1.2</v>
      </c>
      <c r="H223" s="619">
        <f t="shared" si="135"/>
        <v>3.2800000000000002</v>
      </c>
      <c r="I223" s="619">
        <f t="shared" si="153"/>
        <v>3477.86</v>
      </c>
      <c r="J223" s="619">
        <f t="shared" si="154"/>
        <v>2006.46</v>
      </c>
      <c r="K223" s="619">
        <f t="shared" si="166"/>
        <v>5484.32</v>
      </c>
      <c r="L223" s="619"/>
      <c r="N223" s="433"/>
      <c r="O223" s="434" t="str">
        <f t="shared" si="137"/>
        <v/>
      </c>
      <c r="P223" s="433"/>
      <c r="Q223" s="435" t="str">
        <f t="shared" si="138"/>
        <v/>
      </c>
      <c r="R223" s="433"/>
      <c r="S223" s="436" t="str">
        <f t="shared" si="139"/>
        <v/>
      </c>
      <c r="T223" s="437">
        <f ca="1">SUMIF($N$8:S$9,"QUANT.",N223:S223)</f>
        <v>0</v>
      </c>
      <c r="U223" s="438">
        <f t="shared" ca="1" si="134"/>
        <v>0</v>
      </c>
      <c r="V223" s="450" t="str">
        <f t="shared" ca="1" si="136"/>
        <v>MEDIR</v>
      </c>
      <c r="W223" s="451">
        <f t="shared" ca="1" si="140"/>
        <v>1672.05</v>
      </c>
      <c r="X223" s="451">
        <f t="shared" ca="1" si="141"/>
        <v>5484.32</v>
      </c>
      <c r="AJ223" s="614">
        <f t="shared" si="178"/>
        <v>88485</v>
      </c>
      <c r="AK223" s="614">
        <v>0</v>
      </c>
    </row>
    <row r="224" spans="1:37" s="612" customFormat="1" ht="15" customHeight="1" outlineLevel="1">
      <c r="A224" s="615" t="s">
        <v>14280</v>
      </c>
      <c r="B224" s="621">
        <v>88497</v>
      </c>
      <c r="C224" s="595" t="str">
        <f>IF($B224="","",IFERROR(VLOOKUP($B224,SERVIÇOS!$A:$F,2,0),IFERROR(VLOOKUP($B224,'COMPOSIÇÕES COMPLEMENTARES '!$C:$K,2,0),"")))</f>
        <v>APLICAÇÃO E LIXAMENTO DE MASSA LÁTEX EM PAREDES, DUAS DEMÃOS. AF_06/2014</v>
      </c>
      <c r="D224" s="617" t="str">
        <f>IF($B224="","",IFERROR(VLOOKUP($B224,SERVIÇOS!$A:$F,3,0),IFERROR(VLOOKUP($B224,'COMPOSIÇÕES COMPLEMENTARES '!$C:$K,3,0),"")))</f>
        <v>M2</v>
      </c>
      <c r="E224" s="618">
        <v>1012.07</v>
      </c>
      <c r="F224" s="619">
        <f>IF($B224="","",IFERROR(VLOOKUP($B224,SERVIÇOS!$A:$F,4,0),IFERROR(VLOOKUP($B224,'COMPOSIÇÕES COMPLEMENTARES '!$C:$K,6,0),"")))</f>
        <v>11.520000000000001</v>
      </c>
      <c r="G224" s="619">
        <f>IF($B224="","",IFERROR(VLOOKUP($B224,SERVIÇOS!$A:$F,5,0),IFERROR(VLOOKUP($B224,'COMPOSIÇÕES COMPLEMENTARES '!$C:$K,7,0),"")))</f>
        <v>9.65</v>
      </c>
      <c r="H224" s="619">
        <f t="shared" si="135"/>
        <v>21.17</v>
      </c>
      <c r="I224" s="619">
        <f t="shared" si="153"/>
        <v>11659.04</v>
      </c>
      <c r="J224" s="619">
        <f t="shared" si="154"/>
        <v>9766.4699999999993</v>
      </c>
      <c r="K224" s="619">
        <f t="shared" si="166"/>
        <v>21425.510000000002</v>
      </c>
      <c r="L224" s="619"/>
      <c r="N224" s="433"/>
      <c r="O224" s="434" t="str">
        <f t="shared" si="137"/>
        <v/>
      </c>
      <c r="P224" s="433"/>
      <c r="Q224" s="435" t="str">
        <f t="shared" si="138"/>
        <v/>
      </c>
      <c r="R224" s="433"/>
      <c r="S224" s="436" t="str">
        <f t="shared" si="139"/>
        <v/>
      </c>
      <c r="T224" s="437">
        <f ca="1">SUMIF($N$8:S$9,"QUANT.",N224:S224)</f>
        <v>0</v>
      </c>
      <c r="U224" s="438">
        <f t="shared" ca="1" si="134"/>
        <v>0</v>
      </c>
      <c r="V224" s="450" t="str">
        <f t="shared" ca="1" si="136"/>
        <v>MEDIR</v>
      </c>
      <c r="W224" s="451">
        <f t="shared" ca="1" si="140"/>
        <v>1012.07</v>
      </c>
      <c r="X224" s="451">
        <f t="shared" ca="1" si="141"/>
        <v>21425.510000000002</v>
      </c>
      <c r="AJ224" s="614">
        <f t="shared" si="178"/>
        <v>88497</v>
      </c>
      <c r="AK224" s="614">
        <v>0</v>
      </c>
    </row>
    <row r="225" spans="1:37" s="612" customFormat="1" ht="15" customHeight="1" outlineLevel="1">
      <c r="A225" s="615" t="s">
        <v>14281</v>
      </c>
      <c r="B225" s="621">
        <v>95305</v>
      </c>
      <c r="C225" s="595" t="str">
        <f>IF($B225="","",IFERROR(VLOOKUP($B225,SERVIÇOS!$A:$F,2,0),IFERROR(VLOOKUP($B225,'COMPOSIÇÕES COMPLEMENTARES '!$C:$K,2,0),"")))</f>
        <v>TEXTURA ACRÍLICA, APLICAÇÃO MANUAL EM PAREDE, UMA DEMÃO. AF_09/2016</v>
      </c>
      <c r="D225" s="617" t="str">
        <f>IF($B225="","",IFERROR(VLOOKUP($B225,SERVIÇOS!$A:$F,3,0),IFERROR(VLOOKUP($B225,'COMPOSIÇÕES COMPLEMENTARES '!$C:$K,3,0),"")))</f>
        <v>M2</v>
      </c>
      <c r="E225" s="618">
        <v>659.6</v>
      </c>
      <c r="F225" s="619">
        <f>IF($B225="","",IFERROR(VLOOKUP($B225,SERVIÇOS!$A:$F,4,0),IFERROR(VLOOKUP($B225,'COMPOSIÇÕES COMPLEMENTARES '!$C:$K,6,0),"")))</f>
        <v>9.5300000000000011</v>
      </c>
      <c r="G225" s="619">
        <f>IF($B225="","",IFERROR(VLOOKUP($B225,SERVIÇOS!$A:$F,5,0),IFERROR(VLOOKUP($B225,'COMPOSIÇÕES COMPLEMENTARES '!$C:$K,7,0),"")))</f>
        <v>5.81</v>
      </c>
      <c r="H225" s="619">
        <f t="shared" si="135"/>
        <v>15.34</v>
      </c>
      <c r="I225" s="619">
        <f t="shared" si="153"/>
        <v>6285.98</v>
      </c>
      <c r="J225" s="619">
        <f t="shared" si="154"/>
        <v>3832.27</v>
      </c>
      <c r="K225" s="619">
        <f t="shared" si="166"/>
        <v>10118.25</v>
      </c>
      <c r="L225" s="619"/>
      <c r="N225" s="433"/>
      <c r="O225" s="434" t="str">
        <f t="shared" si="137"/>
        <v/>
      </c>
      <c r="P225" s="433"/>
      <c r="Q225" s="435" t="str">
        <f t="shared" si="138"/>
        <v/>
      </c>
      <c r="R225" s="433"/>
      <c r="S225" s="436" t="str">
        <f t="shared" si="139"/>
        <v/>
      </c>
      <c r="T225" s="437">
        <f ca="1">SUMIF($N$8:S$9,"QUANT.",N225:S225)</f>
        <v>0</v>
      </c>
      <c r="U225" s="438">
        <f t="shared" ca="1" si="134"/>
        <v>0</v>
      </c>
      <c r="V225" s="450" t="str">
        <f t="shared" ca="1" si="136"/>
        <v>MEDIR</v>
      </c>
      <c r="W225" s="451">
        <f t="shared" ca="1" si="140"/>
        <v>659.6</v>
      </c>
      <c r="X225" s="451">
        <f t="shared" ca="1" si="141"/>
        <v>10118.25</v>
      </c>
      <c r="AJ225" s="614">
        <f t="shared" si="178"/>
        <v>95305</v>
      </c>
      <c r="AK225" s="614">
        <v>0</v>
      </c>
    </row>
    <row r="226" spans="1:37" s="612" customFormat="1" ht="15" customHeight="1" outlineLevel="1">
      <c r="A226" s="615" t="s">
        <v>14282</v>
      </c>
      <c r="B226" s="621">
        <v>88489</v>
      </c>
      <c r="C226" s="595" t="str">
        <f>IF($B226="","",IFERROR(VLOOKUP($B226,SERVIÇOS!$A:$F,2,0),IFERROR(VLOOKUP($B226,'COMPOSIÇÕES COMPLEMENTARES '!$C:$K,2,0),"")))</f>
        <v>APLICAÇÃO MANUAL DE PINTURA COM TINTA LÁTEX ACRÍLICA EM PAREDES, DUAS DEMÃOS. AF_06/2014</v>
      </c>
      <c r="D226" s="617" t="str">
        <f>IF($B226="","",IFERROR(VLOOKUP($B226,SERVIÇOS!$A:$F,3,0),IFERROR(VLOOKUP($B226,'COMPOSIÇÕES COMPLEMENTARES '!$C:$K,3,0),"")))</f>
        <v>M2</v>
      </c>
      <c r="E226" s="618">
        <v>1672.05</v>
      </c>
      <c r="F226" s="619">
        <f>IF($B226="","",IFERROR(VLOOKUP($B226,SERVIÇOS!$A:$F,4,0),IFERROR(VLOOKUP($B226,'COMPOSIÇÕES COMPLEMENTARES '!$C:$K,6,0),"")))</f>
        <v>11.07</v>
      </c>
      <c r="G226" s="619">
        <f>IF($B226="","",IFERROR(VLOOKUP($B226,SERVIÇOS!$A:$F,5,0),IFERROR(VLOOKUP($B226,'COMPOSIÇÕES COMPLEMENTARES '!$C:$K,7,0),"")))</f>
        <v>5.78</v>
      </c>
      <c r="H226" s="619">
        <f t="shared" si="135"/>
        <v>16.850000000000001</v>
      </c>
      <c r="I226" s="619">
        <f t="shared" si="153"/>
        <v>18509.59</v>
      </c>
      <c r="J226" s="619">
        <f t="shared" si="154"/>
        <v>9664.44</v>
      </c>
      <c r="K226" s="619">
        <f t="shared" si="166"/>
        <v>28174.03</v>
      </c>
      <c r="L226" s="619"/>
      <c r="N226" s="433"/>
      <c r="O226" s="434" t="str">
        <f t="shared" si="137"/>
        <v/>
      </c>
      <c r="P226" s="433"/>
      <c r="Q226" s="435" t="str">
        <f t="shared" si="138"/>
        <v/>
      </c>
      <c r="R226" s="433"/>
      <c r="S226" s="436" t="str">
        <f t="shared" si="139"/>
        <v/>
      </c>
      <c r="T226" s="437">
        <f ca="1">SUMIF($N$8:S$9,"QUANT.",N226:S226)</f>
        <v>0</v>
      </c>
      <c r="U226" s="438">
        <f t="shared" ca="1" si="134"/>
        <v>0</v>
      </c>
      <c r="V226" s="450" t="str">
        <f t="shared" ca="1" si="136"/>
        <v>MEDIR</v>
      </c>
      <c r="W226" s="451">
        <f t="shared" ca="1" si="140"/>
        <v>1672.05</v>
      </c>
      <c r="X226" s="451">
        <f t="shared" ca="1" si="141"/>
        <v>28174.03</v>
      </c>
      <c r="AJ226" s="614">
        <f t="shared" si="178"/>
        <v>88489</v>
      </c>
      <c r="AK226" s="614">
        <v>0</v>
      </c>
    </row>
    <row r="227" spans="1:37" s="612" customFormat="1" ht="15" customHeight="1" outlineLevel="1">
      <c r="A227" s="615"/>
      <c r="B227" s="621"/>
      <c r="C227" s="595" t="str">
        <f>IF($B227="","",IFERROR(VLOOKUP($B227,SERVIÇOS!$A:$F,2,0),IFERROR(VLOOKUP($B227,'COMPOSIÇÕES COMPLEMENTARES '!$C:$K,2,0),"")))</f>
        <v/>
      </c>
      <c r="D227" s="617" t="str">
        <f>IF($B227="","",IFERROR(VLOOKUP($B227,SERVIÇOS!$A:$F,3,0),IFERROR(VLOOKUP($B227,'COMPOSIÇÕES COMPLEMENTARES '!$C:$K,3,0),"")))</f>
        <v/>
      </c>
      <c r="E227" s="618"/>
      <c r="F227" s="619" t="str">
        <f>IF($B227="","",IFERROR(VLOOKUP($B227,SERVIÇOS!$A:$F,4,0),IFERROR(VLOOKUP($B227,'COMPOSIÇÕES COMPLEMENTARES '!$C:$K,6,0),"")))</f>
        <v/>
      </c>
      <c r="G227" s="619" t="str">
        <f>IF($B227="","",IFERROR(VLOOKUP($B227,SERVIÇOS!$A:$F,5,0),IFERROR(VLOOKUP($B227,'COMPOSIÇÕES COMPLEMENTARES '!$C:$K,7,0),"")))</f>
        <v/>
      </c>
      <c r="H227" s="619" t="str">
        <f t="shared" si="135"/>
        <v/>
      </c>
      <c r="I227" s="619" t="str">
        <f t="shared" si="153"/>
        <v/>
      </c>
      <c r="J227" s="619" t="str">
        <f t="shared" si="154"/>
        <v/>
      </c>
      <c r="K227" s="619" t="str">
        <f t="shared" si="166"/>
        <v/>
      </c>
      <c r="L227" s="619"/>
      <c r="N227" s="433"/>
      <c r="O227" s="434" t="str">
        <f t="shared" si="137"/>
        <v/>
      </c>
      <c r="P227" s="433"/>
      <c r="Q227" s="435" t="str">
        <f t="shared" si="138"/>
        <v/>
      </c>
      <c r="R227" s="433"/>
      <c r="S227" s="436" t="str">
        <f t="shared" si="139"/>
        <v/>
      </c>
      <c r="T227" s="437">
        <f ca="1">SUMIF($N$8:S$9,"QUANT.",N227:S227)</f>
        <v>0</v>
      </c>
      <c r="U227" s="438">
        <f t="shared" ca="1" si="134"/>
        <v>0</v>
      </c>
      <c r="V227" s="450" t="str">
        <f t="shared" si="136"/>
        <v/>
      </c>
      <c r="W227" s="451">
        <f t="shared" ca="1" si="140"/>
        <v>0</v>
      </c>
      <c r="X227" s="451" t="e">
        <f t="shared" ca="1" si="141"/>
        <v>#VALUE!</v>
      </c>
      <c r="AJ227" s="614">
        <f t="shared" si="178"/>
        <v>0</v>
      </c>
      <c r="AK227" s="614">
        <v>0</v>
      </c>
    </row>
    <row r="228" spans="1:37" s="623" customFormat="1" ht="15" customHeight="1">
      <c r="A228" s="625">
        <v>14</v>
      </c>
      <c r="B228" s="626"/>
      <c r="C228" s="597" t="s">
        <v>14131</v>
      </c>
      <c r="D228" s="627"/>
      <c r="E228" s="628"/>
      <c r="F228" s="629"/>
      <c r="G228" s="630"/>
      <c r="H228" s="630"/>
      <c r="I228" s="631">
        <f>TRUNC(SUMIF(I229:I234,"&gt;0",I229:I234),2)</f>
        <v>2535.4499999999998</v>
      </c>
      <c r="J228" s="631">
        <f>TRUNC(SUMIF(J229:J234,"&gt;0",J229:J234),2)</f>
        <v>2834.53</v>
      </c>
      <c r="K228" s="632"/>
      <c r="L228" s="631">
        <f>SUMIF(I228:J228,"&gt;0",I228:J228)</f>
        <v>5369.98</v>
      </c>
      <c r="N228" s="613"/>
      <c r="O228" s="613"/>
      <c r="P228" s="613"/>
      <c r="Q228" s="613"/>
      <c r="R228" s="613"/>
      <c r="S228" s="613"/>
      <c r="T228" s="613"/>
      <c r="U228" s="613"/>
      <c r="V228" s="613"/>
      <c r="W228" s="613"/>
      <c r="X228" s="613"/>
      <c r="AJ228" s="624"/>
      <c r="AK228" s="624"/>
    </row>
    <row r="229" spans="1:37" s="612" customFormat="1" ht="15" customHeight="1" outlineLevel="1">
      <c r="A229" s="615" t="s">
        <v>14151</v>
      </c>
      <c r="B229" s="621">
        <v>99804</v>
      </c>
      <c r="C229" s="595" t="str">
        <f>IF($B229="","",IFERROR(VLOOKUP($B229,SERVIÇOS!$A:$F,2,0),IFERROR(VLOOKUP($B229,'COMPOSIÇÕES COMPLEMENTARES '!$C:$K,2,0),"")))</f>
        <v>LIMPEZA DE PISO CERÂMICO OU PORCELANATO UTILIZANDO DETERGENTE NEUTRO E ESCOVAÇÃO MANUAL. AF_04/2019</v>
      </c>
      <c r="D229" s="617" t="str">
        <f>IF($B229="","",IFERROR(VLOOKUP($B229,SERVIÇOS!$A:$F,3,0),IFERROR(VLOOKUP($B229,'COMPOSIÇÕES COMPLEMENTARES '!$C:$K,3,0),"")))</f>
        <v>M2</v>
      </c>
      <c r="E229" s="618">
        <v>511.29</v>
      </c>
      <c r="F229" s="619">
        <f>IF($B229="","",IFERROR(VLOOKUP($B229,SERVIÇOS!$A:$F,4,0),IFERROR(VLOOKUP($B229,'COMPOSIÇÕES COMPLEMENTARES '!$C:$K,6,0),"")))</f>
        <v>1.9500000000000002</v>
      </c>
      <c r="G229" s="619">
        <f>IF($B229="","",IFERROR(VLOOKUP($B229,SERVIÇOS!$A:$F,5,0),IFERROR(VLOOKUP($B229,'COMPOSIÇÕES COMPLEMENTARES '!$C:$K,7,0),"")))</f>
        <v>4.34</v>
      </c>
      <c r="H229" s="619">
        <f t="shared" si="135"/>
        <v>6.29</v>
      </c>
      <c r="I229" s="619">
        <f t="shared" si="153"/>
        <v>997.01</v>
      </c>
      <c r="J229" s="619">
        <f t="shared" si="154"/>
        <v>2218.9899999999998</v>
      </c>
      <c r="K229" s="619">
        <f t="shared" si="166"/>
        <v>3216</v>
      </c>
      <c r="L229" s="619"/>
      <c r="N229" s="433"/>
      <c r="O229" s="434" t="str">
        <f t="shared" si="137"/>
        <v/>
      </c>
      <c r="P229" s="433"/>
      <c r="Q229" s="435" t="str">
        <f t="shared" si="138"/>
        <v/>
      </c>
      <c r="R229" s="433"/>
      <c r="S229" s="436" t="str">
        <f t="shared" si="139"/>
        <v/>
      </c>
      <c r="T229" s="437">
        <f ca="1">SUMIF($N$8:S$9,"QUANT.",N229:S229)</f>
        <v>0</v>
      </c>
      <c r="U229" s="438">
        <f t="shared" ca="1" si="134"/>
        <v>0</v>
      </c>
      <c r="V229" s="450" t="str">
        <f t="shared" ca="1" si="136"/>
        <v>MEDIR</v>
      </c>
      <c r="W229" s="451">
        <f t="shared" ca="1" si="140"/>
        <v>511.29</v>
      </c>
      <c r="X229" s="451">
        <f t="shared" ca="1" si="141"/>
        <v>3216</v>
      </c>
      <c r="AJ229" s="614">
        <f t="shared" si="178"/>
        <v>99804</v>
      </c>
      <c r="AK229" s="614">
        <v>0</v>
      </c>
    </row>
    <row r="230" spans="1:37" s="612" customFormat="1" ht="15" customHeight="1" outlineLevel="1">
      <c r="A230" s="615" t="s">
        <v>14283</v>
      </c>
      <c r="B230" s="621">
        <v>99807</v>
      </c>
      <c r="C230" s="595" t="str">
        <f>IF($B230="","",IFERROR(VLOOKUP($B230,SERVIÇOS!$A:$F,2,0),IFERROR(VLOOKUP($B230,'COMPOSIÇÕES COMPLEMENTARES '!$C:$K,2,0),"")))</f>
        <v>LIMPEZA DE REVESTIMENTO CERÂMICO EM PAREDE UTILIZANDO DETERGENTE NEUTRO E ESCOVAÇÃO MANUAL. AF_04/2019</v>
      </c>
      <c r="D230" s="617" t="str">
        <f>IF($B230="","",IFERROR(VLOOKUP($B230,SERVIÇOS!$A:$F,3,0),IFERROR(VLOOKUP($B230,'COMPOSIÇÕES COMPLEMENTARES '!$C:$K,3,0),"")))</f>
        <v>M2</v>
      </c>
      <c r="E230" s="618">
        <v>278.83</v>
      </c>
      <c r="F230" s="619">
        <f>IF($B230="","",IFERROR(VLOOKUP($B230,SERVIÇOS!$A:$F,4,0),IFERROR(VLOOKUP($B230,'COMPOSIÇÕES COMPLEMENTARES '!$C:$K,6,0),"")))</f>
        <v>0.60999999999999988</v>
      </c>
      <c r="G230" s="619">
        <f>IF($B230="","",IFERROR(VLOOKUP($B230,SERVIÇOS!$A:$F,5,0),IFERROR(VLOOKUP($B230,'COMPOSIÇÕES COMPLEMENTARES '!$C:$K,7,0),"")))</f>
        <v>1.29</v>
      </c>
      <c r="H230" s="619">
        <f t="shared" si="135"/>
        <v>1.9</v>
      </c>
      <c r="I230" s="619">
        <f t="shared" si="153"/>
        <v>170.08</v>
      </c>
      <c r="J230" s="619">
        <f t="shared" si="154"/>
        <v>359.69</v>
      </c>
      <c r="K230" s="619">
        <f t="shared" si="166"/>
        <v>529.77</v>
      </c>
      <c r="L230" s="619"/>
      <c r="N230" s="433"/>
      <c r="O230" s="434" t="str">
        <f t="shared" si="137"/>
        <v/>
      </c>
      <c r="P230" s="433"/>
      <c r="Q230" s="435" t="str">
        <f t="shared" si="138"/>
        <v/>
      </c>
      <c r="R230" s="433"/>
      <c r="S230" s="436" t="str">
        <f t="shared" si="139"/>
        <v/>
      </c>
      <c r="T230" s="437">
        <f ca="1">SUMIF($N$8:S$9,"QUANT.",N230:S230)</f>
        <v>0</v>
      </c>
      <c r="U230" s="438">
        <f t="shared" ca="1" si="134"/>
        <v>0</v>
      </c>
      <c r="V230" s="450" t="str">
        <f t="shared" ca="1" si="136"/>
        <v>MEDIR</v>
      </c>
      <c r="W230" s="451">
        <f t="shared" ca="1" si="140"/>
        <v>278.83</v>
      </c>
      <c r="X230" s="451">
        <f t="shared" ca="1" si="141"/>
        <v>529.77</v>
      </c>
      <c r="AJ230" s="614">
        <f t="shared" si="178"/>
        <v>99807</v>
      </c>
      <c r="AK230" s="614">
        <v>0</v>
      </c>
    </row>
    <row r="231" spans="1:37" s="612" customFormat="1" ht="15" customHeight="1" outlineLevel="1">
      <c r="A231" s="615" t="s">
        <v>14284</v>
      </c>
      <c r="B231" s="621">
        <v>99821</v>
      </c>
      <c r="C231" s="595" t="str">
        <f>IF($B231="","",IFERROR(VLOOKUP($B231,SERVIÇOS!$A:$F,2,0),IFERROR(VLOOKUP($B231,'COMPOSIÇÕES COMPLEMENTARES '!$C:$K,2,0),"")))</f>
        <v>LIMPEZA DE JANELA DE VIDRO COM CAIXILHO EM AÇO/ALUMÍNIO/PVC. AF_04/2019</v>
      </c>
      <c r="D231" s="617" t="str">
        <f>IF($B231="","",IFERROR(VLOOKUP($B231,SERVIÇOS!$A:$F,3,0),IFERROR(VLOOKUP($B231,'COMPOSIÇÕES COMPLEMENTARES '!$C:$K,3,0),"")))</f>
        <v>M2</v>
      </c>
      <c r="E231" s="618">
        <v>32</v>
      </c>
      <c r="F231" s="619">
        <f>IF($B231="","",IFERROR(VLOOKUP($B231,SERVIÇOS!$A:$F,4,0),IFERROR(VLOOKUP($B231,'COMPOSIÇÕES COMPLEMENTARES '!$C:$K,6,0),"")))</f>
        <v>1.7499999999999998</v>
      </c>
      <c r="G231" s="619">
        <f>IF($B231="","",IFERROR(VLOOKUP($B231,SERVIÇOS!$A:$F,5,0),IFERROR(VLOOKUP($B231,'COMPOSIÇÕES COMPLEMENTARES '!$C:$K,7,0),"")))</f>
        <v>1.61</v>
      </c>
      <c r="H231" s="619">
        <f t="shared" si="135"/>
        <v>3.36</v>
      </c>
      <c r="I231" s="619">
        <f t="shared" si="153"/>
        <v>56</v>
      </c>
      <c r="J231" s="619">
        <f t="shared" si="154"/>
        <v>51.52</v>
      </c>
      <c r="K231" s="619">
        <f t="shared" si="166"/>
        <v>107.52000000000001</v>
      </c>
      <c r="L231" s="619"/>
      <c r="N231" s="433"/>
      <c r="O231" s="434" t="str">
        <f t="shared" si="137"/>
        <v/>
      </c>
      <c r="P231" s="433"/>
      <c r="Q231" s="435" t="str">
        <f t="shared" si="138"/>
        <v/>
      </c>
      <c r="R231" s="433"/>
      <c r="S231" s="436" t="str">
        <f t="shared" si="139"/>
        <v/>
      </c>
      <c r="T231" s="437">
        <f ca="1">SUMIF($N$8:S$9,"QUANT.",N231:S231)</f>
        <v>0</v>
      </c>
      <c r="U231" s="438">
        <f t="shared" ca="1" si="134"/>
        <v>0</v>
      </c>
      <c r="V231" s="450" t="str">
        <f t="shared" ca="1" si="136"/>
        <v>MEDIR</v>
      </c>
      <c r="W231" s="451">
        <f t="shared" ca="1" si="140"/>
        <v>32</v>
      </c>
      <c r="X231" s="451">
        <f t="shared" ca="1" si="141"/>
        <v>107.52000000000001</v>
      </c>
      <c r="AJ231" s="614">
        <f t="shared" si="178"/>
        <v>99821</v>
      </c>
      <c r="AK231" s="614">
        <v>0</v>
      </c>
    </row>
    <row r="232" spans="1:37" s="612" customFormat="1" ht="15" customHeight="1" outlineLevel="1">
      <c r="A232" s="615" t="s">
        <v>14285</v>
      </c>
      <c r="B232" s="621">
        <v>99822</v>
      </c>
      <c r="C232" s="595" t="str">
        <f>IF($B232="","",IFERROR(VLOOKUP($B232,SERVIÇOS!$A:$F,2,0),IFERROR(VLOOKUP($B232,'COMPOSIÇÕES COMPLEMENTARES '!$C:$K,2,0),"")))</f>
        <v>LIMPEZA DE PORTA DE MADEIRA. AF_04/2019</v>
      </c>
      <c r="D232" s="617" t="str">
        <f>IF($B232="","",IFERROR(VLOOKUP($B232,SERVIÇOS!$A:$F,3,0),IFERROR(VLOOKUP($B232,'COMPOSIÇÕES COMPLEMENTARES '!$C:$K,3,0),"")))</f>
        <v>M2</v>
      </c>
      <c r="E232" s="618">
        <v>50</v>
      </c>
      <c r="F232" s="619">
        <f>IF($B232="","",IFERROR(VLOOKUP($B232,SERVIÇOS!$A:$F,4,0),IFERROR(VLOOKUP($B232,'COMPOSIÇÕES COMPLEMENTARES '!$C:$K,6,0),"")))</f>
        <v>0.33999999999999997</v>
      </c>
      <c r="G232" s="619">
        <f>IF($B232="","",IFERROR(VLOOKUP($B232,SERVIÇOS!$A:$F,5,0),IFERROR(VLOOKUP($B232,'COMPOSIÇÕES COMPLEMENTARES '!$C:$K,7,0),"")))</f>
        <v>0.84</v>
      </c>
      <c r="H232" s="619">
        <f t="shared" si="135"/>
        <v>1.18</v>
      </c>
      <c r="I232" s="619">
        <f t="shared" si="153"/>
        <v>17</v>
      </c>
      <c r="J232" s="619">
        <f t="shared" si="154"/>
        <v>42</v>
      </c>
      <c r="K232" s="619">
        <f t="shared" si="166"/>
        <v>59</v>
      </c>
      <c r="L232" s="619"/>
      <c r="N232" s="433"/>
      <c r="O232" s="434" t="str">
        <f t="shared" si="137"/>
        <v/>
      </c>
      <c r="P232" s="433"/>
      <c r="Q232" s="435" t="str">
        <f t="shared" si="138"/>
        <v/>
      </c>
      <c r="R232" s="433"/>
      <c r="S232" s="436" t="str">
        <f t="shared" si="139"/>
        <v/>
      </c>
      <c r="T232" s="437">
        <f ca="1">SUMIF($N$8:S$9,"QUANT.",N232:S232)</f>
        <v>0</v>
      </c>
      <c r="U232" s="438">
        <f t="shared" ca="1" si="134"/>
        <v>0</v>
      </c>
      <c r="V232" s="450" t="str">
        <f t="shared" ca="1" si="136"/>
        <v>MEDIR</v>
      </c>
      <c r="W232" s="451">
        <f t="shared" ca="1" si="140"/>
        <v>50</v>
      </c>
      <c r="X232" s="451">
        <f t="shared" ca="1" si="141"/>
        <v>59</v>
      </c>
      <c r="AJ232" s="614">
        <f t="shared" si="178"/>
        <v>99822</v>
      </c>
      <c r="AK232" s="614">
        <v>0</v>
      </c>
    </row>
    <row r="233" spans="1:37" s="612" customFormat="1" ht="15" customHeight="1" outlineLevel="1">
      <c r="A233" s="615" t="s">
        <v>14286</v>
      </c>
      <c r="B233" s="621">
        <v>99824</v>
      </c>
      <c r="C233" s="595" t="str">
        <f>IF($B233="","",IFERROR(VLOOKUP($B233,SERVIÇOS!$A:$F,2,0),IFERROR(VLOOKUP($B233,'COMPOSIÇÕES COMPLEMENTARES '!$C:$K,2,0),"")))</f>
        <v>LIMPEZA DE PORTA EM AÇO/ALUMÍNIO. AF_04/2019</v>
      </c>
      <c r="D233" s="617" t="str">
        <f>IF($B233="","",IFERROR(VLOOKUP($B233,SERVIÇOS!$A:$F,3,0),IFERROR(VLOOKUP($B233,'COMPOSIÇÕES COMPLEMENTARES '!$C:$K,3,0),"")))</f>
        <v>M2</v>
      </c>
      <c r="E233" s="618">
        <v>26.4</v>
      </c>
      <c r="F233" s="619">
        <f>IF($B233="","",IFERROR(VLOOKUP($B233,SERVIÇOS!$A:$F,4,0),IFERROR(VLOOKUP($B233,'COMPOSIÇÕES COMPLEMENTARES '!$C:$K,6,0),"")))</f>
        <v>1.2100000000000002</v>
      </c>
      <c r="G233" s="619">
        <f>IF($B233="","",IFERROR(VLOOKUP($B233,SERVIÇOS!$A:$F,5,0),IFERROR(VLOOKUP($B233,'COMPOSIÇÕES COMPLEMENTARES '!$C:$K,7,0),"")))</f>
        <v>1.64</v>
      </c>
      <c r="H233" s="619">
        <f t="shared" si="135"/>
        <v>2.85</v>
      </c>
      <c r="I233" s="619">
        <f t="shared" si="153"/>
        <v>31.94</v>
      </c>
      <c r="J233" s="619">
        <f t="shared" si="154"/>
        <v>43.29</v>
      </c>
      <c r="K233" s="619">
        <f t="shared" si="166"/>
        <v>75.23</v>
      </c>
      <c r="L233" s="619"/>
      <c r="N233" s="433"/>
      <c r="O233" s="434" t="str">
        <f t="shared" si="137"/>
        <v/>
      </c>
      <c r="P233" s="433"/>
      <c r="Q233" s="435" t="str">
        <f t="shared" si="138"/>
        <v/>
      </c>
      <c r="R233" s="433"/>
      <c r="S233" s="436" t="str">
        <f t="shared" si="139"/>
        <v/>
      </c>
      <c r="T233" s="437">
        <f ca="1">SUMIF($N$8:S$9,"QUANT.",N233:S233)</f>
        <v>0</v>
      </c>
      <c r="U233" s="438">
        <f t="shared" ca="1" si="134"/>
        <v>0</v>
      </c>
      <c r="V233" s="450" t="str">
        <f t="shared" ca="1" si="136"/>
        <v>MEDIR</v>
      </c>
      <c r="W233" s="451">
        <f t="shared" ca="1" si="140"/>
        <v>26.4</v>
      </c>
      <c r="X233" s="451">
        <f t="shared" ca="1" si="141"/>
        <v>75.23</v>
      </c>
      <c r="AJ233" s="614">
        <f t="shared" si="178"/>
        <v>99824</v>
      </c>
      <c r="AK233" s="614">
        <v>0</v>
      </c>
    </row>
    <row r="234" spans="1:37" s="612" customFormat="1" ht="15" customHeight="1" outlineLevel="1">
      <c r="A234" s="615" t="s">
        <v>14308</v>
      </c>
      <c r="B234" s="621">
        <v>101909</v>
      </c>
      <c r="C234" s="595" t="str">
        <f>IF($B234="","",IFERROR(VLOOKUP($B234,SERVIÇOS!$A:$F,2,0),IFERROR(VLOOKUP($B234,'COMPOSIÇÕES COMPLEMENTARES '!$C:$K,2,0),"")))</f>
        <v>EXTINTOR DE INCÊNDIO PORTÁTIL COM CARGA DE PQS DE 6 KG, CLASSE BC - FORNECIMENTO E INSTALAÇÃO. AF_10/2020_PE</v>
      </c>
      <c r="D234" s="617" t="str">
        <f>IF($B234="","",IFERROR(VLOOKUP($B234,SERVIÇOS!$A:$F,3,0),IFERROR(VLOOKUP($B234,'COMPOSIÇÕES COMPLEMENTARES '!$C:$K,3,0),"")))</f>
        <v>UN</v>
      </c>
      <c r="E234" s="618">
        <v>6</v>
      </c>
      <c r="F234" s="619">
        <f>IF($B234="","",IFERROR(VLOOKUP($B234,SERVIÇOS!$A:$F,4,0),IFERROR(VLOOKUP($B234,'COMPOSIÇÕES COMPLEMENTARES '!$C:$K,6,0),"")))</f>
        <v>210.57</v>
      </c>
      <c r="G234" s="619">
        <f>IF($B234="","",IFERROR(VLOOKUP($B234,SERVIÇOS!$A:$F,5,0),IFERROR(VLOOKUP($B234,'COMPOSIÇÕES COMPLEMENTARES '!$C:$K,7,0),"")))</f>
        <v>19.84</v>
      </c>
      <c r="H234" s="619">
        <f t="shared" si="135"/>
        <v>230.41</v>
      </c>
      <c r="I234" s="619">
        <f t="shared" si="153"/>
        <v>1263.42</v>
      </c>
      <c r="J234" s="619">
        <f t="shared" si="154"/>
        <v>119.04</v>
      </c>
      <c r="K234" s="619">
        <f t="shared" si="166"/>
        <v>1382.46</v>
      </c>
      <c r="L234" s="619"/>
      <c r="N234" s="433"/>
      <c r="O234" s="434" t="str">
        <f t="shared" si="137"/>
        <v/>
      </c>
      <c r="P234" s="433"/>
      <c r="Q234" s="435" t="str">
        <f t="shared" si="138"/>
        <v/>
      </c>
      <c r="R234" s="433"/>
      <c r="S234" s="436" t="str">
        <f t="shared" si="139"/>
        <v/>
      </c>
      <c r="T234" s="437">
        <f ca="1">SUMIF($N$8:S$9,"QUANT.",N234:S234)</f>
        <v>0</v>
      </c>
      <c r="U234" s="438">
        <f t="shared" ca="1" si="134"/>
        <v>0</v>
      </c>
      <c r="V234" s="450" t="str">
        <f t="shared" ca="1" si="136"/>
        <v>MEDIR</v>
      </c>
      <c r="W234" s="451">
        <f t="shared" ca="1" si="140"/>
        <v>6</v>
      </c>
      <c r="X234" s="451">
        <f t="shared" ca="1" si="141"/>
        <v>1382.46</v>
      </c>
      <c r="AJ234" s="614">
        <f t="shared" si="178"/>
        <v>101909</v>
      </c>
      <c r="AK234" s="614">
        <v>0</v>
      </c>
    </row>
    <row r="235" spans="1:37" s="612" customFormat="1" ht="15" customHeight="1">
      <c r="A235" s="615"/>
      <c r="B235" s="621"/>
      <c r="C235" s="595" t="str">
        <f>IF($B235="","",IFERROR(VLOOKUP($B235,SERVIÇOS!$A:$F,2,0),IFERROR(VLOOKUP($B235,'COMPOSIÇÕES COMPLEMENTARES '!$C:$K,2,0),"")))</f>
        <v/>
      </c>
      <c r="D235" s="617" t="str">
        <f>IF($B235="","",IFERROR(VLOOKUP($B235,SERVIÇOS!$A:$F,3,0),IFERROR(VLOOKUP($B235,'COMPOSIÇÕES COMPLEMENTARES '!$C:$K,3,0),"")))</f>
        <v/>
      </c>
      <c r="E235" s="618"/>
      <c r="F235" s="619" t="str">
        <f>IF($B235="","",IFERROR(VLOOKUP($B235,SERVIÇOS!$A:$F,4,0),IFERROR(VLOOKUP($B235,'COMPOSIÇÕES COMPLEMENTARES '!$C:$K,6,0),"")))</f>
        <v/>
      </c>
      <c r="G235" s="619" t="str">
        <f>IF($B235="","",IFERROR(VLOOKUP($B235,SERVIÇOS!$A:$F,5,0),IFERROR(VLOOKUP($B235,'COMPOSIÇÕES COMPLEMENTARES '!$C:$K,7,0),"")))</f>
        <v/>
      </c>
      <c r="H235" s="619" t="str">
        <f t="shared" si="135"/>
        <v/>
      </c>
      <c r="I235" s="619" t="str">
        <f t="shared" si="153"/>
        <v/>
      </c>
      <c r="J235" s="619" t="str">
        <f t="shared" si="154"/>
        <v/>
      </c>
      <c r="K235" s="619" t="str">
        <f t="shared" si="166"/>
        <v/>
      </c>
      <c r="L235" s="619"/>
      <c r="N235" s="433"/>
      <c r="O235" s="434" t="str">
        <f t="shared" si="137"/>
        <v/>
      </c>
      <c r="P235" s="433"/>
      <c r="Q235" s="435" t="str">
        <f t="shared" si="138"/>
        <v/>
      </c>
      <c r="R235" s="433"/>
      <c r="S235" s="436" t="str">
        <f t="shared" si="139"/>
        <v/>
      </c>
      <c r="T235" s="437">
        <f ca="1">SUMIF($N$8:S$9,"QUANT.",N235:S235)</f>
        <v>0</v>
      </c>
      <c r="U235" s="438">
        <f t="shared" ca="1" si="134"/>
        <v>0</v>
      </c>
      <c r="V235" s="450" t="str">
        <f t="shared" si="136"/>
        <v/>
      </c>
      <c r="W235" s="451">
        <f t="shared" ca="1" si="140"/>
        <v>0</v>
      </c>
      <c r="X235" s="451" t="e">
        <f t="shared" ca="1" si="141"/>
        <v>#VALUE!</v>
      </c>
      <c r="AJ235" s="614">
        <f t="shared" si="178"/>
        <v>0</v>
      </c>
      <c r="AK235" s="614">
        <v>0</v>
      </c>
    </row>
    <row r="236" spans="1:37" s="612" customFormat="1" ht="15" customHeight="1">
      <c r="A236" s="615"/>
      <c r="B236" s="621"/>
      <c r="C236" s="595" t="str">
        <f>IF($B236="","",IFERROR(VLOOKUP($B236,SERVIÇOS!$A:$F,2,0),IFERROR(VLOOKUP($B236,'COMPOSIÇÕES COMPLEMENTARES '!$C:$K,2,0),"")))</f>
        <v/>
      </c>
      <c r="D236" s="617" t="str">
        <f>IF($B236="","",IFERROR(VLOOKUP($B236,SERVIÇOS!$A:$F,3,0),IFERROR(VLOOKUP($B236,'COMPOSIÇÕES COMPLEMENTARES '!$C:$K,3,0),"")))</f>
        <v/>
      </c>
      <c r="E236" s="618"/>
      <c r="F236" s="619" t="str">
        <f>IF($B236="","",IFERROR(VLOOKUP($B236,SERVIÇOS!$A:$F,4,0),IFERROR(VLOOKUP($B236,'COMPOSIÇÕES COMPLEMENTARES '!$C:$K,6,0),"")))</f>
        <v/>
      </c>
      <c r="G236" s="619" t="str">
        <f>IF($B236="","",IFERROR(VLOOKUP($B236,SERVIÇOS!$A:$F,5,0),IFERROR(VLOOKUP($B236,'COMPOSIÇÕES COMPLEMENTARES '!$C:$K,7,0),"")))</f>
        <v/>
      </c>
      <c r="H236" s="619" t="str">
        <f t="shared" si="135"/>
        <v/>
      </c>
      <c r="I236" s="619" t="str">
        <f t="shared" si="153"/>
        <v/>
      </c>
      <c r="J236" s="619" t="str">
        <f t="shared" si="154"/>
        <v/>
      </c>
      <c r="K236" s="619" t="str">
        <f t="shared" si="166"/>
        <v/>
      </c>
      <c r="L236" s="619"/>
      <c r="N236" s="433"/>
      <c r="O236" s="434" t="str">
        <f t="shared" si="137"/>
        <v/>
      </c>
      <c r="P236" s="433"/>
      <c r="Q236" s="435" t="str">
        <f t="shared" si="138"/>
        <v/>
      </c>
      <c r="R236" s="433"/>
      <c r="S236" s="436" t="str">
        <f t="shared" si="139"/>
        <v/>
      </c>
      <c r="T236" s="437">
        <f ca="1">SUMIF($N$8:S$9,"QUANT.",N236:S236)</f>
        <v>0</v>
      </c>
      <c r="U236" s="438">
        <f t="shared" ca="1" si="134"/>
        <v>0</v>
      </c>
      <c r="V236" s="450" t="str">
        <f t="shared" si="136"/>
        <v/>
      </c>
      <c r="W236" s="451">
        <f t="shared" ca="1" si="140"/>
        <v>0</v>
      </c>
      <c r="X236" s="451" t="e">
        <f t="shared" ca="1" si="141"/>
        <v>#VALUE!</v>
      </c>
      <c r="AJ236" s="614">
        <f t="shared" si="178"/>
        <v>0</v>
      </c>
      <c r="AK236" s="614">
        <v>0</v>
      </c>
    </row>
    <row r="237" spans="1:37" s="612" customFormat="1" ht="15" customHeight="1">
      <c r="A237" s="615"/>
      <c r="B237" s="621"/>
      <c r="C237" s="595" t="str">
        <f>IF($B237="","",IFERROR(VLOOKUP($B237,SERVIÇOS!$A:$F,2,0),IFERROR(VLOOKUP($B237,'COMPOSIÇÕES COMPLEMENTARES '!$C:$K,2,0),"")))</f>
        <v/>
      </c>
      <c r="D237" s="617" t="str">
        <f>IF($B237="","",IFERROR(VLOOKUP($B237,SERVIÇOS!$A:$F,3,0),IFERROR(VLOOKUP($B237,'COMPOSIÇÕES COMPLEMENTARES '!$C:$K,3,0),"")))</f>
        <v/>
      </c>
      <c r="E237" s="618"/>
      <c r="F237" s="619" t="str">
        <f>IF($B237="","",IFERROR(VLOOKUP($B237,SERVIÇOS!$A:$F,4,0),IFERROR(VLOOKUP($B237,'COMPOSIÇÕES COMPLEMENTARES '!$C:$K,6,0),"")))</f>
        <v/>
      </c>
      <c r="G237" s="619" t="str">
        <f>IF($B237="","",IFERROR(VLOOKUP($B237,SERVIÇOS!$A:$F,5,0),IFERROR(VLOOKUP($B237,'COMPOSIÇÕES COMPLEMENTARES '!$C:$K,7,0),"")))</f>
        <v/>
      </c>
      <c r="H237" s="619" t="str">
        <f t="shared" si="135"/>
        <v/>
      </c>
      <c r="I237" s="619" t="str">
        <f t="shared" si="153"/>
        <v/>
      </c>
      <c r="J237" s="619" t="str">
        <f t="shared" si="154"/>
        <v/>
      </c>
      <c r="K237" s="619" t="str">
        <f t="shared" si="166"/>
        <v/>
      </c>
      <c r="L237" s="619"/>
      <c r="N237" s="433"/>
      <c r="O237" s="434" t="str">
        <f t="shared" si="137"/>
        <v/>
      </c>
      <c r="P237" s="433"/>
      <c r="Q237" s="435" t="str">
        <f t="shared" si="138"/>
        <v/>
      </c>
      <c r="R237" s="433"/>
      <c r="S237" s="436" t="str">
        <f t="shared" si="139"/>
        <v/>
      </c>
      <c r="T237" s="437">
        <f ca="1">SUMIF($N$8:S$9,"QUANT.",N237:S237)</f>
        <v>0</v>
      </c>
      <c r="U237" s="438">
        <f t="shared" ca="1" si="134"/>
        <v>0</v>
      </c>
      <c r="V237" s="450" t="str">
        <f t="shared" si="136"/>
        <v/>
      </c>
      <c r="W237" s="451">
        <f t="shared" ca="1" si="140"/>
        <v>0</v>
      </c>
      <c r="X237" s="451" t="e">
        <f t="shared" ca="1" si="141"/>
        <v>#VALUE!</v>
      </c>
      <c r="AJ237" s="614">
        <f t="shared" si="178"/>
        <v>0</v>
      </c>
      <c r="AK237" s="614">
        <v>0</v>
      </c>
    </row>
    <row r="238" spans="1:37" s="612" customFormat="1" ht="15" customHeight="1">
      <c r="A238" s="615"/>
      <c r="B238" s="621"/>
      <c r="C238" s="595" t="str">
        <f>IF($B238="","",IFERROR(VLOOKUP($B238,SERVIÇOS!$A:$F,2,0),IFERROR(VLOOKUP($B238,'COMPOSIÇÕES COMPLEMENTARES '!$C:$K,2,0),"")))</f>
        <v/>
      </c>
      <c r="D238" s="617" t="str">
        <f>IF($B238="","",IFERROR(VLOOKUP($B238,SERVIÇOS!$A:$F,3,0),IFERROR(VLOOKUP($B238,'COMPOSIÇÕES COMPLEMENTARES '!$C:$K,3,0),"")))</f>
        <v/>
      </c>
      <c r="E238" s="618"/>
      <c r="F238" s="619" t="str">
        <f>IF($B238="","",IFERROR(VLOOKUP($B238,SERVIÇOS!$A:$F,4,0),IFERROR(VLOOKUP($B238,'COMPOSIÇÕES COMPLEMENTARES '!$C:$K,6,0),"")))</f>
        <v/>
      </c>
      <c r="G238" s="619" t="str">
        <f>IF($B238="","",IFERROR(VLOOKUP($B238,SERVIÇOS!$A:$F,5,0),IFERROR(VLOOKUP($B238,'COMPOSIÇÕES COMPLEMENTARES '!$C:$K,7,0),"")))</f>
        <v/>
      </c>
      <c r="H238" s="619" t="str">
        <f t="shared" si="135"/>
        <v/>
      </c>
      <c r="I238" s="619" t="str">
        <f t="shared" si="153"/>
        <v/>
      </c>
      <c r="J238" s="619" t="str">
        <f t="shared" si="154"/>
        <v/>
      </c>
      <c r="K238" s="619" t="str">
        <f t="shared" si="166"/>
        <v/>
      </c>
      <c r="L238" s="619"/>
      <c r="N238" s="433"/>
      <c r="O238" s="434" t="str">
        <f t="shared" si="137"/>
        <v/>
      </c>
      <c r="P238" s="433"/>
      <c r="Q238" s="435" t="str">
        <f t="shared" si="138"/>
        <v/>
      </c>
      <c r="R238" s="433"/>
      <c r="S238" s="436" t="str">
        <f t="shared" si="139"/>
        <v/>
      </c>
      <c r="T238" s="437">
        <f ca="1">SUMIF($N$8:S$9,"QUANT.",N238:S238)</f>
        <v>0</v>
      </c>
      <c r="U238" s="438">
        <f t="shared" ca="1" si="134"/>
        <v>0</v>
      </c>
      <c r="V238" s="450" t="str">
        <f t="shared" si="136"/>
        <v/>
      </c>
      <c r="W238" s="451">
        <f t="shared" ca="1" si="140"/>
        <v>0</v>
      </c>
      <c r="X238" s="451" t="e">
        <f t="shared" ca="1" si="141"/>
        <v>#VALUE!</v>
      </c>
      <c r="AJ238" s="614">
        <f t="shared" si="178"/>
        <v>0</v>
      </c>
      <c r="AK238" s="614">
        <v>0</v>
      </c>
    </row>
    <row r="239" spans="1:37" s="612" customFormat="1" ht="15" customHeight="1">
      <c r="A239" s="615"/>
      <c r="B239" s="621"/>
      <c r="C239" s="595" t="str">
        <f>IF($B239="","",IFERROR(VLOOKUP($B239,SERVIÇOS!$A:$F,2,0),IFERROR(VLOOKUP($B239,'COMPOSIÇÕES COMPLEMENTARES '!$C:$K,2,0),"")))</f>
        <v/>
      </c>
      <c r="D239" s="617" t="str">
        <f>IF($B239="","",IFERROR(VLOOKUP($B239,SERVIÇOS!$A:$F,3,0),IFERROR(VLOOKUP($B239,'COMPOSIÇÕES COMPLEMENTARES '!$C:$K,3,0),"")))</f>
        <v/>
      </c>
      <c r="E239" s="618"/>
      <c r="F239" s="619" t="str">
        <f>IF($B239="","",IFERROR(VLOOKUP($B239,SERVIÇOS!$A:$F,4,0),IFERROR(VLOOKUP($B239,'COMPOSIÇÕES COMPLEMENTARES '!$C:$K,6,0),"")))</f>
        <v/>
      </c>
      <c r="G239" s="619" t="str">
        <f>IF($B239="","",IFERROR(VLOOKUP($B239,SERVIÇOS!$A:$F,5,0),IFERROR(VLOOKUP($B239,'COMPOSIÇÕES COMPLEMENTARES '!$C:$K,7,0),"")))</f>
        <v/>
      </c>
      <c r="H239" s="619" t="str">
        <f t="shared" si="135"/>
        <v/>
      </c>
      <c r="I239" s="619" t="str">
        <f t="shared" si="153"/>
        <v/>
      </c>
      <c r="J239" s="619" t="str">
        <f t="shared" si="154"/>
        <v/>
      </c>
      <c r="K239" s="619" t="str">
        <f t="shared" si="166"/>
        <v/>
      </c>
      <c r="L239" s="619"/>
      <c r="N239" s="433"/>
      <c r="O239" s="434" t="str">
        <f t="shared" si="137"/>
        <v/>
      </c>
      <c r="P239" s="433"/>
      <c r="Q239" s="435" t="str">
        <f t="shared" si="138"/>
        <v/>
      </c>
      <c r="R239" s="433"/>
      <c r="S239" s="436" t="str">
        <f t="shared" si="139"/>
        <v/>
      </c>
      <c r="T239" s="437">
        <f ca="1">SUMIF($N$8:S$9,"QUANT.",N239:S239)</f>
        <v>0</v>
      </c>
      <c r="U239" s="438">
        <f t="shared" ca="1" si="134"/>
        <v>0</v>
      </c>
      <c r="V239" s="450" t="str">
        <f t="shared" si="136"/>
        <v/>
      </c>
      <c r="W239" s="451">
        <f t="shared" ca="1" si="140"/>
        <v>0</v>
      </c>
      <c r="X239" s="451" t="e">
        <f t="shared" ca="1" si="141"/>
        <v>#VALUE!</v>
      </c>
      <c r="AJ239" s="614">
        <f t="shared" si="178"/>
        <v>0</v>
      </c>
      <c r="AK239" s="614">
        <v>0</v>
      </c>
    </row>
    <row r="240" spans="1:37" s="612" customFormat="1" ht="15" customHeight="1">
      <c r="A240" s="615"/>
      <c r="B240" s="621"/>
      <c r="C240" s="595" t="str">
        <f>IF($B240="","",IFERROR(VLOOKUP($B240,SERVIÇOS!$A:$F,2,0),IFERROR(VLOOKUP($B240,'COMPOSIÇÕES COMPLEMENTARES '!$C:$K,2,0),"")))</f>
        <v/>
      </c>
      <c r="D240" s="617" t="str">
        <f>IF($B240="","",IFERROR(VLOOKUP($B240,SERVIÇOS!$A:$F,3,0),IFERROR(VLOOKUP($B240,'COMPOSIÇÕES COMPLEMENTARES '!$C:$K,3,0),"")))</f>
        <v/>
      </c>
      <c r="E240" s="618"/>
      <c r="F240" s="619" t="str">
        <f>IF($B240="","",IFERROR(VLOOKUP($B240,SERVIÇOS!$A:$F,4,0),IFERROR(VLOOKUP($B240,'COMPOSIÇÕES COMPLEMENTARES '!$C:$K,6,0),"")))</f>
        <v/>
      </c>
      <c r="G240" s="619" t="str">
        <f>IF($B240="","",IFERROR(VLOOKUP($B240,SERVIÇOS!$A:$F,5,0),IFERROR(VLOOKUP($B240,'COMPOSIÇÕES COMPLEMENTARES '!$C:$K,7,0),"")))</f>
        <v/>
      </c>
      <c r="H240" s="619" t="str">
        <f t="shared" si="135"/>
        <v/>
      </c>
      <c r="I240" s="619" t="str">
        <f t="shared" si="153"/>
        <v/>
      </c>
      <c r="J240" s="619" t="str">
        <f t="shared" si="154"/>
        <v/>
      </c>
      <c r="K240" s="619" t="str">
        <f t="shared" si="166"/>
        <v/>
      </c>
      <c r="L240" s="619"/>
      <c r="N240" s="433"/>
      <c r="O240" s="434" t="str">
        <f t="shared" si="137"/>
        <v/>
      </c>
      <c r="P240" s="433"/>
      <c r="Q240" s="435" t="str">
        <f t="shared" si="138"/>
        <v/>
      </c>
      <c r="R240" s="433"/>
      <c r="S240" s="436" t="str">
        <f t="shared" si="139"/>
        <v/>
      </c>
      <c r="T240" s="437">
        <f ca="1">SUMIF($N$8:S$9,"QUANT.",N240:S240)</f>
        <v>0</v>
      </c>
      <c r="U240" s="438">
        <f t="shared" ca="1" si="134"/>
        <v>0</v>
      </c>
      <c r="V240" s="450" t="str">
        <f t="shared" si="136"/>
        <v/>
      </c>
      <c r="W240" s="451">
        <f t="shared" ca="1" si="140"/>
        <v>0</v>
      </c>
      <c r="X240" s="451" t="e">
        <f t="shared" ca="1" si="141"/>
        <v>#VALUE!</v>
      </c>
      <c r="AJ240" s="614">
        <f t="shared" si="178"/>
        <v>0</v>
      </c>
      <c r="AK240" s="614">
        <v>0</v>
      </c>
    </row>
    <row r="241" spans="1:37" s="612" customFormat="1" ht="15" customHeight="1">
      <c r="A241" s="615"/>
      <c r="B241" s="621"/>
      <c r="C241" s="595" t="str">
        <f>IF($B241="","",IFERROR(VLOOKUP($B241,SERVIÇOS!$A:$F,2,0),IFERROR(VLOOKUP($B241,'COMPOSIÇÕES COMPLEMENTARES '!$C:$K,2,0),"")))</f>
        <v/>
      </c>
      <c r="D241" s="617" t="str">
        <f>IF($B241="","",IFERROR(VLOOKUP($B241,SERVIÇOS!$A:$F,3,0),IFERROR(VLOOKUP($B241,'COMPOSIÇÕES COMPLEMENTARES '!$C:$K,3,0),"")))</f>
        <v/>
      </c>
      <c r="E241" s="618"/>
      <c r="F241" s="619" t="str">
        <f>IF($B241="","",IFERROR(VLOOKUP($B241,SERVIÇOS!$A:$F,4,0),IFERROR(VLOOKUP($B241,'COMPOSIÇÕES COMPLEMENTARES '!$C:$K,6,0),"")))</f>
        <v/>
      </c>
      <c r="G241" s="619" t="str">
        <f>IF($B241="","",IFERROR(VLOOKUP($B241,SERVIÇOS!$A:$F,5,0),IFERROR(VLOOKUP($B241,'COMPOSIÇÕES COMPLEMENTARES '!$C:$K,7,0),"")))</f>
        <v/>
      </c>
      <c r="H241" s="619" t="str">
        <f t="shared" si="135"/>
        <v/>
      </c>
      <c r="I241" s="619" t="str">
        <f t="shared" si="153"/>
        <v/>
      </c>
      <c r="J241" s="619" t="str">
        <f t="shared" si="154"/>
        <v/>
      </c>
      <c r="K241" s="619" t="str">
        <f t="shared" si="166"/>
        <v/>
      </c>
      <c r="L241" s="619"/>
      <c r="N241" s="433"/>
      <c r="O241" s="434" t="str">
        <f t="shared" si="137"/>
        <v/>
      </c>
      <c r="P241" s="433"/>
      <c r="Q241" s="435" t="str">
        <f t="shared" si="138"/>
        <v/>
      </c>
      <c r="R241" s="433"/>
      <c r="S241" s="436" t="str">
        <f t="shared" si="139"/>
        <v/>
      </c>
      <c r="T241" s="437">
        <f ca="1">SUMIF($N$8:S$9,"QUANT.",N241:S241)</f>
        <v>0</v>
      </c>
      <c r="U241" s="438">
        <f t="shared" ca="1" si="134"/>
        <v>0</v>
      </c>
      <c r="V241" s="450" t="str">
        <f t="shared" si="136"/>
        <v/>
      </c>
      <c r="W241" s="451">
        <f t="shared" ca="1" si="140"/>
        <v>0</v>
      </c>
      <c r="X241" s="451" t="e">
        <f t="shared" ca="1" si="141"/>
        <v>#VALUE!</v>
      </c>
      <c r="AJ241" s="614">
        <f t="shared" si="178"/>
        <v>0</v>
      </c>
      <c r="AK241" s="614">
        <v>0</v>
      </c>
    </row>
    <row r="242" spans="1:37" s="612" customFormat="1" ht="15" customHeight="1">
      <c r="A242" s="615"/>
      <c r="B242" s="621"/>
      <c r="C242" s="595" t="str">
        <f>IF($B242="","",IFERROR(VLOOKUP($B242,SERVIÇOS!$A:$F,2,0),IFERROR(VLOOKUP($B242,'COMPOSIÇÕES COMPLEMENTARES '!$C:$K,2,0),"")))</f>
        <v/>
      </c>
      <c r="D242" s="617" t="str">
        <f>IF($B242="","",IFERROR(VLOOKUP($B242,SERVIÇOS!$A:$F,3,0),IFERROR(VLOOKUP($B242,'COMPOSIÇÕES COMPLEMENTARES '!$C:$K,3,0),"")))</f>
        <v/>
      </c>
      <c r="E242" s="618"/>
      <c r="F242" s="619" t="str">
        <f>IF($B242="","",IFERROR(VLOOKUP($B242,SERVIÇOS!$A:$F,4,0),IFERROR(VLOOKUP($B242,'COMPOSIÇÕES COMPLEMENTARES '!$C:$K,6,0),"")))</f>
        <v/>
      </c>
      <c r="G242" s="619" t="str">
        <f>IF($B242="","",IFERROR(VLOOKUP($B242,SERVIÇOS!$A:$F,5,0),IFERROR(VLOOKUP($B242,'COMPOSIÇÕES COMPLEMENTARES '!$C:$K,7,0),"")))</f>
        <v/>
      </c>
      <c r="H242" s="619" t="str">
        <f t="shared" si="135"/>
        <v/>
      </c>
      <c r="I242" s="619" t="str">
        <f t="shared" si="153"/>
        <v/>
      </c>
      <c r="J242" s="619" t="str">
        <f t="shared" si="154"/>
        <v/>
      </c>
      <c r="K242" s="619" t="str">
        <f t="shared" si="166"/>
        <v/>
      </c>
      <c r="L242" s="619"/>
      <c r="N242" s="433"/>
      <c r="O242" s="434" t="str">
        <f t="shared" si="137"/>
        <v/>
      </c>
      <c r="P242" s="433"/>
      <c r="Q242" s="435" t="str">
        <f t="shared" si="138"/>
        <v/>
      </c>
      <c r="R242" s="433"/>
      <c r="S242" s="436" t="str">
        <f t="shared" si="139"/>
        <v/>
      </c>
      <c r="T242" s="437">
        <f ca="1">SUMIF($N$8:S$9,"QUANT.",N242:S242)</f>
        <v>0</v>
      </c>
      <c r="U242" s="438">
        <f t="shared" ca="1" si="134"/>
        <v>0</v>
      </c>
      <c r="V242" s="450" t="str">
        <f t="shared" si="136"/>
        <v/>
      </c>
      <c r="W242" s="451">
        <f t="shared" ca="1" si="140"/>
        <v>0</v>
      </c>
      <c r="X242" s="451" t="e">
        <f t="shared" ca="1" si="141"/>
        <v>#VALUE!</v>
      </c>
      <c r="AJ242" s="614">
        <f t="shared" si="178"/>
        <v>0</v>
      </c>
      <c r="AK242" s="614">
        <v>0</v>
      </c>
    </row>
    <row r="243" spans="1:37" s="612" customFormat="1" ht="15" customHeight="1">
      <c r="A243" s="615"/>
      <c r="B243" s="621"/>
      <c r="C243" s="595" t="str">
        <f>IF($B243="","",IFERROR(VLOOKUP($B243,SERVIÇOS!$A:$F,2,0),IFERROR(VLOOKUP($B243,'COMPOSIÇÕES COMPLEMENTARES '!$C:$K,2,0),"")))</f>
        <v/>
      </c>
      <c r="D243" s="617" t="str">
        <f>IF($B243="","",IFERROR(VLOOKUP($B243,SERVIÇOS!$A:$F,3,0),IFERROR(VLOOKUP($B243,'COMPOSIÇÕES COMPLEMENTARES '!$C:$K,3,0),"")))</f>
        <v/>
      </c>
      <c r="E243" s="618"/>
      <c r="F243" s="619" t="str">
        <f>IF($B243="","",IFERROR(VLOOKUP($B243,SERVIÇOS!$A:$F,4,0),IFERROR(VLOOKUP($B243,'COMPOSIÇÕES COMPLEMENTARES '!$C:$K,6,0),"")))</f>
        <v/>
      </c>
      <c r="G243" s="619" t="str">
        <f>IF($B243="","",IFERROR(VLOOKUP($B243,SERVIÇOS!$A:$F,5,0),IFERROR(VLOOKUP($B243,'COMPOSIÇÕES COMPLEMENTARES '!$C:$K,7,0),"")))</f>
        <v/>
      </c>
      <c r="H243" s="619" t="str">
        <f t="shared" si="135"/>
        <v/>
      </c>
      <c r="I243" s="619" t="str">
        <f t="shared" si="153"/>
        <v/>
      </c>
      <c r="J243" s="619" t="str">
        <f t="shared" si="154"/>
        <v/>
      </c>
      <c r="K243" s="619" t="str">
        <f t="shared" si="166"/>
        <v/>
      </c>
      <c r="L243" s="619"/>
      <c r="N243" s="433"/>
      <c r="O243" s="434" t="str">
        <f t="shared" si="137"/>
        <v/>
      </c>
      <c r="P243" s="433"/>
      <c r="Q243" s="435" t="str">
        <f t="shared" si="138"/>
        <v/>
      </c>
      <c r="R243" s="433"/>
      <c r="S243" s="436" t="str">
        <f t="shared" si="139"/>
        <v/>
      </c>
      <c r="T243" s="437">
        <f ca="1">SUMIF($N$8:S$9,"QUANT.",N243:S243)</f>
        <v>0</v>
      </c>
      <c r="U243" s="438">
        <f t="shared" ca="1" si="134"/>
        <v>0</v>
      </c>
      <c r="V243" s="450" t="str">
        <f t="shared" si="136"/>
        <v/>
      </c>
      <c r="W243" s="451">
        <f t="shared" ca="1" si="140"/>
        <v>0</v>
      </c>
      <c r="X243" s="451" t="e">
        <f t="shared" ca="1" si="141"/>
        <v>#VALUE!</v>
      </c>
      <c r="AJ243" s="614">
        <f t="shared" si="178"/>
        <v>0</v>
      </c>
      <c r="AK243" s="614">
        <v>0</v>
      </c>
    </row>
    <row r="244" spans="1:37" s="612" customFormat="1" ht="15" customHeight="1">
      <c r="A244" s="615"/>
      <c r="B244" s="621"/>
      <c r="C244" s="595" t="str">
        <f>IF($B244="","",IFERROR(VLOOKUP($B244,SERVIÇOS!$A:$F,2,0),IFERROR(VLOOKUP($B244,'COMPOSIÇÕES COMPLEMENTARES '!$C:$K,2,0),"")))</f>
        <v/>
      </c>
      <c r="D244" s="617" t="str">
        <f>IF($B244="","",IFERROR(VLOOKUP($B244,SERVIÇOS!$A:$F,3,0),IFERROR(VLOOKUP($B244,'COMPOSIÇÕES COMPLEMENTARES '!$C:$K,3,0),"")))</f>
        <v/>
      </c>
      <c r="E244" s="618"/>
      <c r="F244" s="619" t="str">
        <f>IF($B244="","",IFERROR(VLOOKUP($B244,SERVIÇOS!$A:$F,4,0),IFERROR(VLOOKUP($B244,'COMPOSIÇÕES COMPLEMENTARES '!$C:$K,6,0),"")))</f>
        <v/>
      </c>
      <c r="G244" s="619" t="str">
        <f>IF($B244="","",IFERROR(VLOOKUP($B244,SERVIÇOS!$A:$F,5,0),IFERROR(VLOOKUP($B244,'COMPOSIÇÕES COMPLEMENTARES '!$C:$K,7,0),"")))</f>
        <v/>
      </c>
      <c r="H244" s="619" t="str">
        <f t="shared" si="135"/>
        <v/>
      </c>
      <c r="I244" s="619" t="str">
        <f t="shared" si="153"/>
        <v/>
      </c>
      <c r="J244" s="619" t="str">
        <f t="shared" si="154"/>
        <v/>
      </c>
      <c r="K244" s="619" t="str">
        <f t="shared" si="166"/>
        <v/>
      </c>
      <c r="L244" s="619"/>
      <c r="N244" s="433"/>
      <c r="O244" s="434" t="str">
        <f t="shared" si="137"/>
        <v/>
      </c>
      <c r="P244" s="433"/>
      <c r="Q244" s="435" t="str">
        <f t="shared" si="138"/>
        <v/>
      </c>
      <c r="R244" s="433"/>
      <c r="S244" s="436" t="str">
        <f t="shared" si="139"/>
        <v/>
      </c>
      <c r="T244" s="437">
        <f ca="1">SUMIF($N$8:S$9,"QUANT.",N244:S244)</f>
        <v>0</v>
      </c>
      <c r="U244" s="438">
        <f t="shared" ca="1" si="134"/>
        <v>0</v>
      </c>
      <c r="V244" s="450" t="str">
        <f t="shared" si="136"/>
        <v/>
      </c>
      <c r="W244" s="451">
        <f t="shared" ca="1" si="140"/>
        <v>0</v>
      </c>
      <c r="X244" s="451" t="e">
        <f t="shared" ca="1" si="141"/>
        <v>#VALUE!</v>
      </c>
      <c r="AJ244" s="614">
        <f t="shared" si="178"/>
        <v>0</v>
      </c>
      <c r="AK244" s="614">
        <v>0</v>
      </c>
    </row>
    <row r="245" spans="1:37" s="612" customFormat="1" ht="15" customHeight="1">
      <c r="A245" s="615"/>
      <c r="B245" s="621"/>
      <c r="C245" s="595" t="str">
        <f>IF($B245="","",IFERROR(VLOOKUP($B245,SERVIÇOS!$A:$F,2,0),IFERROR(VLOOKUP($B245,'COMPOSIÇÕES COMPLEMENTARES '!$C:$K,2,0),"")))</f>
        <v/>
      </c>
      <c r="D245" s="617" t="str">
        <f>IF($B245="","",IFERROR(VLOOKUP($B245,SERVIÇOS!$A:$F,3,0),IFERROR(VLOOKUP($B245,'COMPOSIÇÕES COMPLEMENTARES '!$C:$K,3,0),"")))</f>
        <v/>
      </c>
      <c r="E245" s="618"/>
      <c r="F245" s="619" t="str">
        <f>IF($B245="","",IFERROR(VLOOKUP($B245,SERVIÇOS!$A:$F,4,0),IFERROR(VLOOKUP($B245,'COMPOSIÇÕES COMPLEMENTARES '!$C:$K,6,0),"")))</f>
        <v/>
      </c>
      <c r="G245" s="619" t="str">
        <f>IF($B245="","",IFERROR(VLOOKUP($B245,SERVIÇOS!$A:$F,5,0),IFERROR(VLOOKUP($B245,'COMPOSIÇÕES COMPLEMENTARES '!$C:$K,7,0),"")))</f>
        <v/>
      </c>
      <c r="H245" s="619" t="str">
        <f t="shared" si="135"/>
        <v/>
      </c>
      <c r="I245" s="619" t="str">
        <f t="shared" si="153"/>
        <v/>
      </c>
      <c r="J245" s="619" t="str">
        <f t="shared" si="154"/>
        <v/>
      </c>
      <c r="K245" s="619" t="str">
        <f t="shared" si="166"/>
        <v/>
      </c>
      <c r="L245" s="619"/>
      <c r="N245" s="433"/>
      <c r="O245" s="434" t="str">
        <f t="shared" si="137"/>
        <v/>
      </c>
      <c r="P245" s="433"/>
      <c r="Q245" s="435" t="str">
        <f t="shared" si="138"/>
        <v/>
      </c>
      <c r="R245" s="433"/>
      <c r="S245" s="436" t="str">
        <f t="shared" si="139"/>
        <v/>
      </c>
      <c r="T245" s="437">
        <f ca="1">SUMIF($N$8:S$9,"QUANT.",N245:S245)</f>
        <v>0</v>
      </c>
      <c r="U245" s="438">
        <f t="shared" ca="1" si="134"/>
        <v>0</v>
      </c>
      <c r="V245" s="450" t="str">
        <f t="shared" si="136"/>
        <v/>
      </c>
      <c r="W245" s="451">
        <f t="shared" ca="1" si="140"/>
        <v>0</v>
      </c>
      <c r="X245" s="451" t="e">
        <f t="shared" ca="1" si="141"/>
        <v>#VALUE!</v>
      </c>
      <c r="AJ245" s="614">
        <f t="shared" si="178"/>
        <v>0</v>
      </c>
      <c r="AK245" s="614">
        <v>0</v>
      </c>
    </row>
    <row r="246" spans="1:37" s="612" customFormat="1" ht="15" customHeight="1">
      <c r="A246" s="615"/>
      <c r="B246" s="621"/>
      <c r="C246" s="595" t="str">
        <f>IF($B246="","",IFERROR(VLOOKUP($B246,SERVIÇOS!$A:$F,2,0),IFERROR(VLOOKUP($B246,'COMPOSIÇÕES COMPLEMENTARES '!$C:$K,2,0),"")))</f>
        <v/>
      </c>
      <c r="D246" s="617" t="str">
        <f>IF($B246="","",IFERROR(VLOOKUP($B246,SERVIÇOS!$A:$F,3,0),IFERROR(VLOOKUP($B246,'COMPOSIÇÕES COMPLEMENTARES '!$C:$K,3,0),"")))</f>
        <v/>
      </c>
      <c r="E246" s="618"/>
      <c r="F246" s="619" t="str">
        <f>IF($B246="","",IFERROR(VLOOKUP($B246,SERVIÇOS!$A:$F,4,0),IFERROR(VLOOKUP($B246,'COMPOSIÇÕES COMPLEMENTARES '!$C:$K,6,0),"")))</f>
        <v/>
      </c>
      <c r="G246" s="619" t="str">
        <f>IF($B246="","",IFERROR(VLOOKUP($B246,SERVIÇOS!$A:$F,5,0),IFERROR(VLOOKUP($B246,'COMPOSIÇÕES COMPLEMENTARES '!$C:$K,7,0),"")))</f>
        <v/>
      </c>
      <c r="H246" s="619" t="str">
        <f t="shared" si="135"/>
        <v/>
      </c>
      <c r="I246" s="619" t="str">
        <f t="shared" si="153"/>
        <v/>
      </c>
      <c r="J246" s="619" t="str">
        <f t="shared" si="154"/>
        <v/>
      </c>
      <c r="K246" s="619" t="str">
        <f t="shared" si="166"/>
        <v/>
      </c>
      <c r="L246" s="619"/>
      <c r="N246" s="433"/>
      <c r="O246" s="434" t="str">
        <f t="shared" si="137"/>
        <v/>
      </c>
      <c r="P246" s="433"/>
      <c r="Q246" s="435" t="str">
        <f t="shared" si="138"/>
        <v/>
      </c>
      <c r="R246" s="433"/>
      <c r="S246" s="436" t="str">
        <f t="shared" si="139"/>
        <v/>
      </c>
      <c r="T246" s="437">
        <f ca="1">SUMIF($N$8:S$9,"QUANT.",N246:S246)</f>
        <v>0</v>
      </c>
      <c r="U246" s="438">
        <f t="shared" ca="1" si="134"/>
        <v>0</v>
      </c>
      <c r="V246" s="450" t="str">
        <f t="shared" si="136"/>
        <v/>
      </c>
      <c r="W246" s="451">
        <f t="shared" ca="1" si="140"/>
        <v>0</v>
      </c>
      <c r="X246" s="451" t="e">
        <f t="shared" ca="1" si="141"/>
        <v>#VALUE!</v>
      </c>
      <c r="AJ246" s="614">
        <f t="shared" si="178"/>
        <v>0</v>
      </c>
      <c r="AK246" s="614">
        <v>0</v>
      </c>
    </row>
    <row r="247" spans="1:37" s="612" customFormat="1" ht="15" customHeight="1">
      <c r="A247" s="615"/>
      <c r="B247" s="621"/>
      <c r="C247" s="595" t="str">
        <f>IF($B247="","",IFERROR(VLOOKUP($B247,SERVIÇOS!$A:$F,2,0),IFERROR(VLOOKUP($B247,'COMPOSIÇÕES COMPLEMENTARES '!$C:$K,2,0),"")))</f>
        <v/>
      </c>
      <c r="D247" s="617" t="str">
        <f>IF($B247="","",IFERROR(VLOOKUP($B247,SERVIÇOS!$A:$F,3,0),IFERROR(VLOOKUP($B247,'COMPOSIÇÕES COMPLEMENTARES '!$C:$K,3,0),"")))</f>
        <v/>
      </c>
      <c r="E247" s="618"/>
      <c r="F247" s="619" t="str">
        <f>IF($B247="","",IFERROR(VLOOKUP($B247,SERVIÇOS!$A:$F,4,0),IFERROR(VLOOKUP($B247,'COMPOSIÇÕES COMPLEMENTARES '!$C:$K,6,0),"")))</f>
        <v/>
      </c>
      <c r="G247" s="619" t="str">
        <f>IF($B247="","",IFERROR(VLOOKUP($B247,SERVIÇOS!$A:$F,5,0),IFERROR(VLOOKUP($B247,'COMPOSIÇÕES COMPLEMENTARES '!$C:$K,7,0),"")))</f>
        <v/>
      </c>
      <c r="H247" s="619" t="str">
        <f t="shared" si="135"/>
        <v/>
      </c>
      <c r="I247" s="619" t="str">
        <f t="shared" si="153"/>
        <v/>
      </c>
      <c r="J247" s="619" t="str">
        <f t="shared" si="154"/>
        <v/>
      </c>
      <c r="K247" s="619" t="str">
        <f t="shared" si="166"/>
        <v/>
      </c>
      <c r="L247" s="619"/>
      <c r="N247" s="433"/>
      <c r="O247" s="434" t="str">
        <f t="shared" si="137"/>
        <v/>
      </c>
      <c r="P247" s="433"/>
      <c r="Q247" s="435" t="str">
        <f t="shared" si="138"/>
        <v/>
      </c>
      <c r="R247" s="433"/>
      <c r="S247" s="436" t="str">
        <f t="shared" si="139"/>
        <v/>
      </c>
      <c r="T247" s="437">
        <f ca="1">SUMIF($N$8:S$9,"QUANT.",N247:S247)</f>
        <v>0</v>
      </c>
      <c r="U247" s="438">
        <f t="shared" ca="1" si="134"/>
        <v>0</v>
      </c>
      <c r="V247" s="450" t="str">
        <f t="shared" si="136"/>
        <v/>
      </c>
      <c r="W247" s="451">
        <f t="shared" ca="1" si="140"/>
        <v>0</v>
      </c>
      <c r="X247" s="451" t="e">
        <f t="shared" ca="1" si="141"/>
        <v>#VALUE!</v>
      </c>
      <c r="AJ247" s="614">
        <f t="shared" si="178"/>
        <v>0</v>
      </c>
      <c r="AK247" s="614">
        <v>0</v>
      </c>
    </row>
    <row r="248" spans="1:37" s="612" customFormat="1" ht="15" customHeight="1">
      <c r="A248" s="615"/>
      <c r="B248" s="621"/>
      <c r="C248" s="595" t="str">
        <f>IF($B248="","",IFERROR(VLOOKUP($B248,SERVIÇOS!$A:$F,2,0),IFERROR(VLOOKUP($B248,'COMPOSIÇÕES COMPLEMENTARES '!$C:$K,2,0),"")))</f>
        <v/>
      </c>
      <c r="D248" s="617" t="str">
        <f>IF($B248="","",IFERROR(VLOOKUP($B248,SERVIÇOS!$A:$F,3,0),IFERROR(VLOOKUP($B248,'COMPOSIÇÕES COMPLEMENTARES '!$C:$K,3,0),"")))</f>
        <v/>
      </c>
      <c r="E248" s="618"/>
      <c r="F248" s="619" t="str">
        <f>IF($B248="","",IFERROR(VLOOKUP($B248,SERVIÇOS!$A:$F,4,0),IFERROR(VLOOKUP($B248,'COMPOSIÇÕES COMPLEMENTARES '!$C:$K,6,0),"")))</f>
        <v/>
      </c>
      <c r="G248" s="619" t="str">
        <f>IF($B248="","",IFERROR(VLOOKUP($B248,SERVIÇOS!$A:$F,5,0),IFERROR(VLOOKUP($B248,'COMPOSIÇÕES COMPLEMENTARES '!$C:$K,7,0),"")))</f>
        <v/>
      </c>
      <c r="H248" s="619" t="str">
        <f t="shared" si="135"/>
        <v/>
      </c>
      <c r="I248" s="619" t="str">
        <f t="shared" si="153"/>
        <v/>
      </c>
      <c r="J248" s="619" t="str">
        <f t="shared" si="154"/>
        <v/>
      </c>
      <c r="K248" s="619" t="str">
        <f t="shared" si="166"/>
        <v/>
      </c>
      <c r="L248" s="619"/>
      <c r="N248" s="433"/>
      <c r="O248" s="434" t="str">
        <f t="shared" si="137"/>
        <v/>
      </c>
      <c r="P248" s="433"/>
      <c r="Q248" s="435" t="str">
        <f t="shared" si="138"/>
        <v/>
      </c>
      <c r="R248" s="433"/>
      <c r="S248" s="436" t="str">
        <f t="shared" si="139"/>
        <v/>
      </c>
      <c r="T248" s="437">
        <f ca="1">SUMIF($N$8:S$9,"QUANT.",N248:S248)</f>
        <v>0</v>
      </c>
      <c r="U248" s="438">
        <f t="shared" ca="1" si="134"/>
        <v>0</v>
      </c>
      <c r="V248" s="450" t="str">
        <f t="shared" si="136"/>
        <v/>
      </c>
      <c r="W248" s="451">
        <f t="shared" ca="1" si="140"/>
        <v>0</v>
      </c>
      <c r="X248" s="451" t="e">
        <f t="shared" ca="1" si="141"/>
        <v>#VALUE!</v>
      </c>
      <c r="AJ248" s="614">
        <f t="shared" si="178"/>
        <v>0</v>
      </c>
      <c r="AK248" s="614">
        <v>0</v>
      </c>
    </row>
    <row r="249" spans="1:37" s="612" customFormat="1" ht="15" customHeight="1">
      <c r="A249" s="615"/>
      <c r="B249" s="621"/>
      <c r="C249" s="595" t="str">
        <f>IF($B249="","",IFERROR(VLOOKUP($B249,SERVIÇOS!$A:$F,2,0),IFERROR(VLOOKUP($B249,'COMPOSIÇÕES COMPLEMENTARES '!$C:$K,2,0),"")))</f>
        <v/>
      </c>
      <c r="D249" s="617" t="str">
        <f>IF($B249="","",IFERROR(VLOOKUP($B249,SERVIÇOS!$A:$F,3,0),IFERROR(VLOOKUP($B249,'COMPOSIÇÕES COMPLEMENTARES '!$C:$K,3,0),"")))</f>
        <v/>
      </c>
      <c r="E249" s="618"/>
      <c r="F249" s="619" t="str">
        <f>IF($B249="","",IFERROR(VLOOKUP($B249,SERVIÇOS!$A:$F,4,0),IFERROR(VLOOKUP($B249,'COMPOSIÇÕES COMPLEMENTARES '!$C:$K,6,0),"")))</f>
        <v/>
      </c>
      <c r="G249" s="619" t="str">
        <f>IF($B249="","",IFERROR(VLOOKUP($B249,SERVIÇOS!$A:$F,5,0),IFERROR(VLOOKUP($B249,'COMPOSIÇÕES COMPLEMENTARES '!$C:$K,7,0),"")))</f>
        <v/>
      </c>
      <c r="H249" s="619" t="str">
        <f t="shared" si="135"/>
        <v/>
      </c>
      <c r="I249" s="619" t="str">
        <f t="shared" si="153"/>
        <v/>
      </c>
      <c r="J249" s="619" t="str">
        <f t="shared" si="154"/>
        <v/>
      </c>
      <c r="K249" s="619" t="str">
        <f t="shared" si="166"/>
        <v/>
      </c>
      <c r="L249" s="619"/>
      <c r="N249" s="433"/>
      <c r="O249" s="434" t="str">
        <f t="shared" si="137"/>
        <v/>
      </c>
      <c r="P249" s="433"/>
      <c r="Q249" s="435" t="str">
        <f t="shared" si="138"/>
        <v/>
      </c>
      <c r="R249" s="433"/>
      <c r="S249" s="436" t="str">
        <f t="shared" si="139"/>
        <v/>
      </c>
      <c r="T249" s="437">
        <f ca="1">SUMIF($N$8:S$9,"QUANT.",N249:S249)</f>
        <v>0</v>
      </c>
      <c r="U249" s="438">
        <f t="shared" ca="1" si="134"/>
        <v>0</v>
      </c>
      <c r="V249" s="450" t="str">
        <f t="shared" si="136"/>
        <v/>
      </c>
      <c r="W249" s="451">
        <f t="shared" ca="1" si="140"/>
        <v>0</v>
      </c>
      <c r="X249" s="451" t="e">
        <f t="shared" ca="1" si="141"/>
        <v>#VALUE!</v>
      </c>
      <c r="AJ249" s="614">
        <f t="shared" si="178"/>
        <v>0</v>
      </c>
      <c r="AK249" s="614">
        <v>0</v>
      </c>
    </row>
    <row r="250" spans="1:37" s="612" customFormat="1" ht="15" customHeight="1">
      <c r="A250" s="615"/>
      <c r="B250" s="621"/>
      <c r="C250" s="595" t="str">
        <f>IF($B250="","",IFERROR(VLOOKUP($B250,SERVIÇOS!$A:$F,2,0),IFERROR(VLOOKUP($B250,'COMPOSIÇÕES COMPLEMENTARES '!$C:$K,2,0),"")))</f>
        <v/>
      </c>
      <c r="D250" s="617" t="str">
        <f>IF($B250="","",IFERROR(VLOOKUP($B250,SERVIÇOS!$A:$F,3,0),IFERROR(VLOOKUP($B250,'COMPOSIÇÕES COMPLEMENTARES '!$C:$K,3,0),"")))</f>
        <v/>
      </c>
      <c r="E250" s="618"/>
      <c r="F250" s="619" t="str">
        <f>IF($B250="","",IFERROR(VLOOKUP($B250,SERVIÇOS!$A:$F,4,0),IFERROR(VLOOKUP($B250,'COMPOSIÇÕES COMPLEMENTARES '!$C:$K,6,0),"")))</f>
        <v/>
      </c>
      <c r="G250" s="619" t="str">
        <f>IF($B250="","",IFERROR(VLOOKUP($B250,SERVIÇOS!$A:$F,5,0),IFERROR(VLOOKUP($B250,'COMPOSIÇÕES COMPLEMENTARES '!$C:$K,7,0),"")))</f>
        <v/>
      </c>
      <c r="H250" s="619" t="str">
        <f t="shared" si="135"/>
        <v/>
      </c>
      <c r="I250" s="619" t="str">
        <f t="shared" si="153"/>
        <v/>
      </c>
      <c r="J250" s="619" t="str">
        <f t="shared" si="154"/>
        <v/>
      </c>
      <c r="K250" s="619" t="str">
        <f t="shared" si="166"/>
        <v/>
      </c>
      <c r="L250" s="619"/>
      <c r="N250" s="433"/>
      <c r="O250" s="434" t="str">
        <f t="shared" si="137"/>
        <v/>
      </c>
      <c r="P250" s="433"/>
      <c r="Q250" s="435" t="str">
        <f t="shared" si="138"/>
        <v/>
      </c>
      <c r="R250" s="433"/>
      <c r="S250" s="436" t="str">
        <f t="shared" si="139"/>
        <v/>
      </c>
      <c r="T250" s="437">
        <f ca="1">SUMIF($N$8:S$9,"QUANT.",N250:S250)</f>
        <v>0</v>
      </c>
      <c r="U250" s="438">
        <f t="shared" ca="1" si="134"/>
        <v>0</v>
      </c>
      <c r="V250" s="450" t="str">
        <f t="shared" si="136"/>
        <v/>
      </c>
      <c r="W250" s="451">
        <f t="shared" ca="1" si="140"/>
        <v>0</v>
      </c>
      <c r="X250" s="451" t="e">
        <f t="shared" ca="1" si="141"/>
        <v>#VALUE!</v>
      </c>
      <c r="AJ250" s="614">
        <f t="shared" si="178"/>
        <v>0</v>
      </c>
      <c r="AK250" s="614">
        <v>0</v>
      </c>
    </row>
    <row r="251" spans="1:37" s="612" customFormat="1" ht="15" customHeight="1">
      <c r="A251" s="615"/>
      <c r="B251" s="621"/>
      <c r="C251" s="595" t="str">
        <f>IF($B251="","",IFERROR(VLOOKUP($B251,SERVIÇOS!$A:$F,2,0),IFERROR(VLOOKUP($B251,'COMPOSIÇÕES COMPLEMENTARES '!$C:$K,2,0),"")))</f>
        <v/>
      </c>
      <c r="D251" s="617" t="str">
        <f>IF($B251="","",IFERROR(VLOOKUP($B251,SERVIÇOS!$A:$F,3,0),IFERROR(VLOOKUP($B251,'COMPOSIÇÕES COMPLEMENTARES '!$C:$K,3,0),"")))</f>
        <v/>
      </c>
      <c r="E251" s="618"/>
      <c r="F251" s="619" t="str">
        <f>IF($B251="","",IFERROR(VLOOKUP($B251,SERVIÇOS!$A:$F,4,0),IFERROR(VLOOKUP($B251,'COMPOSIÇÕES COMPLEMENTARES '!$C:$K,6,0),"")))</f>
        <v/>
      </c>
      <c r="G251" s="619" t="str">
        <f>IF($B251="","",IFERROR(VLOOKUP($B251,SERVIÇOS!$A:$F,5,0),IFERROR(VLOOKUP($B251,'COMPOSIÇÕES COMPLEMENTARES '!$C:$K,7,0),"")))</f>
        <v/>
      </c>
      <c r="H251" s="619" t="str">
        <f t="shared" si="135"/>
        <v/>
      </c>
      <c r="I251" s="619" t="str">
        <f t="shared" si="153"/>
        <v/>
      </c>
      <c r="J251" s="619" t="str">
        <f t="shared" si="154"/>
        <v/>
      </c>
      <c r="K251" s="619" t="str">
        <f t="shared" si="166"/>
        <v/>
      </c>
      <c r="L251" s="619"/>
      <c r="N251" s="433"/>
      <c r="O251" s="434" t="str">
        <f t="shared" si="137"/>
        <v/>
      </c>
      <c r="P251" s="433"/>
      <c r="Q251" s="435" t="str">
        <f t="shared" si="138"/>
        <v/>
      </c>
      <c r="R251" s="433"/>
      <c r="S251" s="436" t="str">
        <f t="shared" si="139"/>
        <v/>
      </c>
      <c r="T251" s="437">
        <f ca="1">SUMIF($N$8:S$9,"QUANT.",N251:S251)</f>
        <v>0</v>
      </c>
      <c r="U251" s="438">
        <f t="shared" ca="1" si="134"/>
        <v>0</v>
      </c>
      <c r="V251" s="450" t="str">
        <f t="shared" si="136"/>
        <v/>
      </c>
      <c r="W251" s="451">
        <f t="shared" ca="1" si="140"/>
        <v>0</v>
      </c>
      <c r="X251" s="451" t="e">
        <f t="shared" ca="1" si="141"/>
        <v>#VALUE!</v>
      </c>
      <c r="AJ251" s="614">
        <f t="shared" si="178"/>
        <v>0</v>
      </c>
      <c r="AK251" s="614">
        <v>0</v>
      </c>
    </row>
    <row r="252" spans="1:37" s="612" customFormat="1" ht="15" customHeight="1">
      <c r="A252" s="615"/>
      <c r="B252" s="621"/>
      <c r="C252" s="595" t="str">
        <f>IF($B252="","",IFERROR(VLOOKUP($B252,SERVIÇOS!$A:$F,2,0),IFERROR(VLOOKUP($B252,'COMPOSIÇÕES COMPLEMENTARES '!$C:$K,2,0),"")))</f>
        <v/>
      </c>
      <c r="D252" s="617" t="str">
        <f>IF($B252="","",IFERROR(VLOOKUP($B252,SERVIÇOS!$A:$F,3,0),IFERROR(VLOOKUP($B252,'COMPOSIÇÕES COMPLEMENTARES '!$C:$K,3,0),"")))</f>
        <v/>
      </c>
      <c r="E252" s="618"/>
      <c r="F252" s="619" t="str">
        <f>IF($B252="","",IFERROR(VLOOKUP($B252,SERVIÇOS!$A:$F,4,0),IFERROR(VLOOKUP($B252,'COMPOSIÇÕES COMPLEMENTARES '!$C:$K,6,0),"")))</f>
        <v/>
      </c>
      <c r="G252" s="619" t="str">
        <f>IF($B252="","",IFERROR(VLOOKUP($B252,SERVIÇOS!$A:$F,5,0),IFERROR(VLOOKUP($B252,'COMPOSIÇÕES COMPLEMENTARES '!$C:$K,7,0),"")))</f>
        <v/>
      </c>
      <c r="H252" s="619" t="str">
        <f t="shared" si="135"/>
        <v/>
      </c>
      <c r="I252" s="619" t="str">
        <f t="shared" si="153"/>
        <v/>
      </c>
      <c r="J252" s="619" t="str">
        <f t="shared" si="154"/>
        <v/>
      </c>
      <c r="K252" s="619" t="str">
        <f t="shared" si="166"/>
        <v/>
      </c>
      <c r="L252" s="619"/>
      <c r="N252" s="433"/>
      <c r="O252" s="434" t="str">
        <f t="shared" si="137"/>
        <v/>
      </c>
      <c r="P252" s="433"/>
      <c r="Q252" s="435" t="str">
        <f t="shared" si="138"/>
        <v/>
      </c>
      <c r="R252" s="433"/>
      <c r="S252" s="436" t="str">
        <f t="shared" si="139"/>
        <v/>
      </c>
      <c r="T252" s="437">
        <f ca="1">SUMIF($N$8:S$9,"QUANT.",N252:S252)</f>
        <v>0</v>
      </c>
      <c r="U252" s="438">
        <f t="shared" ca="1" si="134"/>
        <v>0</v>
      </c>
      <c r="V252" s="450" t="str">
        <f t="shared" si="136"/>
        <v/>
      </c>
      <c r="W252" s="451">
        <f t="shared" ca="1" si="140"/>
        <v>0</v>
      </c>
      <c r="X252" s="451" t="e">
        <f t="shared" ca="1" si="141"/>
        <v>#VALUE!</v>
      </c>
      <c r="AJ252" s="614">
        <f t="shared" si="178"/>
        <v>0</v>
      </c>
      <c r="AK252" s="614">
        <v>0</v>
      </c>
    </row>
    <row r="253" spans="1:37" s="612" customFormat="1" ht="15" customHeight="1">
      <c r="A253" s="615"/>
      <c r="B253" s="621"/>
      <c r="C253" s="595" t="str">
        <f>IF($B253="","",IFERROR(VLOOKUP($B253,SERVIÇOS!$A:$F,2,0),IFERROR(VLOOKUP($B253,'COMPOSIÇÕES COMPLEMENTARES '!$C:$K,2,0),"")))</f>
        <v/>
      </c>
      <c r="D253" s="617" t="str">
        <f>IF($B253="","",IFERROR(VLOOKUP($B253,SERVIÇOS!$A:$F,3,0),IFERROR(VLOOKUP($B253,'COMPOSIÇÕES COMPLEMENTARES '!$C:$K,3,0),"")))</f>
        <v/>
      </c>
      <c r="E253" s="618"/>
      <c r="F253" s="619" t="str">
        <f>IF($B253="","",IFERROR(VLOOKUP($B253,SERVIÇOS!$A:$F,4,0),IFERROR(VLOOKUP($B253,'COMPOSIÇÕES COMPLEMENTARES '!$C:$K,6,0),"")))</f>
        <v/>
      </c>
      <c r="G253" s="619" t="str">
        <f>IF($B253="","",IFERROR(VLOOKUP($B253,SERVIÇOS!$A:$F,5,0),IFERROR(VLOOKUP($B253,'COMPOSIÇÕES COMPLEMENTARES '!$C:$K,7,0),"")))</f>
        <v/>
      </c>
      <c r="H253" s="619" t="str">
        <f t="shared" si="135"/>
        <v/>
      </c>
      <c r="I253" s="619" t="str">
        <f t="shared" si="153"/>
        <v/>
      </c>
      <c r="J253" s="619" t="str">
        <f t="shared" si="154"/>
        <v/>
      </c>
      <c r="K253" s="619" t="str">
        <f t="shared" si="166"/>
        <v/>
      </c>
      <c r="L253" s="619"/>
      <c r="N253" s="433"/>
      <c r="O253" s="434" t="str">
        <f t="shared" si="137"/>
        <v/>
      </c>
      <c r="P253" s="433"/>
      <c r="Q253" s="435" t="str">
        <f t="shared" si="138"/>
        <v/>
      </c>
      <c r="R253" s="433"/>
      <c r="S253" s="436" t="str">
        <f t="shared" si="139"/>
        <v/>
      </c>
      <c r="T253" s="437">
        <f ca="1">SUMIF($N$8:S$9,"QUANT.",N253:S253)</f>
        <v>0</v>
      </c>
      <c r="U253" s="438">
        <f t="shared" ca="1" si="134"/>
        <v>0</v>
      </c>
      <c r="V253" s="450" t="str">
        <f t="shared" si="136"/>
        <v/>
      </c>
      <c r="W253" s="451">
        <f t="shared" ca="1" si="140"/>
        <v>0</v>
      </c>
      <c r="X253" s="451" t="e">
        <f t="shared" ca="1" si="141"/>
        <v>#VALUE!</v>
      </c>
      <c r="AJ253" s="614">
        <f t="shared" si="178"/>
        <v>0</v>
      </c>
      <c r="AK253" s="614">
        <v>0</v>
      </c>
    </row>
    <row r="254" spans="1:37" s="612" customFormat="1" ht="15" customHeight="1">
      <c r="A254" s="615"/>
      <c r="B254" s="621"/>
      <c r="C254" s="595" t="str">
        <f>IF($B254="","",IFERROR(VLOOKUP($B254,SERVIÇOS!$A:$F,2,0),IFERROR(VLOOKUP($B254,'COMPOSIÇÕES COMPLEMENTARES '!$C:$K,2,0),"")))</f>
        <v/>
      </c>
      <c r="D254" s="617" t="str">
        <f>IF($B254="","",IFERROR(VLOOKUP($B254,SERVIÇOS!$A:$F,3,0),IFERROR(VLOOKUP($B254,'COMPOSIÇÕES COMPLEMENTARES '!$C:$K,3,0),"")))</f>
        <v/>
      </c>
      <c r="E254" s="618"/>
      <c r="F254" s="619" t="str">
        <f>IF($B254="","",IFERROR(VLOOKUP($B254,SERVIÇOS!$A:$F,4,0),IFERROR(VLOOKUP($B254,'COMPOSIÇÕES COMPLEMENTARES '!$C:$K,6,0),"")))</f>
        <v/>
      </c>
      <c r="G254" s="619" t="str">
        <f>IF($B254="","",IFERROR(VLOOKUP($B254,SERVIÇOS!$A:$F,5,0),IFERROR(VLOOKUP($B254,'COMPOSIÇÕES COMPLEMENTARES '!$C:$K,7,0),"")))</f>
        <v/>
      </c>
      <c r="H254" s="619" t="str">
        <f t="shared" si="135"/>
        <v/>
      </c>
      <c r="I254" s="619" t="str">
        <f t="shared" si="153"/>
        <v/>
      </c>
      <c r="J254" s="619" t="str">
        <f t="shared" si="154"/>
        <v/>
      </c>
      <c r="K254" s="619" t="str">
        <f t="shared" si="166"/>
        <v/>
      </c>
      <c r="L254" s="619"/>
      <c r="N254" s="433"/>
      <c r="O254" s="434" t="str">
        <f t="shared" si="137"/>
        <v/>
      </c>
      <c r="P254" s="433"/>
      <c r="Q254" s="435" t="str">
        <f t="shared" si="138"/>
        <v/>
      </c>
      <c r="R254" s="433"/>
      <c r="S254" s="436" t="str">
        <f t="shared" si="139"/>
        <v/>
      </c>
      <c r="T254" s="437">
        <f ca="1">SUMIF($N$8:S$9,"QUANT.",N254:S254)</f>
        <v>0</v>
      </c>
      <c r="U254" s="438">
        <f t="shared" ref="U254:U317" ca="1" si="179">SUMIF($N$8:$S$9,"CUSTO",N254:S254)</f>
        <v>0</v>
      </c>
      <c r="V254" s="450" t="str">
        <f t="shared" si="136"/>
        <v/>
      </c>
      <c r="W254" s="451">
        <f t="shared" ca="1" si="140"/>
        <v>0</v>
      </c>
      <c r="X254" s="451" t="e">
        <f t="shared" ca="1" si="141"/>
        <v>#VALUE!</v>
      </c>
      <c r="AJ254" s="614">
        <f t="shared" si="178"/>
        <v>0</v>
      </c>
      <c r="AK254" s="614">
        <v>0</v>
      </c>
    </row>
    <row r="255" spans="1:37" s="612" customFormat="1" ht="15" customHeight="1">
      <c r="A255" s="615"/>
      <c r="B255" s="621"/>
      <c r="C255" s="595" t="str">
        <f>IF($B255="","",IFERROR(VLOOKUP($B255,SERVIÇOS!$A:$F,2,0),IFERROR(VLOOKUP($B255,'COMPOSIÇÕES COMPLEMENTARES '!$C:$K,2,0),"")))</f>
        <v/>
      </c>
      <c r="D255" s="617" t="str">
        <f>IF($B255="","",IFERROR(VLOOKUP($B255,SERVIÇOS!$A:$F,3,0),IFERROR(VLOOKUP($B255,'COMPOSIÇÕES COMPLEMENTARES '!$C:$K,3,0),"")))</f>
        <v/>
      </c>
      <c r="E255" s="618"/>
      <c r="F255" s="619" t="str">
        <f>IF($B255="","",IFERROR(VLOOKUP($B255,SERVIÇOS!$A:$F,4,0),IFERROR(VLOOKUP($B255,'COMPOSIÇÕES COMPLEMENTARES '!$C:$K,6,0),"")))</f>
        <v/>
      </c>
      <c r="G255" s="619" t="str">
        <f>IF($B255="","",IFERROR(VLOOKUP($B255,SERVIÇOS!$A:$F,5,0),IFERROR(VLOOKUP($B255,'COMPOSIÇÕES COMPLEMENTARES '!$C:$K,7,0),"")))</f>
        <v/>
      </c>
      <c r="H255" s="619" t="str">
        <f t="shared" ref="H255:H318" si="180">IF(E255="","",F255+G255)</f>
        <v/>
      </c>
      <c r="I255" s="619" t="str">
        <f t="shared" si="153"/>
        <v/>
      </c>
      <c r="J255" s="619" t="str">
        <f t="shared" si="154"/>
        <v/>
      </c>
      <c r="K255" s="619" t="str">
        <f t="shared" si="166"/>
        <v/>
      </c>
      <c r="L255" s="619"/>
      <c r="N255" s="433"/>
      <c r="O255" s="434" t="str">
        <f t="shared" si="137"/>
        <v/>
      </c>
      <c r="P255" s="433"/>
      <c r="Q255" s="435" t="str">
        <f t="shared" si="138"/>
        <v/>
      </c>
      <c r="R255" s="433"/>
      <c r="S255" s="436" t="str">
        <f t="shared" si="139"/>
        <v/>
      </c>
      <c r="T255" s="437">
        <f ca="1">SUMIF($N$8:S$9,"QUANT.",N255:S255)</f>
        <v>0</v>
      </c>
      <c r="U255" s="438">
        <f t="shared" ca="1" si="179"/>
        <v>0</v>
      </c>
      <c r="V255" s="450" t="str">
        <f t="shared" ref="V255:V318" si="181">IF(B255&lt;&gt;"",IF(U255=0,"MEDIR",IF(K255-U255=0,"OK",IF(K255-U255&gt;0,"MEDIR","ALERTA!"))),"")</f>
        <v/>
      </c>
      <c r="W255" s="451">
        <f t="shared" ca="1" si="140"/>
        <v>0</v>
      </c>
      <c r="X255" s="451" t="e">
        <f t="shared" ca="1" si="141"/>
        <v>#VALUE!</v>
      </c>
      <c r="AJ255" s="614">
        <f t="shared" si="178"/>
        <v>0</v>
      </c>
      <c r="AK255" s="614">
        <v>0</v>
      </c>
    </row>
    <row r="256" spans="1:37" s="612" customFormat="1" ht="15" customHeight="1">
      <c r="A256" s="615"/>
      <c r="B256" s="621"/>
      <c r="C256" s="595" t="str">
        <f>IF($B256="","",IFERROR(VLOOKUP($B256,SERVIÇOS!$A:$F,2,0),IFERROR(VLOOKUP($B256,'COMPOSIÇÕES COMPLEMENTARES '!$C:$K,2,0),"")))</f>
        <v/>
      </c>
      <c r="D256" s="617" t="str">
        <f>IF($B256="","",IFERROR(VLOOKUP($B256,SERVIÇOS!$A:$F,3,0),IFERROR(VLOOKUP($B256,'COMPOSIÇÕES COMPLEMENTARES '!$C:$K,3,0),"")))</f>
        <v/>
      </c>
      <c r="E256" s="618"/>
      <c r="F256" s="619" t="str">
        <f>IF($B256="","",IFERROR(VLOOKUP($B256,SERVIÇOS!$A:$F,4,0),IFERROR(VLOOKUP($B256,'COMPOSIÇÕES COMPLEMENTARES '!$C:$K,6,0),"")))</f>
        <v/>
      </c>
      <c r="G256" s="619" t="str">
        <f>IF($B256="","",IFERROR(VLOOKUP($B256,SERVIÇOS!$A:$F,5,0),IFERROR(VLOOKUP($B256,'COMPOSIÇÕES COMPLEMENTARES '!$C:$K,7,0),"")))</f>
        <v/>
      </c>
      <c r="H256" s="619" t="str">
        <f t="shared" si="180"/>
        <v/>
      </c>
      <c r="I256" s="619" t="str">
        <f t="shared" si="153"/>
        <v/>
      </c>
      <c r="J256" s="619" t="str">
        <f t="shared" si="154"/>
        <v/>
      </c>
      <c r="K256" s="619" t="str">
        <f t="shared" si="166"/>
        <v/>
      </c>
      <c r="L256" s="619"/>
      <c r="N256" s="433"/>
      <c r="O256" s="434" t="str">
        <f t="shared" ref="O256:O319" si="182">IF(OR(N256="",$K256=""),"",(N256/$E256)*$K256)</f>
        <v/>
      </c>
      <c r="P256" s="433"/>
      <c r="Q256" s="435" t="str">
        <f t="shared" ref="Q256:Q319" si="183">IF(OR(P256="",$K256=""),"",(P256/$E256)*$K256)</f>
        <v/>
      </c>
      <c r="R256" s="433"/>
      <c r="S256" s="436" t="str">
        <f t="shared" ref="S256:S319" si="184">IF(OR(R256="",$K256=""),"",(R256/$E256)*$K256)</f>
        <v/>
      </c>
      <c r="T256" s="437">
        <f ca="1">SUMIF($N$8:S$9,"QUANT.",N256:S256)</f>
        <v>0</v>
      </c>
      <c r="U256" s="438">
        <f t="shared" ca="1" si="179"/>
        <v>0</v>
      </c>
      <c r="V256" s="450" t="str">
        <f t="shared" si="181"/>
        <v/>
      </c>
      <c r="W256" s="451">
        <f t="shared" ref="W256:W319" ca="1" si="185">IF(T256="",0,E256-T256)</f>
        <v>0</v>
      </c>
      <c r="X256" s="451" t="e">
        <f t="shared" ref="X256:X319" ca="1" si="186">IF(U256="",0,K256-U256)</f>
        <v>#VALUE!</v>
      </c>
      <c r="AJ256" s="614">
        <f t="shared" si="178"/>
        <v>0</v>
      </c>
      <c r="AK256" s="614">
        <v>0</v>
      </c>
    </row>
    <row r="257" spans="1:37" s="612" customFormat="1" ht="15" customHeight="1">
      <c r="A257" s="615"/>
      <c r="B257" s="621"/>
      <c r="C257" s="595" t="str">
        <f>IF($B257="","",IFERROR(VLOOKUP($B257,SERVIÇOS!$A:$F,2,0),IFERROR(VLOOKUP($B257,'COMPOSIÇÕES COMPLEMENTARES '!$C:$K,2,0),"")))</f>
        <v/>
      </c>
      <c r="D257" s="617" t="str">
        <f>IF($B257="","",IFERROR(VLOOKUP($B257,SERVIÇOS!$A:$F,3,0),IFERROR(VLOOKUP($B257,'COMPOSIÇÕES COMPLEMENTARES '!$C:$K,3,0),"")))</f>
        <v/>
      </c>
      <c r="E257" s="618"/>
      <c r="F257" s="619" t="str">
        <f>IF($B257="","",IFERROR(VLOOKUP($B257,SERVIÇOS!$A:$F,4,0),IFERROR(VLOOKUP($B257,'COMPOSIÇÕES COMPLEMENTARES '!$C:$K,6,0),"")))</f>
        <v/>
      </c>
      <c r="G257" s="619" t="str">
        <f>IF($B257="","",IFERROR(VLOOKUP($B257,SERVIÇOS!$A:$F,5,0),IFERROR(VLOOKUP($B257,'COMPOSIÇÕES COMPLEMENTARES '!$C:$K,7,0),"")))</f>
        <v/>
      </c>
      <c r="H257" s="619" t="str">
        <f t="shared" si="180"/>
        <v/>
      </c>
      <c r="I257" s="619" t="str">
        <f t="shared" si="153"/>
        <v/>
      </c>
      <c r="J257" s="619" t="str">
        <f t="shared" si="154"/>
        <v/>
      </c>
      <c r="K257" s="619" t="str">
        <f t="shared" si="166"/>
        <v/>
      </c>
      <c r="L257" s="619"/>
      <c r="N257" s="433"/>
      <c r="O257" s="434" t="str">
        <f t="shared" si="182"/>
        <v/>
      </c>
      <c r="P257" s="433"/>
      <c r="Q257" s="435" t="str">
        <f t="shared" si="183"/>
        <v/>
      </c>
      <c r="R257" s="433"/>
      <c r="S257" s="436" t="str">
        <f t="shared" si="184"/>
        <v/>
      </c>
      <c r="T257" s="437">
        <f ca="1">SUMIF($N$8:S$9,"QUANT.",N257:S257)</f>
        <v>0</v>
      </c>
      <c r="U257" s="438">
        <f t="shared" ca="1" si="179"/>
        <v>0</v>
      </c>
      <c r="V257" s="450" t="str">
        <f t="shared" si="181"/>
        <v/>
      </c>
      <c r="W257" s="451">
        <f t="shared" ca="1" si="185"/>
        <v>0</v>
      </c>
      <c r="X257" s="451" t="e">
        <f t="shared" ca="1" si="186"/>
        <v>#VALUE!</v>
      </c>
      <c r="AJ257" s="614">
        <f t="shared" si="178"/>
        <v>0</v>
      </c>
      <c r="AK257" s="614">
        <v>0</v>
      </c>
    </row>
    <row r="258" spans="1:37" s="612" customFormat="1" ht="15" customHeight="1">
      <c r="A258" s="615"/>
      <c r="B258" s="621"/>
      <c r="C258" s="595" t="str">
        <f>IF($B258="","",IFERROR(VLOOKUP($B258,SERVIÇOS!$A:$F,2,0),IFERROR(VLOOKUP($B258,'COMPOSIÇÕES COMPLEMENTARES '!$C:$K,2,0),"")))</f>
        <v/>
      </c>
      <c r="D258" s="617" t="str">
        <f>IF($B258="","",IFERROR(VLOOKUP($B258,SERVIÇOS!$A:$F,3,0),IFERROR(VLOOKUP($B258,'COMPOSIÇÕES COMPLEMENTARES '!$C:$K,3,0),"")))</f>
        <v/>
      </c>
      <c r="E258" s="618"/>
      <c r="F258" s="619" t="str">
        <f>IF($B258="","",IFERROR(VLOOKUP($B258,SERVIÇOS!$A:$F,4,0),IFERROR(VLOOKUP($B258,'COMPOSIÇÕES COMPLEMENTARES '!$C:$K,6,0),"")))</f>
        <v/>
      </c>
      <c r="G258" s="619" t="str">
        <f>IF($B258="","",IFERROR(VLOOKUP($B258,SERVIÇOS!$A:$F,5,0),IFERROR(VLOOKUP($B258,'COMPOSIÇÕES COMPLEMENTARES '!$C:$K,7,0),"")))</f>
        <v/>
      </c>
      <c r="H258" s="619" t="str">
        <f t="shared" si="180"/>
        <v/>
      </c>
      <c r="I258" s="619" t="str">
        <f t="shared" si="153"/>
        <v/>
      </c>
      <c r="J258" s="619" t="str">
        <f t="shared" si="154"/>
        <v/>
      </c>
      <c r="K258" s="619" t="str">
        <f t="shared" si="166"/>
        <v/>
      </c>
      <c r="L258" s="619"/>
      <c r="N258" s="433"/>
      <c r="O258" s="434" t="str">
        <f t="shared" si="182"/>
        <v/>
      </c>
      <c r="P258" s="433"/>
      <c r="Q258" s="435" t="str">
        <f t="shared" si="183"/>
        <v/>
      </c>
      <c r="R258" s="433"/>
      <c r="S258" s="436" t="str">
        <f t="shared" si="184"/>
        <v/>
      </c>
      <c r="T258" s="437">
        <f ca="1">SUMIF($N$8:S$9,"QUANT.",N258:S258)</f>
        <v>0</v>
      </c>
      <c r="U258" s="438">
        <f t="shared" ca="1" si="179"/>
        <v>0</v>
      </c>
      <c r="V258" s="450" t="str">
        <f t="shared" si="181"/>
        <v/>
      </c>
      <c r="W258" s="451">
        <f t="shared" ca="1" si="185"/>
        <v>0</v>
      </c>
      <c r="X258" s="451" t="e">
        <f t="shared" ca="1" si="186"/>
        <v>#VALUE!</v>
      </c>
      <c r="AJ258" s="614">
        <f t="shared" si="178"/>
        <v>0</v>
      </c>
      <c r="AK258" s="614">
        <v>0</v>
      </c>
    </row>
    <row r="259" spans="1:37" s="612" customFormat="1" ht="15" customHeight="1">
      <c r="A259" s="615"/>
      <c r="B259" s="621"/>
      <c r="C259" s="595" t="str">
        <f>IF($B259="","",IFERROR(VLOOKUP($B259,SERVIÇOS!$A:$F,2,0),IFERROR(VLOOKUP($B259,'COMPOSIÇÕES COMPLEMENTARES '!$C:$K,2,0),"")))</f>
        <v/>
      </c>
      <c r="D259" s="617" t="str">
        <f>IF($B259="","",IFERROR(VLOOKUP($B259,SERVIÇOS!$A:$F,3,0),IFERROR(VLOOKUP($B259,'COMPOSIÇÕES COMPLEMENTARES '!$C:$K,3,0),"")))</f>
        <v/>
      </c>
      <c r="E259" s="618"/>
      <c r="F259" s="619" t="str">
        <f>IF($B259="","",IFERROR(VLOOKUP($B259,SERVIÇOS!$A:$F,4,0),IFERROR(VLOOKUP($B259,'COMPOSIÇÕES COMPLEMENTARES '!$C:$K,6,0),"")))</f>
        <v/>
      </c>
      <c r="G259" s="619" t="str">
        <f>IF($B259="","",IFERROR(VLOOKUP($B259,SERVIÇOS!$A:$F,5,0),IFERROR(VLOOKUP($B259,'COMPOSIÇÕES COMPLEMENTARES '!$C:$K,7,0),"")))</f>
        <v/>
      </c>
      <c r="H259" s="619" t="str">
        <f t="shared" si="180"/>
        <v/>
      </c>
      <c r="I259" s="619" t="str">
        <f t="shared" si="153"/>
        <v/>
      </c>
      <c r="J259" s="619" t="str">
        <f t="shared" si="154"/>
        <v/>
      </c>
      <c r="K259" s="619" t="str">
        <f t="shared" si="166"/>
        <v/>
      </c>
      <c r="L259" s="619"/>
      <c r="N259" s="433"/>
      <c r="O259" s="434" t="str">
        <f t="shared" si="182"/>
        <v/>
      </c>
      <c r="P259" s="433"/>
      <c r="Q259" s="435" t="str">
        <f t="shared" si="183"/>
        <v/>
      </c>
      <c r="R259" s="433"/>
      <c r="S259" s="436" t="str">
        <f t="shared" si="184"/>
        <v/>
      </c>
      <c r="T259" s="437">
        <f ca="1">SUMIF($N$8:S$9,"QUANT.",N259:S259)</f>
        <v>0</v>
      </c>
      <c r="U259" s="438">
        <f t="shared" ca="1" si="179"/>
        <v>0</v>
      </c>
      <c r="V259" s="450" t="str">
        <f t="shared" si="181"/>
        <v/>
      </c>
      <c r="W259" s="451">
        <f t="shared" ca="1" si="185"/>
        <v>0</v>
      </c>
      <c r="X259" s="451" t="e">
        <f t="shared" ca="1" si="186"/>
        <v>#VALUE!</v>
      </c>
      <c r="AJ259" s="614">
        <f t="shared" si="178"/>
        <v>0</v>
      </c>
      <c r="AK259" s="614">
        <v>0</v>
      </c>
    </row>
    <row r="260" spans="1:37" s="612" customFormat="1" ht="15" customHeight="1">
      <c r="A260" s="615"/>
      <c r="B260" s="621"/>
      <c r="C260" s="595" t="str">
        <f>IF($B260="","",IFERROR(VLOOKUP($B260,SERVIÇOS!$A:$F,2,0),IFERROR(VLOOKUP($B260,'COMPOSIÇÕES COMPLEMENTARES '!$C:$K,2,0),"")))</f>
        <v/>
      </c>
      <c r="D260" s="617" t="str">
        <f>IF($B260="","",IFERROR(VLOOKUP($B260,SERVIÇOS!$A:$F,3,0),IFERROR(VLOOKUP($B260,'COMPOSIÇÕES COMPLEMENTARES '!$C:$K,3,0),"")))</f>
        <v/>
      </c>
      <c r="E260" s="618"/>
      <c r="F260" s="619" t="str">
        <f>IF($B260="","",IFERROR(VLOOKUP($B260,SERVIÇOS!$A:$F,4,0),IFERROR(VLOOKUP($B260,'COMPOSIÇÕES COMPLEMENTARES '!$C:$K,6,0),"")))</f>
        <v/>
      </c>
      <c r="G260" s="619" t="str">
        <f>IF($B260="","",IFERROR(VLOOKUP($B260,SERVIÇOS!$A:$F,5,0),IFERROR(VLOOKUP($B260,'COMPOSIÇÕES COMPLEMENTARES '!$C:$K,7,0),"")))</f>
        <v/>
      </c>
      <c r="H260" s="619" t="str">
        <f t="shared" si="180"/>
        <v/>
      </c>
      <c r="I260" s="619" t="str">
        <f t="shared" si="153"/>
        <v/>
      </c>
      <c r="J260" s="619" t="str">
        <f t="shared" si="154"/>
        <v/>
      </c>
      <c r="K260" s="619" t="str">
        <f t="shared" si="166"/>
        <v/>
      </c>
      <c r="L260" s="619"/>
      <c r="N260" s="433"/>
      <c r="O260" s="434" t="str">
        <f t="shared" si="182"/>
        <v/>
      </c>
      <c r="P260" s="433"/>
      <c r="Q260" s="435" t="str">
        <f t="shared" si="183"/>
        <v/>
      </c>
      <c r="R260" s="433"/>
      <c r="S260" s="436" t="str">
        <f t="shared" si="184"/>
        <v/>
      </c>
      <c r="T260" s="437">
        <f ca="1">SUMIF($N$8:S$9,"QUANT.",N260:S260)</f>
        <v>0</v>
      </c>
      <c r="U260" s="438">
        <f t="shared" ca="1" si="179"/>
        <v>0</v>
      </c>
      <c r="V260" s="450" t="str">
        <f t="shared" si="181"/>
        <v/>
      </c>
      <c r="W260" s="451">
        <f t="shared" ca="1" si="185"/>
        <v>0</v>
      </c>
      <c r="X260" s="451" t="e">
        <f t="shared" ca="1" si="186"/>
        <v>#VALUE!</v>
      </c>
      <c r="AJ260" s="614">
        <f t="shared" si="178"/>
        <v>0</v>
      </c>
      <c r="AK260" s="614">
        <v>0</v>
      </c>
    </row>
    <row r="261" spans="1:37" s="612" customFormat="1" ht="15" customHeight="1">
      <c r="A261" s="615"/>
      <c r="B261" s="621"/>
      <c r="C261" s="595" t="str">
        <f>IF($B261="","",IFERROR(VLOOKUP($B261,SERVIÇOS!$A:$F,2,0),IFERROR(VLOOKUP($B261,'COMPOSIÇÕES COMPLEMENTARES '!$C:$K,2,0),"")))</f>
        <v/>
      </c>
      <c r="D261" s="617" t="str">
        <f>IF($B261="","",IFERROR(VLOOKUP($B261,SERVIÇOS!$A:$F,3,0),IFERROR(VLOOKUP($B261,'COMPOSIÇÕES COMPLEMENTARES '!$C:$K,3,0),"")))</f>
        <v/>
      </c>
      <c r="E261" s="618"/>
      <c r="F261" s="619" t="str">
        <f>IF($B261="","",IFERROR(VLOOKUP($B261,SERVIÇOS!$A:$F,4,0),IFERROR(VLOOKUP($B261,'COMPOSIÇÕES COMPLEMENTARES '!$C:$K,6,0),"")))</f>
        <v/>
      </c>
      <c r="G261" s="619" t="str">
        <f>IF($B261="","",IFERROR(VLOOKUP($B261,SERVIÇOS!$A:$F,5,0),IFERROR(VLOOKUP($B261,'COMPOSIÇÕES COMPLEMENTARES '!$C:$K,7,0),"")))</f>
        <v/>
      </c>
      <c r="H261" s="619" t="str">
        <f t="shared" si="180"/>
        <v/>
      </c>
      <c r="I261" s="619" t="str">
        <f t="shared" si="153"/>
        <v/>
      </c>
      <c r="J261" s="619" t="str">
        <f t="shared" si="154"/>
        <v/>
      </c>
      <c r="K261" s="619" t="str">
        <f t="shared" si="166"/>
        <v/>
      </c>
      <c r="L261" s="619"/>
      <c r="N261" s="433"/>
      <c r="O261" s="434" t="str">
        <f t="shared" si="182"/>
        <v/>
      </c>
      <c r="P261" s="433"/>
      <c r="Q261" s="435" t="str">
        <f t="shared" si="183"/>
        <v/>
      </c>
      <c r="R261" s="433"/>
      <c r="S261" s="436" t="str">
        <f t="shared" si="184"/>
        <v/>
      </c>
      <c r="T261" s="437">
        <f ca="1">SUMIF($N$8:S$9,"QUANT.",N261:S261)</f>
        <v>0</v>
      </c>
      <c r="U261" s="438">
        <f t="shared" ca="1" si="179"/>
        <v>0</v>
      </c>
      <c r="V261" s="450" t="str">
        <f t="shared" si="181"/>
        <v/>
      </c>
      <c r="W261" s="451">
        <f t="shared" ca="1" si="185"/>
        <v>0</v>
      </c>
      <c r="X261" s="451" t="e">
        <f t="shared" ca="1" si="186"/>
        <v>#VALUE!</v>
      </c>
      <c r="AJ261" s="614">
        <f t="shared" si="178"/>
        <v>0</v>
      </c>
      <c r="AK261" s="614">
        <v>0</v>
      </c>
    </row>
    <row r="262" spans="1:37" s="612" customFormat="1" ht="15" customHeight="1">
      <c r="A262" s="615"/>
      <c r="B262" s="621"/>
      <c r="C262" s="595" t="str">
        <f>IF($B262="","",IFERROR(VLOOKUP($B262,SERVIÇOS!$A:$F,2,0),IFERROR(VLOOKUP($B262,'COMPOSIÇÕES COMPLEMENTARES '!$C:$K,2,0),"")))</f>
        <v/>
      </c>
      <c r="D262" s="617" t="str">
        <f>IF($B262="","",IFERROR(VLOOKUP($B262,SERVIÇOS!$A:$F,3,0),IFERROR(VLOOKUP($B262,'COMPOSIÇÕES COMPLEMENTARES '!$C:$K,3,0),"")))</f>
        <v/>
      </c>
      <c r="E262" s="618"/>
      <c r="F262" s="619" t="str">
        <f>IF($B262="","",IFERROR(VLOOKUP($B262,SERVIÇOS!$A:$F,4,0),IFERROR(VLOOKUP($B262,'COMPOSIÇÕES COMPLEMENTARES '!$C:$K,6,0),"")))</f>
        <v/>
      </c>
      <c r="G262" s="619" t="str">
        <f>IF($B262="","",IFERROR(VLOOKUP($B262,SERVIÇOS!$A:$F,5,0),IFERROR(VLOOKUP($B262,'COMPOSIÇÕES COMPLEMENTARES '!$C:$K,7,0),"")))</f>
        <v/>
      </c>
      <c r="H262" s="619" t="str">
        <f t="shared" si="180"/>
        <v/>
      </c>
      <c r="I262" s="619" t="str">
        <f t="shared" si="153"/>
        <v/>
      </c>
      <c r="J262" s="619" t="str">
        <f t="shared" si="154"/>
        <v/>
      </c>
      <c r="K262" s="619" t="str">
        <f t="shared" si="166"/>
        <v/>
      </c>
      <c r="L262" s="619"/>
      <c r="N262" s="433"/>
      <c r="O262" s="434" t="str">
        <f t="shared" si="182"/>
        <v/>
      </c>
      <c r="P262" s="433"/>
      <c r="Q262" s="435" t="str">
        <f t="shared" si="183"/>
        <v/>
      </c>
      <c r="R262" s="433"/>
      <c r="S262" s="436" t="str">
        <f t="shared" si="184"/>
        <v/>
      </c>
      <c r="T262" s="437">
        <f ca="1">SUMIF($N$8:S$9,"QUANT.",N262:S262)</f>
        <v>0</v>
      </c>
      <c r="U262" s="438">
        <f t="shared" ca="1" si="179"/>
        <v>0</v>
      </c>
      <c r="V262" s="450" t="str">
        <f t="shared" si="181"/>
        <v/>
      </c>
      <c r="W262" s="451">
        <f t="shared" ca="1" si="185"/>
        <v>0</v>
      </c>
      <c r="X262" s="451" t="e">
        <f t="shared" ca="1" si="186"/>
        <v>#VALUE!</v>
      </c>
      <c r="AJ262" s="614">
        <f t="shared" si="178"/>
        <v>0</v>
      </c>
      <c r="AK262" s="614">
        <v>0</v>
      </c>
    </row>
    <row r="263" spans="1:37" s="612" customFormat="1" ht="15" customHeight="1">
      <c r="A263" s="615"/>
      <c r="B263" s="621"/>
      <c r="C263" s="595" t="str">
        <f>IF($B263="","",IFERROR(VLOOKUP($B263,SERVIÇOS!$A:$F,2,0),IFERROR(VLOOKUP($B263,'COMPOSIÇÕES COMPLEMENTARES '!$C:$K,2,0),"")))</f>
        <v/>
      </c>
      <c r="D263" s="617" t="str">
        <f>IF($B263="","",IFERROR(VLOOKUP($B263,SERVIÇOS!$A:$F,3,0),IFERROR(VLOOKUP($B263,'COMPOSIÇÕES COMPLEMENTARES '!$C:$K,3,0),"")))</f>
        <v/>
      </c>
      <c r="E263" s="618"/>
      <c r="F263" s="619" t="str">
        <f>IF($B263="","",IFERROR(VLOOKUP($B263,SERVIÇOS!$A:$F,4,0),IFERROR(VLOOKUP($B263,'COMPOSIÇÕES COMPLEMENTARES '!$C:$K,6,0),"")))</f>
        <v/>
      </c>
      <c r="G263" s="619" t="str">
        <f>IF($B263="","",IFERROR(VLOOKUP($B263,SERVIÇOS!$A:$F,5,0),IFERROR(VLOOKUP($B263,'COMPOSIÇÕES COMPLEMENTARES '!$C:$K,7,0),"")))</f>
        <v/>
      </c>
      <c r="H263" s="619" t="str">
        <f t="shared" si="180"/>
        <v/>
      </c>
      <c r="I263" s="619" t="str">
        <f t="shared" si="153"/>
        <v/>
      </c>
      <c r="J263" s="619" t="str">
        <f t="shared" si="154"/>
        <v/>
      </c>
      <c r="K263" s="619" t="str">
        <f t="shared" si="166"/>
        <v/>
      </c>
      <c r="L263" s="619"/>
      <c r="N263" s="433"/>
      <c r="O263" s="434" t="str">
        <f t="shared" si="182"/>
        <v/>
      </c>
      <c r="P263" s="433"/>
      <c r="Q263" s="435" t="str">
        <f t="shared" si="183"/>
        <v/>
      </c>
      <c r="R263" s="433"/>
      <c r="S263" s="436" t="str">
        <f t="shared" si="184"/>
        <v/>
      </c>
      <c r="T263" s="437">
        <f ca="1">SUMIF($N$8:S$9,"QUANT.",N263:S263)</f>
        <v>0</v>
      </c>
      <c r="U263" s="438">
        <f t="shared" ca="1" si="179"/>
        <v>0</v>
      </c>
      <c r="V263" s="450" t="str">
        <f t="shared" si="181"/>
        <v/>
      </c>
      <c r="W263" s="451">
        <f t="shared" ca="1" si="185"/>
        <v>0</v>
      </c>
      <c r="X263" s="451" t="e">
        <f t="shared" ca="1" si="186"/>
        <v>#VALUE!</v>
      </c>
      <c r="AJ263" s="614">
        <f t="shared" si="178"/>
        <v>0</v>
      </c>
      <c r="AK263" s="614">
        <v>0</v>
      </c>
    </row>
    <row r="264" spans="1:37" s="612" customFormat="1" ht="15" customHeight="1">
      <c r="A264" s="615"/>
      <c r="B264" s="621"/>
      <c r="C264" s="595" t="str">
        <f>IF($B264="","",IFERROR(VLOOKUP($B264,SERVIÇOS!$A:$F,2,0),IFERROR(VLOOKUP($B264,'COMPOSIÇÕES COMPLEMENTARES '!$C:$K,2,0),"")))</f>
        <v/>
      </c>
      <c r="D264" s="617" t="str">
        <f>IF($B264="","",IFERROR(VLOOKUP($B264,SERVIÇOS!$A:$F,3,0),IFERROR(VLOOKUP($B264,'COMPOSIÇÕES COMPLEMENTARES '!$C:$K,3,0),"")))</f>
        <v/>
      </c>
      <c r="E264" s="618"/>
      <c r="F264" s="619" t="str">
        <f>IF($B264="","",IFERROR(VLOOKUP($B264,SERVIÇOS!$A:$F,4,0),IFERROR(VLOOKUP($B264,'COMPOSIÇÕES COMPLEMENTARES '!$C:$K,6,0),"")))</f>
        <v/>
      </c>
      <c r="G264" s="619" t="str">
        <f>IF($B264="","",IFERROR(VLOOKUP($B264,SERVIÇOS!$A:$F,5,0),IFERROR(VLOOKUP($B264,'COMPOSIÇÕES COMPLEMENTARES '!$C:$K,7,0),"")))</f>
        <v/>
      </c>
      <c r="H264" s="619" t="str">
        <f t="shared" si="180"/>
        <v/>
      </c>
      <c r="I264" s="619" t="str">
        <f t="shared" ref="I264:I327" si="187">IF(E264="","",TRUNC((E264*F264),2))</f>
        <v/>
      </c>
      <c r="J264" s="619" t="str">
        <f t="shared" ref="J264:J327" si="188">IF(E264="","",TRUNC((E264*G264),2))</f>
        <v/>
      </c>
      <c r="K264" s="619" t="str">
        <f t="shared" si="166"/>
        <v/>
      </c>
      <c r="L264" s="619"/>
      <c r="N264" s="433"/>
      <c r="O264" s="434" t="str">
        <f t="shared" si="182"/>
        <v/>
      </c>
      <c r="P264" s="433"/>
      <c r="Q264" s="435" t="str">
        <f t="shared" si="183"/>
        <v/>
      </c>
      <c r="R264" s="433"/>
      <c r="S264" s="436" t="str">
        <f t="shared" si="184"/>
        <v/>
      </c>
      <c r="T264" s="437">
        <f ca="1">SUMIF($N$8:S$9,"QUANT.",N264:S264)</f>
        <v>0</v>
      </c>
      <c r="U264" s="438">
        <f t="shared" ca="1" si="179"/>
        <v>0</v>
      </c>
      <c r="V264" s="450" t="str">
        <f t="shared" si="181"/>
        <v/>
      </c>
      <c r="W264" s="451">
        <f t="shared" ca="1" si="185"/>
        <v>0</v>
      </c>
      <c r="X264" s="451" t="e">
        <f t="shared" ca="1" si="186"/>
        <v>#VALUE!</v>
      </c>
      <c r="AJ264" s="614">
        <f t="shared" si="178"/>
        <v>0</v>
      </c>
      <c r="AK264" s="614">
        <v>0</v>
      </c>
    </row>
    <row r="265" spans="1:37" s="612" customFormat="1" ht="15" customHeight="1">
      <c r="A265" s="615"/>
      <c r="B265" s="621"/>
      <c r="C265" s="595" t="str">
        <f>IF($B265="","",IFERROR(VLOOKUP($B265,SERVIÇOS!$A:$F,2,0),IFERROR(VLOOKUP($B265,'COMPOSIÇÕES COMPLEMENTARES '!$C:$K,2,0),"")))</f>
        <v/>
      </c>
      <c r="D265" s="617" t="str">
        <f>IF($B265="","",IFERROR(VLOOKUP($B265,SERVIÇOS!$A:$F,3,0),IFERROR(VLOOKUP($B265,'COMPOSIÇÕES COMPLEMENTARES '!$C:$K,3,0),"")))</f>
        <v/>
      </c>
      <c r="E265" s="618"/>
      <c r="F265" s="619" t="str">
        <f>IF($B265="","",IFERROR(VLOOKUP($B265,SERVIÇOS!$A:$F,4,0),IFERROR(VLOOKUP($B265,'COMPOSIÇÕES COMPLEMENTARES '!$C:$K,6,0),"")))</f>
        <v/>
      </c>
      <c r="G265" s="619" t="str">
        <f>IF($B265="","",IFERROR(VLOOKUP($B265,SERVIÇOS!$A:$F,5,0),IFERROR(VLOOKUP($B265,'COMPOSIÇÕES COMPLEMENTARES '!$C:$K,7,0),"")))</f>
        <v/>
      </c>
      <c r="H265" s="619" t="str">
        <f t="shared" si="180"/>
        <v/>
      </c>
      <c r="I265" s="619" t="str">
        <f t="shared" si="187"/>
        <v/>
      </c>
      <c r="J265" s="619" t="str">
        <f t="shared" si="188"/>
        <v/>
      </c>
      <c r="K265" s="619" t="str">
        <f t="shared" si="166"/>
        <v/>
      </c>
      <c r="L265" s="619"/>
      <c r="N265" s="433"/>
      <c r="O265" s="434" t="str">
        <f t="shared" si="182"/>
        <v/>
      </c>
      <c r="P265" s="433"/>
      <c r="Q265" s="435" t="str">
        <f t="shared" si="183"/>
        <v/>
      </c>
      <c r="R265" s="433"/>
      <c r="S265" s="436" t="str">
        <f t="shared" si="184"/>
        <v/>
      </c>
      <c r="T265" s="437">
        <f ca="1">SUMIF($N$8:S$9,"QUANT.",N265:S265)</f>
        <v>0</v>
      </c>
      <c r="U265" s="438">
        <f t="shared" ca="1" si="179"/>
        <v>0</v>
      </c>
      <c r="V265" s="450" t="str">
        <f t="shared" si="181"/>
        <v/>
      </c>
      <c r="W265" s="451">
        <f t="shared" ca="1" si="185"/>
        <v>0</v>
      </c>
      <c r="X265" s="451" t="e">
        <f t="shared" ca="1" si="186"/>
        <v>#VALUE!</v>
      </c>
      <c r="AJ265" s="614">
        <f t="shared" si="178"/>
        <v>0</v>
      </c>
      <c r="AK265" s="614">
        <v>0</v>
      </c>
    </row>
    <row r="266" spans="1:37" s="612" customFormat="1" ht="15" customHeight="1">
      <c r="A266" s="615"/>
      <c r="B266" s="621"/>
      <c r="C266" s="595" t="str">
        <f>IF($B266="","",IFERROR(VLOOKUP($B266,SERVIÇOS!$A:$F,2,0),IFERROR(VLOOKUP($B266,'COMPOSIÇÕES COMPLEMENTARES '!$C:$K,2,0),"")))</f>
        <v/>
      </c>
      <c r="D266" s="617" t="str">
        <f>IF($B266="","",IFERROR(VLOOKUP($B266,SERVIÇOS!$A:$F,3,0),IFERROR(VLOOKUP($B266,'COMPOSIÇÕES COMPLEMENTARES '!$C:$K,3,0),"")))</f>
        <v/>
      </c>
      <c r="E266" s="618"/>
      <c r="F266" s="619" t="str">
        <f>IF($B266="","",IFERROR(VLOOKUP($B266,SERVIÇOS!$A:$F,4,0),IFERROR(VLOOKUP($B266,'COMPOSIÇÕES COMPLEMENTARES '!$C:$K,6,0),"")))</f>
        <v/>
      </c>
      <c r="G266" s="619" t="str">
        <f>IF($B266="","",IFERROR(VLOOKUP($B266,SERVIÇOS!$A:$F,5,0),IFERROR(VLOOKUP($B266,'COMPOSIÇÕES COMPLEMENTARES '!$C:$K,7,0),"")))</f>
        <v/>
      </c>
      <c r="H266" s="619" t="str">
        <f t="shared" si="180"/>
        <v/>
      </c>
      <c r="I266" s="619" t="str">
        <f t="shared" si="187"/>
        <v/>
      </c>
      <c r="J266" s="619" t="str">
        <f t="shared" si="188"/>
        <v/>
      </c>
      <c r="K266" s="619" t="str">
        <f t="shared" si="166"/>
        <v/>
      </c>
      <c r="L266" s="619"/>
      <c r="N266" s="433"/>
      <c r="O266" s="434" t="str">
        <f t="shared" si="182"/>
        <v/>
      </c>
      <c r="P266" s="433"/>
      <c r="Q266" s="435" t="str">
        <f t="shared" si="183"/>
        <v/>
      </c>
      <c r="R266" s="433"/>
      <c r="S266" s="436" t="str">
        <f t="shared" si="184"/>
        <v/>
      </c>
      <c r="T266" s="437">
        <f ca="1">SUMIF($N$8:S$9,"QUANT.",N266:S266)</f>
        <v>0</v>
      </c>
      <c r="U266" s="438">
        <f t="shared" ca="1" si="179"/>
        <v>0</v>
      </c>
      <c r="V266" s="450" t="str">
        <f t="shared" si="181"/>
        <v/>
      </c>
      <c r="W266" s="451">
        <f t="shared" ca="1" si="185"/>
        <v>0</v>
      </c>
      <c r="X266" s="451" t="e">
        <f t="shared" ca="1" si="186"/>
        <v>#VALUE!</v>
      </c>
      <c r="AJ266" s="614">
        <f t="shared" si="178"/>
        <v>0</v>
      </c>
      <c r="AK266" s="614">
        <v>0</v>
      </c>
    </row>
    <row r="267" spans="1:37" s="612" customFormat="1" ht="15" customHeight="1">
      <c r="A267" s="615"/>
      <c r="B267" s="621"/>
      <c r="C267" s="595" t="str">
        <f>IF($B267="","",IFERROR(VLOOKUP($B267,SERVIÇOS!$A:$F,2,0),IFERROR(VLOOKUP($B267,'COMPOSIÇÕES COMPLEMENTARES '!$C:$K,2,0),"")))</f>
        <v/>
      </c>
      <c r="D267" s="617" t="str">
        <f>IF($B267="","",IFERROR(VLOOKUP($B267,SERVIÇOS!$A:$F,3,0),IFERROR(VLOOKUP($B267,'COMPOSIÇÕES COMPLEMENTARES '!$C:$K,3,0),"")))</f>
        <v/>
      </c>
      <c r="E267" s="618"/>
      <c r="F267" s="619" t="str">
        <f>IF($B267="","",IFERROR(VLOOKUP($B267,SERVIÇOS!$A:$F,4,0),IFERROR(VLOOKUP($B267,'COMPOSIÇÕES COMPLEMENTARES '!$C:$K,6,0),"")))</f>
        <v/>
      </c>
      <c r="G267" s="619" t="str">
        <f>IF($B267="","",IFERROR(VLOOKUP($B267,SERVIÇOS!$A:$F,5,0),IFERROR(VLOOKUP($B267,'COMPOSIÇÕES COMPLEMENTARES '!$C:$K,7,0),"")))</f>
        <v/>
      </c>
      <c r="H267" s="619" t="str">
        <f t="shared" si="180"/>
        <v/>
      </c>
      <c r="I267" s="619" t="str">
        <f t="shared" si="187"/>
        <v/>
      </c>
      <c r="J267" s="619" t="str">
        <f t="shared" si="188"/>
        <v/>
      </c>
      <c r="K267" s="619" t="str">
        <f t="shared" si="166"/>
        <v/>
      </c>
      <c r="L267" s="619"/>
      <c r="N267" s="433"/>
      <c r="O267" s="434" t="str">
        <f t="shared" si="182"/>
        <v/>
      </c>
      <c r="P267" s="433"/>
      <c r="Q267" s="435" t="str">
        <f t="shared" si="183"/>
        <v/>
      </c>
      <c r="R267" s="433"/>
      <c r="S267" s="436" t="str">
        <f t="shared" si="184"/>
        <v/>
      </c>
      <c r="T267" s="437">
        <f ca="1">SUMIF($N$8:S$9,"QUANT.",N267:S267)</f>
        <v>0</v>
      </c>
      <c r="U267" s="438">
        <f t="shared" ca="1" si="179"/>
        <v>0</v>
      </c>
      <c r="V267" s="450" t="str">
        <f t="shared" si="181"/>
        <v/>
      </c>
      <c r="W267" s="451">
        <f t="shared" ca="1" si="185"/>
        <v>0</v>
      </c>
      <c r="X267" s="451" t="e">
        <f t="shared" ca="1" si="186"/>
        <v>#VALUE!</v>
      </c>
      <c r="AJ267" s="614">
        <f t="shared" si="178"/>
        <v>0</v>
      </c>
      <c r="AK267" s="614">
        <v>0</v>
      </c>
    </row>
    <row r="268" spans="1:37" s="612" customFormat="1" ht="15" customHeight="1">
      <c r="A268" s="615"/>
      <c r="B268" s="621"/>
      <c r="C268" s="595" t="str">
        <f>IF($B268="","",IFERROR(VLOOKUP($B268,SERVIÇOS!$A:$F,2,0),IFERROR(VLOOKUP($B268,'COMPOSIÇÕES COMPLEMENTARES '!$C:$K,2,0),"")))</f>
        <v/>
      </c>
      <c r="D268" s="617" t="str">
        <f>IF($B268="","",IFERROR(VLOOKUP($B268,SERVIÇOS!$A:$F,3,0),IFERROR(VLOOKUP($B268,'COMPOSIÇÕES COMPLEMENTARES '!$C:$K,3,0),"")))</f>
        <v/>
      </c>
      <c r="E268" s="618"/>
      <c r="F268" s="619" t="str">
        <f>IF($B268="","",IFERROR(VLOOKUP($B268,SERVIÇOS!$A:$F,4,0),IFERROR(VLOOKUP($B268,'COMPOSIÇÕES COMPLEMENTARES '!$C:$K,6,0),"")))</f>
        <v/>
      </c>
      <c r="G268" s="619" t="str">
        <f>IF($B268="","",IFERROR(VLOOKUP($B268,SERVIÇOS!$A:$F,5,0),IFERROR(VLOOKUP($B268,'COMPOSIÇÕES COMPLEMENTARES '!$C:$K,7,0),"")))</f>
        <v/>
      </c>
      <c r="H268" s="619" t="str">
        <f t="shared" si="180"/>
        <v/>
      </c>
      <c r="I268" s="619" t="str">
        <f t="shared" si="187"/>
        <v/>
      </c>
      <c r="J268" s="619" t="str">
        <f t="shared" si="188"/>
        <v/>
      </c>
      <c r="K268" s="619" t="str">
        <f t="shared" si="166"/>
        <v/>
      </c>
      <c r="L268" s="619"/>
      <c r="N268" s="433"/>
      <c r="O268" s="434" t="str">
        <f t="shared" si="182"/>
        <v/>
      </c>
      <c r="P268" s="433"/>
      <c r="Q268" s="435" t="str">
        <f t="shared" si="183"/>
        <v/>
      </c>
      <c r="R268" s="433"/>
      <c r="S268" s="436" t="str">
        <f t="shared" si="184"/>
        <v/>
      </c>
      <c r="T268" s="437">
        <f ca="1">SUMIF($N$8:S$9,"QUANT.",N268:S268)</f>
        <v>0</v>
      </c>
      <c r="U268" s="438">
        <f t="shared" ca="1" si="179"/>
        <v>0</v>
      </c>
      <c r="V268" s="450" t="str">
        <f t="shared" si="181"/>
        <v/>
      </c>
      <c r="W268" s="451">
        <f t="shared" ca="1" si="185"/>
        <v>0</v>
      </c>
      <c r="X268" s="451" t="e">
        <f t="shared" ca="1" si="186"/>
        <v>#VALUE!</v>
      </c>
      <c r="AJ268" s="614">
        <f t="shared" si="178"/>
        <v>0</v>
      </c>
      <c r="AK268" s="614">
        <v>0</v>
      </c>
    </row>
    <row r="269" spans="1:37" s="612" customFormat="1" ht="15" customHeight="1">
      <c r="A269" s="615"/>
      <c r="B269" s="621"/>
      <c r="C269" s="595" t="str">
        <f>IF($B269="","",IFERROR(VLOOKUP($B269,SERVIÇOS!$A:$F,2,0),IFERROR(VLOOKUP($B269,'COMPOSIÇÕES COMPLEMENTARES '!$C:$K,2,0),"")))</f>
        <v/>
      </c>
      <c r="D269" s="617" t="str">
        <f>IF($B269="","",IFERROR(VLOOKUP($B269,SERVIÇOS!$A:$F,3,0),IFERROR(VLOOKUP($B269,'COMPOSIÇÕES COMPLEMENTARES '!$C:$K,3,0),"")))</f>
        <v/>
      </c>
      <c r="E269" s="618"/>
      <c r="F269" s="619" t="str">
        <f>IF($B269="","",IFERROR(VLOOKUP($B269,SERVIÇOS!$A:$F,4,0),IFERROR(VLOOKUP($B269,'COMPOSIÇÕES COMPLEMENTARES '!$C:$K,6,0),"")))</f>
        <v/>
      </c>
      <c r="G269" s="619" t="str">
        <f>IF($B269="","",IFERROR(VLOOKUP($B269,SERVIÇOS!$A:$F,5,0),IFERROR(VLOOKUP($B269,'COMPOSIÇÕES COMPLEMENTARES '!$C:$K,7,0),"")))</f>
        <v/>
      </c>
      <c r="H269" s="619" t="str">
        <f t="shared" si="180"/>
        <v/>
      </c>
      <c r="I269" s="619" t="str">
        <f t="shared" si="187"/>
        <v/>
      </c>
      <c r="J269" s="619" t="str">
        <f t="shared" si="188"/>
        <v/>
      </c>
      <c r="K269" s="619" t="str">
        <f t="shared" si="166"/>
        <v/>
      </c>
      <c r="L269" s="619"/>
      <c r="N269" s="433"/>
      <c r="O269" s="434" t="str">
        <f t="shared" si="182"/>
        <v/>
      </c>
      <c r="P269" s="433"/>
      <c r="Q269" s="435" t="str">
        <f t="shared" si="183"/>
        <v/>
      </c>
      <c r="R269" s="433"/>
      <c r="S269" s="436" t="str">
        <f t="shared" si="184"/>
        <v/>
      </c>
      <c r="T269" s="437">
        <f ca="1">SUMIF($N$8:S$9,"QUANT.",N269:S269)</f>
        <v>0</v>
      </c>
      <c r="U269" s="438">
        <f t="shared" ca="1" si="179"/>
        <v>0</v>
      </c>
      <c r="V269" s="450" t="str">
        <f t="shared" si="181"/>
        <v/>
      </c>
      <c r="W269" s="451">
        <f t="shared" ca="1" si="185"/>
        <v>0</v>
      </c>
      <c r="X269" s="451" t="e">
        <f t="shared" ca="1" si="186"/>
        <v>#VALUE!</v>
      </c>
      <c r="AJ269" s="614">
        <f t="shared" si="178"/>
        <v>0</v>
      </c>
      <c r="AK269" s="614">
        <v>0</v>
      </c>
    </row>
    <row r="270" spans="1:37" s="612" customFormat="1" ht="15" customHeight="1">
      <c r="A270" s="615"/>
      <c r="B270" s="621"/>
      <c r="C270" s="595" t="str">
        <f>IF($B270="","",IFERROR(VLOOKUP($B270,SERVIÇOS!$A:$F,2,0),IFERROR(VLOOKUP($B270,'COMPOSIÇÕES COMPLEMENTARES '!$C:$K,2,0),"")))</f>
        <v/>
      </c>
      <c r="D270" s="617" t="str">
        <f>IF($B270="","",IFERROR(VLOOKUP($B270,SERVIÇOS!$A:$F,3,0),IFERROR(VLOOKUP($B270,'COMPOSIÇÕES COMPLEMENTARES '!$C:$K,3,0),"")))</f>
        <v/>
      </c>
      <c r="E270" s="618"/>
      <c r="F270" s="619" t="str">
        <f>IF($B270="","",IFERROR(VLOOKUP($B270,SERVIÇOS!$A:$F,4,0),IFERROR(VLOOKUP($B270,'COMPOSIÇÕES COMPLEMENTARES '!$C:$K,6,0),"")))</f>
        <v/>
      </c>
      <c r="G270" s="619" t="str">
        <f>IF($B270="","",IFERROR(VLOOKUP($B270,SERVIÇOS!$A:$F,5,0),IFERROR(VLOOKUP($B270,'COMPOSIÇÕES COMPLEMENTARES '!$C:$K,7,0),"")))</f>
        <v/>
      </c>
      <c r="H270" s="619" t="str">
        <f t="shared" si="180"/>
        <v/>
      </c>
      <c r="I270" s="619" t="str">
        <f t="shared" si="187"/>
        <v/>
      </c>
      <c r="J270" s="619" t="str">
        <f t="shared" si="188"/>
        <v/>
      </c>
      <c r="K270" s="619" t="str">
        <f t="shared" si="166"/>
        <v/>
      </c>
      <c r="L270" s="619"/>
      <c r="N270" s="433"/>
      <c r="O270" s="434" t="str">
        <f t="shared" si="182"/>
        <v/>
      </c>
      <c r="P270" s="433"/>
      <c r="Q270" s="435" t="str">
        <f t="shared" si="183"/>
        <v/>
      </c>
      <c r="R270" s="433"/>
      <c r="S270" s="436" t="str">
        <f t="shared" si="184"/>
        <v/>
      </c>
      <c r="T270" s="437">
        <f ca="1">SUMIF($N$8:S$9,"QUANT.",N270:S270)</f>
        <v>0</v>
      </c>
      <c r="U270" s="438">
        <f t="shared" ca="1" si="179"/>
        <v>0</v>
      </c>
      <c r="V270" s="450" t="str">
        <f t="shared" si="181"/>
        <v/>
      </c>
      <c r="W270" s="451">
        <f t="shared" ca="1" si="185"/>
        <v>0</v>
      </c>
      <c r="X270" s="451" t="e">
        <f t="shared" ca="1" si="186"/>
        <v>#VALUE!</v>
      </c>
      <c r="AJ270" s="614">
        <f t="shared" si="178"/>
        <v>0</v>
      </c>
      <c r="AK270" s="614">
        <v>0</v>
      </c>
    </row>
    <row r="271" spans="1:37" s="612" customFormat="1" ht="15" customHeight="1">
      <c r="A271" s="615"/>
      <c r="B271" s="621"/>
      <c r="C271" s="595" t="str">
        <f>IF($B271="","",IFERROR(VLOOKUP($B271,SERVIÇOS!$A:$F,2,0),IFERROR(VLOOKUP($B271,'COMPOSIÇÕES COMPLEMENTARES '!$C:$K,2,0),"")))</f>
        <v/>
      </c>
      <c r="D271" s="617" t="str">
        <f>IF($B271="","",IFERROR(VLOOKUP($B271,SERVIÇOS!$A:$F,3,0),IFERROR(VLOOKUP($B271,'COMPOSIÇÕES COMPLEMENTARES '!$C:$K,3,0),"")))</f>
        <v/>
      </c>
      <c r="E271" s="618"/>
      <c r="F271" s="619" t="str">
        <f>IF($B271="","",IFERROR(VLOOKUP($B271,SERVIÇOS!$A:$F,4,0),IFERROR(VLOOKUP($B271,'COMPOSIÇÕES COMPLEMENTARES '!$C:$K,6,0),"")))</f>
        <v/>
      </c>
      <c r="G271" s="619" t="str">
        <f>IF($B271="","",IFERROR(VLOOKUP($B271,SERVIÇOS!$A:$F,5,0),IFERROR(VLOOKUP($B271,'COMPOSIÇÕES COMPLEMENTARES '!$C:$K,7,0),"")))</f>
        <v/>
      </c>
      <c r="H271" s="619" t="str">
        <f t="shared" si="180"/>
        <v/>
      </c>
      <c r="I271" s="619" t="str">
        <f t="shared" si="187"/>
        <v/>
      </c>
      <c r="J271" s="619" t="str">
        <f t="shared" si="188"/>
        <v/>
      </c>
      <c r="K271" s="619" t="str">
        <f t="shared" si="166"/>
        <v/>
      </c>
      <c r="L271" s="619"/>
      <c r="N271" s="433"/>
      <c r="O271" s="434" t="str">
        <f t="shared" si="182"/>
        <v/>
      </c>
      <c r="P271" s="433"/>
      <c r="Q271" s="435" t="str">
        <f t="shared" si="183"/>
        <v/>
      </c>
      <c r="R271" s="433"/>
      <c r="S271" s="436" t="str">
        <f t="shared" si="184"/>
        <v/>
      </c>
      <c r="T271" s="437">
        <f ca="1">SUMIF($N$8:S$9,"QUANT.",N271:S271)</f>
        <v>0</v>
      </c>
      <c r="U271" s="438">
        <f t="shared" ca="1" si="179"/>
        <v>0</v>
      </c>
      <c r="V271" s="450" t="str">
        <f t="shared" si="181"/>
        <v/>
      </c>
      <c r="W271" s="451">
        <f t="shared" ca="1" si="185"/>
        <v>0</v>
      </c>
      <c r="X271" s="451" t="e">
        <f t="shared" ca="1" si="186"/>
        <v>#VALUE!</v>
      </c>
      <c r="AJ271" s="614">
        <f t="shared" si="178"/>
        <v>0</v>
      </c>
      <c r="AK271" s="614">
        <v>0</v>
      </c>
    </row>
    <row r="272" spans="1:37" s="612" customFormat="1" ht="15" customHeight="1">
      <c r="A272" s="615"/>
      <c r="B272" s="621"/>
      <c r="C272" s="595" t="str">
        <f>IF($B272="","",IFERROR(VLOOKUP($B272,SERVIÇOS!$A:$F,2,0),IFERROR(VLOOKUP($B272,'COMPOSIÇÕES COMPLEMENTARES '!$C:$K,2,0),"")))</f>
        <v/>
      </c>
      <c r="D272" s="617" t="str">
        <f>IF($B272="","",IFERROR(VLOOKUP($B272,SERVIÇOS!$A:$F,3,0),IFERROR(VLOOKUP($B272,'COMPOSIÇÕES COMPLEMENTARES '!$C:$K,3,0),"")))</f>
        <v/>
      </c>
      <c r="E272" s="618"/>
      <c r="F272" s="619" t="str">
        <f>IF($B272="","",IFERROR(VLOOKUP($B272,SERVIÇOS!$A:$F,4,0),IFERROR(VLOOKUP($B272,'COMPOSIÇÕES COMPLEMENTARES '!$C:$K,6,0),"")))</f>
        <v/>
      </c>
      <c r="G272" s="619" t="str">
        <f>IF($B272="","",IFERROR(VLOOKUP($B272,SERVIÇOS!$A:$F,5,0),IFERROR(VLOOKUP($B272,'COMPOSIÇÕES COMPLEMENTARES '!$C:$K,7,0),"")))</f>
        <v/>
      </c>
      <c r="H272" s="619" t="str">
        <f t="shared" si="180"/>
        <v/>
      </c>
      <c r="I272" s="619" t="str">
        <f t="shared" si="187"/>
        <v/>
      </c>
      <c r="J272" s="619" t="str">
        <f t="shared" si="188"/>
        <v/>
      </c>
      <c r="K272" s="619" t="str">
        <f t="shared" si="166"/>
        <v/>
      </c>
      <c r="L272" s="619"/>
      <c r="N272" s="433"/>
      <c r="O272" s="434" t="str">
        <f t="shared" si="182"/>
        <v/>
      </c>
      <c r="P272" s="433"/>
      <c r="Q272" s="435" t="str">
        <f t="shared" si="183"/>
        <v/>
      </c>
      <c r="R272" s="433"/>
      <c r="S272" s="436" t="str">
        <f t="shared" si="184"/>
        <v/>
      </c>
      <c r="T272" s="437">
        <f ca="1">SUMIF($N$8:S$9,"QUANT.",N272:S272)</f>
        <v>0</v>
      </c>
      <c r="U272" s="438">
        <f t="shared" ca="1" si="179"/>
        <v>0</v>
      </c>
      <c r="V272" s="450" t="str">
        <f t="shared" si="181"/>
        <v/>
      </c>
      <c r="W272" s="451">
        <f t="shared" ca="1" si="185"/>
        <v>0</v>
      </c>
      <c r="X272" s="451" t="e">
        <f t="shared" ca="1" si="186"/>
        <v>#VALUE!</v>
      </c>
      <c r="AJ272" s="614">
        <f t="shared" si="178"/>
        <v>0</v>
      </c>
      <c r="AK272" s="614">
        <v>0</v>
      </c>
    </row>
    <row r="273" spans="1:37" s="612" customFormat="1" ht="15" customHeight="1">
      <c r="A273" s="615"/>
      <c r="B273" s="621"/>
      <c r="C273" s="595" t="str">
        <f>IF($B273="","",IFERROR(VLOOKUP($B273,SERVIÇOS!$A:$F,2,0),IFERROR(VLOOKUP($B273,'COMPOSIÇÕES COMPLEMENTARES '!$C:$K,2,0),"")))</f>
        <v/>
      </c>
      <c r="D273" s="617" t="str">
        <f>IF($B273="","",IFERROR(VLOOKUP($B273,SERVIÇOS!$A:$F,3,0),IFERROR(VLOOKUP($B273,'COMPOSIÇÕES COMPLEMENTARES '!$C:$K,3,0),"")))</f>
        <v/>
      </c>
      <c r="E273" s="618"/>
      <c r="F273" s="619" t="str">
        <f>IF($B273="","",IFERROR(VLOOKUP($B273,SERVIÇOS!$A:$F,4,0),IFERROR(VLOOKUP($B273,'COMPOSIÇÕES COMPLEMENTARES '!$C:$K,6,0),"")))</f>
        <v/>
      </c>
      <c r="G273" s="619" t="str">
        <f>IF($B273="","",IFERROR(VLOOKUP($B273,SERVIÇOS!$A:$F,5,0),IFERROR(VLOOKUP($B273,'COMPOSIÇÕES COMPLEMENTARES '!$C:$K,7,0),"")))</f>
        <v/>
      </c>
      <c r="H273" s="619" t="str">
        <f t="shared" si="180"/>
        <v/>
      </c>
      <c r="I273" s="619" t="str">
        <f t="shared" si="187"/>
        <v/>
      </c>
      <c r="J273" s="619" t="str">
        <f t="shared" si="188"/>
        <v/>
      </c>
      <c r="K273" s="619" t="str">
        <f t="shared" ref="K273:K336" si="189">IF(E273="","",I273+J273)</f>
        <v/>
      </c>
      <c r="L273" s="619"/>
      <c r="N273" s="433"/>
      <c r="O273" s="434" t="str">
        <f t="shared" si="182"/>
        <v/>
      </c>
      <c r="P273" s="433"/>
      <c r="Q273" s="435" t="str">
        <f t="shared" si="183"/>
        <v/>
      </c>
      <c r="R273" s="433"/>
      <c r="S273" s="436" t="str">
        <f t="shared" si="184"/>
        <v/>
      </c>
      <c r="T273" s="437">
        <f ca="1">SUMIF($N$8:S$9,"QUANT.",N273:S273)</f>
        <v>0</v>
      </c>
      <c r="U273" s="438">
        <f t="shared" ca="1" si="179"/>
        <v>0</v>
      </c>
      <c r="V273" s="450" t="str">
        <f t="shared" si="181"/>
        <v/>
      </c>
      <c r="W273" s="451">
        <f t="shared" ca="1" si="185"/>
        <v>0</v>
      </c>
      <c r="X273" s="451" t="e">
        <f t="shared" ca="1" si="186"/>
        <v>#VALUE!</v>
      </c>
      <c r="AJ273" s="614">
        <f t="shared" si="178"/>
        <v>0</v>
      </c>
      <c r="AK273" s="614">
        <v>0</v>
      </c>
    </row>
    <row r="274" spans="1:37" s="612" customFormat="1" ht="15" customHeight="1">
      <c r="A274" s="615"/>
      <c r="B274" s="621"/>
      <c r="C274" s="595" t="str">
        <f>IF($B274="","",IFERROR(VLOOKUP($B274,SERVIÇOS!$A:$F,2,0),IFERROR(VLOOKUP($B274,'COMPOSIÇÕES COMPLEMENTARES '!$C:$K,2,0),"")))</f>
        <v/>
      </c>
      <c r="D274" s="617" t="str">
        <f>IF($B274="","",IFERROR(VLOOKUP($B274,SERVIÇOS!$A:$F,3,0),IFERROR(VLOOKUP($B274,'COMPOSIÇÕES COMPLEMENTARES '!$C:$K,3,0),"")))</f>
        <v/>
      </c>
      <c r="E274" s="618"/>
      <c r="F274" s="619" t="str">
        <f>IF($B274="","",IFERROR(VLOOKUP($B274,SERVIÇOS!$A:$F,4,0),IFERROR(VLOOKUP($B274,'COMPOSIÇÕES COMPLEMENTARES '!$C:$K,6,0),"")))</f>
        <v/>
      </c>
      <c r="G274" s="619" t="str">
        <f>IF($B274="","",IFERROR(VLOOKUP($B274,SERVIÇOS!$A:$F,5,0),IFERROR(VLOOKUP($B274,'COMPOSIÇÕES COMPLEMENTARES '!$C:$K,7,0),"")))</f>
        <v/>
      </c>
      <c r="H274" s="619" t="str">
        <f t="shared" si="180"/>
        <v/>
      </c>
      <c r="I274" s="619" t="str">
        <f t="shared" si="187"/>
        <v/>
      </c>
      <c r="J274" s="619" t="str">
        <f t="shared" si="188"/>
        <v/>
      </c>
      <c r="K274" s="619" t="str">
        <f t="shared" si="189"/>
        <v/>
      </c>
      <c r="L274" s="619"/>
      <c r="N274" s="433"/>
      <c r="O274" s="434" t="str">
        <f t="shared" si="182"/>
        <v/>
      </c>
      <c r="P274" s="433"/>
      <c r="Q274" s="435" t="str">
        <f t="shared" si="183"/>
        <v/>
      </c>
      <c r="R274" s="433"/>
      <c r="S274" s="436" t="str">
        <f t="shared" si="184"/>
        <v/>
      </c>
      <c r="T274" s="437">
        <f ca="1">SUMIF($N$8:S$9,"QUANT.",N274:S274)</f>
        <v>0</v>
      </c>
      <c r="U274" s="438">
        <f t="shared" ca="1" si="179"/>
        <v>0</v>
      </c>
      <c r="V274" s="450" t="str">
        <f t="shared" si="181"/>
        <v/>
      </c>
      <c r="W274" s="451">
        <f t="shared" ca="1" si="185"/>
        <v>0</v>
      </c>
      <c r="X274" s="451" t="e">
        <f t="shared" ca="1" si="186"/>
        <v>#VALUE!</v>
      </c>
      <c r="AJ274" s="614">
        <f t="shared" si="178"/>
        <v>0</v>
      </c>
      <c r="AK274" s="614">
        <v>0</v>
      </c>
    </row>
    <row r="275" spans="1:37" s="612" customFormat="1" ht="15" customHeight="1">
      <c r="A275" s="615"/>
      <c r="B275" s="621"/>
      <c r="C275" s="595" t="str">
        <f>IF($B275="","",IFERROR(VLOOKUP($B275,SERVIÇOS!$A:$F,2,0),IFERROR(VLOOKUP($B275,'COMPOSIÇÕES COMPLEMENTARES '!$C:$K,2,0),"")))</f>
        <v/>
      </c>
      <c r="D275" s="617" t="str">
        <f>IF($B275="","",IFERROR(VLOOKUP($B275,SERVIÇOS!$A:$F,3,0),IFERROR(VLOOKUP($B275,'COMPOSIÇÕES COMPLEMENTARES '!$C:$K,3,0),"")))</f>
        <v/>
      </c>
      <c r="E275" s="618"/>
      <c r="F275" s="619" t="str">
        <f>IF($B275="","",IFERROR(VLOOKUP($B275,SERVIÇOS!$A:$F,4,0),IFERROR(VLOOKUP($B275,'COMPOSIÇÕES COMPLEMENTARES '!$C:$K,6,0),"")))</f>
        <v/>
      </c>
      <c r="G275" s="619" t="str">
        <f>IF($B275="","",IFERROR(VLOOKUP($B275,SERVIÇOS!$A:$F,5,0),IFERROR(VLOOKUP($B275,'COMPOSIÇÕES COMPLEMENTARES '!$C:$K,7,0),"")))</f>
        <v/>
      </c>
      <c r="H275" s="619" t="str">
        <f t="shared" si="180"/>
        <v/>
      </c>
      <c r="I275" s="619" t="str">
        <f t="shared" si="187"/>
        <v/>
      </c>
      <c r="J275" s="619" t="str">
        <f t="shared" si="188"/>
        <v/>
      </c>
      <c r="K275" s="619" t="str">
        <f t="shared" si="189"/>
        <v/>
      </c>
      <c r="L275" s="619"/>
      <c r="N275" s="433"/>
      <c r="O275" s="434" t="str">
        <f t="shared" si="182"/>
        <v/>
      </c>
      <c r="P275" s="433"/>
      <c r="Q275" s="435" t="str">
        <f t="shared" si="183"/>
        <v/>
      </c>
      <c r="R275" s="433"/>
      <c r="S275" s="436" t="str">
        <f t="shared" si="184"/>
        <v/>
      </c>
      <c r="T275" s="437">
        <f ca="1">SUMIF($N$8:S$9,"QUANT.",N275:S275)</f>
        <v>0</v>
      </c>
      <c r="U275" s="438">
        <f t="shared" ca="1" si="179"/>
        <v>0</v>
      </c>
      <c r="V275" s="450" t="str">
        <f t="shared" si="181"/>
        <v/>
      </c>
      <c r="W275" s="451">
        <f t="shared" ca="1" si="185"/>
        <v>0</v>
      </c>
      <c r="X275" s="451" t="e">
        <f t="shared" ca="1" si="186"/>
        <v>#VALUE!</v>
      </c>
      <c r="AJ275" s="614">
        <f t="shared" si="178"/>
        <v>0</v>
      </c>
      <c r="AK275" s="614">
        <v>0</v>
      </c>
    </row>
    <row r="276" spans="1:37" s="612" customFormat="1" ht="15" customHeight="1">
      <c r="A276" s="615"/>
      <c r="B276" s="621"/>
      <c r="C276" s="595" t="str">
        <f>IF($B276="","",IFERROR(VLOOKUP($B276,SERVIÇOS!$A:$F,2,0),IFERROR(VLOOKUP($B276,'COMPOSIÇÕES COMPLEMENTARES '!$C:$K,2,0),"")))</f>
        <v/>
      </c>
      <c r="D276" s="617" t="str">
        <f>IF($B276="","",IFERROR(VLOOKUP($B276,SERVIÇOS!$A:$F,3,0),IFERROR(VLOOKUP($B276,'COMPOSIÇÕES COMPLEMENTARES '!$C:$K,3,0),"")))</f>
        <v/>
      </c>
      <c r="E276" s="618"/>
      <c r="F276" s="619" t="str">
        <f>IF($B276="","",IFERROR(VLOOKUP($B276,SERVIÇOS!$A:$F,4,0),IFERROR(VLOOKUP($B276,'COMPOSIÇÕES COMPLEMENTARES '!$C:$K,6,0),"")))</f>
        <v/>
      </c>
      <c r="G276" s="619" t="str">
        <f>IF($B276="","",IFERROR(VLOOKUP($B276,SERVIÇOS!$A:$F,5,0),IFERROR(VLOOKUP($B276,'COMPOSIÇÕES COMPLEMENTARES '!$C:$K,7,0),"")))</f>
        <v/>
      </c>
      <c r="H276" s="619" t="str">
        <f t="shared" si="180"/>
        <v/>
      </c>
      <c r="I276" s="619" t="str">
        <f t="shared" si="187"/>
        <v/>
      </c>
      <c r="J276" s="619" t="str">
        <f t="shared" si="188"/>
        <v/>
      </c>
      <c r="K276" s="619" t="str">
        <f t="shared" si="189"/>
        <v/>
      </c>
      <c r="L276" s="619"/>
      <c r="N276" s="433"/>
      <c r="O276" s="434" t="str">
        <f t="shared" si="182"/>
        <v/>
      </c>
      <c r="P276" s="433"/>
      <c r="Q276" s="435" t="str">
        <f t="shared" si="183"/>
        <v/>
      </c>
      <c r="R276" s="433"/>
      <c r="S276" s="436" t="str">
        <f t="shared" si="184"/>
        <v/>
      </c>
      <c r="T276" s="437">
        <f ca="1">SUMIF($N$8:S$9,"QUANT.",N276:S276)</f>
        <v>0</v>
      </c>
      <c r="U276" s="438">
        <f t="shared" ca="1" si="179"/>
        <v>0</v>
      </c>
      <c r="V276" s="450" t="str">
        <f t="shared" si="181"/>
        <v/>
      </c>
      <c r="W276" s="451">
        <f t="shared" ca="1" si="185"/>
        <v>0</v>
      </c>
      <c r="X276" s="451" t="e">
        <f t="shared" ca="1" si="186"/>
        <v>#VALUE!</v>
      </c>
      <c r="AJ276" s="614">
        <f t="shared" si="178"/>
        <v>0</v>
      </c>
      <c r="AK276" s="614">
        <v>0</v>
      </c>
    </row>
    <row r="277" spans="1:37" s="612" customFormat="1" ht="15" customHeight="1">
      <c r="A277" s="615"/>
      <c r="B277" s="621"/>
      <c r="C277" s="595" t="str">
        <f>IF($B277="","",IFERROR(VLOOKUP($B277,SERVIÇOS!$A:$F,2,0),IFERROR(VLOOKUP($B277,'COMPOSIÇÕES COMPLEMENTARES '!$C:$K,2,0),"")))</f>
        <v/>
      </c>
      <c r="D277" s="617" t="str">
        <f>IF($B277="","",IFERROR(VLOOKUP($B277,SERVIÇOS!$A:$F,3,0),IFERROR(VLOOKUP($B277,'COMPOSIÇÕES COMPLEMENTARES '!$C:$K,3,0),"")))</f>
        <v/>
      </c>
      <c r="E277" s="618"/>
      <c r="F277" s="619" t="str">
        <f>IF($B277="","",IFERROR(VLOOKUP($B277,SERVIÇOS!$A:$F,4,0),IFERROR(VLOOKUP($B277,'COMPOSIÇÕES COMPLEMENTARES '!$C:$K,6,0),"")))</f>
        <v/>
      </c>
      <c r="G277" s="619" t="str">
        <f>IF($B277="","",IFERROR(VLOOKUP($B277,SERVIÇOS!$A:$F,5,0),IFERROR(VLOOKUP($B277,'COMPOSIÇÕES COMPLEMENTARES '!$C:$K,7,0),"")))</f>
        <v/>
      </c>
      <c r="H277" s="619" t="str">
        <f t="shared" si="180"/>
        <v/>
      </c>
      <c r="I277" s="619" t="str">
        <f t="shared" si="187"/>
        <v/>
      </c>
      <c r="J277" s="619" t="str">
        <f t="shared" si="188"/>
        <v/>
      </c>
      <c r="K277" s="619" t="str">
        <f t="shared" si="189"/>
        <v/>
      </c>
      <c r="L277" s="619"/>
      <c r="N277" s="433"/>
      <c r="O277" s="434" t="str">
        <f t="shared" si="182"/>
        <v/>
      </c>
      <c r="P277" s="433"/>
      <c r="Q277" s="435" t="str">
        <f t="shared" si="183"/>
        <v/>
      </c>
      <c r="R277" s="433"/>
      <c r="S277" s="436" t="str">
        <f t="shared" si="184"/>
        <v/>
      </c>
      <c r="T277" s="437">
        <f ca="1">SUMIF($N$8:S$9,"QUANT.",N277:S277)</f>
        <v>0</v>
      </c>
      <c r="U277" s="438">
        <f t="shared" ca="1" si="179"/>
        <v>0</v>
      </c>
      <c r="V277" s="450" t="str">
        <f t="shared" si="181"/>
        <v/>
      </c>
      <c r="W277" s="451">
        <f t="shared" ca="1" si="185"/>
        <v>0</v>
      </c>
      <c r="X277" s="451" t="e">
        <f t="shared" ca="1" si="186"/>
        <v>#VALUE!</v>
      </c>
      <c r="AJ277" s="614">
        <f t="shared" si="178"/>
        <v>0</v>
      </c>
      <c r="AK277" s="614">
        <v>0</v>
      </c>
    </row>
    <row r="278" spans="1:37" s="612" customFormat="1" ht="15" customHeight="1">
      <c r="A278" s="615"/>
      <c r="B278" s="621"/>
      <c r="C278" s="595" t="str">
        <f>IF($B278="","",IFERROR(VLOOKUP($B278,SERVIÇOS!$A:$F,2,0),IFERROR(VLOOKUP($B278,'COMPOSIÇÕES COMPLEMENTARES '!$C:$K,2,0),"")))</f>
        <v/>
      </c>
      <c r="D278" s="617" t="str">
        <f>IF($B278="","",IFERROR(VLOOKUP($B278,SERVIÇOS!$A:$F,3,0),IFERROR(VLOOKUP($B278,'COMPOSIÇÕES COMPLEMENTARES '!$C:$K,3,0),"")))</f>
        <v/>
      </c>
      <c r="E278" s="618"/>
      <c r="F278" s="619" t="str">
        <f>IF($B278="","",IFERROR(VLOOKUP($B278,SERVIÇOS!$A:$F,4,0),IFERROR(VLOOKUP($B278,'COMPOSIÇÕES COMPLEMENTARES '!$C:$K,6,0),"")))</f>
        <v/>
      </c>
      <c r="G278" s="619" t="str">
        <f>IF($B278="","",IFERROR(VLOOKUP($B278,SERVIÇOS!$A:$F,5,0),IFERROR(VLOOKUP($B278,'COMPOSIÇÕES COMPLEMENTARES '!$C:$K,7,0),"")))</f>
        <v/>
      </c>
      <c r="H278" s="619" t="str">
        <f t="shared" si="180"/>
        <v/>
      </c>
      <c r="I278" s="619" t="str">
        <f t="shared" si="187"/>
        <v/>
      </c>
      <c r="J278" s="619" t="str">
        <f t="shared" si="188"/>
        <v/>
      </c>
      <c r="K278" s="619" t="str">
        <f t="shared" si="189"/>
        <v/>
      </c>
      <c r="L278" s="619"/>
      <c r="N278" s="433"/>
      <c r="O278" s="434" t="str">
        <f t="shared" si="182"/>
        <v/>
      </c>
      <c r="P278" s="433"/>
      <c r="Q278" s="435" t="str">
        <f t="shared" si="183"/>
        <v/>
      </c>
      <c r="R278" s="433"/>
      <c r="S278" s="436" t="str">
        <f t="shared" si="184"/>
        <v/>
      </c>
      <c r="T278" s="437">
        <f ca="1">SUMIF($N$8:S$9,"QUANT.",N278:S278)</f>
        <v>0</v>
      </c>
      <c r="U278" s="438">
        <f t="shared" ca="1" si="179"/>
        <v>0</v>
      </c>
      <c r="V278" s="450" t="str">
        <f t="shared" si="181"/>
        <v/>
      </c>
      <c r="W278" s="451">
        <f t="shared" ca="1" si="185"/>
        <v>0</v>
      </c>
      <c r="X278" s="451" t="e">
        <f t="shared" ca="1" si="186"/>
        <v>#VALUE!</v>
      </c>
      <c r="AJ278" s="614">
        <f t="shared" si="178"/>
        <v>0</v>
      </c>
      <c r="AK278" s="614">
        <v>0</v>
      </c>
    </row>
    <row r="279" spans="1:37" s="612" customFormat="1" ht="15" customHeight="1">
      <c r="A279" s="615"/>
      <c r="B279" s="621"/>
      <c r="C279" s="595" t="str">
        <f>IF($B279="","",IFERROR(VLOOKUP($B279,SERVIÇOS!$A:$F,2,0),IFERROR(VLOOKUP($B279,'COMPOSIÇÕES COMPLEMENTARES '!$C:$K,2,0),"")))</f>
        <v/>
      </c>
      <c r="D279" s="617" t="str">
        <f>IF($B279="","",IFERROR(VLOOKUP($B279,SERVIÇOS!$A:$F,3,0),IFERROR(VLOOKUP($B279,'COMPOSIÇÕES COMPLEMENTARES '!$C:$K,3,0),"")))</f>
        <v/>
      </c>
      <c r="E279" s="618"/>
      <c r="F279" s="619" t="str">
        <f>IF($B279="","",IFERROR(VLOOKUP($B279,SERVIÇOS!$A:$F,4,0),IFERROR(VLOOKUP($B279,'COMPOSIÇÕES COMPLEMENTARES '!$C:$K,6,0),"")))</f>
        <v/>
      </c>
      <c r="G279" s="619" t="str">
        <f>IF($B279="","",IFERROR(VLOOKUP($B279,SERVIÇOS!$A:$F,5,0),IFERROR(VLOOKUP($B279,'COMPOSIÇÕES COMPLEMENTARES '!$C:$K,7,0),"")))</f>
        <v/>
      </c>
      <c r="H279" s="619" t="str">
        <f t="shared" si="180"/>
        <v/>
      </c>
      <c r="I279" s="619" t="str">
        <f t="shared" si="187"/>
        <v/>
      </c>
      <c r="J279" s="619" t="str">
        <f t="shared" si="188"/>
        <v/>
      </c>
      <c r="K279" s="619" t="str">
        <f t="shared" si="189"/>
        <v/>
      </c>
      <c r="L279" s="619"/>
      <c r="N279" s="433"/>
      <c r="O279" s="434" t="str">
        <f t="shared" si="182"/>
        <v/>
      </c>
      <c r="P279" s="433"/>
      <c r="Q279" s="435" t="str">
        <f t="shared" si="183"/>
        <v/>
      </c>
      <c r="R279" s="433"/>
      <c r="S279" s="436" t="str">
        <f t="shared" si="184"/>
        <v/>
      </c>
      <c r="T279" s="437">
        <f ca="1">SUMIF($N$8:S$9,"QUANT.",N279:S279)</f>
        <v>0</v>
      </c>
      <c r="U279" s="438">
        <f t="shared" ca="1" si="179"/>
        <v>0</v>
      </c>
      <c r="V279" s="450" t="str">
        <f t="shared" si="181"/>
        <v/>
      </c>
      <c r="W279" s="451">
        <f t="shared" ca="1" si="185"/>
        <v>0</v>
      </c>
      <c r="X279" s="451" t="e">
        <f t="shared" ca="1" si="186"/>
        <v>#VALUE!</v>
      </c>
      <c r="AJ279" s="614">
        <f t="shared" si="178"/>
        <v>0</v>
      </c>
      <c r="AK279" s="614">
        <v>0</v>
      </c>
    </row>
    <row r="280" spans="1:37" s="612" customFormat="1" ht="15" customHeight="1">
      <c r="A280" s="615"/>
      <c r="B280" s="621"/>
      <c r="C280" s="595" t="str">
        <f>IF($B280="","",IFERROR(VLOOKUP($B280,SERVIÇOS!$A:$F,2,0),IFERROR(VLOOKUP($B280,'COMPOSIÇÕES COMPLEMENTARES '!$C:$K,2,0),"")))</f>
        <v/>
      </c>
      <c r="D280" s="617" t="str">
        <f>IF($B280="","",IFERROR(VLOOKUP($B280,SERVIÇOS!$A:$F,3,0),IFERROR(VLOOKUP($B280,'COMPOSIÇÕES COMPLEMENTARES '!$C:$K,3,0),"")))</f>
        <v/>
      </c>
      <c r="E280" s="618"/>
      <c r="F280" s="619" t="str">
        <f>IF($B280="","",IFERROR(VLOOKUP($B280,SERVIÇOS!$A:$F,4,0),IFERROR(VLOOKUP($B280,'COMPOSIÇÕES COMPLEMENTARES '!$C:$K,6,0),"")))</f>
        <v/>
      </c>
      <c r="G280" s="619" t="str">
        <f>IF($B280="","",IFERROR(VLOOKUP($B280,SERVIÇOS!$A:$F,5,0),IFERROR(VLOOKUP($B280,'COMPOSIÇÕES COMPLEMENTARES '!$C:$K,7,0),"")))</f>
        <v/>
      </c>
      <c r="H280" s="619" t="str">
        <f t="shared" si="180"/>
        <v/>
      </c>
      <c r="I280" s="619" t="str">
        <f t="shared" si="187"/>
        <v/>
      </c>
      <c r="J280" s="619" t="str">
        <f t="shared" si="188"/>
        <v/>
      </c>
      <c r="K280" s="619" t="str">
        <f t="shared" si="189"/>
        <v/>
      </c>
      <c r="L280" s="619"/>
      <c r="N280" s="433"/>
      <c r="O280" s="434" t="str">
        <f t="shared" si="182"/>
        <v/>
      </c>
      <c r="P280" s="433"/>
      <c r="Q280" s="435" t="str">
        <f t="shared" si="183"/>
        <v/>
      </c>
      <c r="R280" s="433"/>
      <c r="S280" s="436" t="str">
        <f t="shared" si="184"/>
        <v/>
      </c>
      <c r="T280" s="437">
        <f ca="1">SUMIF($N$8:S$9,"QUANT.",N280:S280)</f>
        <v>0</v>
      </c>
      <c r="U280" s="438">
        <f t="shared" ca="1" si="179"/>
        <v>0</v>
      </c>
      <c r="V280" s="450" t="str">
        <f t="shared" si="181"/>
        <v/>
      </c>
      <c r="W280" s="451">
        <f t="shared" ca="1" si="185"/>
        <v>0</v>
      </c>
      <c r="X280" s="451" t="e">
        <f t="shared" ca="1" si="186"/>
        <v>#VALUE!</v>
      </c>
      <c r="AJ280" s="614">
        <f t="shared" ref="AJ280:AJ343" si="190">B280-AK280</f>
        <v>0</v>
      </c>
      <c r="AK280" s="614">
        <v>0</v>
      </c>
    </row>
    <row r="281" spans="1:37" s="612" customFormat="1" ht="15" customHeight="1">
      <c r="A281" s="615"/>
      <c r="B281" s="621"/>
      <c r="C281" s="595" t="str">
        <f>IF($B281="","",IFERROR(VLOOKUP($B281,SERVIÇOS!$A:$F,2,0),IFERROR(VLOOKUP($B281,'COMPOSIÇÕES COMPLEMENTARES '!$C:$K,2,0),"")))</f>
        <v/>
      </c>
      <c r="D281" s="617" t="str">
        <f>IF($B281="","",IFERROR(VLOOKUP($B281,SERVIÇOS!$A:$F,3,0),IFERROR(VLOOKUP($B281,'COMPOSIÇÕES COMPLEMENTARES '!$C:$K,3,0),"")))</f>
        <v/>
      </c>
      <c r="E281" s="618"/>
      <c r="F281" s="619" t="str">
        <f>IF($B281="","",IFERROR(VLOOKUP($B281,SERVIÇOS!$A:$F,4,0),IFERROR(VLOOKUP($B281,'COMPOSIÇÕES COMPLEMENTARES '!$C:$K,6,0),"")))</f>
        <v/>
      </c>
      <c r="G281" s="619" t="str">
        <f>IF($B281="","",IFERROR(VLOOKUP($B281,SERVIÇOS!$A:$F,5,0),IFERROR(VLOOKUP($B281,'COMPOSIÇÕES COMPLEMENTARES '!$C:$K,7,0),"")))</f>
        <v/>
      </c>
      <c r="H281" s="619" t="str">
        <f t="shared" si="180"/>
        <v/>
      </c>
      <c r="I281" s="619" t="str">
        <f t="shared" si="187"/>
        <v/>
      </c>
      <c r="J281" s="619" t="str">
        <f t="shared" si="188"/>
        <v/>
      </c>
      <c r="K281" s="619" t="str">
        <f t="shared" si="189"/>
        <v/>
      </c>
      <c r="L281" s="619"/>
      <c r="N281" s="433"/>
      <c r="O281" s="434" t="str">
        <f t="shared" si="182"/>
        <v/>
      </c>
      <c r="P281" s="433"/>
      <c r="Q281" s="435" t="str">
        <f t="shared" si="183"/>
        <v/>
      </c>
      <c r="R281" s="433"/>
      <c r="S281" s="436" t="str">
        <f t="shared" si="184"/>
        <v/>
      </c>
      <c r="T281" s="437">
        <f ca="1">SUMIF($N$8:S$9,"QUANT.",N281:S281)</f>
        <v>0</v>
      </c>
      <c r="U281" s="438">
        <f t="shared" ca="1" si="179"/>
        <v>0</v>
      </c>
      <c r="V281" s="450" t="str">
        <f t="shared" si="181"/>
        <v/>
      </c>
      <c r="W281" s="451">
        <f t="shared" ca="1" si="185"/>
        <v>0</v>
      </c>
      <c r="X281" s="451" t="e">
        <f t="shared" ca="1" si="186"/>
        <v>#VALUE!</v>
      </c>
      <c r="AJ281" s="614">
        <f t="shared" si="190"/>
        <v>0</v>
      </c>
      <c r="AK281" s="614">
        <v>0</v>
      </c>
    </row>
    <row r="282" spans="1:37" s="612" customFormat="1" ht="15" customHeight="1">
      <c r="A282" s="615"/>
      <c r="B282" s="621"/>
      <c r="C282" s="595" t="str">
        <f>IF($B282="","",IFERROR(VLOOKUP($B282,SERVIÇOS!$A:$F,2,0),IFERROR(VLOOKUP($B282,'COMPOSIÇÕES COMPLEMENTARES '!$C:$K,2,0),"")))</f>
        <v/>
      </c>
      <c r="D282" s="617" t="str">
        <f>IF($B282="","",IFERROR(VLOOKUP($B282,SERVIÇOS!$A:$F,3,0),IFERROR(VLOOKUP($B282,'COMPOSIÇÕES COMPLEMENTARES '!$C:$K,3,0),"")))</f>
        <v/>
      </c>
      <c r="E282" s="618"/>
      <c r="F282" s="619" t="str">
        <f>IF($B282="","",IFERROR(VLOOKUP($B282,SERVIÇOS!$A:$F,4,0),IFERROR(VLOOKUP($B282,'COMPOSIÇÕES COMPLEMENTARES '!$C:$K,6,0),"")))</f>
        <v/>
      </c>
      <c r="G282" s="619" t="str">
        <f>IF($B282="","",IFERROR(VLOOKUP($B282,SERVIÇOS!$A:$F,5,0),IFERROR(VLOOKUP($B282,'COMPOSIÇÕES COMPLEMENTARES '!$C:$K,7,0),"")))</f>
        <v/>
      </c>
      <c r="H282" s="619" t="str">
        <f t="shared" si="180"/>
        <v/>
      </c>
      <c r="I282" s="619" t="str">
        <f t="shared" si="187"/>
        <v/>
      </c>
      <c r="J282" s="619" t="str">
        <f t="shared" si="188"/>
        <v/>
      </c>
      <c r="K282" s="619" t="str">
        <f t="shared" si="189"/>
        <v/>
      </c>
      <c r="L282" s="619"/>
      <c r="N282" s="433"/>
      <c r="O282" s="434" t="str">
        <f t="shared" si="182"/>
        <v/>
      </c>
      <c r="P282" s="433"/>
      <c r="Q282" s="435" t="str">
        <f t="shared" si="183"/>
        <v/>
      </c>
      <c r="R282" s="433"/>
      <c r="S282" s="436" t="str">
        <f t="shared" si="184"/>
        <v/>
      </c>
      <c r="T282" s="437">
        <f ca="1">SUMIF($N$8:S$9,"QUANT.",N282:S282)</f>
        <v>0</v>
      </c>
      <c r="U282" s="438">
        <f t="shared" ca="1" si="179"/>
        <v>0</v>
      </c>
      <c r="V282" s="450" t="str">
        <f t="shared" si="181"/>
        <v/>
      </c>
      <c r="W282" s="451">
        <f t="shared" ca="1" si="185"/>
        <v>0</v>
      </c>
      <c r="X282" s="451" t="e">
        <f t="shared" ca="1" si="186"/>
        <v>#VALUE!</v>
      </c>
      <c r="AJ282" s="614">
        <f t="shared" si="190"/>
        <v>0</v>
      </c>
      <c r="AK282" s="614">
        <v>0</v>
      </c>
    </row>
    <row r="283" spans="1:37" s="612" customFormat="1" ht="15" customHeight="1">
      <c r="A283" s="615"/>
      <c r="B283" s="621"/>
      <c r="C283" s="595" t="str">
        <f>IF($B283="","",IFERROR(VLOOKUP($B283,SERVIÇOS!$A:$F,2,0),IFERROR(VLOOKUP($B283,'COMPOSIÇÕES COMPLEMENTARES '!$C:$K,2,0),"")))</f>
        <v/>
      </c>
      <c r="D283" s="617" t="str">
        <f>IF($B283="","",IFERROR(VLOOKUP($B283,SERVIÇOS!$A:$F,3,0),IFERROR(VLOOKUP($B283,'COMPOSIÇÕES COMPLEMENTARES '!$C:$K,3,0),"")))</f>
        <v/>
      </c>
      <c r="E283" s="618"/>
      <c r="F283" s="619" t="str">
        <f>IF($B283="","",IFERROR(VLOOKUP($B283,SERVIÇOS!$A:$F,4,0),IFERROR(VLOOKUP($B283,'COMPOSIÇÕES COMPLEMENTARES '!$C:$K,6,0),"")))</f>
        <v/>
      </c>
      <c r="G283" s="619" t="str">
        <f>IF($B283="","",IFERROR(VLOOKUP($B283,SERVIÇOS!$A:$F,5,0),IFERROR(VLOOKUP($B283,'COMPOSIÇÕES COMPLEMENTARES '!$C:$K,7,0),"")))</f>
        <v/>
      </c>
      <c r="H283" s="619" t="str">
        <f t="shared" si="180"/>
        <v/>
      </c>
      <c r="I283" s="619" t="str">
        <f t="shared" si="187"/>
        <v/>
      </c>
      <c r="J283" s="619" t="str">
        <f t="shared" si="188"/>
        <v/>
      </c>
      <c r="K283" s="619" t="str">
        <f t="shared" si="189"/>
        <v/>
      </c>
      <c r="L283" s="619"/>
      <c r="N283" s="433"/>
      <c r="O283" s="434" t="str">
        <f t="shared" si="182"/>
        <v/>
      </c>
      <c r="P283" s="433"/>
      <c r="Q283" s="435" t="str">
        <f t="shared" si="183"/>
        <v/>
      </c>
      <c r="R283" s="433"/>
      <c r="S283" s="436" t="str">
        <f t="shared" si="184"/>
        <v/>
      </c>
      <c r="T283" s="437">
        <f ca="1">SUMIF($N$8:S$9,"QUANT.",N283:S283)</f>
        <v>0</v>
      </c>
      <c r="U283" s="438">
        <f t="shared" ca="1" si="179"/>
        <v>0</v>
      </c>
      <c r="V283" s="450" t="str">
        <f t="shared" si="181"/>
        <v/>
      </c>
      <c r="W283" s="451">
        <f t="shared" ca="1" si="185"/>
        <v>0</v>
      </c>
      <c r="X283" s="451" t="e">
        <f t="shared" ca="1" si="186"/>
        <v>#VALUE!</v>
      </c>
      <c r="AJ283" s="614">
        <f t="shared" si="190"/>
        <v>0</v>
      </c>
      <c r="AK283" s="614">
        <v>0</v>
      </c>
    </row>
    <row r="284" spans="1:37" s="612" customFormat="1" ht="15" customHeight="1">
      <c r="A284" s="615"/>
      <c r="B284" s="621"/>
      <c r="C284" s="595" t="str">
        <f>IF($B284="","",IFERROR(VLOOKUP($B284,SERVIÇOS!$A:$F,2,0),IFERROR(VLOOKUP($B284,'COMPOSIÇÕES COMPLEMENTARES '!$C:$K,2,0),"")))</f>
        <v/>
      </c>
      <c r="D284" s="617" t="str">
        <f>IF($B284="","",IFERROR(VLOOKUP($B284,SERVIÇOS!$A:$F,3,0),IFERROR(VLOOKUP($B284,'COMPOSIÇÕES COMPLEMENTARES '!$C:$K,3,0),"")))</f>
        <v/>
      </c>
      <c r="E284" s="618"/>
      <c r="F284" s="619" t="str">
        <f>IF($B284="","",IFERROR(VLOOKUP($B284,SERVIÇOS!$A:$F,4,0),IFERROR(VLOOKUP($B284,'COMPOSIÇÕES COMPLEMENTARES '!$C:$K,6,0),"")))</f>
        <v/>
      </c>
      <c r="G284" s="619" t="str">
        <f>IF($B284="","",IFERROR(VLOOKUP($B284,SERVIÇOS!$A:$F,5,0),IFERROR(VLOOKUP($B284,'COMPOSIÇÕES COMPLEMENTARES '!$C:$K,7,0),"")))</f>
        <v/>
      </c>
      <c r="H284" s="619" t="str">
        <f t="shared" si="180"/>
        <v/>
      </c>
      <c r="I284" s="619" t="str">
        <f t="shared" si="187"/>
        <v/>
      </c>
      <c r="J284" s="619" t="str">
        <f t="shared" si="188"/>
        <v/>
      </c>
      <c r="K284" s="619" t="str">
        <f t="shared" si="189"/>
        <v/>
      </c>
      <c r="L284" s="619"/>
      <c r="N284" s="433"/>
      <c r="O284" s="434" t="str">
        <f t="shared" si="182"/>
        <v/>
      </c>
      <c r="P284" s="433"/>
      <c r="Q284" s="435" t="str">
        <f t="shared" si="183"/>
        <v/>
      </c>
      <c r="R284" s="433"/>
      <c r="S284" s="436" t="str">
        <f t="shared" si="184"/>
        <v/>
      </c>
      <c r="T284" s="437">
        <f ca="1">SUMIF($N$8:S$9,"QUANT.",N284:S284)</f>
        <v>0</v>
      </c>
      <c r="U284" s="438">
        <f t="shared" ca="1" si="179"/>
        <v>0</v>
      </c>
      <c r="V284" s="450" t="str">
        <f t="shared" si="181"/>
        <v/>
      </c>
      <c r="W284" s="451">
        <f t="shared" ca="1" si="185"/>
        <v>0</v>
      </c>
      <c r="X284" s="451" t="e">
        <f t="shared" ca="1" si="186"/>
        <v>#VALUE!</v>
      </c>
      <c r="AJ284" s="614">
        <f t="shared" si="190"/>
        <v>0</v>
      </c>
      <c r="AK284" s="614">
        <v>0</v>
      </c>
    </row>
    <row r="285" spans="1:37" s="612" customFormat="1" ht="15" customHeight="1">
      <c r="A285" s="615"/>
      <c r="B285" s="621"/>
      <c r="C285" s="595" t="str">
        <f>IF($B285="","",IFERROR(VLOOKUP($B285,SERVIÇOS!$A:$F,2,0),IFERROR(VLOOKUP($B285,'COMPOSIÇÕES COMPLEMENTARES '!$C:$K,2,0),"")))</f>
        <v/>
      </c>
      <c r="D285" s="617" t="str">
        <f>IF($B285="","",IFERROR(VLOOKUP($B285,SERVIÇOS!$A:$F,3,0),IFERROR(VLOOKUP($B285,'COMPOSIÇÕES COMPLEMENTARES '!$C:$K,3,0),"")))</f>
        <v/>
      </c>
      <c r="E285" s="618"/>
      <c r="F285" s="619" t="str">
        <f>IF($B285="","",IFERROR(VLOOKUP($B285,SERVIÇOS!$A:$F,4,0),IFERROR(VLOOKUP($B285,'COMPOSIÇÕES COMPLEMENTARES '!$C:$K,6,0),"")))</f>
        <v/>
      </c>
      <c r="G285" s="619" t="str">
        <f>IF($B285="","",IFERROR(VLOOKUP($B285,SERVIÇOS!$A:$F,5,0),IFERROR(VLOOKUP($B285,'COMPOSIÇÕES COMPLEMENTARES '!$C:$K,7,0),"")))</f>
        <v/>
      </c>
      <c r="H285" s="619" t="str">
        <f t="shared" si="180"/>
        <v/>
      </c>
      <c r="I285" s="619" t="str">
        <f t="shared" si="187"/>
        <v/>
      </c>
      <c r="J285" s="619" t="str">
        <f t="shared" si="188"/>
        <v/>
      </c>
      <c r="K285" s="619" t="str">
        <f t="shared" si="189"/>
        <v/>
      </c>
      <c r="L285" s="619"/>
      <c r="N285" s="433"/>
      <c r="O285" s="434" t="str">
        <f t="shared" si="182"/>
        <v/>
      </c>
      <c r="P285" s="433"/>
      <c r="Q285" s="435" t="str">
        <f t="shared" si="183"/>
        <v/>
      </c>
      <c r="R285" s="433"/>
      <c r="S285" s="436" t="str">
        <f t="shared" si="184"/>
        <v/>
      </c>
      <c r="T285" s="437">
        <f ca="1">SUMIF($N$8:S$9,"QUANT.",N285:S285)</f>
        <v>0</v>
      </c>
      <c r="U285" s="438">
        <f t="shared" ca="1" si="179"/>
        <v>0</v>
      </c>
      <c r="V285" s="450" t="str">
        <f t="shared" si="181"/>
        <v/>
      </c>
      <c r="W285" s="451">
        <f t="shared" ca="1" si="185"/>
        <v>0</v>
      </c>
      <c r="X285" s="451" t="e">
        <f t="shared" ca="1" si="186"/>
        <v>#VALUE!</v>
      </c>
      <c r="AJ285" s="614">
        <f t="shared" si="190"/>
        <v>0</v>
      </c>
      <c r="AK285" s="614">
        <v>0</v>
      </c>
    </row>
    <row r="286" spans="1:37" s="612" customFormat="1" ht="15" customHeight="1">
      <c r="A286" s="615"/>
      <c r="B286" s="621"/>
      <c r="C286" s="595" t="str">
        <f>IF($B286="","",IFERROR(VLOOKUP($B286,SERVIÇOS!$A:$F,2,0),IFERROR(VLOOKUP($B286,'COMPOSIÇÕES COMPLEMENTARES '!$C:$K,2,0),"")))</f>
        <v/>
      </c>
      <c r="D286" s="617" t="str">
        <f>IF($B286="","",IFERROR(VLOOKUP($B286,SERVIÇOS!$A:$F,3,0),IFERROR(VLOOKUP($B286,'COMPOSIÇÕES COMPLEMENTARES '!$C:$K,3,0),"")))</f>
        <v/>
      </c>
      <c r="E286" s="618"/>
      <c r="F286" s="619" t="str">
        <f>IF($B286="","",IFERROR(VLOOKUP($B286,SERVIÇOS!$A:$F,4,0),IFERROR(VLOOKUP($B286,'COMPOSIÇÕES COMPLEMENTARES '!$C:$K,6,0),"")))</f>
        <v/>
      </c>
      <c r="G286" s="619" t="str">
        <f>IF($B286="","",IFERROR(VLOOKUP($B286,SERVIÇOS!$A:$F,5,0),IFERROR(VLOOKUP($B286,'COMPOSIÇÕES COMPLEMENTARES '!$C:$K,7,0),"")))</f>
        <v/>
      </c>
      <c r="H286" s="619" t="str">
        <f t="shared" si="180"/>
        <v/>
      </c>
      <c r="I286" s="619" t="str">
        <f t="shared" si="187"/>
        <v/>
      </c>
      <c r="J286" s="619" t="str">
        <f t="shared" si="188"/>
        <v/>
      </c>
      <c r="K286" s="619" t="str">
        <f t="shared" si="189"/>
        <v/>
      </c>
      <c r="L286" s="619"/>
      <c r="N286" s="433"/>
      <c r="O286" s="434" t="str">
        <f t="shared" si="182"/>
        <v/>
      </c>
      <c r="P286" s="433"/>
      <c r="Q286" s="435" t="str">
        <f t="shared" si="183"/>
        <v/>
      </c>
      <c r="R286" s="433"/>
      <c r="S286" s="436" t="str">
        <f t="shared" si="184"/>
        <v/>
      </c>
      <c r="T286" s="437">
        <f ca="1">SUMIF($N$8:S$9,"QUANT.",N286:S286)</f>
        <v>0</v>
      </c>
      <c r="U286" s="438">
        <f t="shared" ca="1" si="179"/>
        <v>0</v>
      </c>
      <c r="V286" s="450" t="str">
        <f t="shared" si="181"/>
        <v/>
      </c>
      <c r="W286" s="451">
        <f t="shared" ca="1" si="185"/>
        <v>0</v>
      </c>
      <c r="X286" s="451" t="e">
        <f t="shared" ca="1" si="186"/>
        <v>#VALUE!</v>
      </c>
      <c r="AJ286" s="614">
        <f t="shared" si="190"/>
        <v>0</v>
      </c>
      <c r="AK286" s="614">
        <v>0</v>
      </c>
    </row>
    <row r="287" spans="1:37" s="612" customFormat="1" ht="15" customHeight="1">
      <c r="A287" s="615"/>
      <c r="B287" s="621"/>
      <c r="C287" s="595" t="str">
        <f>IF($B287="","",IFERROR(VLOOKUP($B287,SERVIÇOS!$A:$F,2,0),IFERROR(VLOOKUP($B287,'COMPOSIÇÕES COMPLEMENTARES '!$C:$K,2,0),"")))</f>
        <v/>
      </c>
      <c r="D287" s="617" t="str">
        <f>IF($B287="","",IFERROR(VLOOKUP($B287,SERVIÇOS!$A:$F,3,0),IFERROR(VLOOKUP($B287,'COMPOSIÇÕES COMPLEMENTARES '!$C:$K,3,0),"")))</f>
        <v/>
      </c>
      <c r="E287" s="618"/>
      <c r="F287" s="619" t="str">
        <f>IF($B287="","",IFERROR(VLOOKUP($B287,SERVIÇOS!$A:$F,4,0),IFERROR(VLOOKUP($B287,'COMPOSIÇÕES COMPLEMENTARES '!$C:$K,6,0),"")))</f>
        <v/>
      </c>
      <c r="G287" s="619" t="str">
        <f>IF($B287="","",IFERROR(VLOOKUP($B287,SERVIÇOS!$A:$F,5,0),IFERROR(VLOOKUP($B287,'COMPOSIÇÕES COMPLEMENTARES '!$C:$K,7,0),"")))</f>
        <v/>
      </c>
      <c r="H287" s="619" t="str">
        <f t="shared" si="180"/>
        <v/>
      </c>
      <c r="I287" s="619" t="str">
        <f t="shared" si="187"/>
        <v/>
      </c>
      <c r="J287" s="619" t="str">
        <f t="shared" si="188"/>
        <v/>
      </c>
      <c r="K287" s="619" t="str">
        <f t="shared" si="189"/>
        <v/>
      </c>
      <c r="L287" s="619"/>
      <c r="N287" s="433"/>
      <c r="O287" s="434" t="str">
        <f t="shared" si="182"/>
        <v/>
      </c>
      <c r="P287" s="433"/>
      <c r="Q287" s="435" t="str">
        <f t="shared" si="183"/>
        <v/>
      </c>
      <c r="R287" s="433"/>
      <c r="S287" s="436" t="str">
        <f t="shared" si="184"/>
        <v/>
      </c>
      <c r="T287" s="437">
        <f ca="1">SUMIF($N$8:S$9,"QUANT.",N287:S287)</f>
        <v>0</v>
      </c>
      <c r="U287" s="438">
        <f t="shared" ca="1" si="179"/>
        <v>0</v>
      </c>
      <c r="V287" s="450" t="str">
        <f t="shared" si="181"/>
        <v/>
      </c>
      <c r="W287" s="451">
        <f t="shared" ca="1" si="185"/>
        <v>0</v>
      </c>
      <c r="X287" s="451" t="e">
        <f t="shared" ca="1" si="186"/>
        <v>#VALUE!</v>
      </c>
      <c r="AJ287" s="614">
        <f t="shared" si="190"/>
        <v>0</v>
      </c>
      <c r="AK287" s="614">
        <v>0</v>
      </c>
    </row>
    <row r="288" spans="1:37" s="612" customFormat="1" ht="15" customHeight="1">
      <c r="A288" s="615"/>
      <c r="B288" s="621"/>
      <c r="C288" s="595" t="str">
        <f>IF($B288="","",IFERROR(VLOOKUP($B288,SERVIÇOS!$A:$F,2,0),IFERROR(VLOOKUP($B288,'COMPOSIÇÕES COMPLEMENTARES '!$C:$K,2,0),"")))</f>
        <v/>
      </c>
      <c r="D288" s="617" t="str">
        <f>IF($B288="","",IFERROR(VLOOKUP($B288,SERVIÇOS!$A:$F,3,0),IFERROR(VLOOKUP($B288,'COMPOSIÇÕES COMPLEMENTARES '!$C:$K,3,0),"")))</f>
        <v/>
      </c>
      <c r="E288" s="618"/>
      <c r="F288" s="619" t="str">
        <f>IF($B288="","",IFERROR(VLOOKUP($B288,SERVIÇOS!$A:$F,4,0),IFERROR(VLOOKUP($B288,'COMPOSIÇÕES COMPLEMENTARES '!$C:$K,6,0),"")))</f>
        <v/>
      </c>
      <c r="G288" s="619" t="str">
        <f>IF($B288="","",IFERROR(VLOOKUP($B288,SERVIÇOS!$A:$F,5,0),IFERROR(VLOOKUP($B288,'COMPOSIÇÕES COMPLEMENTARES '!$C:$K,7,0),"")))</f>
        <v/>
      </c>
      <c r="H288" s="619" t="str">
        <f t="shared" si="180"/>
        <v/>
      </c>
      <c r="I288" s="619" t="str">
        <f t="shared" si="187"/>
        <v/>
      </c>
      <c r="J288" s="619" t="str">
        <f t="shared" si="188"/>
        <v/>
      </c>
      <c r="K288" s="619" t="str">
        <f t="shared" si="189"/>
        <v/>
      </c>
      <c r="L288" s="619"/>
      <c r="N288" s="433"/>
      <c r="O288" s="434" t="str">
        <f t="shared" si="182"/>
        <v/>
      </c>
      <c r="P288" s="433"/>
      <c r="Q288" s="435" t="str">
        <f t="shared" si="183"/>
        <v/>
      </c>
      <c r="R288" s="433"/>
      <c r="S288" s="436" t="str">
        <f t="shared" si="184"/>
        <v/>
      </c>
      <c r="T288" s="437">
        <f ca="1">SUMIF($N$8:S$9,"QUANT.",N288:S288)</f>
        <v>0</v>
      </c>
      <c r="U288" s="438">
        <f t="shared" ca="1" si="179"/>
        <v>0</v>
      </c>
      <c r="V288" s="450" t="str">
        <f t="shared" si="181"/>
        <v/>
      </c>
      <c r="W288" s="451">
        <f t="shared" ca="1" si="185"/>
        <v>0</v>
      </c>
      <c r="X288" s="451" t="e">
        <f t="shared" ca="1" si="186"/>
        <v>#VALUE!</v>
      </c>
      <c r="AJ288" s="614">
        <f t="shared" si="190"/>
        <v>0</v>
      </c>
      <c r="AK288" s="614">
        <v>0</v>
      </c>
    </row>
    <row r="289" spans="1:37" s="612" customFormat="1" ht="15" customHeight="1">
      <c r="A289" s="615"/>
      <c r="B289" s="621"/>
      <c r="C289" s="595" t="str">
        <f>IF($B289="","",IFERROR(VLOOKUP($B289,SERVIÇOS!$A:$F,2,0),IFERROR(VLOOKUP($B289,'COMPOSIÇÕES COMPLEMENTARES '!$C:$K,2,0),"")))</f>
        <v/>
      </c>
      <c r="D289" s="617" t="str">
        <f>IF($B289="","",IFERROR(VLOOKUP($B289,SERVIÇOS!$A:$F,3,0),IFERROR(VLOOKUP($B289,'COMPOSIÇÕES COMPLEMENTARES '!$C:$K,3,0),"")))</f>
        <v/>
      </c>
      <c r="E289" s="618"/>
      <c r="F289" s="619" t="str">
        <f>IF($B289="","",IFERROR(VLOOKUP($B289,SERVIÇOS!$A:$F,4,0),IFERROR(VLOOKUP($B289,'COMPOSIÇÕES COMPLEMENTARES '!$C:$K,6,0),"")))</f>
        <v/>
      </c>
      <c r="G289" s="619" t="str">
        <f>IF($B289="","",IFERROR(VLOOKUP($B289,SERVIÇOS!$A:$F,5,0),IFERROR(VLOOKUP($B289,'COMPOSIÇÕES COMPLEMENTARES '!$C:$K,7,0),"")))</f>
        <v/>
      </c>
      <c r="H289" s="619" t="str">
        <f t="shared" si="180"/>
        <v/>
      </c>
      <c r="I289" s="619" t="str">
        <f t="shared" si="187"/>
        <v/>
      </c>
      <c r="J289" s="619" t="str">
        <f t="shared" si="188"/>
        <v/>
      </c>
      <c r="K289" s="619" t="str">
        <f t="shared" si="189"/>
        <v/>
      </c>
      <c r="L289" s="619"/>
      <c r="N289" s="433"/>
      <c r="O289" s="434" t="str">
        <f t="shared" si="182"/>
        <v/>
      </c>
      <c r="P289" s="433"/>
      <c r="Q289" s="435" t="str">
        <f t="shared" si="183"/>
        <v/>
      </c>
      <c r="R289" s="433"/>
      <c r="S289" s="436" t="str">
        <f t="shared" si="184"/>
        <v/>
      </c>
      <c r="T289" s="437">
        <f ca="1">SUMIF($N$8:S$9,"QUANT.",N289:S289)</f>
        <v>0</v>
      </c>
      <c r="U289" s="438">
        <f t="shared" ca="1" si="179"/>
        <v>0</v>
      </c>
      <c r="V289" s="450" t="str">
        <f t="shared" si="181"/>
        <v/>
      </c>
      <c r="W289" s="451">
        <f t="shared" ca="1" si="185"/>
        <v>0</v>
      </c>
      <c r="X289" s="451" t="e">
        <f t="shared" ca="1" si="186"/>
        <v>#VALUE!</v>
      </c>
      <c r="AJ289" s="614">
        <f t="shared" si="190"/>
        <v>0</v>
      </c>
      <c r="AK289" s="614">
        <v>0</v>
      </c>
    </row>
    <row r="290" spans="1:37" s="612" customFormat="1" ht="15" customHeight="1">
      <c r="A290" s="615"/>
      <c r="B290" s="621"/>
      <c r="C290" s="595" t="str">
        <f>IF($B290="","",IFERROR(VLOOKUP($B290,SERVIÇOS!$A:$F,2,0),IFERROR(VLOOKUP($B290,'COMPOSIÇÕES COMPLEMENTARES '!$C:$K,2,0),"")))</f>
        <v/>
      </c>
      <c r="D290" s="617" t="str">
        <f>IF($B290="","",IFERROR(VLOOKUP($B290,SERVIÇOS!$A:$F,3,0),IFERROR(VLOOKUP($B290,'COMPOSIÇÕES COMPLEMENTARES '!$C:$K,3,0),"")))</f>
        <v/>
      </c>
      <c r="E290" s="618"/>
      <c r="F290" s="619" t="str">
        <f>IF($B290="","",IFERROR(VLOOKUP($B290,SERVIÇOS!$A:$F,4,0),IFERROR(VLOOKUP($B290,'COMPOSIÇÕES COMPLEMENTARES '!$C:$K,6,0),"")))</f>
        <v/>
      </c>
      <c r="G290" s="619" t="str">
        <f>IF($B290="","",IFERROR(VLOOKUP($B290,SERVIÇOS!$A:$F,5,0),IFERROR(VLOOKUP($B290,'COMPOSIÇÕES COMPLEMENTARES '!$C:$K,7,0),"")))</f>
        <v/>
      </c>
      <c r="H290" s="619" t="str">
        <f t="shared" si="180"/>
        <v/>
      </c>
      <c r="I290" s="619" t="str">
        <f t="shared" si="187"/>
        <v/>
      </c>
      <c r="J290" s="619" t="str">
        <f t="shared" si="188"/>
        <v/>
      </c>
      <c r="K290" s="619" t="str">
        <f t="shared" si="189"/>
        <v/>
      </c>
      <c r="L290" s="619"/>
      <c r="N290" s="433"/>
      <c r="O290" s="434" t="str">
        <f t="shared" si="182"/>
        <v/>
      </c>
      <c r="P290" s="433"/>
      <c r="Q290" s="435" t="str">
        <f t="shared" si="183"/>
        <v/>
      </c>
      <c r="R290" s="433"/>
      <c r="S290" s="436" t="str">
        <f t="shared" si="184"/>
        <v/>
      </c>
      <c r="T290" s="437">
        <f ca="1">SUMIF($N$8:S$9,"QUANT.",N290:S290)</f>
        <v>0</v>
      </c>
      <c r="U290" s="438">
        <f t="shared" ca="1" si="179"/>
        <v>0</v>
      </c>
      <c r="V290" s="450" t="str">
        <f t="shared" si="181"/>
        <v/>
      </c>
      <c r="W290" s="451">
        <f t="shared" ca="1" si="185"/>
        <v>0</v>
      </c>
      <c r="X290" s="451" t="e">
        <f t="shared" ca="1" si="186"/>
        <v>#VALUE!</v>
      </c>
      <c r="AJ290" s="614">
        <f t="shared" si="190"/>
        <v>0</v>
      </c>
      <c r="AK290" s="614">
        <v>0</v>
      </c>
    </row>
    <row r="291" spans="1:37" s="612" customFormat="1" ht="15" customHeight="1">
      <c r="A291" s="615"/>
      <c r="B291" s="621"/>
      <c r="C291" s="595" t="str">
        <f>IF($B291="","",IFERROR(VLOOKUP($B291,SERVIÇOS!$A:$F,2,0),IFERROR(VLOOKUP($B291,'COMPOSIÇÕES COMPLEMENTARES '!$C:$K,2,0),"")))</f>
        <v/>
      </c>
      <c r="D291" s="617" t="str">
        <f>IF($B291="","",IFERROR(VLOOKUP($B291,SERVIÇOS!$A:$F,3,0),IFERROR(VLOOKUP($B291,'COMPOSIÇÕES COMPLEMENTARES '!$C:$K,3,0),"")))</f>
        <v/>
      </c>
      <c r="E291" s="618"/>
      <c r="F291" s="619" t="str">
        <f>IF($B291="","",IFERROR(VLOOKUP($B291,SERVIÇOS!$A:$F,4,0),IFERROR(VLOOKUP($B291,'COMPOSIÇÕES COMPLEMENTARES '!$C:$K,6,0),"")))</f>
        <v/>
      </c>
      <c r="G291" s="619" t="str">
        <f>IF($B291="","",IFERROR(VLOOKUP($B291,SERVIÇOS!$A:$F,5,0),IFERROR(VLOOKUP($B291,'COMPOSIÇÕES COMPLEMENTARES '!$C:$K,7,0),"")))</f>
        <v/>
      </c>
      <c r="H291" s="619" t="str">
        <f t="shared" si="180"/>
        <v/>
      </c>
      <c r="I291" s="619" t="str">
        <f t="shared" si="187"/>
        <v/>
      </c>
      <c r="J291" s="619" t="str">
        <f t="shared" si="188"/>
        <v/>
      </c>
      <c r="K291" s="619" t="str">
        <f t="shared" si="189"/>
        <v/>
      </c>
      <c r="L291" s="619"/>
      <c r="N291" s="433"/>
      <c r="O291" s="434" t="str">
        <f t="shared" si="182"/>
        <v/>
      </c>
      <c r="P291" s="433"/>
      <c r="Q291" s="435" t="str">
        <f t="shared" si="183"/>
        <v/>
      </c>
      <c r="R291" s="433"/>
      <c r="S291" s="436" t="str">
        <f t="shared" si="184"/>
        <v/>
      </c>
      <c r="T291" s="437">
        <f ca="1">SUMIF($N$8:S$9,"QUANT.",N291:S291)</f>
        <v>0</v>
      </c>
      <c r="U291" s="438">
        <f t="shared" ca="1" si="179"/>
        <v>0</v>
      </c>
      <c r="V291" s="450" t="str">
        <f t="shared" si="181"/>
        <v/>
      </c>
      <c r="W291" s="451">
        <f t="shared" ca="1" si="185"/>
        <v>0</v>
      </c>
      <c r="X291" s="451" t="e">
        <f t="shared" ca="1" si="186"/>
        <v>#VALUE!</v>
      </c>
      <c r="AJ291" s="614">
        <f t="shared" si="190"/>
        <v>0</v>
      </c>
      <c r="AK291" s="614">
        <v>0</v>
      </c>
    </row>
    <row r="292" spans="1:37" s="612" customFormat="1" ht="15" customHeight="1">
      <c r="A292" s="615"/>
      <c r="B292" s="621"/>
      <c r="C292" s="595" t="str">
        <f>IF($B292="","",IFERROR(VLOOKUP($B292,SERVIÇOS!$A:$F,2,0),IFERROR(VLOOKUP($B292,'COMPOSIÇÕES COMPLEMENTARES '!$C:$K,2,0),"")))</f>
        <v/>
      </c>
      <c r="D292" s="617" t="str">
        <f>IF($B292="","",IFERROR(VLOOKUP($B292,SERVIÇOS!$A:$F,3,0),IFERROR(VLOOKUP($B292,'COMPOSIÇÕES COMPLEMENTARES '!$C:$K,3,0),"")))</f>
        <v/>
      </c>
      <c r="E292" s="618"/>
      <c r="F292" s="619" t="str">
        <f>IF($B292="","",IFERROR(VLOOKUP($B292,SERVIÇOS!$A:$F,4,0),IFERROR(VLOOKUP($B292,'COMPOSIÇÕES COMPLEMENTARES '!$C:$K,6,0),"")))</f>
        <v/>
      </c>
      <c r="G292" s="619" t="str">
        <f>IF($B292="","",IFERROR(VLOOKUP($B292,SERVIÇOS!$A:$F,5,0),IFERROR(VLOOKUP($B292,'COMPOSIÇÕES COMPLEMENTARES '!$C:$K,7,0),"")))</f>
        <v/>
      </c>
      <c r="H292" s="619" t="str">
        <f t="shared" si="180"/>
        <v/>
      </c>
      <c r="I292" s="619" t="str">
        <f t="shared" si="187"/>
        <v/>
      </c>
      <c r="J292" s="619" t="str">
        <f t="shared" si="188"/>
        <v/>
      </c>
      <c r="K292" s="619" t="str">
        <f t="shared" si="189"/>
        <v/>
      </c>
      <c r="L292" s="619"/>
      <c r="N292" s="433"/>
      <c r="O292" s="434" t="str">
        <f t="shared" si="182"/>
        <v/>
      </c>
      <c r="P292" s="433"/>
      <c r="Q292" s="435" t="str">
        <f t="shared" si="183"/>
        <v/>
      </c>
      <c r="R292" s="433"/>
      <c r="S292" s="436" t="str">
        <f t="shared" si="184"/>
        <v/>
      </c>
      <c r="T292" s="437">
        <f ca="1">SUMIF($N$8:S$9,"QUANT.",N292:S292)</f>
        <v>0</v>
      </c>
      <c r="U292" s="438">
        <f t="shared" ca="1" si="179"/>
        <v>0</v>
      </c>
      <c r="V292" s="450" t="str">
        <f t="shared" si="181"/>
        <v/>
      </c>
      <c r="W292" s="451">
        <f t="shared" ca="1" si="185"/>
        <v>0</v>
      </c>
      <c r="X292" s="451" t="e">
        <f t="shared" ca="1" si="186"/>
        <v>#VALUE!</v>
      </c>
      <c r="AJ292" s="614">
        <f t="shared" si="190"/>
        <v>0</v>
      </c>
      <c r="AK292" s="614">
        <v>0</v>
      </c>
    </row>
    <row r="293" spans="1:37" s="612" customFormat="1" ht="15" customHeight="1">
      <c r="A293" s="615"/>
      <c r="B293" s="621"/>
      <c r="C293" s="595" t="str">
        <f>IF($B293="","",IFERROR(VLOOKUP($B293,SERVIÇOS!$A:$F,2,0),IFERROR(VLOOKUP($B293,'COMPOSIÇÕES COMPLEMENTARES '!$C:$K,2,0),"")))</f>
        <v/>
      </c>
      <c r="D293" s="617" t="str">
        <f>IF($B293="","",IFERROR(VLOOKUP($B293,SERVIÇOS!$A:$F,3,0),IFERROR(VLOOKUP($B293,'COMPOSIÇÕES COMPLEMENTARES '!$C:$K,3,0),"")))</f>
        <v/>
      </c>
      <c r="E293" s="618"/>
      <c r="F293" s="619" t="str">
        <f>IF($B293="","",IFERROR(VLOOKUP($B293,SERVIÇOS!$A:$F,4,0),IFERROR(VLOOKUP($B293,'COMPOSIÇÕES COMPLEMENTARES '!$C:$K,6,0),"")))</f>
        <v/>
      </c>
      <c r="G293" s="619" t="str">
        <f>IF($B293="","",IFERROR(VLOOKUP($B293,SERVIÇOS!$A:$F,5,0),IFERROR(VLOOKUP($B293,'COMPOSIÇÕES COMPLEMENTARES '!$C:$K,7,0),"")))</f>
        <v/>
      </c>
      <c r="H293" s="619" t="str">
        <f t="shared" si="180"/>
        <v/>
      </c>
      <c r="I293" s="619" t="str">
        <f t="shared" si="187"/>
        <v/>
      </c>
      <c r="J293" s="619" t="str">
        <f t="shared" si="188"/>
        <v/>
      </c>
      <c r="K293" s="619" t="str">
        <f t="shared" si="189"/>
        <v/>
      </c>
      <c r="L293" s="619"/>
      <c r="N293" s="433"/>
      <c r="O293" s="434" t="str">
        <f t="shared" si="182"/>
        <v/>
      </c>
      <c r="P293" s="433"/>
      <c r="Q293" s="435" t="str">
        <f t="shared" si="183"/>
        <v/>
      </c>
      <c r="R293" s="433"/>
      <c r="S293" s="436" t="str">
        <f t="shared" si="184"/>
        <v/>
      </c>
      <c r="T293" s="437">
        <f ca="1">SUMIF($N$8:S$9,"QUANT.",N293:S293)</f>
        <v>0</v>
      </c>
      <c r="U293" s="438">
        <f t="shared" ca="1" si="179"/>
        <v>0</v>
      </c>
      <c r="V293" s="450" t="str">
        <f t="shared" si="181"/>
        <v/>
      </c>
      <c r="W293" s="451">
        <f t="shared" ca="1" si="185"/>
        <v>0</v>
      </c>
      <c r="X293" s="451" t="e">
        <f t="shared" ca="1" si="186"/>
        <v>#VALUE!</v>
      </c>
      <c r="AJ293" s="614">
        <f t="shared" si="190"/>
        <v>0</v>
      </c>
      <c r="AK293" s="614">
        <v>0</v>
      </c>
    </row>
    <row r="294" spans="1:37" s="612" customFormat="1" ht="15" customHeight="1">
      <c r="A294" s="615"/>
      <c r="B294" s="621"/>
      <c r="C294" s="595" t="str">
        <f>IF($B294="","",IFERROR(VLOOKUP($B294,SERVIÇOS!$A:$F,2,0),IFERROR(VLOOKUP($B294,'COMPOSIÇÕES COMPLEMENTARES '!$C:$K,2,0),"")))</f>
        <v/>
      </c>
      <c r="D294" s="617" t="str">
        <f>IF($B294="","",IFERROR(VLOOKUP($B294,SERVIÇOS!$A:$F,3,0),IFERROR(VLOOKUP($B294,'COMPOSIÇÕES COMPLEMENTARES '!$C:$K,3,0),"")))</f>
        <v/>
      </c>
      <c r="E294" s="618"/>
      <c r="F294" s="619" t="str">
        <f>IF($B294="","",IFERROR(VLOOKUP($B294,SERVIÇOS!$A:$F,4,0),IFERROR(VLOOKUP($B294,'COMPOSIÇÕES COMPLEMENTARES '!$C:$K,6,0),"")))</f>
        <v/>
      </c>
      <c r="G294" s="619" t="str">
        <f>IF($B294="","",IFERROR(VLOOKUP($B294,SERVIÇOS!$A:$F,5,0),IFERROR(VLOOKUP($B294,'COMPOSIÇÕES COMPLEMENTARES '!$C:$K,7,0),"")))</f>
        <v/>
      </c>
      <c r="H294" s="619" t="str">
        <f t="shared" si="180"/>
        <v/>
      </c>
      <c r="I294" s="619" t="str">
        <f t="shared" si="187"/>
        <v/>
      </c>
      <c r="J294" s="619" t="str">
        <f t="shared" si="188"/>
        <v/>
      </c>
      <c r="K294" s="619" t="str">
        <f t="shared" si="189"/>
        <v/>
      </c>
      <c r="L294" s="619"/>
      <c r="N294" s="433"/>
      <c r="O294" s="434" t="str">
        <f t="shared" si="182"/>
        <v/>
      </c>
      <c r="P294" s="433"/>
      <c r="Q294" s="435" t="str">
        <f t="shared" si="183"/>
        <v/>
      </c>
      <c r="R294" s="433"/>
      <c r="S294" s="436" t="str">
        <f t="shared" si="184"/>
        <v/>
      </c>
      <c r="T294" s="437">
        <f ca="1">SUMIF($N$8:S$9,"QUANT.",N294:S294)</f>
        <v>0</v>
      </c>
      <c r="U294" s="438">
        <f t="shared" ca="1" si="179"/>
        <v>0</v>
      </c>
      <c r="V294" s="450" t="str">
        <f t="shared" si="181"/>
        <v/>
      </c>
      <c r="W294" s="451">
        <f t="shared" ca="1" si="185"/>
        <v>0</v>
      </c>
      <c r="X294" s="451" t="e">
        <f t="shared" ca="1" si="186"/>
        <v>#VALUE!</v>
      </c>
      <c r="AJ294" s="614">
        <f t="shared" si="190"/>
        <v>0</v>
      </c>
      <c r="AK294" s="614">
        <v>0</v>
      </c>
    </row>
    <row r="295" spans="1:37" s="612" customFormat="1" ht="15" customHeight="1">
      <c r="A295" s="615"/>
      <c r="B295" s="621"/>
      <c r="C295" s="595" t="str">
        <f>IF($B295="","",IFERROR(VLOOKUP($B295,SERVIÇOS!$A:$F,2,0),IFERROR(VLOOKUP($B295,'COMPOSIÇÕES COMPLEMENTARES '!$C:$K,2,0),"")))</f>
        <v/>
      </c>
      <c r="D295" s="617" t="str">
        <f>IF($B295="","",IFERROR(VLOOKUP($B295,SERVIÇOS!$A:$F,3,0),IFERROR(VLOOKUP($B295,'COMPOSIÇÕES COMPLEMENTARES '!$C:$K,3,0),"")))</f>
        <v/>
      </c>
      <c r="E295" s="618"/>
      <c r="F295" s="619" t="str">
        <f>IF($B295="","",IFERROR(VLOOKUP($B295,SERVIÇOS!$A:$F,4,0),IFERROR(VLOOKUP($B295,'COMPOSIÇÕES COMPLEMENTARES '!$C:$K,6,0),"")))</f>
        <v/>
      </c>
      <c r="G295" s="619" t="str">
        <f>IF($B295="","",IFERROR(VLOOKUP($B295,SERVIÇOS!$A:$F,5,0),IFERROR(VLOOKUP($B295,'COMPOSIÇÕES COMPLEMENTARES '!$C:$K,7,0),"")))</f>
        <v/>
      </c>
      <c r="H295" s="619" t="str">
        <f t="shared" si="180"/>
        <v/>
      </c>
      <c r="I295" s="619" t="str">
        <f t="shared" si="187"/>
        <v/>
      </c>
      <c r="J295" s="619" t="str">
        <f t="shared" si="188"/>
        <v/>
      </c>
      <c r="K295" s="619" t="str">
        <f t="shared" si="189"/>
        <v/>
      </c>
      <c r="L295" s="619"/>
      <c r="N295" s="433"/>
      <c r="O295" s="434" t="str">
        <f t="shared" si="182"/>
        <v/>
      </c>
      <c r="P295" s="433"/>
      <c r="Q295" s="435" t="str">
        <f t="shared" si="183"/>
        <v/>
      </c>
      <c r="R295" s="433"/>
      <c r="S295" s="436" t="str">
        <f t="shared" si="184"/>
        <v/>
      </c>
      <c r="T295" s="437">
        <f ca="1">SUMIF($N$8:S$9,"QUANT.",N295:S295)</f>
        <v>0</v>
      </c>
      <c r="U295" s="438">
        <f t="shared" ca="1" si="179"/>
        <v>0</v>
      </c>
      <c r="V295" s="450" t="str">
        <f t="shared" si="181"/>
        <v/>
      </c>
      <c r="W295" s="451">
        <f t="shared" ca="1" si="185"/>
        <v>0</v>
      </c>
      <c r="X295" s="451" t="e">
        <f t="shared" ca="1" si="186"/>
        <v>#VALUE!</v>
      </c>
      <c r="AJ295" s="614">
        <f t="shared" si="190"/>
        <v>0</v>
      </c>
      <c r="AK295" s="614">
        <v>0</v>
      </c>
    </row>
    <row r="296" spans="1:37" s="612" customFormat="1" ht="15" customHeight="1">
      <c r="A296" s="615"/>
      <c r="B296" s="621"/>
      <c r="C296" s="595" t="str">
        <f>IF($B296="","",IFERROR(VLOOKUP($B296,SERVIÇOS!$A:$F,2,0),IFERROR(VLOOKUP($B296,'COMPOSIÇÕES COMPLEMENTARES '!$C:$K,2,0),"")))</f>
        <v/>
      </c>
      <c r="D296" s="617" t="str">
        <f>IF($B296="","",IFERROR(VLOOKUP($B296,SERVIÇOS!$A:$F,3,0),IFERROR(VLOOKUP($B296,'COMPOSIÇÕES COMPLEMENTARES '!$C:$K,3,0),"")))</f>
        <v/>
      </c>
      <c r="E296" s="618"/>
      <c r="F296" s="619" t="str">
        <f>IF($B296="","",IFERROR(VLOOKUP($B296,SERVIÇOS!$A:$F,4,0),IFERROR(VLOOKUP($B296,'COMPOSIÇÕES COMPLEMENTARES '!$C:$K,6,0),"")))</f>
        <v/>
      </c>
      <c r="G296" s="619" t="str">
        <f>IF($B296="","",IFERROR(VLOOKUP($B296,SERVIÇOS!$A:$F,5,0),IFERROR(VLOOKUP($B296,'COMPOSIÇÕES COMPLEMENTARES '!$C:$K,7,0),"")))</f>
        <v/>
      </c>
      <c r="H296" s="619" t="str">
        <f t="shared" si="180"/>
        <v/>
      </c>
      <c r="I296" s="619" t="str">
        <f t="shared" si="187"/>
        <v/>
      </c>
      <c r="J296" s="619" t="str">
        <f t="shared" si="188"/>
        <v/>
      </c>
      <c r="K296" s="619" t="str">
        <f t="shared" si="189"/>
        <v/>
      </c>
      <c r="L296" s="619"/>
      <c r="N296" s="433"/>
      <c r="O296" s="434" t="str">
        <f t="shared" si="182"/>
        <v/>
      </c>
      <c r="P296" s="433"/>
      <c r="Q296" s="435" t="str">
        <f t="shared" si="183"/>
        <v/>
      </c>
      <c r="R296" s="433"/>
      <c r="S296" s="436" t="str">
        <f t="shared" si="184"/>
        <v/>
      </c>
      <c r="T296" s="437">
        <f ca="1">SUMIF($N$8:S$9,"QUANT.",N296:S296)</f>
        <v>0</v>
      </c>
      <c r="U296" s="438">
        <f t="shared" ca="1" si="179"/>
        <v>0</v>
      </c>
      <c r="V296" s="450" t="str">
        <f t="shared" si="181"/>
        <v/>
      </c>
      <c r="W296" s="451">
        <f t="shared" ca="1" si="185"/>
        <v>0</v>
      </c>
      <c r="X296" s="451" t="e">
        <f t="shared" ca="1" si="186"/>
        <v>#VALUE!</v>
      </c>
      <c r="AJ296" s="614">
        <f t="shared" si="190"/>
        <v>0</v>
      </c>
      <c r="AK296" s="614">
        <v>0</v>
      </c>
    </row>
    <row r="297" spans="1:37" s="612" customFormat="1" ht="15" customHeight="1">
      <c r="A297" s="615"/>
      <c r="B297" s="621"/>
      <c r="C297" s="595" t="str">
        <f>IF($B297="","",IFERROR(VLOOKUP($B297,SERVIÇOS!$A:$F,2,0),IFERROR(VLOOKUP($B297,'COMPOSIÇÕES COMPLEMENTARES '!$C:$K,2,0),"")))</f>
        <v/>
      </c>
      <c r="D297" s="617" t="str">
        <f>IF($B297="","",IFERROR(VLOOKUP($B297,SERVIÇOS!$A:$F,3,0),IFERROR(VLOOKUP($B297,'COMPOSIÇÕES COMPLEMENTARES '!$C:$K,3,0),"")))</f>
        <v/>
      </c>
      <c r="E297" s="618"/>
      <c r="F297" s="619" t="str">
        <f>IF($B297="","",IFERROR(VLOOKUP($B297,SERVIÇOS!$A:$F,4,0),IFERROR(VLOOKUP($B297,'COMPOSIÇÕES COMPLEMENTARES '!$C:$K,6,0),"")))</f>
        <v/>
      </c>
      <c r="G297" s="619" t="str">
        <f>IF($B297="","",IFERROR(VLOOKUP($B297,SERVIÇOS!$A:$F,5,0),IFERROR(VLOOKUP($B297,'COMPOSIÇÕES COMPLEMENTARES '!$C:$K,7,0),"")))</f>
        <v/>
      </c>
      <c r="H297" s="619" t="str">
        <f t="shared" si="180"/>
        <v/>
      </c>
      <c r="I297" s="619" t="str">
        <f t="shared" si="187"/>
        <v/>
      </c>
      <c r="J297" s="619" t="str">
        <f t="shared" si="188"/>
        <v/>
      </c>
      <c r="K297" s="619" t="str">
        <f t="shared" si="189"/>
        <v/>
      </c>
      <c r="L297" s="619"/>
      <c r="N297" s="433"/>
      <c r="O297" s="434" t="str">
        <f t="shared" si="182"/>
        <v/>
      </c>
      <c r="P297" s="433"/>
      <c r="Q297" s="435" t="str">
        <f t="shared" si="183"/>
        <v/>
      </c>
      <c r="R297" s="433"/>
      <c r="S297" s="436" t="str">
        <f t="shared" si="184"/>
        <v/>
      </c>
      <c r="T297" s="437">
        <f ca="1">SUMIF($N$8:S$9,"QUANT.",N297:S297)</f>
        <v>0</v>
      </c>
      <c r="U297" s="438">
        <f t="shared" ca="1" si="179"/>
        <v>0</v>
      </c>
      <c r="V297" s="450" t="str">
        <f t="shared" si="181"/>
        <v/>
      </c>
      <c r="W297" s="451">
        <f t="shared" ca="1" si="185"/>
        <v>0</v>
      </c>
      <c r="X297" s="451" t="e">
        <f t="shared" ca="1" si="186"/>
        <v>#VALUE!</v>
      </c>
      <c r="AJ297" s="614">
        <f t="shared" si="190"/>
        <v>0</v>
      </c>
      <c r="AK297" s="614">
        <v>0</v>
      </c>
    </row>
    <row r="298" spans="1:37" s="612" customFormat="1" ht="15" customHeight="1">
      <c r="A298" s="615"/>
      <c r="B298" s="621"/>
      <c r="C298" s="595" t="str">
        <f>IF($B298="","",IFERROR(VLOOKUP($B298,SERVIÇOS!$A:$F,2,0),IFERROR(VLOOKUP($B298,'COMPOSIÇÕES COMPLEMENTARES '!$C:$K,2,0),"")))</f>
        <v/>
      </c>
      <c r="D298" s="617" t="str">
        <f>IF($B298="","",IFERROR(VLOOKUP($B298,SERVIÇOS!$A:$F,3,0),IFERROR(VLOOKUP($B298,'COMPOSIÇÕES COMPLEMENTARES '!$C:$K,3,0),"")))</f>
        <v/>
      </c>
      <c r="E298" s="618"/>
      <c r="F298" s="619" t="str">
        <f>IF($B298="","",IFERROR(VLOOKUP($B298,SERVIÇOS!$A:$F,4,0),IFERROR(VLOOKUP($B298,'COMPOSIÇÕES COMPLEMENTARES '!$C:$K,6,0),"")))</f>
        <v/>
      </c>
      <c r="G298" s="619" t="str">
        <f>IF($B298="","",IFERROR(VLOOKUP($B298,SERVIÇOS!$A:$F,5,0),IFERROR(VLOOKUP($B298,'COMPOSIÇÕES COMPLEMENTARES '!$C:$K,7,0),"")))</f>
        <v/>
      </c>
      <c r="H298" s="619" t="str">
        <f t="shared" si="180"/>
        <v/>
      </c>
      <c r="I298" s="619" t="str">
        <f t="shared" si="187"/>
        <v/>
      </c>
      <c r="J298" s="619" t="str">
        <f t="shared" si="188"/>
        <v/>
      </c>
      <c r="K298" s="619" t="str">
        <f t="shared" si="189"/>
        <v/>
      </c>
      <c r="L298" s="619"/>
      <c r="N298" s="433"/>
      <c r="O298" s="434" t="str">
        <f t="shared" si="182"/>
        <v/>
      </c>
      <c r="P298" s="433"/>
      <c r="Q298" s="435" t="str">
        <f t="shared" si="183"/>
        <v/>
      </c>
      <c r="R298" s="433"/>
      <c r="S298" s="436" t="str">
        <f t="shared" si="184"/>
        <v/>
      </c>
      <c r="T298" s="437">
        <f ca="1">SUMIF($N$8:S$9,"QUANT.",N298:S298)</f>
        <v>0</v>
      </c>
      <c r="U298" s="438">
        <f t="shared" ca="1" si="179"/>
        <v>0</v>
      </c>
      <c r="V298" s="450" t="str">
        <f t="shared" si="181"/>
        <v/>
      </c>
      <c r="W298" s="451">
        <f t="shared" ca="1" si="185"/>
        <v>0</v>
      </c>
      <c r="X298" s="451" t="e">
        <f t="shared" ca="1" si="186"/>
        <v>#VALUE!</v>
      </c>
      <c r="AJ298" s="614">
        <f t="shared" si="190"/>
        <v>0</v>
      </c>
      <c r="AK298" s="614">
        <v>0</v>
      </c>
    </row>
    <row r="299" spans="1:37" s="612" customFormat="1" ht="15" customHeight="1">
      <c r="A299" s="615"/>
      <c r="B299" s="621"/>
      <c r="C299" s="595" t="str">
        <f>IF($B299="","",IFERROR(VLOOKUP($B299,SERVIÇOS!$A:$F,2,0),IFERROR(VLOOKUP($B299,'COMPOSIÇÕES COMPLEMENTARES '!$C:$K,2,0),"")))</f>
        <v/>
      </c>
      <c r="D299" s="617" t="str">
        <f>IF($B299="","",IFERROR(VLOOKUP($B299,SERVIÇOS!$A:$F,3,0),IFERROR(VLOOKUP($B299,'COMPOSIÇÕES COMPLEMENTARES '!$C:$K,3,0),"")))</f>
        <v/>
      </c>
      <c r="E299" s="618"/>
      <c r="F299" s="619" t="str">
        <f>IF($B299="","",IFERROR(VLOOKUP($B299,SERVIÇOS!$A:$F,4,0),IFERROR(VLOOKUP($B299,'COMPOSIÇÕES COMPLEMENTARES '!$C:$K,6,0),"")))</f>
        <v/>
      </c>
      <c r="G299" s="619" t="str">
        <f>IF($B299="","",IFERROR(VLOOKUP($B299,SERVIÇOS!$A:$F,5,0),IFERROR(VLOOKUP($B299,'COMPOSIÇÕES COMPLEMENTARES '!$C:$K,7,0),"")))</f>
        <v/>
      </c>
      <c r="H299" s="619" t="str">
        <f t="shared" si="180"/>
        <v/>
      </c>
      <c r="I299" s="619" t="str">
        <f t="shared" si="187"/>
        <v/>
      </c>
      <c r="J299" s="619" t="str">
        <f t="shared" si="188"/>
        <v/>
      </c>
      <c r="K299" s="619" t="str">
        <f t="shared" si="189"/>
        <v/>
      </c>
      <c r="L299" s="619"/>
      <c r="N299" s="433"/>
      <c r="O299" s="434" t="str">
        <f t="shared" si="182"/>
        <v/>
      </c>
      <c r="P299" s="433"/>
      <c r="Q299" s="435" t="str">
        <f t="shared" si="183"/>
        <v/>
      </c>
      <c r="R299" s="433"/>
      <c r="S299" s="436" t="str">
        <f t="shared" si="184"/>
        <v/>
      </c>
      <c r="T299" s="437">
        <f ca="1">SUMIF($N$8:S$9,"QUANT.",N299:S299)</f>
        <v>0</v>
      </c>
      <c r="U299" s="438">
        <f t="shared" ca="1" si="179"/>
        <v>0</v>
      </c>
      <c r="V299" s="450" t="str">
        <f t="shared" si="181"/>
        <v/>
      </c>
      <c r="W299" s="451">
        <f t="shared" ca="1" si="185"/>
        <v>0</v>
      </c>
      <c r="X299" s="451" t="e">
        <f t="shared" ca="1" si="186"/>
        <v>#VALUE!</v>
      </c>
      <c r="AJ299" s="614">
        <f t="shared" si="190"/>
        <v>0</v>
      </c>
      <c r="AK299" s="614">
        <v>0</v>
      </c>
    </row>
    <row r="300" spans="1:37" s="612" customFormat="1" ht="15" customHeight="1">
      <c r="A300" s="615"/>
      <c r="B300" s="621"/>
      <c r="C300" s="595" t="str">
        <f>IF($B300="","",IFERROR(VLOOKUP($B300,SERVIÇOS!$A:$F,2,0),IFERROR(VLOOKUP($B300,'COMPOSIÇÕES COMPLEMENTARES '!$C:$K,2,0),"")))</f>
        <v/>
      </c>
      <c r="D300" s="617" t="str">
        <f>IF($B300="","",IFERROR(VLOOKUP($B300,SERVIÇOS!$A:$F,3,0),IFERROR(VLOOKUP($B300,'COMPOSIÇÕES COMPLEMENTARES '!$C:$K,3,0),"")))</f>
        <v/>
      </c>
      <c r="E300" s="618"/>
      <c r="F300" s="619" t="str">
        <f>IF($B300="","",IFERROR(VLOOKUP($B300,SERVIÇOS!$A:$F,4,0),IFERROR(VLOOKUP($B300,'COMPOSIÇÕES COMPLEMENTARES '!$C:$K,6,0),"")))</f>
        <v/>
      </c>
      <c r="G300" s="619" t="str">
        <f>IF($B300="","",IFERROR(VLOOKUP($B300,SERVIÇOS!$A:$F,5,0),IFERROR(VLOOKUP($B300,'COMPOSIÇÕES COMPLEMENTARES '!$C:$K,7,0),"")))</f>
        <v/>
      </c>
      <c r="H300" s="619" t="str">
        <f t="shared" si="180"/>
        <v/>
      </c>
      <c r="I300" s="619" t="str">
        <f t="shared" si="187"/>
        <v/>
      </c>
      <c r="J300" s="619" t="str">
        <f t="shared" si="188"/>
        <v/>
      </c>
      <c r="K300" s="619" t="str">
        <f t="shared" si="189"/>
        <v/>
      </c>
      <c r="L300" s="619"/>
      <c r="N300" s="433"/>
      <c r="O300" s="434" t="str">
        <f t="shared" si="182"/>
        <v/>
      </c>
      <c r="P300" s="433"/>
      <c r="Q300" s="435" t="str">
        <f t="shared" si="183"/>
        <v/>
      </c>
      <c r="R300" s="433"/>
      <c r="S300" s="436" t="str">
        <f t="shared" si="184"/>
        <v/>
      </c>
      <c r="T300" s="437">
        <f ca="1">SUMIF($N$8:S$9,"QUANT.",N300:S300)</f>
        <v>0</v>
      </c>
      <c r="U300" s="438">
        <f t="shared" ca="1" si="179"/>
        <v>0</v>
      </c>
      <c r="V300" s="450" t="str">
        <f t="shared" si="181"/>
        <v/>
      </c>
      <c r="W300" s="451">
        <f t="shared" ca="1" si="185"/>
        <v>0</v>
      </c>
      <c r="X300" s="451" t="e">
        <f t="shared" ca="1" si="186"/>
        <v>#VALUE!</v>
      </c>
      <c r="AJ300" s="614">
        <f t="shared" si="190"/>
        <v>0</v>
      </c>
      <c r="AK300" s="614">
        <v>0</v>
      </c>
    </row>
    <row r="301" spans="1:37" s="612" customFormat="1" ht="15" customHeight="1">
      <c r="A301" s="615"/>
      <c r="B301" s="621"/>
      <c r="C301" s="595" t="str">
        <f>IF($B301="","",IFERROR(VLOOKUP($B301,SERVIÇOS!$A:$F,2,0),IFERROR(VLOOKUP($B301,'COMPOSIÇÕES COMPLEMENTARES '!$C:$K,2,0),"")))</f>
        <v/>
      </c>
      <c r="D301" s="617" t="str">
        <f>IF($B301="","",IFERROR(VLOOKUP($B301,SERVIÇOS!$A:$F,3,0),IFERROR(VLOOKUP($B301,'COMPOSIÇÕES COMPLEMENTARES '!$C:$K,3,0),"")))</f>
        <v/>
      </c>
      <c r="E301" s="618"/>
      <c r="F301" s="619" t="str">
        <f>IF($B301="","",IFERROR(VLOOKUP($B301,SERVIÇOS!$A:$F,4,0),IFERROR(VLOOKUP($B301,'COMPOSIÇÕES COMPLEMENTARES '!$C:$K,6,0),"")))</f>
        <v/>
      </c>
      <c r="G301" s="619" t="str">
        <f>IF($B301="","",IFERROR(VLOOKUP($B301,SERVIÇOS!$A:$F,5,0),IFERROR(VLOOKUP($B301,'COMPOSIÇÕES COMPLEMENTARES '!$C:$K,7,0),"")))</f>
        <v/>
      </c>
      <c r="H301" s="619" t="str">
        <f t="shared" si="180"/>
        <v/>
      </c>
      <c r="I301" s="619" t="str">
        <f t="shared" si="187"/>
        <v/>
      </c>
      <c r="J301" s="619" t="str">
        <f t="shared" si="188"/>
        <v/>
      </c>
      <c r="K301" s="619" t="str">
        <f t="shared" si="189"/>
        <v/>
      </c>
      <c r="L301" s="619"/>
      <c r="N301" s="433"/>
      <c r="O301" s="434" t="str">
        <f t="shared" si="182"/>
        <v/>
      </c>
      <c r="P301" s="433"/>
      <c r="Q301" s="435" t="str">
        <f t="shared" si="183"/>
        <v/>
      </c>
      <c r="R301" s="433"/>
      <c r="S301" s="436" t="str">
        <f t="shared" si="184"/>
        <v/>
      </c>
      <c r="T301" s="437">
        <f ca="1">SUMIF($N$8:S$9,"QUANT.",N301:S301)</f>
        <v>0</v>
      </c>
      <c r="U301" s="438">
        <f t="shared" ca="1" si="179"/>
        <v>0</v>
      </c>
      <c r="V301" s="450" t="str">
        <f t="shared" si="181"/>
        <v/>
      </c>
      <c r="W301" s="451">
        <f t="shared" ca="1" si="185"/>
        <v>0</v>
      </c>
      <c r="X301" s="451" t="e">
        <f t="shared" ca="1" si="186"/>
        <v>#VALUE!</v>
      </c>
      <c r="AJ301" s="614">
        <f t="shared" si="190"/>
        <v>0</v>
      </c>
      <c r="AK301" s="614">
        <v>0</v>
      </c>
    </row>
    <row r="302" spans="1:37" s="612" customFormat="1" ht="15" customHeight="1">
      <c r="A302" s="615"/>
      <c r="B302" s="621"/>
      <c r="C302" s="595" t="str">
        <f>IF($B302="","",IFERROR(VLOOKUP($B302,SERVIÇOS!$A:$F,2,0),IFERROR(VLOOKUP($B302,'COMPOSIÇÕES COMPLEMENTARES '!$C:$K,2,0),"")))</f>
        <v/>
      </c>
      <c r="D302" s="617" t="str">
        <f>IF($B302="","",IFERROR(VLOOKUP($B302,SERVIÇOS!$A:$F,3,0),IFERROR(VLOOKUP($B302,'COMPOSIÇÕES COMPLEMENTARES '!$C:$K,3,0),"")))</f>
        <v/>
      </c>
      <c r="E302" s="618"/>
      <c r="F302" s="619" t="str">
        <f>IF($B302="","",IFERROR(VLOOKUP($B302,SERVIÇOS!$A:$F,4,0),IFERROR(VLOOKUP($B302,'COMPOSIÇÕES COMPLEMENTARES '!$C:$K,6,0),"")))</f>
        <v/>
      </c>
      <c r="G302" s="619" t="str">
        <f>IF($B302="","",IFERROR(VLOOKUP($B302,SERVIÇOS!$A:$F,5,0),IFERROR(VLOOKUP($B302,'COMPOSIÇÕES COMPLEMENTARES '!$C:$K,7,0),"")))</f>
        <v/>
      </c>
      <c r="H302" s="619" t="str">
        <f t="shared" si="180"/>
        <v/>
      </c>
      <c r="I302" s="619" t="str">
        <f t="shared" si="187"/>
        <v/>
      </c>
      <c r="J302" s="619" t="str">
        <f t="shared" si="188"/>
        <v/>
      </c>
      <c r="K302" s="619" t="str">
        <f t="shared" si="189"/>
        <v/>
      </c>
      <c r="L302" s="619"/>
      <c r="N302" s="433"/>
      <c r="O302" s="434" t="str">
        <f t="shared" si="182"/>
        <v/>
      </c>
      <c r="P302" s="433"/>
      <c r="Q302" s="435" t="str">
        <f t="shared" si="183"/>
        <v/>
      </c>
      <c r="R302" s="433"/>
      <c r="S302" s="436" t="str">
        <f t="shared" si="184"/>
        <v/>
      </c>
      <c r="T302" s="437">
        <f ca="1">SUMIF($N$8:S$9,"QUANT.",N302:S302)</f>
        <v>0</v>
      </c>
      <c r="U302" s="438">
        <f t="shared" ca="1" si="179"/>
        <v>0</v>
      </c>
      <c r="V302" s="450" t="str">
        <f t="shared" si="181"/>
        <v/>
      </c>
      <c r="W302" s="451">
        <f t="shared" ca="1" si="185"/>
        <v>0</v>
      </c>
      <c r="X302" s="451" t="e">
        <f t="shared" ca="1" si="186"/>
        <v>#VALUE!</v>
      </c>
      <c r="AJ302" s="614">
        <f t="shared" si="190"/>
        <v>0</v>
      </c>
      <c r="AK302" s="614">
        <v>0</v>
      </c>
    </row>
    <row r="303" spans="1:37" s="612" customFormat="1" ht="15" customHeight="1">
      <c r="A303" s="615"/>
      <c r="B303" s="621"/>
      <c r="C303" s="595" t="str">
        <f>IF($B303="","",IFERROR(VLOOKUP($B303,SERVIÇOS!$A:$F,2,0),IFERROR(VLOOKUP($B303,'COMPOSIÇÕES COMPLEMENTARES '!$C:$K,2,0),"")))</f>
        <v/>
      </c>
      <c r="D303" s="617" t="str">
        <f>IF($B303="","",IFERROR(VLOOKUP($B303,SERVIÇOS!$A:$F,3,0),IFERROR(VLOOKUP($B303,'COMPOSIÇÕES COMPLEMENTARES '!$C:$K,3,0),"")))</f>
        <v/>
      </c>
      <c r="E303" s="618"/>
      <c r="F303" s="619" t="str">
        <f>IF($B303="","",IFERROR(VLOOKUP($B303,SERVIÇOS!$A:$F,4,0),IFERROR(VLOOKUP($B303,'COMPOSIÇÕES COMPLEMENTARES '!$C:$K,6,0),"")))</f>
        <v/>
      </c>
      <c r="G303" s="619" t="str">
        <f>IF($B303="","",IFERROR(VLOOKUP($B303,SERVIÇOS!$A:$F,5,0),IFERROR(VLOOKUP($B303,'COMPOSIÇÕES COMPLEMENTARES '!$C:$K,7,0),"")))</f>
        <v/>
      </c>
      <c r="H303" s="619" t="str">
        <f t="shared" si="180"/>
        <v/>
      </c>
      <c r="I303" s="619" t="str">
        <f t="shared" si="187"/>
        <v/>
      </c>
      <c r="J303" s="619" t="str">
        <f t="shared" si="188"/>
        <v/>
      </c>
      <c r="K303" s="619" t="str">
        <f t="shared" si="189"/>
        <v/>
      </c>
      <c r="L303" s="619"/>
      <c r="N303" s="433"/>
      <c r="O303" s="434" t="str">
        <f t="shared" si="182"/>
        <v/>
      </c>
      <c r="P303" s="433"/>
      <c r="Q303" s="435" t="str">
        <f t="shared" si="183"/>
        <v/>
      </c>
      <c r="R303" s="433"/>
      <c r="S303" s="436" t="str">
        <f t="shared" si="184"/>
        <v/>
      </c>
      <c r="T303" s="437">
        <f ca="1">SUMIF($N$8:S$9,"QUANT.",N303:S303)</f>
        <v>0</v>
      </c>
      <c r="U303" s="438">
        <f t="shared" ca="1" si="179"/>
        <v>0</v>
      </c>
      <c r="V303" s="450" t="str">
        <f t="shared" si="181"/>
        <v/>
      </c>
      <c r="W303" s="451">
        <f t="shared" ca="1" si="185"/>
        <v>0</v>
      </c>
      <c r="X303" s="451" t="e">
        <f t="shared" ca="1" si="186"/>
        <v>#VALUE!</v>
      </c>
      <c r="AJ303" s="614">
        <f t="shared" si="190"/>
        <v>0</v>
      </c>
      <c r="AK303" s="614">
        <v>0</v>
      </c>
    </row>
    <row r="304" spans="1:37" s="612" customFormat="1" ht="15" customHeight="1">
      <c r="A304" s="615"/>
      <c r="B304" s="621"/>
      <c r="C304" s="595" t="str">
        <f>IF($B304="","",IFERROR(VLOOKUP($B304,SERVIÇOS!$A:$F,2,0),IFERROR(VLOOKUP($B304,'COMPOSIÇÕES COMPLEMENTARES '!$C:$K,2,0),"")))</f>
        <v/>
      </c>
      <c r="D304" s="617" t="str">
        <f>IF($B304="","",IFERROR(VLOOKUP($B304,SERVIÇOS!$A:$F,3,0),IFERROR(VLOOKUP($B304,'COMPOSIÇÕES COMPLEMENTARES '!$C:$K,3,0),"")))</f>
        <v/>
      </c>
      <c r="E304" s="618"/>
      <c r="F304" s="619" t="str">
        <f>IF($B304="","",IFERROR(VLOOKUP($B304,SERVIÇOS!$A:$F,4,0),IFERROR(VLOOKUP($B304,'COMPOSIÇÕES COMPLEMENTARES '!$C:$K,6,0),"")))</f>
        <v/>
      </c>
      <c r="G304" s="619" t="str">
        <f>IF($B304="","",IFERROR(VLOOKUP($B304,SERVIÇOS!$A:$F,5,0),IFERROR(VLOOKUP($B304,'COMPOSIÇÕES COMPLEMENTARES '!$C:$K,7,0),"")))</f>
        <v/>
      </c>
      <c r="H304" s="619" t="str">
        <f t="shared" si="180"/>
        <v/>
      </c>
      <c r="I304" s="619" t="str">
        <f t="shared" si="187"/>
        <v/>
      </c>
      <c r="J304" s="619" t="str">
        <f t="shared" si="188"/>
        <v/>
      </c>
      <c r="K304" s="619" t="str">
        <f t="shared" si="189"/>
        <v/>
      </c>
      <c r="L304" s="619"/>
      <c r="N304" s="433"/>
      <c r="O304" s="434" t="str">
        <f t="shared" si="182"/>
        <v/>
      </c>
      <c r="P304" s="433"/>
      <c r="Q304" s="435" t="str">
        <f t="shared" si="183"/>
        <v/>
      </c>
      <c r="R304" s="433"/>
      <c r="S304" s="436" t="str">
        <f t="shared" si="184"/>
        <v/>
      </c>
      <c r="T304" s="437">
        <f ca="1">SUMIF($N$8:S$9,"QUANT.",N304:S304)</f>
        <v>0</v>
      </c>
      <c r="U304" s="438">
        <f t="shared" ca="1" si="179"/>
        <v>0</v>
      </c>
      <c r="V304" s="450" t="str">
        <f t="shared" si="181"/>
        <v/>
      </c>
      <c r="W304" s="451">
        <f t="shared" ca="1" si="185"/>
        <v>0</v>
      </c>
      <c r="X304" s="451" t="e">
        <f t="shared" ca="1" si="186"/>
        <v>#VALUE!</v>
      </c>
      <c r="AJ304" s="614">
        <f t="shared" si="190"/>
        <v>0</v>
      </c>
      <c r="AK304" s="614">
        <v>0</v>
      </c>
    </row>
    <row r="305" spans="1:37" s="612" customFormat="1" ht="15" customHeight="1">
      <c r="A305" s="615"/>
      <c r="B305" s="621"/>
      <c r="C305" s="595" t="str">
        <f>IF($B305="","",IFERROR(VLOOKUP($B305,SERVIÇOS!$A:$F,2,0),IFERROR(VLOOKUP($B305,'COMPOSIÇÕES COMPLEMENTARES '!$C:$K,2,0),"")))</f>
        <v/>
      </c>
      <c r="D305" s="617" t="str">
        <f>IF($B305="","",IFERROR(VLOOKUP($B305,SERVIÇOS!$A:$F,3,0),IFERROR(VLOOKUP($B305,'COMPOSIÇÕES COMPLEMENTARES '!$C:$K,3,0),"")))</f>
        <v/>
      </c>
      <c r="E305" s="618"/>
      <c r="F305" s="619" t="str">
        <f>IF($B305="","",IFERROR(VLOOKUP($B305,SERVIÇOS!$A:$F,4,0),IFERROR(VLOOKUP($B305,'COMPOSIÇÕES COMPLEMENTARES '!$C:$K,6,0),"")))</f>
        <v/>
      </c>
      <c r="G305" s="619" t="str">
        <f>IF($B305="","",IFERROR(VLOOKUP($B305,SERVIÇOS!$A:$F,5,0),IFERROR(VLOOKUP($B305,'COMPOSIÇÕES COMPLEMENTARES '!$C:$K,7,0),"")))</f>
        <v/>
      </c>
      <c r="H305" s="619" t="str">
        <f t="shared" si="180"/>
        <v/>
      </c>
      <c r="I305" s="619" t="str">
        <f t="shared" si="187"/>
        <v/>
      </c>
      <c r="J305" s="619" t="str">
        <f t="shared" si="188"/>
        <v/>
      </c>
      <c r="K305" s="619" t="str">
        <f t="shared" si="189"/>
        <v/>
      </c>
      <c r="L305" s="619"/>
      <c r="N305" s="433"/>
      <c r="O305" s="434" t="str">
        <f t="shared" si="182"/>
        <v/>
      </c>
      <c r="P305" s="433"/>
      <c r="Q305" s="435" t="str">
        <f t="shared" si="183"/>
        <v/>
      </c>
      <c r="R305" s="433"/>
      <c r="S305" s="436" t="str">
        <f t="shared" si="184"/>
        <v/>
      </c>
      <c r="T305" s="437">
        <f ca="1">SUMIF($N$8:S$9,"QUANT.",N305:S305)</f>
        <v>0</v>
      </c>
      <c r="U305" s="438">
        <f t="shared" ca="1" si="179"/>
        <v>0</v>
      </c>
      <c r="V305" s="450" t="str">
        <f t="shared" si="181"/>
        <v/>
      </c>
      <c r="W305" s="451">
        <f t="shared" ca="1" si="185"/>
        <v>0</v>
      </c>
      <c r="X305" s="451" t="e">
        <f t="shared" ca="1" si="186"/>
        <v>#VALUE!</v>
      </c>
      <c r="AJ305" s="614">
        <f t="shared" si="190"/>
        <v>0</v>
      </c>
      <c r="AK305" s="614">
        <v>0</v>
      </c>
    </row>
    <row r="306" spans="1:37" s="612" customFormat="1" ht="15" customHeight="1">
      <c r="A306" s="615"/>
      <c r="B306" s="621"/>
      <c r="C306" s="595" t="str">
        <f>IF($B306="","",IFERROR(VLOOKUP($B306,SERVIÇOS!$A:$F,2,0),IFERROR(VLOOKUP($B306,'COMPOSIÇÕES COMPLEMENTARES '!$C:$K,2,0),"")))</f>
        <v/>
      </c>
      <c r="D306" s="617" t="str">
        <f>IF($B306="","",IFERROR(VLOOKUP($B306,SERVIÇOS!$A:$F,3,0),IFERROR(VLOOKUP($B306,'COMPOSIÇÕES COMPLEMENTARES '!$C:$K,3,0),"")))</f>
        <v/>
      </c>
      <c r="E306" s="618"/>
      <c r="F306" s="619" t="str">
        <f>IF($B306="","",IFERROR(VLOOKUP($B306,SERVIÇOS!$A:$F,4,0),IFERROR(VLOOKUP($B306,'COMPOSIÇÕES COMPLEMENTARES '!$C:$K,6,0),"")))</f>
        <v/>
      </c>
      <c r="G306" s="619" t="str">
        <f>IF($B306="","",IFERROR(VLOOKUP($B306,SERVIÇOS!$A:$F,5,0),IFERROR(VLOOKUP($B306,'COMPOSIÇÕES COMPLEMENTARES '!$C:$K,7,0),"")))</f>
        <v/>
      </c>
      <c r="H306" s="619" t="str">
        <f t="shared" si="180"/>
        <v/>
      </c>
      <c r="I306" s="619" t="str">
        <f t="shared" si="187"/>
        <v/>
      </c>
      <c r="J306" s="619" t="str">
        <f t="shared" si="188"/>
        <v/>
      </c>
      <c r="K306" s="619" t="str">
        <f t="shared" si="189"/>
        <v/>
      </c>
      <c r="L306" s="619"/>
      <c r="N306" s="433"/>
      <c r="O306" s="434" t="str">
        <f t="shared" si="182"/>
        <v/>
      </c>
      <c r="P306" s="433"/>
      <c r="Q306" s="435" t="str">
        <f t="shared" si="183"/>
        <v/>
      </c>
      <c r="R306" s="433"/>
      <c r="S306" s="436" t="str">
        <f t="shared" si="184"/>
        <v/>
      </c>
      <c r="T306" s="437">
        <f ca="1">SUMIF($N$8:S$9,"QUANT.",N306:S306)</f>
        <v>0</v>
      </c>
      <c r="U306" s="438">
        <f t="shared" ca="1" si="179"/>
        <v>0</v>
      </c>
      <c r="V306" s="450" t="str">
        <f t="shared" si="181"/>
        <v/>
      </c>
      <c r="W306" s="451">
        <f t="shared" ca="1" si="185"/>
        <v>0</v>
      </c>
      <c r="X306" s="451" t="e">
        <f t="shared" ca="1" si="186"/>
        <v>#VALUE!</v>
      </c>
      <c r="AJ306" s="614">
        <f t="shared" si="190"/>
        <v>0</v>
      </c>
      <c r="AK306" s="614">
        <v>0</v>
      </c>
    </row>
    <row r="307" spans="1:37" s="612" customFormat="1" ht="15" customHeight="1">
      <c r="A307" s="615"/>
      <c r="B307" s="621"/>
      <c r="C307" s="595" t="str">
        <f>IF($B307="","",IFERROR(VLOOKUP($B307,SERVIÇOS!$A:$F,2,0),IFERROR(VLOOKUP($B307,'COMPOSIÇÕES COMPLEMENTARES '!$C:$K,2,0),"")))</f>
        <v/>
      </c>
      <c r="D307" s="617" t="str">
        <f>IF($B307="","",IFERROR(VLOOKUP($B307,SERVIÇOS!$A:$F,3,0),IFERROR(VLOOKUP($B307,'COMPOSIÇÕES COMPLEMENTARES '!$C:$K,3,0),"")))</f>
        <v/>
      </c>
      <c r="E307" s="618"/>
      <c r="F307" s="619" t="str">
        <f>IF($B307="","",IFERROR(VLOOKUP($B307,SERVIÇOS!$A:$F,4,0),IFERROR(VLOOKUP($B307,'COMPOSIÇÕES COMPLEMENTARES '!$C:$K,6,0),"")))</f>
        <v/>
      </c>
      <c r="G307" s="619" t="str">
        <f>IF($B307="","",IFERROR(VLOOKUP($B307,SERVIÇOS!$A:$F,5,0),IFERROR(VLOOKUP($B307,'COMPOSIÇÕES COMPLEMENTARES '!$C:$K,7,0),"")))</f>
        <v/>
      </c>
      <c r="H307" s="619" t="str">
        <f t="shared" si="180"/>
        <v/>
      </c>
      <c r="I307" s="619" t="str">
        <f t="shared" si="187"/>
        <v/>
      </c>
      <c r="J307" s="619" t="str">
        <f t="shared" si="188"/>
        <v/>
      </c>
      <c r="K307" s="619" t="str">
        <f t="shared" si="189"/>
        <v/>
      </c>
      <c r="L307" s="619"/>
      <c r="N307" s="433"/>
      <c r="O307" s="434" t="str">
        <f t="shared" si="182"/>
        <v/>
      </c>
      <c r="P307" s="433"/>
      <c r="Q307" s="435" t="str">
        <f t="shared" si="183"/>
        <v/>
      </c>
      <c r="R307" s="433"/>
      <c r="S307" s="436" t="str">
        <f t="shared" si="184"/>
        <v/>
      </c>
      <c r="T307" s="437">
        <f ca="1">SUMIF($N$8:S$9,"QUANT.",N307:S307)</f>
        <v>0</v>
      </c>
      <c r="U307" s="438">
        <f t="shared" ca="1" si="179"/>
        <v>0</v>
      </c>
      <c r="V307" s="450" t="str">
        <f t="shared" si="181"/>
        <v/>
      </c>
      <c r="W307" s="451">
        <f t="shared" ca="1" si="185"/>
        <v>0</v>
      </c>
      <c r="X307" s="451" t="e">
        <f t="shared" ca="1" si="186"/>
        <v>#VALUE!</v>
      </c>
      <c r="AJ307" s="614">
        <f t="shared" si="190"/>
        <v>0</v>
      </c>
      <c r="AK307" s="614">
        <v>0</v>
      </c>
    </row>
    <row r="308" spans="1:37" s="612" customFormat="1" ht="15" customHeight="1">
      <c r="A308" s="615"/>
      <c r="B308" s="621"/>
      <c r="C308" s="595" t="str">
        <f>IF($B308="","",IFERROR(VLOOKUP($B308,SERVIÇOS!$A:$F,2,0),IFERROR(VLOOKUP($B308,'COMPOSIÇÕES COMPLEMENTARES '!$C:$K,2,0),"")))</f>
        <v/>
      </c>
      <c r="D308" s="617" t="str">
        <f>IF($B308="","",IFERROR(VLOOKUP($B308,SERVIÇOS!$A:$F,3,0),IFERROR(VLOOKUP($B308,'COMPOSIÇÕES COMPLEMENTARES '!$C:$K,3,0),"")))</f>
        <v/>
      </c>
      <c r="E308" s="618"/>
      <c r="F308" s="619" t="str">
        <f>IF($B308="","",IFERROR(VLOOKUP($B308,SERVIÇOS!$A:$F,4,0),IFERROR(VLOOKUP($B308,'COMPOSIÇÕES COMPLEMENTARES '!$C:$K,6,0),"")))</f>
        <v/>
      </c>
      <c r="G308" s="619" t="str">
        <f>IF($B308="","",IFERROR(VLOOKUP($B308,SERVIÇOS!$A:$F,5,0),IFERROR(VLOOKUP($B308,'COMPOSIÇÕES COMPLEMENTARES '!$C:$K,7,0),"")))</f>
        <v/>
      </c>
      <c r="H308" s="619" t="str">
        <f t="shared" si="180"/>
        <v/>
      </c>
      <c r="I308" s="619" t="str">
        <f t="shared" si="187"/>
        <v/>
      </c>
      <c r="J308" s="619" t="str">
        <f t="shared" si="188"/>
        <v/>
      </c>
      <c r="K308" s="619" t="str">
        <f t="shared" si="189"/>
        <v/>
      </c>
      <c r="L308" s="619"/>
      <c r="N308" s="433"/>
      <c r="O308" s="434" t="str">
        <f t="shared" si="182"/>
        <v/>
      </c>
      <c r="P308" s="433"/>
      <c r="Q308" s="435" t="str">
        <f t="shared" si="183"/>
        <v/>
      </c>
      <c r="R308" s="433"/>
      <c r="S308" s="436" t="str">
        <f t="shared" si="184"/>
        <v/>
      </c>
      <c r="T308" s="437">
        <f ca="1">SUMIF($N$8:S$9,"QUANT.",N308:S308)</f>
        <v>0</v>
      </c>
      <c r="U308" s="438">
        <f t="shared" ca="1" si="179"/>
        <v>0</v>
      </c>
      <c r="V308" s="450" t="str">
        <f t="shared" si="181"/>
        <v/>
      </c>
      <c r="W308" s="451">
        <f t="shared" ca="1" si="185"/>
        <v>0</v>
      </c>
      <c r="X308" s="451" t="e">
        <f t="shared" ca="1" si="186"/>
        <v>#VALUE!</v>
      </c>
      <c r="AJ308" s="614">
        <f t="shared" si="190"/>
        <v>0</v>
      </c>
      <c r="AK308" s="614">
        <v>0</v>
      </c>
    </row>
    <row r="309" spans="1:37" s="612" customFormat="1" ht="15" customHeight="1">
      <c r="A309" s="615"/>
      <c r="B309" s="621"/>
      <c r="C309" s="595" t="str">
        <f>IF($B309="","",IFERROR(VLOOKUP($B309,SERVIÇOS!$A:$F,2,0),IFERROR(VLOOKUP($B309,'COMPOSIÇÕES COMPLEMENTARES '!$C:$K,2,0),"")))</f>
        <v/>
      </c>
      <c r="D309" s="617" t="str">
        <f>IF($B309="","",IFERROR(VLOOKUP($B309,SERVIÇOS!$A:$F,3,0),IFERROR(VLOOKUP($B309,'COMPOSIÇÕES COMPLEMENTARES '!$C:$K,3,0),"")))</f>
        <v/>
      </c>
      <c r="E309" s="618"/>
      <c r="F309" s="619" t="str">
        <f>IF($B309="","",IFERROR(VLOOKUP($B309,SERVIÇOS!$A:$F,4,0),IFERROR(VLOOKUP($B309,'COMPOSIÇÕES COMPLEMENTARES '!$C:$K,6,0),"")))</f>
        <v/>
      </c>
      <c r="G309" s="619" t="str">
        <f>IF($B309="","",IFERROR(VLOOKUP($B309,SERVIÇOS!$A:$F,5,0),IFERROR(VLOOKUP($B309,'COMPOSIÇÕES COMPLEMENTARES '!$C:$K,7,0),"")))</f>
        <v/>
      </c>
      <c r="H309" s="619" t="str">
        <f t="shared" si="180"/>
        <v/>
      </c>
      <c r="I309" s="619" t="str">
        <f t="shared" si="187"/>
        <v/>
      </c>
      <c r="J309" s="619" t="str">
        <f t="shared" si="188"/>
        <v/>
      </c>
      <c r="K309" s="619" t="str">
        <f t="shared" si="189"/>
        <v/>
      </c>
      <c r="L309" s="619"/>
      <c r="N309" s="433"/>
      <c r="O309" s="434" t="str">
        <f t="shared" si="182"/>
        <v/>
      </c>
      <c r="P309" s="433"/>
      <c r="Q309" s="435" t="str">
        <f t="shared" si="183"/>
        <v/>
      </c>
      <c r="R309" s="433"/>
      <c r="S309" s="436" t="str">
        <f t="shared" si="184"/>
        <v/>
      </c>
      <c r="T309" s="437">
        <f ca="1">SUMIF($N$8:S$9,"QUANT.",N309:S309)</f>
        <v>0</v>
      </c>
      <c r="U309" s="438">
        <f t="shared" ca="1" si="179"/>
        <v>0</v>
      </c>
      <c r="V309" s="450" t="str">
        <f t="shared" si="181"/>
        <v/>
      </c>
      <c r="W309" s="451">
        <f t="shared" ca="1" si="185"/>
        <v>0</v>
      </c>
      <c r="X309" s="451" t="e">
        <f t="shared" ca="1" si="186"/>
        <v>#VALUE!</v>
      </c>
      <c r="AJ309" s="614">
        <f t="shared" si="190"/>
        <v>0</v>
      </c>
      <c r="AK309" s="614">
        <v>0</v>
      </c>
    </row>
    <row r="310" spans="1:37" s="612" customFormat="1" ht="15" customHeight="1">
      <c r="A310" s="615"/>
      <c r="B310" s="621"/>
      <c r="C310" s="595" t="str">
        <f>IF($B310="","",IFERROR(VLOOKUP($B310,SERVIÇOS!$A:$F,2,0),IFERROR(VLOOKUP($B310,'COMPOSIÇÕES COMPLEMENTARES '!$C:$K,2,0),"")))</f>
        <v/>
      </c>
      <c r="D310" s="617" t="str">
        <f>IF($B310="","",IFERROR(VLOOKUP($B310,SERVIÇOS!$A:$F,3,0),IFERROR(VLOOKUP($B310,'COMPOSIÇÕES COMPLEMENTARES '!$C:$K,3,0),"")))</f>
        <v/>
      </c>
      <c r="E310" s="618"/>
      <c r="F310" s="619" t="str">
        <f>IF($B310="","",IFERROR(VLOOKUP($B310,SERVIÇOS!$A:$F,4,0),IFERROR(VLOOKUP($B310,'COMPOSIÇÕES COMPLEMENTARES '!$C:$K,6,0),"")))</f>
        <v/>
      </c>
      <c r="G310" s="619" t="str">
        <f>IF($B310="","",IFERROR(VLOOKUP($B310,SERVIÇOS!$A:$F,5,0),IFERROR(VLOOKUP($B310,'COMPOSIÇÕES COMPLEMENTARES '!$C:$K,7,0),"")))</f>
        <v/>
      </c>
      <c r="H310" s="619" t="str">
        <f t="shared" si="180"/>
        <v/>
      </c>
      <c r="I310" s="619" t="str">
        <f t="shared" si="187"/>
        <v/>
      </c>
      <c r="J310" s="619" t="str">
        <f t="shared" si="188"/>
        <v/>
      </c>
      <c r="K310" s="619" t="str">
        <f t="shared" si="189"/>
        <v/>
      </c>
      <c r="L310" s="619"/>
      <c r="N310" s="433"/>
      <c r="O310" s="434" t="str">
        <f t="shared" si="182"/>
        <v/>
      </c>
      <c r="P310" s="433"/>
      <c r="Q310" s="435" t="str">
        <f t="shared" si="183"/>
        <v/>
      </c>
      <c r="R310" s="433"/>
      <c r="S310" s="436" t="str">
        <f t="shared" si="184"/>
        <v/>
      </c>
      <c r="T310" s="437">
        <f ca="1">SUMIF($N$8:S$9,"QUANT.",N310:S310)</f>
        <v>0</v>
      </c>
      <c r="U310" s="438">
        <f t="shared" ca="1" si="179"/>
        <v>0</v>
      </c>
      <c r="V310" s="450" t="str">
        <f t="shared" si="181"/>
        <v/>
      </c>
      <c r="W310" s="451">
        <f t="shared" ca="1" si="185"/>
        <v>0</v>
      </c>
      <c r="X310" s="451" t="e">
        <f t="shared" ca="1" si="186"/>
        <v>#VALUE!</v>
      </c>
      <c r="AJ310" s="614">
        <f t="shared" si="190"/>
        <v>0</v>
      </c>
      <c r="AK310" s="614">
        <v>0</v>
      </c>
    </row>
    <row r="311" spans="1:37" s="612" customFormat="1" ht="15" customHeight="1">
      <c r="A311" s="615"/>
      <c r="B311" s="621"/>
      <c r="C311" s="595" t="str">
        <f>IF($B311="","",IFERROR(VLOOKUP($B311,SERVIÇOS!$A:$F,2,0),IFERROR(VLOOKUP($B311,'COMPOSIÇÕES COMPLEMENTARES '!$C:$K,2,0),"")))</f>
        <v/>
      </c>
      <c r="D311" s="617" t="str">
        <f>IF($B311="","",IFERROR(VLOOKUP($B311,SERVIÇOS!$A:$F,3,0),IFERROR(VLOOKUP($B311,'COMPOSIÇÕES COMPLEMENTARES '!$C:$K,3,0),"")))</f>
        <v/>
      </c>
      <c r="E311" s="618"/>
      <c r="F311" s="619" t="str">
        <f>IF($B311="","",IFERROR(VLOOKUP($B311,SERVIÇOS!$A:$F,4,0),IFERROR(VLOOKUP($B311,'COMPOSIÇÕES COMPLEMENTARES '!$C:$K,6,0),"")))</f>
        <v/>
      </c>
      <c r="G311" s="619" t="str">
        <f>IF($B311="","",IFERROR(VLOOKUP($B311,SERVIÇOS!$A:$F,5,0),IFERROR(VLOOKUP($B311,'COMPOSIÇÕES COMPLEMENTARES '!$C:$K,7,0),"")))</f>
        <v/>
      </c>
      <c r="H311" s="619" t="str">
        <f t="shared" si="180"/>
        <v/>
      </c>
      <c r="I311" s="619" t="str">
        <f t="shared" si="187"/>
        <v/>
      </c>
      <c r="J311" s="619" t="str">
        <f t="shared" si="188"/>
        <v/>
      </c>
      <c r="K311" s="619" t="str">
        <f t="shared" si="189"/>
        <v/>
      </c>
      <c r="L311" s="619"/>
      <c r="N311" s="433"/>
      <c r="O311" s="434" t="str">
        <f t="shared" si="182"/>
        <v/>
      </c>
      <c r="P311" s="433"/>
      <c r="Q311" s="435" t="str">
        <f t="shared" si="183"/>
        <v/>
      </c>
      <c r="R311" s="433"/>
      <c r="S311" s="436" t="str">
        <f t="shared" si="184"/>
        <v/>
      </c>
      <c r="T311" s="437">
        <f ca="1">SUMIF($N$8:S$9,"QUANT.",N311:S311)</f>
        <v>0</v>
      </c>
      <c r="U311" s="438">
        <f t="shared" ca="1" si="179"/>
        <v>0</v>
      </c>
      <c r="V311" s="450" t="str">
        <f t="shared" si="181"/>
        <v/>
      </c>
      <c r="W311" s="451">
        <f t="shared" ca="1" si="185"/>
        <v>0</v>
      </c>
      <c r="X311" s="451" t="e">
        <f t="shared" ca="1" si="186"/>
        <v>#VALUE!</v>
      </c>
      <c r="AJ311" s="614">
        <f t="shared" si="190"/>
        <v>0</v>
      </c>
      <c r="AK311" s="614">
        <v>0</v>
      </c>
    </row>
    <row r="312" spans="1:37" s="612" customFormat="1" ht="15" customHeight="1">
      <c r="A312" s="615"/>
      <c r="B312" s="621"/>
      <c r="C312" s="595" t="str">
        <f>IF($B312="","",IFERROR(VLOOKUP($B312,SERVIÇOS!$A:$F,2,0),IFERROR(VLOOKUP($B312,'COMPOSIÇÕES COMPLEMENTARES '!$C:$K,2,0),"")))</f>
        <v/>
      </c>
      <c r="D312" s="617" t="str">
        <f>IF($B312="","",IFERROR(VLOOKUP($B312,SERVIÇOS!$A:$F,3,0),IFERROR(VLOOKUP($B312,'COMPOSIÇÕES COMPLEMENTARES '!$C:$K,3,0),"")))</f>
        <v/>
      </c>
      <c r="E312" s="618"/>
      <c r="F312" s="619" t="str">
        <f>IF($B312="","",IFERROR(VLOOKUP($B312,SERVIÇOS!$A:$F,4,0),IFERROR(VLOOKUP($B312,'COMPOSIÇÕES COMPLEMENTARES '!$C:$K,6,0),"")))</f>
        <v/>
      </c>
      <c r="G312" s="619" t="str">
        <f>IF($B312="","",IFERROR(VLOOKUP($B312,SERVIÇOS!$A:$F,5,0),IFERROR(VLOOKUP($B312,'COMPOSIÇÕES COMPLEMENTARES '!$C:$K,7,0),"")))</f>
        <v/>
      </c>
      <c r="H312" s="619" t="str">
        <f t="shared" si="180"/>
        <v/>
      </c>
      <c r="I312" s="619" t="str">
        <f t="shared" si="187"/>
        <v/>
      </c>
      <c r="J312" s="619" t="str">
        <f t="shared" si="188"/>
        <v/>
      </c>
      <c r="K312" s="619" t="str">
        <f t="shared" si="189"/>
        <v/>
      </c>
      <c r="L312" s="619"/>
      <c r="N312" s="433"/>
      <c r="O312" s="434" t="str">
        <f t="shared" si="182"/>
        <v/>
      </c>
      <c r="P312" s="433"/>
      <c r="Q312" s="435" t="str">
        <f t="shared" si="183"/>
        <v/>
      </c>
      <c r="R312" s="433"/>
      <c r="S312" s="436" t="str">
        <f t="shared" si="184"/>
        <v/>
      </c>
      <c r="T312" s="437">
        <f ca="1">SUMIF($N$8:S$9,"QUANT.",N312:S312)</f>
        <v>0</v>
      </c>
      <c r="U312" s="438">
        <f t="shared" ca="1" si="179"/>
        <v>0</v>
      </c>
      <c r="V312" s="450" t="str">
        <f t="shared" si="181"/>
        <v/>
      </c>
      <c r="W312" s="451">
        <f t="shared" ca="1" si="185"/>
        <v>0</v>
      </c>
      <c r="X312" s="451" t="e">
        <f t="shared" ca="1" si="186"/>
        <v>#VALUE!</v>
      </c>
      <c r="AJ312" s="614">
        <f t="shared" si="190"/>
        <v>0</v>
      </c>
      <c r="AK312" s="614">
        <v>0</v>
      </c>
    </row>
    <row r="313" spans="1:37" s="612" customFormat="1" ht="15" customHeight="1">
      <c r="A313" s="615"/>
      <c r="B313" s="621"/>
      <c r="C313" s="595" t="str">
        <f>IF($B313="","",IFERROR(VLOOKUP($B313,SERVIÇOS!$A:$F,2,0),IFERROR(VLOOKUP($B313,'COMPOSIÇÕES COMPLEMENTARES '!$C:$K,2,0),"")))</f>
        <v/>
      </c>
      <c r="D313" s="617" t="str">
        <f>IF($B313="","",IFERROR(VLOOKUP($B313,SERVIÇOS!$A:$F,3,0),IFERROR(VLOOKUP($B313,'COMPOSIÇÕES COMPLEMENTARES '!$C:$K,3,0),"")))</f>
        <v/>
      </c>
      <c r="E313" s="618"/>
      <c r="F313" s="619" t="str">
        <f>IF($B313="","",IFERROR(VLOOKUP($B313,SERVIÇOS!$A:$F,4,0),IFERROR(VLOOKUP($B313,'COMPOSIÇÕES COMPLEMENTARES '!$C:$K,6,0),"")))</f>
        <v/>
      </c>
      <c r="G313" s="619" t="str">
        <f>IF($B313="","",IFERROR(VLOOKUP($B313,SERVIÇOS!$A:$F,5,0),IFERROR(VLOOKUP($B313,'COMPOSIÇÕES COMPLEMENTARES '!$C:$K,7,0),"")))</f>
        <v/>
      </c>
      <c r="H313" s="619" t="str">
        <f t="shared" si="180"/>
        <v/>
      </c>
      <c r="I313" s="619" t="str">
        <f t="shared" si="187"/>
        <v/>
      </c>
      <c r="J313" s="619" t="str">
        <f t="shared" si="188"/>
        <v/>
      </c>
      <c r="K313" s="619" t="str">
        <f t="shared" si="189"/>
        <v/>
      </c>
      <c r="L313" s="619"/>
      <c r="N313" s="433"/>
      <c r="O313" s="434" t="str">
        <f t="shared" si="182"/>
        <v/>
      </c>
      <c r="P313" s="433"/>
      <c r="Q313" s="435" t="str">
        <f t="shared" si="183"/>
        <v/>
      </c>
      <c r="R313" s="433"/>
      <c r="S313" s="436" t="str">
        <f t="shared" si="184"/>
        <v/>
      </c>
      <c r="T313" s="437">
        <f ca="1">SUMIF($N$8:S$9,"QUANT.",N313:S313)</f>
        <v>0</v>
      </c>
      <c r="U313" s="438">
        <f t="shared" ca="1" si="179"/>
        <v>0</v>
      </c>
      <c r="V313" s="450" t="str">
        <f t="shared" si="181"/>
        <v/>
      </c>
      <c r="W313" s="451">
        <f t="shared" ca="1" si="185"/>
        <v>0</v>
      </c>
      <c r="X313" s="451" t="e">
        <f t="shared" ca="1" si="186"/>
        <v>#VALUE!</v>
      </c>
      <c r="AJ313" s="614">
        <f t="shared" si="190"/>
        <v>0</v>
      </c>
      <c r="AK313" s="614">
        <v>0</v>
      </c>
    </row>
    <row r="314" spans="1:37" s="612" customFormat="1" ht="15" customHeight="1">
      <c r="A314" s="615"/>
      <c r="B314" s="621"/>
      <c r="C314" s="595" t="str">
        <f>IF($B314="","",IFERROR(VLOOKUP($B314,SERVIÇOS!$A:$F,2,0),IFERROR(VLOOKUP($B314,'COMPOSIÇÕES COMPLEMENTARES '!$C:$K,2,0),"")))</f>
        <v/>
      </c>
      <c r="D314" s="617" t="str">
        <f>IF($B314="","",IFERROR(VLOOKUP($B314,SERVIÇOS!$A:$F,3,0),IFERROR(VLOOKUP($B314,'COMPOSIÇÕES COMPLEMENTARES '!$C:$K,3,0),"")))</f>
        <v/>
      </c>
      <c r="E314" s="618"/>
      <c r="F314" s="619" t="str">
        <f>IF($B314="","",IFERROR(VLOOKUP($B314,SERVIÇOS!$A:$F,4,0),IFERROR(VLOOKUP($B314,'COMPOSIÇÕES COMPLEMENTARES '!$C:$K,6,0),"")))</f>
        <v/>
      </c>
      <c r="G314" s="619" t="str">
        <f>IF($B314="","",IFERROR(VLOOKUP($B314,SERVIÇOS!$A:$F,5,0),IFERROR(VLOOKUP($B314,'COMPOSIÇÕES COMPLEMENTARES '!$C:$K,7,0),"")))</f>
        <v/>
      </c>
      <c r="H314" s="619" t="str">
        <f t="shared" si="180"/>
        <v/>
      </c>
      <c r="I314" s="619" t="str">
        <f t="shared" si="187"/>
        <v/>
      </c>
      <c r="J314" s="619" t="str">
        <f t="shared" si="188"/>
        <v/>
      </c>
      <c r="K314" s="619" t="str">
        <f t="shared" si="189"/>
        <v/>
      </c>
      <c r="L314" s="619"/>
      <c r="N314" s="433"/>
      <c r="O314" s="434" t="str">
        <f t="shared" si="182"/>
        <v/>
      </c>
      <c r="P314" s="433"/>
      <c r="Q314" s="435" t="str">
        <f t="shared" si="183"/>
        <v/>
      </c>
      <c r="R314" s="433"/>
      <c r="S314" s="436" t="str">
        <f t="shared" si="184"/>
        <v/>
      </c>
      <c r="T314" s="437">
        <f ca="1">SUMIF($N$8:S$9,"QUANT.",N314:S314)</f>
        <v>0</v>
      </c>
      <c r="U314" s="438">
        <f t="shared" ca="1" si="179"/>
        <v>0</v>
      </c>
      <c r="V314" s="450" t="str">
        <f t="shared" si="181"/>
        <v/>
      </c>
      <c r="W314" s="451">
        <f t="shared" ca="1" si="185"/>
        <v>0</v>
      </c>
      <c r="X314" s="451" t="e">
        <f t="shared" ca="1" si="186"/>
        <v>#VALUE!</v>
      </c>
      <c r="AJ314" s="614">
        <f t="shared" si="190"/>
        <v>0</v>
      </c>
      <c r="AK314" s="614">
        <v>0</v>
      </c>
    </row>
    <row r="315" spans="1:37" s="612" customFormat="1" ht="15" customHeight="1">
      <c r="A315" s="615"/>
      <c r="B315" s="621"/>
      <c r="C315" s="595" t="str">
        <f>IF($B315="","",IFERROR(VLOOKUP($B315,SERVIÇOS!$A:$F,2,0),IFERROR(VLOOKUP($B315,'COMPOSIÇÕES COMPLEMENTARES '!$C:$K,2,0),"")))</f>
        <v/>
      </c>
      <c r="D315" s="617" t="str">
        <f>IF($B315="","",IFERROR(VLOOKUP($B315,SERVIÇOS!$A:$F,3,0),IFERROR(VLOOKUP($B315,'COMPOSIÇÕES COMPLEMENTARES '!$C:$K,3,0),"")))</f>
        <v/>
      </c>
      <c r="E315" s="618"/>
      <c r="F315" s="619" t="str">
        <f>IF($B315="","",IFERROR(VLOOKUP($B315,SERVIÇOS!$A:$F,4,0),IFERROR(VLOOKUP($B315,'COMPOSIÇÕES COMPLEMENTARES '!$C:$K,6,0),"")))</f>
        <v/>
      </c>
      <c r="G315" s="619" t="str">
        <f>IF($B315="","",IFERROR(VLOOKUP($B315,SERVIÇOS!$A:$F,5,0),IFERROR(VLOOKUP($B315,'COMPOSIÇÕES COMPLEMENTARES '!$C:$K,7,0),"")))</f>
        <v/>
      </c>
      <c r="H315" s="619" t="str">
        <f t="shared" si="180"/>
        <v/>
      </c>
      <c r="I315" s="619" t="str">
        <f t="shared" si="187"/>
        <v/>
      </c>
      <c r="J315" s="619" t="str">
        <f t="shared" si="188"/>
        <v/>
      </c>
      <c r="K315" s="619" t="str">
        <f t="shared" si="189"/>
        <v/>
      </c>
      <c r="L315" s="619"/>
      <c r="N315" s="433"/>
      <c r="O315" s="434" t="str">
        <f t="shared" si="182"/>
        <v/>
      </c>
      <c r="P315" s="433"/>
      <c r="Q315" s="435" t="str">
        <f t="shared" si="183"/>
        <v/>
      </c>
      <c r="R315" s="433"/>
      <c r="S315" s="436" t="str">
        <f t="shared" si="184"/>
        <v/>
      </c>
      <c r="T315" s="437">
        <f ca="1">SUMIF($N$8:S$9,"QUANT.",N315:S315)</f>
        <v>0</v>
      </c>
      <c r="U315" s="438">
        <f t="shared" ca="1" si="179"/>
        <v>0</v>
      </c>
      <c r="V315" s="450" t="str">
        <f t="shared" si="181"/>
        <v/>
      </c>
      <c r="W315" s="451">
        <f t="shared" ca="1" si="185"/>
        <v>0</v>
      </c>
      <c r="X315" s="451" t="e">
        <f t="shared" ca="1" si="186"/>
        <v>#VALUE!</v>
      </c>
      <c r="AJ315" s="614">
        <f t="shared" si="190"/>
        <v>0</v>
      </c>
      <c r="AK315" s="614">
        <v>0</v>
      </c>
    </row>
    <row r="316" spans="1:37" s="612" customFormat="1" ht="15" customHeight="1">
      <c r="A316" s="615"/>
      <c r="B316" s="621"/>
      <c r="C316" s="595" t="str">
        <f>IF($B316="","",IFERROR(VLOOKUP($B316,SERVIÇOS!$A:$F,2,0),IFERROR(VLOOKUP($B316,'COMPOSIÇÕES COMPLEMENTARES '!$C:$K,2,0),"")))</f>
        <v/>
      </c>
      <c r="D316" s="617" t="str">
        <f>IF($B316="","",IFERROR(VLOOKUP($B316,SERVIÇOS!$A:$F,3,0),IFERROR(VLOOKUP($B316,'COMPOSIÇÕES COMPLEMENTARES '!$C:$K,3,0),"")))</f>
        <v/>
      </c>
      <c r="E316" s="618"/>
      <c r="F316" s="619" t="str">
        <f>IF($B316="","",IFERROR(VLOOKUP($B316,SERVIÇOS!$A:$F,4,0),IFERROR(VLOOKUP($B316,'COMPOSIÇÕES COMPLEMENTARES '!$C:$K,6,0),"")))</f>
        <v/>
      </c>
      <c r="G316" s="619" t="str">
        <f>IF($B316="","",IFERROR(VLOOKUP($B316,SERVIÇOS!$A:$F,5,0),IFERROR(VLOOKUP($B316,'COMPOSIÇÕES COMPLEMENTARES '!$C:$K,7,0),"")))</f>
        <v/>
      </c>
      <c r="H316" s="619" t="str">
        <f t="shared" si="180"/>
        <v/>
      </c>
      <c r="I316" s="619" t="str">
        <f t="shared" si="187"/>
        <v/>
      </c>
      <c r="J316" s="619" t="str">
        <f t="shared" si="188"/>
        <v/>
      </c>
      <c r="K316" s="619" t="str">
        <f t="shared" si="189"/>
        <v/>
      </c>
      <c r="L316" s="619"/>
      <c r="N316" s="433"/>
      <c r="O316" s="434" t="str">
        <f t="shared" si="182"/>
        <v/>
      </c>
      <c r="P316" s="433"/>
      <c r="Q316" s="435" t="str">
        <f t="shared" si="183"/>
        <v/>
      </c>
      <c r="R316" s="433"/>
      <c r="S316" s="436" t="str">
        <f t="shared" si="184"/>
        <v/>
      </c>
      <c r="T316" s="437">
        <f ca="1">SUMIF($N$8:S$9,"QUANT.",N316:S316)</f>
        <v>0</v>
      </c>
      <c r="U316" s="438">
        <f t="shared" ca="1" si="179"/>
        <v>0</v>
      </c>
      <c r="V316" s="450" t="str">
        <f t="shared" si="181"/>
        <v/>
      </c>
      <c r="W316" s="451">
        <f t="shared" ca="1" si="185"/>
        <v>0</v>
      </c>
      <c r="X316" s="451" t="e">
        <f t="shared" ca="1" si="186"/>
        <v>#VALUE!</v>
      </c>
      <c r="AJ316" s="614">
        <f t="shared" si="190"/>
        <v>0</v>
      </c>
      <c r="AK316" s="614">
        <v>0</v>
      </c>
    </row>
    <row r="317" spans="1:37" s="612" customFormat="1" ht="15" customHeight="1">
      <c r="A317" s="615"/>
      <c r="B317" s="621"/>
      <c r="C317" s="595" t="str">
        <f>IF($B317="","",IFERROR(VLOOKUP($B317,SERVIÇOS!$A:$F,2,0),IFERROR(VLOOKUP($B317,'COMPOSIÇÕES COMPLEMENTARES '!$C:$K,2,0),"")))</f>
        <v/>
      </c>
      <c r="D317" s="617" t="str">
        <f>IF($B317="","",IFERROR(VLOOKUP($B317,SERVIÇOS!$A:$F,3,0),IFERROR(VLOOKUP($B317,'COMPOSIÇÕES COMPLEMENTARES '!$C:$K,3,0),"")))</f>
        <v/>
      </c>
      <c r="E317" s="618"/>
      <c r="F317" s="619" t="str">
        <f>IF($B317="","",IFERROR(VLOOKUP($B317,SERVIÇOS!$A:$F,4,0),IFERROR(VLOOKUP($B317,'COMPOSIÇÕES COMPLEMENTARES '!$C:$K,6,0),"")))</f>
        <v/>
      </c>
      <c r="G317" s="619" t="str">
        <f>IF($B317="","",IFERROR(VLOOKUP($B317,SERVIÇOS!$A:$F,5,0),IFERROR(VLOOKUP($B317,'COMPOSIÇÕES COMPLEMENTARES '!$C:$K,7,0),"")))</f>
        <v/>
      </c>
      <c r="H317" s="619" t="str">
        <f t="shared" si="180"/>
        <v/>
      </c>
      <c r="I317" s="619" t="str">
        <f t="shared" si="187"/>
        <v/>
      </c>
      <c r="J317" s="619" t="str">
        <f t="shared" si="188"/>
        <v/>
      </c>
      <c r="K317" s="619" t="str">
        <f t="shared" si="189"/>
        <v/>
      </c>
      <c r="L317" s="619"/>
      <c r="N317" s="433"/>
      <c r="O317" s="434" t="str">
        <f t="shared" si="182"/>
        <v/>
      </c>
      <c r="P317" s="433"/>
      <c r="Q317" s="435" t="str">
        <f t="shared" si="183"/>
        <v/>
      </c>
      <c r="R317" s="433"/>
      <c r="S317" s="436" t="str">
        <f t="shared" si="184"/>
        <v/>
      </c>
      <c r="T317" s="437">
        <f ca="1">SUMIF($N$8:S$9,"QUANT.",N317:S317)</f>
        <v>0</v>
      </c>
      <c r="U317" s="438">
        <f t="shared" ca="1" si="179"/>
        <v>0</v>
      </c>
      <c r="V317" s="450" t="str">
        <f t="shared" si="181"/>
        <v/>
      </c>
      <c r="W317" s="451">
        <f t="shared" ca="1" si="185"/>
        <v>0</v>
      </c>
      <c r="X317" s="451" t="e">
        <f t="shared" ca="1" si="186"/>
        <v>#VALUE!</v>
      </c>
      <c r="AJ317" s="614">
        <f t="shared" si="190"/>
        <v>0</v>
      </c>
      <c r="AK317" s="614">
        <v>0</v>
      </c>
    </row>
    <row r="318" spans="1:37" s="612" customFormat="1" ht="15" customHeight="1">
      <c r="A318" s="615"/>
      <c r="B318" s="621"/>
      <c r="C318" s="595" t="str">
        <f>IF($B318="","",IFERROR(VLOOKUP($B318,SERVIÇOS!$A:$F,2,0),IFERROR(VLOOKUP($B318,'COMPOSIÇÕES COMPLEMENTARES '!$C:$K,2,0),"")))</f>
        <v/>
      </c>
      <c r="D318" s="617" t="str">
        <f>IF($B318="","",IFERROR(VLOOKUP($B318,SERVIÇOS!$A:$F,3,0),IFERROR(VLOOKUP($B318,'COMPOSIÇÕES COMPLEMENTARES '!$C:$K,3,0),"")))</f>
        <v/>
      </c>
      <c r="E318" s="618"/>
      <c r="F318" s="619" t="str">
        <f>IF($B318="","",IFERROR(VLOOKUP($B318,SERVIÇOS!$A:$F,4,0),IFERROR(VLOOKUP($B318,'COMPOSIÇÕES COMPLEMENTARES '!$C:$K,6,0),"")))</f>
        <v/>
      </c>
      <c r="G318" s="619" t="str">
        <f>IF($B318="","",IFERROR(VLOOKUP($B318,SERVIÇOS!$A:$F,5,0),IFERROR(VLOOKUP($B318,'COMPOSIÇÕES COMPLEMENTARES '!$C:$K,7,0),"")))</f>
        <v/>
      </c>
      <c r="H318" s="619" t="str">
        <f t="shared" si="180"/>
        <v/>
      </c>
      <c r="I318" s="619" t="str">
        <f t="shared" si="187"/>
        <v/>
      </c>
      <c r="J318" s="619" t="str">
        <f t="shared" si="188"/>
        <v/>
      </c>
      <c r="K318" s="619" t="str">
        <f t="shared" si="189"/>
        <v/>
      </c>
      <c r="L318" s="619"/>
      <c r="N318" s="433"/>
      <c r="O318" s="434" t="str">
        <f t="shared" si="182"/>
        <v/>
      </c>
      <c r="P318" s="433"/>
      <c r="Q318" s="435" t="str">
        <f t="shared" si="183"/>
        <v/>
      </c>
      <c r="R318" s="433"/>
      <c r="S318" s="436" t="str">
        <f t="shared" si="184"/>
        <v/>
      </c>
      <c r="T318" s="437">
        <f ca="1">SUMIF($N$8:S$9,"QUANT.",N318:S318)</f>
        <v>0</v>
      </c>
      <c r="U318" s="438">
        <f t="shared" ref="U318:U381" ca="1" si="191">SUMIF($N$8:$S$9,"CUSTO",N318:S318)</f>
        <v>0</v>
      </c>
      <c r="V318" s="450" t="str">
        <f t="shared" si="181"/>
        <v/>
      </c>
      <c r="W318" s="451">
        <f t="shared" ca="1" si="185"/>
        <v>0</v>
      </c>
      <c r="X318" s="451" t="e">
        <f t="shared" ca="1" si="186"/>
        <v>#VALUE!</v>
      </c>
      <c r="AJ318" s="614">
        <f t="shared" si="190"/>
        <v>0</v>
      </c>
      <c r="AK318" s="614">
        <v>0</v>
      </c>
    </row>
    <row r="319" spans="1:37" s="612" customFormat="1" ht="15" customHeight="1">
      <c r="A319" s="615"/>
      <c r="B319" s="621"/>
      <c r="C319" s="595" t="str">
        <f>IF($B319="","",IFERROR(VLOOKUP($B319,SERVIÇOS!$A:$F,2,0),IFERROR(VLOOKUP($B319,'COMPOSIÇÕES COMPLEMENTARES '!$C:$K,2,0),"")))</f>
        <v/>
      </c>
      <c r="D319" s="617" t="str">
        <f>IF($B319="","",IFERROR(VLOOKUP($B319,SERVIÇOS!$A:$F,3,0),IFERROR(VLOOKUP($B319,'COMPOSIÇÕES COMPLEMENTARES '!$C:$K,3,0),"")))</f>
        <v/>
      </c>
      <c r="E319" s="618"/>
      <c r="F319" s="619" t="str">
        <f>IF($B319="","",IFERROR(VLOOKUP($B319,SERVIÇOS!$A:$F,4,0),IFERROR(VLOOKUP($B319,'COMPOSIÇÕES COMPLEMENTARES '!$C:$K,6,0),"")))</f>
        <v/>
      </c>
      <c r="G319" s="619" t="str">
        <f>IF($B319="","",IFERROR(VLOOKUP($B319,SERVIÇOS!$A:$F,5,0),IFERROR(VLOOKUP($B319,'COMPOSIÇÕES COMPLEMENTARES '!$C:$K,7,0),"")))</f>
        <v/>
      </c>
      <c r="H319" s="619" t="str">
        <f t="shared" ref="H319:H382" si="192">IF(E319="","",F319+G319)</f>
        <v/>
      </c>
      <c r="I319" s="619" t="str">
        <f t="shared" si="187"/>
        <v/>
      </c>
      <c r="J319" s="619" t="str">
        <f t="shared" si="188"/>
        <v/>
      </c>
      <c r="K319" s="619" t="str">
        <f t="shared" si="189"/>
        <v/>
      </c>
      <c r="L319" s="619"/>
      <c r="N319" s="433"/>
      <c r="O319" s="434" t="str">
        <f t="shared" si="182"/>
        <v/>
      </c>
      <c r="P319" s="433"/>
      <c r="Q319" s="435" t="str">
        <f t="shared" si="183"/>
        <v/>
      </c>
      <c r="R319" s="433"/>
      <c r="S319" s="436" t="str">
        <f t="shared" si="184"/>
        <v/>
      </c>
      <c r="T319" s="437">
        <f ca="1">SUMIF($N$8:S$9,"QUANT.",N319:S319)</f>
        <v>0</v>
      </c>
      <c r="U319" s="438">
        <f t="shared" ca="1" si="191"/>
        <v>0</v>
      </c>
      <c r="V319" s="450" t="str">
        <f t="shared" ref="V319:V382" si="193">IF(B319&lt;&gt;"",IF(U319=0,"MEDIR",IF(K319-U319=0,"OK",IF(K319-U319&gt;0,"MEDIR","ALERTA!"))),"")</f>
        <v/>
      </c>
      <c r="W319" s="451">
        <f t="shared" ca="1" si="185"/>
        <v>0</v>
      </c>
      <c r="X319" s="451" t="e">
        <f t="shared" ca="1" si="186"/>
        <v>#VALUE!</v>
      </c>
      <c r="AJ319" s="614">
        <f t="shared" si="190"/>
        <v>0</v>
      </c>
      <c r="AK319" s="614">
        <v>0</v>
      </c>
    </row>
    <row r="320" spans="1:37" s="612" customFormat="1" ht="15" customHeight="1">
      <c r="A320" s="615"/>
      <c r="B320" s="621"/>
      <c r="C320" s="595" t="str">
        <f>IF($B320="","",IFERROR(VLOOKUP($B320,SERVIÇOS!$A:$F,2,0),IFERROR(VLOOKUP($B320,'COMPOSIÇÕES COMPLEMENTARES '!$C:$K,2,0),"")))</f>
        <v/>
      </c>
      <c r="D320" s="617" t="str">
        <f>IF($B320="","",IFERROR(VLOOKUP($B320,SERVIÇOS!$A:$F,3,0),IFERROR(VLOOKUP($B320,'COMPOSIÇÕES COMPLEMENTARES '!$C:$K,3,0),"")))</f>
        <v/>
      </c>
      <c r="E320" s="618"/>
      <c r="F320" s="619" t="str">
        <f>IF($B320="","",IFERROR(VLOOKUP($B320,SERVIÇOS!$A:$F,4,0),IFERROR(VLOOKUP($B320,'COMPOSIÇÕES COMPLEMENTARES '!$C:$K,6,0),"")))</f>
        <v/>
      </c>
      <c r="G320" s="619" t="str">
        <f>IF($B320="","",IFERROR(VLOOKUP($B320,SERVIÇOS!$A:$F,5,0),IFERROR(VLOOKUP($B320,'COMPOSIÇÕES COMPLEMENTARES '!$C:$K,7,0),"")))</f>
        <v/>
      </c>
      <c r="H320" s="619" t="str">
        <f t="shared" si="192"/>
        <v/>
      </c>
      <c r="I320" s="619" t="str">
        <f t="shared" si="187"/>
        <v/>
      </c>
      <c r="J320" s="619" t="str">
        <f t="shared" si="188"/>
        <v/>
      </c>
      <c r="K320" s="619" t="str">
        <f t="shared" si="189"/>
        <v/>
      </c>
      <c r="L320" s="619"/>
      <c r="N320" s="433"/>
      <c r="O320" s="434" t="str">
        <f t="shared" ref="O320:O383" si="194">IF(OR(N320="",$K320=""),"",(N320/$E320)*$K320)</f>
        <v/>
      </c>
      <c r="P320" s="433"/>
      <c r="Q320" s="435" t="str">
        <f t="shared" ref="Q320:Q383" si="195">IF(OR(P320="",$K320=""),"",(P320/$E320)*$K320)</f>
        <v/>
      </c>
      <c r="R320" s="433"/>
      <c r="S320" s="436" t="str">
        <f t="shared" ref="S320:S383" si="196">IF(OR(R320="",$K320=""),"",(R320/$E320)*$K320)</f>
        <v/>
      </c>
      <c r="T320" s="437">
        <f ca="1">SUMIF($N$8:S$9,"QUANT.",N320:S320)</f>
        <v>0</v>
      </c>
      <c r="U320" s="438">
        <f t="shared" ca="1" si="191"/>
        <v>0</v>
      </c>
      <c r="V320" s="450" t="str">
        <f t="shared" si="193"/>
        <v/>
      </c>
      <c r="W320" s="451">
        <f t="shared" ref="W320:W383" ca="1" si="197">IF(T320="",0,E320-T320)</f>
        <v>0</v>
      </c>
      <c r="X320" s="451" t="e">
        <f t="shared" ref="X320:X383" ca="1" si="198">IF(U320="",0,K320-U320)</f>
        <v>#VALUE!</v>
      </c>
      <c r="AJ320" s="614">
        <f t="shared" si="190"/>
        <v>0</v>
      </c>
      <c r="AK320" s="614">
        <v>0</v>
      </c>
    </row>
    <row r="321" spans="1:37" s="612" customFormat="1">
      <c r="A321" s="615"/>
      <c r="B321" s="621"/>
      <c r="C321" s="595" t="str">
        <f>IF($B321="","",IFERROR(VLOOKUP($B321,SERVIÇOS!$A:$F,2,0),IFERROR(VLOOKUP($B321,'COMPOSIÇÕES COMPLEMENTARES '!$C:$K,2,0),"")))</f>
        <v/>
      </c>
      <c r="D321" s="617" t="str">
        <f>IF($B321="","",IFERROR(VLOOKUP($B321,SERVIÇOS!$A:$F,3,0),IFERROR(VLOOKUP($B321,'COMPOSIÇÕES COMPLEMENTARES '!$C:$K,3,0),"")))</f>
        <v/>
      </c>
      <c r="E321" s="618"/>
      <c r="F321" s="619" t="str">
        <f>IF($B321="","",IFERROR(VLOOKUP($B321,SERVIÇOS!$A:$F,4,0),IFERROR(VLOOKUP($B321,'COMPOSIÇÕES COMPLEMENTARES '!$C:$K,6,0),"")))</f>
        <v/>
      </c>
      <c r="G321" s="619" t="str">
        <f>IF($B321="","",IFERROR(VLOOKUP($B321,SERVIÇOS!$A:$F,5,0),IFERROR(VLOOKUP($B321,'COMPOSIÇÕES COMPLEMENTARES '!$C:$K,7,0),"")))</f>
        <v/>
      </c>
      <c r="H321" s="619" t="str">
        <f t="shared" si="192"/>
        <v/>
      </c>
      <c r="I321" s="619" t="str">
        <f t="shared" si="187"/>
        <v/>
      </c>
      <c r="J321" s="619" t="str">
        <f t="shared" si="188"/>
        <v/>
      </c>
      <c r="K321" s="619" t="str">
        <f t="shared" si="189"/>
        <v/>
      </c>
      <c r="L321" s="619"/>
      <c r="N321" s="433"/>
      <c r="O321" s="434" t="str">
        <f t="shared" si="194"/>
        <v/>
      </c>
      <c r="P321" s="433"/>
      <c r="Q321" s="435" t="str">
        <f t="shared" si="195"/>
        <v/>
      </c>
      <c r="R321" s="433"/>
      <c r="S321" s="436" t="str">
        <f t="shared" si="196"/>
        <v/>
      </c>
      <c r="T321" s="437">
        <f ca="1">SUMIF($N$8:S$9,"QUANT.",N321:S321)</f>
        <v>0</v>
      </c>
      <c r="U321" s="438">
        <f t="shared" ca="1" si="191"/>
        <v>0</v>
      </c>
      <c r="V321" s="450" t="str">
        <f t="shared" si="193"/>
        <v/>
      </c>
      <c r="W321" s="451">
        <f t="shared" ca="1" si="197"/>
        <v>0</v>
      </c>
      <c r="X321" s="451" t="e">
        <f t="shared" ca="1" si="198"/>
        <v>#VALUE!</v>
      </c>
      <c r="AJ321" s="614">
        <f t="shared" si="190"/>
        <v>0</v>
      </c>
      <c r="AK321" s="614">
        <v>0</v>
      </c>
    </row>
    <row r="322" spans="1:37" s="612" customFormat="1">
      <c r="A322" s="615"/>
      <c r="B322" s="621"/>
      <c r="C322" s="595" t="str">
        <f>IF($B322="","",IFERROR(VLOOKUP($B322,SERVIÇOS!$A:$F,2,0),IFERROR(VLOOKUP($B322,'COMPOSIÇÕES COMPLEMENTARES '!$C:$K,2,0),"")))</f>
        <v/>
      </c>
      <c r="D322" s="617" t="str">
        <f>IF($B322="","",IFERROR(VLOOKUP($B322,SERVIÇOS!$A:$F,3,0),IFERROR(VLOOKUP($B322,'COMPOSIÇÕES COMPLEMENTARES '!$C:$K,3,0),"")))</f>
        <v/>
      </c>
      <c r="E322" s="618"/>
      <c r="F322" s="619" t="str">
        <f>IF($B322="","",IFERROR(VLOOKUP($B322,SERVIÇOS!$A:$F,4,0),IFERROR(VLOOKUP($B322,'COMPOSIÇÕES COMPLEMENTARES '!$C:$K,6,0),"")))</f>
        <v/>
      </c>
      <c r="G322" s="619" t="str">
        <f>IF($B322="","",IFERROR(VLOOKUP($B322,SERVIÇOS!$A:$F,5,0),IFERROR(VLOOKUP($B322,'COMPOSIÇÕES COMPLEMENTARES '!$C:$K,7,0),"")))</f>
        <v/>
      </c>
      <c r="H322" s="619" t="str">
        <f t="shared" si="192"/>
        <v/>
      </c>
      <c r="I322" s="619" t="str">
        <f t="shared" si="187"/>
        <v/>
      </c>
      <c r="J322" s="619" t="str">
        <f t="shared" si="188"/>
        <v/>
      </c>
      <c r="K322" s="619" t="str">
        <f t="shared" si="189"/>
        <v/>
      </c>
      <c r="L322" s="619"/>
      <c r="N322" s="433"/>
      <c r="O322" s="434" t="str">
        <f t="shared" si="194"/>
        <v/>
      </c>
      <c r="P322" s="433"/>
      <c r="Q322" s="435" t="str">
        <f t="shared" si="195"/>
        <v/>
      </c>
      <c r="R322" s="433"/>
      <c r="S322" s="436" t="str">
        <f t="shared" si="196"/>
        <v/>
      </c>
      <c r="T322" s="437">
        <f ca="1">SUMIF($N$8:S$9,"QUANT.",N322:S322)</f>
        <v>0</v>
      </c>
      <c r="U322" s="438">
        <f t="shared" ca="1" si="191"/>
        <v>0</v>
      </c>
      <c r="V322" s="450" t="str">
        <f t="shared" si="193"/>
        <v/>
      </c>
      <c r="W322" s="451">
        <f t="shared" ca="1" si="197"/>
        <v>0</v>
      </c>
      <c r="X322" s="451" t="e">
        <f t="shared" ca="1" si="198"/>
        <v>#VALUE!</v>
      </c>
      <c r="AJ322" s="614">
        <f t="shared" si="190"/>
        <v>0</v>
      </c>
      <c r="AK322" s="614">
        <v>0</v>
      </c>
    </row>
    <row r="323" spans="1:37" s="612" customFormat="1">
      <c r="A323" s="615"/>
      <c r="B323" s="621"/>
      <c r="C323" s="595" t="str">
        <f>IF($B323="","",IFERROR(VLOOKUP($B323,SERVIÇOS!$A:$F,2,0),IFERROR(VLOOKUP($B323,'COMPOSIÇÕES COMPLEMENTARES '!$C:$K,2,0),"")))</f>
        <v/>
      </c>
      <c r="D323" s="617" t="str">
        <f>IF($B323="","",IFERROR(VLOOKUP($B323,SERVIÇOS!$A:$F,3,0),IFERROR(VLOOKUP($B323,'COMPOSIÇÕES COMPLEMENTARES '!$C:$K,3,0),"")))</f>
        <v/>
      </c>
      <c r="E323" s="618"/>
      <c r="F323" s="619" t="str">
        <f>IF($B323="","",IFERROR(VLOOKUP($B323,SERVIÇOS!$A:$F,4,0),IFERROR(VLOOKUP($B323,'COMPOSIÇÕES COMPLEMENTARES '!$C:$K,6,0),"")))</f>
        <v/>
      </c>
      <c r="G323" s="619" t="str">
        <f>IF($B323="","",IFERROR(VLOOKUP($B323,SERVIÇOS!$A:$F,5,0),IFERROR(VLOOKUP($B323,'COMPOSIÇÕES COMPLEMENTARES '!$C:$K,7,0),"")))</f>
        <v/>
      </c>
      <c r="H323" s="619" t="str">
        <f t="shared" si="192"/>
        <v/>
      </c>
      <c r="I323" s="619" t="str">
        <f t="shared" si="187"/>
        <v/>
      </c>
      <c r="J323" s="619" t="str">
        <f t="shared" si="188"/>
        <v/>
      </c>
      <c r="K323" s="619" t="str">
        <f t="shared" si="189"/>
        <v/>
      </c>
      <c r="L323" s="619"/>
      <c r="N323" s="433"/>
      <c r="O323" s="434" t="str">
        <f t="shared" si="194"/>
        <v/>
      </c>
      <c r="P323" s="433"/>
      <c r="Q323" s="435" t="str">
        <f t="shared" si="195"/>
        <v/>
      </c>
      <c r="R323" s="433"/>
      <c r="S323" s="436" t="str">
        <f t="shared" si="196"/>
        <v/>
      </c>
      <c r="T323" s="437">
        <f ca="1">SUMIF($N$8:S$9,"QUANT.",N323:S323)</f>
        <v>0</v>
      </c>
      <c r="U323" s="438">
        <f t="shared" ca="1" si="191"/>
        <v>0</v>
      </c>
      <c r="V323" s="450" t="str">
        <f t="shared" si="193"/>
        <v/>
      </c>
      <c r="W323" s="451">
        <f t="shared" ca="1" si="197"/>
        <v>0</v>
      </c>
      <c r="X323" s="451" t="e">
        <f t="shared" ca="1" si="198"/>
        <v>#VALUE!</v>
      </c>
      <c r="AJ323" s="614">
        <f t="shared" si="190"/>
        <v>0</v>
      </c>
      <c r="AK323" s="614">
        <v>0</v>
      </c>
    </row>
    <row r="324" spans="1:37" s="612" customFormat="1">
      <c r="A324" s="615"/>
      <c r="B324" s="621"/>
      <c r="C324" s="595" t="str">
        <f>IF($B324="","",IFERROR(VLOOKUP($B324,SERVIÇOS!$A:$F,2,0),IFERROR(VLOOKUP($B324,'COMPOSIÇÕES COMPLEMENTARES '!$C:$K,2,0),"")))</f>
        <v/>
      </c>
      <c r="D324" s="617" t="str">
        <f>IF($B324="","",IFERROR(VLOOKUP($B324,SERVIÇOS!$A:$F,3,0),IFERROR(VLOOKUP($B324,'COMPOSIÇÕES COMPLEMENTARES '!$C:$K,3,0),"")))</f>
        <v/>
      </c>
      <c r="E324" s="618"/>
      <c r="F324" s="619" t="str">
        <f>IF($B324="","",IFERROR(VLOOKUP($B324,SERVIÇOS!$A:$F,4,0),IFERROR(VLOOKUP($B324,'COMPOSIÇÕES COMPLEMENTARES '!$C:$K,6,0),"")))</f>
        <v/>
      </c>
      <c r="G324" s="619" t="str">
        <f>IF($B324="","",IFERROR(VLOOKUP($B324,SERVIÇOS!$A:$F,5,0),IFERROR(VLOOKUP($B324,'COMPOSIÇÕES COMPLEMENTARES '!$C:$K,7,0),"")))</f>
        <v/>
      </c>
      <c r="H324" s="619" t="str">
        <f t="shared" si="192"/>
        <v/>
      </c>
      <c r="I324" s="619" t="str">
        <f t="shared" si="187"/>
        <v/>
      </c>
      <c r="J324" s="619" t="str">
        <f t="shared" si="188"/>
        <v/>
      </c>
      <c r="K324" s="619" t="str">
        <f t="shared" si="189"/>
        <v/>
      </c>
      <c r="L324" s="619"/>
      <c r="N324" s="433"/>
      <c r="O324" s="434" t="str">
        <f t="shared" si="194"/>
        <v/>
      </c>
      <c r="P324" s="433"/>
      <c r="Q324" s="435" t="str">
        <f t="shared" si="195"/>
        <v/>
      </c>
      <c r="R324" s="433"/>
      <c r="S324" s="436" t="str">
        <f t="shared" si="196"/>
        <v/>
      </c>
      <c r="T324" s="437">
        <f ca="1">SUMIF($N$8:S$9,"QUANT.",N324:S324)</f>
        <v>0</v>
      </c>
      <c r="U324" s="438">
        <f t="shared" ca="1" si="191"/>
        <v>0</v>
      </c>
      <c r="V324" s="450" t="str">
        <f t="shared" si="193"/>
        <v/>
      </c>
      <c r="W324" s="451">
        <f t="shared" ca="1" si="197"/>
        <v>0</v>
      </c>
      <c r="X324" s="451" t="e">
        <f t="shared" ca="1" si="198"/>
        <v>#VALUE!</v>
      </c>
      <c r="AJ324" s="614">
        <f t="shared" si="190"/>
        <v>0</v>
      </c>
      <c r="AK324" s="614">
        <v>0</v>
      </c>
    </row>
    <row r="325" spans="1:37" s="612" customFormat="1">
      <c r="A325" s="615"/>
      <c r="B325" s="621"/>
      <c r="C325" s="595" t="str">
        <f>IF($B325="","",IFERROR(VLOOKUP($B325,SERVIÇOS!$A:$F,2,0),IFERROR(VLOOKUP($B325,'COMPOSIÇÕES COMPLEMENTARES '!$C:$K,2,0),"")))</f>
        <v/>
      </c>
      <c r="D325" s="617" t="str">
        <f>IF($B325="","",IFERROR(VLOOKUP($B325,SERVIÇOS!$A:$F,3,0),IFERROR(VLOOKUP($B325,'COMPOSIÇÕES COMPLEMENTARES '!$C:$K,3,0),"")))</f>
        <v/>
      </c>
      <c r="E325" s="618"/>
      <c r="F325" s="619" t="str">
        <f>IF($B325="","",IFERROR(VLOOKUP($B325,SERVIÇOS!$A:$F,4,0),IFERROR(VLOOKUP($B325,'COMPOSIÇÕES COMPLEMENTARES '!$C:$K,6,0),"")))</f>
        <v/>
      </c>
      <c r="G325" s="619" t="str">
        <f>IF($B325="","",IFERROR(VLOOKUP($B325,SERVIÇOS!$A:$F,5,0),IFERROR(VLOOKUP($B325,'COMPOSIÇÕES COMPLEMENTARES '!$C:$K,7,0),"")))</f>
        <v/>
      </c>
      <c r="H325" s="619" t="str">
        <f t="shared" si="192"/>
        <v/>
      </c>
      <c r="I325" s="619" t="str">
        <f t="shared" si="187"/>
        <v/>
      </c>
      <c r="J325" s="619" t="str">
        <f t="shared" si="188"/>
        <v/>
      </c>
      <c r="K325" s="619" t="str">
        <f t="shared" si="189"/>
        <v/>
      </c>
      <c r="L325" s="619"/>
      <c r="N325" s="433"/>
      <c r="O325" s="434" t="str">
        <f t="shared" si="194"/>
        <v/>
      </c>
      <c r="P325" s="433"/>
      <c r="Q325" s="435" t="str">
        <f t="shared" si="195"/>
        <v/>
      </c>
      <c r="R325" s="433"/>
      <c r="S325" s="436" t="str">
        <f t="shared" si="196"/>
        <v/>
      </c>
      <c r="T325" s="437">
        <f ca="1">SUMIF($N$8:S$9,"QUANT.",N325:S325)</f>
        <v>0</v>
      </c>
      <c r="U325" s="438">
        <f t="shared" ca="1" si="191"/>
        <v>0</v>
      </c>
      <c r="V325" s="450" t="str">
        <f t="shared" si="193"/>
        <v/>
      </c>
      <c r="W325" s="451">
        <f t="shared" ca="1" si="197"/>
        <v>0</v>
      </c>
      <c r="X325" s="451" t="e">
        <f t="shared" ca="1" si="198"/>
        <v>#VALUE!</v>
      </c>
      <c r="AJ325" s="614">
        <f t="shared" si="190"/>
        <v>0</v>
      </c>
      <c r="AK325" s="614">
        <v>0</v>
      </c>
    </row>
    <row r="326" spans="1:37" s="612" customFormat="1">
      <c r="A326" s="615"/>
      <c r="B326" s="621"/>
      <c r="C326" s="595" t="str">
        <f>IF($B326="","",IFERROR(VLOOKUP($B326,SERVIÇOS!$A:$F,2,0),IFERROR(VLOOKUP($B326,'COMPOSIÇÕES COMPLEMENTARES '!$C:$K,2,0),"")))</f>
        <v/>
      </c>
      <c r="D326" s="617" t="str">
        <f>IF($B326="","",IFERROR(VLOOKUP($B326,SERVIÇOS!$A:$F,3,0),IFERROR(VLOOKUP($B326,'COMPOSIÇÕES COMPLEMENTARES '!$C:$K,3,0),"")))</f>
        <v/>
      </c>
      <c r="E326" s="618"/>
      <c r="F326" s="619" t="str">
        <f>IF($B326="","",IFERROR(VLOOKUP($B326,SERVIÇOS!$A:$F,4,0),IFERROR(VLOOKUP($B326,'COMPOSIÇÕES COMPLEMENTARES '!$C:$K,6,0),"")))</f>
        <v/>
      </c>
      <c r="G326" s="619" t="str">
        <f>IF($B326="","",IFERROR(VLOOKUP($B326,SERVIÇOS!$A:$F,5,0),IFERROR(VLOOKUP($B326,'COMPOSIÇÕES COMPLEMENTARES '!$C:$K,7,0),"")))</f>
        <v/>
      </c>
      <c r="H326" s="619" t="str">
        <f t="shared" si="192"/>
        <v/>
      </c>
      <c r="I326" s="619" t="str">
        <f t="shared" si="187"/>
        <v/>
      </c>
      <c r="J326" s="619" t="str">
        <f t="shared" si="188"/>
        <v/>
      </c>
      <c r="K326" s="619" t="str">
        <f t="shared" si="189"/>
        <v/>
      </c>
      <c r="L326" s="619"/>
      <c r="N326" s="433"/>
      <c r="O326" s="434" t="str">
        <f t="shared" si="194"/>
        <v/>
      </c>
      <c r="P326" s="433"/>
      <c r="Q326" s="435" t="str">
        <f t="shared" si="195"/>
        <v/>
      </c>
      <c r="R326" s="433"/>
      <c r="S326" s="436" t="str">
        <f t="shared" si="196"/>
        <v/>
      </c>
      <c r="T326" s="437">
        <f ca="1">SUMIF($N$8:S$9,"QUANT.",N326:S326)</f>
        <v>0</v>
      </c>
      <c r="U326" s="438">
        <f t="shared" ca="1" si="191"/>
        <v>0</v>
      </c>
      <c r="V326" s="450" t="str">
        <f t="shared" si="193"/>
        <v/>
      </c>
      <c r="W326" s="451">
        <f t="shared" ca="1" si="197"/>
        <v>0</v>
      </c>
      <c r="X326" s="451" t="e">
        <f t="shared" ca="1" si="198"/>
        <v>#VALUE!</v>
      </c>
      <c r="AJ326" s="614">
        <f t="shared" si="190"/>
        <v>0</v>
      </c>
      <c r="AK326" s="614">
        <v>0</v>
      </c>
    </row>
    <row r="327" spans="1:37" s="612" customFormat="1">
      <c r="A327" s="615"/>
      <c r="B327" s="621"/>
      <c r="C327" s="595" t="str">
        <f>IF($B327="","",IFERROR(VLOOKUP($B327,SERVIÇOS!$A:$F,2,0),IFERROR(VLOOKUP($B327,'COMPOSIÇÕES COMPLEMENTARES '!$C:$K,2,0),"")))</f>
        <v/>
      </c>
      <c r="D327" s="617" t="str">
        <f>IF($B327="","",IFERROR(VLOOKUP($B327,SERVIÇOS!$A:$F,3,0),IFERROR(VLOOKUP($B327,'COMPOSIÇÕES COMPLEMENTARES '!$C:$K,3,0),"")))</f>
        <v/>
      </c>
      <c r="E327" s="618"/>
      <c r="F327" s="619" t="str">
        <f>IF($B327="","",IFERROR(VLOOKUP($B327,SERVIÇOS!$A:$F,4,0),IFERROR(VLOOKUP($B327,'COMPOSIÇÕES COMPLEMENTARES '!$C:$K,6,0),"")))</f>
        <v/>
      </c>
      <c r="G327" s="619" t="str">
        <f>IF($B327="","",IFERROR(VLOOKUP($B327,SERVIÇOS!$A:$F,5,0),IFERROR(VLOOKUP($B327,'COMPOSIÇÕES COMPLEMENTARES '!$C:$K,7,0),"")))</f>
        <v/>
      </c>
      <c r="H327" s="619" t="str">
        <f t="shared" si="192"/>
        <v/>
      </c>
      <c r="I327" s="619" t="str">
        <f t="shared" si="187"/>
        <v/>
      </c>
      <c r="J327" s="619" t="str">
        <f t="shared" si="188"/>
        <v/>
      </c>
      <c r="K327" s="619" t="str">
        <f t="shared" si="189"/>
        <v/>
      </c>
      <c r="L327" s="619"/>
      <c r="N327" s="433"/>
      <c r="O327" s="434" t="str">
        <f t="shared" si="194"/>
        <v/>
      </c>
      <c r="P327" s="433"/>
      <c r="Q327" s="435" t="str">
        <f t="shared" si="195"/>
        <v/>
      </c>
      <c r="R327" s="433"/>
      <c r="S327" s="436" t="str">
        <f t="shared" si="196"/>
        <v/>
      </c>
      <c r="T327" s="437">
        <f ca="1">SUMIF($N$8:S$9,"QUANT.",N327:S327)</f>
        <v>0</v>
      </c>
      <c r="U327" s="438">
        <f t="shared" ca="1" si="191"/>
        <v>0</v>
      </c>
      <c r="V327" s="450" t="str">
        <f t="shared" si="193"/>
        <v/>
      </c>
      <c r="W327" s="451">
        <f t="shared" ca="1" si="197"/>
        <v>0</v>
      </c>
      <c r="X327" s="451" t="e">
        <f t="shared" ca="1" si="198"/>
        <v>#VALUE!</v>
      </c>
      <c r="AJ327" s="614">
        <f t="shared" si="190"/>
        <v>0</v>
      </c>
      <c r="AK327" s="614">
        <v>0</v>
      </c>
    </row>
    <row r="328" spans="1:37" s="612" customFormat="1">
      <c r="A328" s="615"/>
      <c r="B328" s="621"/>
      <c r="C328" s="595" t="str">
        <f>IF($B328="","",IFERROR(VLOOKUP($B328,SERVIÇOS!$A:$F,2,0),IFERROR(VLOOKUP($B328,'COMPOSIÇÕES COMPLEMENTARES '!$C:$K,2,0),"")))</f>
        <v/>
      </c>
      <c r="D328" s="617" t="str">
        <f>IF($B328="","",IFERROR(VLOOKUP($B328,SERVIÇOS!$A:$F,3,0),IFERROR(VLOOKUP($B328,'COMPOSIÇÕES COMPLEMENTARES '!$C:$K,3,0),"")))</f>
        <v/>
      </c>
      <c r="E328" s="618"/>
      <c r="F328" s="619" t="str">
        <f>IF($B328="","",IFERROR(VLOOKUP($B328,SERVIÇOS!$A:$F,4,0),IFERROR(VLOOKUP($B328,'COMPOSIÇÕES COMPLEMENTARES '!$C:$K,6,0),"")))</f>
        <v/>
      </c>
      <c r="G328" s="619" t="str">
        <f>IF($B328="","",IFERROR(VLOOKUP($B328,SERVIÇOS!$A:$F,5,0),IFERROR(VLOOKUP($B328,'COMPOSIÇÕES COMPLEMENTARES '!$C:$K,7,0),"")))</f>
        <v/>
      </c>
      <c r="H328" s="619" t="str">
        <f t="shared" si="192"/>
        <v/>
      </c>
      <c r="I328" s="619" t="str">
        <f t="shared" ref="I328:I391" si="199">IF(E328="","",TRUNC((E328*F328),2))</f>
        <v/>
      </c>
      <c r="J328" s="619" t="str">
        <f t="shared" ref="J328:J391" si="200">IF(E328="","",TRUNC((E328*G328),2))</f>
        <v/>
      </c>
      <c r="K328" s="619" t="str">
        <f t="shared" si="189"/>
        <v/>
      </c>
      <c r="L328" s="619"/>
      <c r="N328" s="433"/>
      <c r="O328" s="434" t="str">
        <f t="shared" si="194"/>
        <v/>
      </c>
      <c r="P328" s="433"/>
      <c r="Q328" s="435" t="str">
        <f t="shared" si="195"/>
        <v/>
      </c>
      <c r="R328" s="433"/>
      <c r="S328" s="436" t="str">
        <f t="shared" si="196"/>
        <v/>
      </c>
      <c r="T328" s="437">
        <f ca="1">SUMIF($N$8:S$9,"QUANT.",N328:S328)</f>
        <v>0</v>
      </c>
      <c r="U328" s="438">
        <f t="shared" ca="1" si="191"/>
        <v>0</v>
      </c>
      <c r="V328" s="450" t="str">
        <f t="shared" si="193"/>
        <v/>
      </c>
      <c r="W328" s="451">
        <f t="shared" ca="1" si="197"/>
        <v>0</v>
      </c>
      <c r="X328" s="451" t="e">
        <f t="shared" ca="1" si="198"/>
        <v>#VALUE!</v>
      </c>
      <c r="AJ328" s="614">
        <f t="shared" si="190"/>
        <v>0</v>
      </c>
      <c r="AK328" s="614">
        <v>0</v>
      </c>
    </row>
    <row r="329" spans="1:37" s="612" customFormat="1">
      <c r="A329" s="615"/>
      <c r="B329" s="621"/>
      <c r="C329" s="595" t="str">
        <f>IF($B329="","",IFERROR(VLOOKUP($B329,SERVIÇOS!$A:$F,2,0),IFERROR(VLOOKUP($B329,'COMPOSIÇÕES COMPLEMENTARES '!$C:$K,2,0),"")))</f>
        <v/>
      </c>
      <c r="D329" s="617" t="str">
        <f>IF($B329="","",IFERROR(VLOOKUP($B329,SERVIÇOS!$A:$F,3,0),IFERROR(VLOOKUP($B329,'COMPOSIÇÕES COMPLEMENTARES '!$C:$K,3,0),"")))</f>
        <v/>
      </c>
      <c r="E329" s="618"/>
      <c r="F329" s="619" t="str">
        <f>IF($B329="","",IFERROR(VLOOKUP($B329,SERVIÇOS!$A:$F,4,0),IFERROR(VLOOKUP($B329,'COMPOSIÇÕES COMPLEMENTARES '!$C:$K,6,0),"")))</f>
        <v/>
      </c>
      <c r="G329" s="619" t="str">
        <f>IF($B329="","",IFERROR(VLOOKUP($B329,SERVIÇOS!$A:$F,5,0),IFERROR(VLOOKUP($B329,'COMPOSIÇÕES COMPLEMENTARES '!$C:$K,7,0),"")))</f>
        <v/>
      </c>
      <c r="H329" s="619" t="str">
        <f t="shared" si="192"/>
        <v/>
      </c>
      <c r="I329" s="619" t="str">
        <f t="shared" si="199"/>
        <v/>
      </c>
      <c r="J329" s="619" t="str">
        <f t="shared" si="200"/>
        <v/>
      </c>
      <c r="K329" s="619" t="str">
        <f t="shared" si="189"/>
        <v/>
      </c>
      <c r="L329" s="619"/>
      <c r="N329" s="433"/>
      <c r="O329" s="434" t="str">
        <f t="shared" si="194"/>
        <v/>
      </c>
      <c r="P329" s="433"/>
      <c r="Q329" s="435" t="str">
        <f t="shared" si="195"/>
        <v/>
      </c>
      <c r="R329" s="433"/>
      <c r="S329" s="436" t="str">
        <f t="shared" si="196"/>
        <v/>
      </c>
      <c r="T329" s="437">
        <f ca="1">SUMIF($N$8:S$9,"QUANT.",N329:S329)</f>
        <v>0</v>
      </c>
      <c r="U329" s="438">
        <f t="shared" ca="1" si="191"/>
        <v>0</v>
      </c>
      <c r="V329" s="450" t="str">
        <f t="shared" si="193"/>
        <v/>
      </c>
      <c r="W329" s="451">
        <f t="shared" ca="1" si="197"/>
        <v>0</v>
      </c>
      <c r="X329" s="451" t="e">
        <f t="shared" ca="1" si="198"/>
        <v>#VALUE!</v>
      </c>
      <c r="AJ329" s="614">
        <f t="shared" si="190"/>
        <v>0</v>
      </c>
      <c r="AK329" s="614">
        <v>0</v>
      </c>
    </row>
    <row r="330" spans="1:37" s="612" customFormat="1">
      <c r="A330" s="615"/>
      <c r="B330" s="621"/>
      <c r="C330" s="595" t="str">
        <f>IF($B330="","",IFERROR(VLOOKUP($B330,SERVIÇOS!$A:$F,2,0),IFERROR(VLOOKUP($B330,'COMPOSIÇÕES COMPLEMENTARES '!$C:$K,2,0),"")))</f>
        <v/>
      </c>
      <c r="D330" s="617" t="str">
        <f>IF($B330="","",IFERROR(VLOOKUP($B330,SERVIÇOS!$A:$F,3,0),IFERROR(VLOOKUP($B330,'COMPOSIÇÕES COMPLEMENTARES '!$C:$K,3,0),"")))</f>
        <v/>
      </c>
      <c r="E330" s="618"/>
      <c r="F330" s="619" t="str">
        <f>IF($B330="","",IFERROR(VLOOKUP($B330,SERVIÇOS!$A:$F,4,0),IFERROR(VLOOKUP($B330,'COMPOSIÇÕES COMPLEMENTARES '!$C:$K,6,0),"")))</f>
        <v/>
      </c>
      <c r="G330" s="619" t="str">
        <f>IF($B330="","",IFERROR(VLOOKUP($B330,SERVIÇOS!$A:$F,5,0),IFERROR(VLOOKUP($B330,'COMPOSIÇÕES COMPLEMENTARES '!$C:$K,7,0),"")))</f>
        <v/>
      </c>
      <c r="H330" s="619" t="str">
        <f t="shared" si="192"/>
        <v/>
      </c>
      <c r="I330" s="619" t="str">
        <f t="shared" si="199"/>
        <v/>
      </c>
      <c r="J330" s="619" t="str">
        <f t="shared" si="200"/>
        <v/>
      </c>
      <c r="K330" s="619" t="str">
        <f t="shared" si="189"/>
        <v/>
      </c>
      <c r="L330" s="619"/>
      <c r="N330" s="433"/>
      <c r="O330" s="434" t="str">
        <f t="shared" si="194"/>
        <v/>
      </c>
      <c r="P330" s="433"/>
      <c r="Q330" s="435" t="str">
        <f t="shared" si="195"/>
        <v/>
      </c>
      <c r="R330" s="433"/>
      <c r="S330" s="436" t="str">
        <f t="shared" si="196"/>
        <v/>
      </c>
      <c r="T330" s="437">
        <f ca="1">SUMIF($N$8:S$9,"QUANT.",N330:S330)</f>
        <v>0</v>
      </c>
      <c r="U330" s="438">
        <f t="shared" ca="1" si="191"/>
        <v>0</v>
      </c>
      <c r="V330" s="450" t="str">
        <f t="shared" si="193"/>
        <v/>
      </c>
      <c r="W330" s="451">
        <f t="shared" ca="1" si="197"/>
        <v>0</v>
      </c>
      <c r="X330" s="451" t="e">
        <f t="shared" ca="1" si="198"/>
        <v>#VALUE!</v>
      </c>
      <c r="AJ330" s="614">
        <f t="shared" si="190"/>
        <v>0</v>
      </c>
      <c r="AK330" s="614">
        <v>0</v>
      </c>
    </row>
    <row r="331" spans="1:37" s="612" customFormat="1">
      <c r="A331" s="615"/>
      <c r="B331" s="621"/>
      <c r="C331" s="595" t="str">
        <f>IF($B331="","",IFERROR(VLOOKUP($B331,SERVIÇOS!$A:$F,2,0),IFERROR(VLOOKUP($B331,'COMPOSIÇÕES COMPLEMENTARES '!$C:$K,2,0),"")))</f>
        <v/>
      </c>
      <c r="D331" s="617" t="str">
        <f>IF($B331="","",IFERROR(VLOOKUP($B331,SERVIÇOS!$A:$F,3,0),IFERROR(VLOOKUP($B331,'COMPOSIÇÕES COMPLEMENTARES '!$C:$K,3,0),"")))</f>
        <v/>
      </c>
      <c r="E331" s="618"/>
      <c r="F331" s="619" t="str">
        <f>IF($B331="","",IFERROR(VLOOKUP($B331,SERVIÇOS!$A:$F,4,0),IFERROR(VLOOKUP($B331,'COMPOSIÇÕES COMPLEMENTARES '!$C:$K,6,0),"")))</f>
        <v/>
      </c>
      <c r="G331" s="619" t="str">
        <f>IF($B331="","",IFERROR(VLOOKUP($B331,SERVIÇOS!$A:$F,5,0),IFERROR(VLOOKUP($B331,'COMPOSIÇÕES COMPLEMENTARES '!$C:$K,7,0),"")))</f>
        <v/>
      </c>
      <c r="H331" s="619" t="str">
        <f t="shared" si="192"/>
        <v/>
      </c>
      <c r="I331" s="619" t="str">
        <f t="shared" si="199"/>
        <v/>
      </c>
      <c r="J331" s="619" t="str">
        <f t="shared" si="200"/>
        <v/>
      </c>
      <c r="K331" s="619" t="str">
        <f t="shared" si="189"/>
        <v/>
      </c>
      <c r="L331" s="619"/>
      <c r="N331" s="433"/>
      <c r="O331" s="434" t="str">
        <f t="shared" si="194"/>
        <v/>
      </c>
      <c r="P331" s="433"/>
      <c r="Q331" s="435" t="str">
        <f t="shared" si="195"/>
        <v/>
      </c>
      <c r="R331" s="433"/>
      <c r="S331" s="436" t="str">
        <f t="shared" si="196"/>
        <v/>
      </c>
      <c r="T331" s="437">
        <f ca="1">SUMIF($N$8:S$9,"QUANT.",N331:S331)</f>
        <v>0</v>
      </c>
      <c r="U331" s="438">
        <f t="shared" ca="1" si="191"/>
        <v>0</v>
      </c>
      <c r="V331" s="450" t="str">
        <f t="shared" si="193"/>
        <v/>
      </c>
      <c r="W331" s="451">
        <f t="shared" ca="1" si="197"/>
        <v>0</v>
      </c>
      <c r="X331" s="451" t="e">
        <f t="shared" ca="1" si="198"/>
        <v>#VALUE!</v>
      </c>
      <c r="AJ331" s="614">
        <f t="shared" si="190"/>
        <v>0</v>
      </c>
      <c r="AK331" s="614">
        <v>0</v>
      </c>
    </row>
    <row r="332" spans="1:37" s="612" customFormat="1">
      <c r="A332" s="615"/>
      <c r="B332" s="621"/>
      <c r="C332" s="595" t="str">
        <f>IF($B332="","",IFERROR(VLOOKUP($B332,SERVIÇOS!$A:$F,2,0),IFERROR(VLOOKUP($B332,'COMPOSIÇÕES COMPLEMENTARES '!$C:$K,2,0),"")))</f>
        <v/>
      </c>
      <c r="D332" s="617" t="str">
        <f>IF($B332="","",IFERROR(VLOOKUP($B332,SERVIÇOS!$A:$F,3,0),IFERROR(VLOOKUP($B332,'COMPOSIÇÕES COMPLEMENTARES '!$C:$K,3,0),"")))</f>
        <v/>
      </c>
      <c r="E332" s="618"/>
      <c r="F332" s="619" t="str">
        <f>IF($B332="","",IFERROR(VLOOKUP($B332,SERVIÇOS!$A:$F,4,0),IFERROR(VLOOKUP($B332,'COMPOSIÇÕES COMPLEMENTARES '!$C:$K,6,0),"")))</f>
        <v/>
      </c>
      <c r="G332" s="619" t="str">
        <f>IF($B332="","",IFERROR(VLOOKUP($B332,SERVIÇOS!$A:$F,5,0),IFERROR(VLOOKUP($B332,'COMPOSIÇÕES COMPLEMENTARES '!$C:$K,7,0),"")))</f>
        <v/>
      </c>
      <c r="H332" s="619" t="str">
        <f t="shared" si="192"/>
        <v/>
      </c>
      <c r="I332" s="619" t="str">
        <f t="shared" si="199"/>
        <v/>
      </c>
      <c r="J332" s="619" t="str">
        <f t="shared" si="200"/>
        <v/>
      </c>
      <c r="K332" s="619" t="str">
        <f t="shared" si="189"/>
        <v/>
      </c>
      <c r="L332" s="619"/>
      <c r="N332" s="433"/>
      <c r="O332" s="434" t="str">
        <f t="shared" si="194"/>
        <v/>
      </c>
      <c r="P332" s="433"/>
      <c r="Q332" s="435" t="str">
        <f t="shared" si="195"/>
        <v/>
      </c>
      <c r="R332" s="433"/>
      <c r="S332" s="436" t="str">
        <f t="shared" si="196"/>
        <v/>
      </c>
      <c r="T332" s="437">
        <f ca="1">SUMIF($N$8:S$9,"QUANT.",N332:S332)</f>
        <v>0</v>
      </c>
      <c r="U332" s="438">
        <f t="shared" ca="1" si="191"/>
        <v>0</v>
      </c>
      <c r="V332" s="450" t="str">
        <f t="shared" si="193"/>
        <v/>
      </c>
      <c r="W332" s="451">
        <f t="shared" ca="1" si="197"/>
        <v>0</v>
      </c>
      <c r="X332" s="451" t="e">
        <f t="shared" ca="1" si="198"/>
        <v>#VALUE!</v>
      </c>
      <c r="AJ332" s="614">
        <f t="shared" si="190"/>
        <v>0</v>
      </c>
      <c r="AK332" s="614">
        <v>0</v>
      </c>
    </row>
    <row r="333" spans="1:37" s="612" customFormat="1">
      <c r="A333" s="615"/>
      <c r="B333" s="621"/>
      <c r="C333" s="595" t="str">
        <f>IF($B333="","",IFERROR(VLOOKUP($B333,SERVIÇOS!$A:$F,2,0),IFERROR(VLOOKUP($B333,'COMPOSIÇÕES COMPLEMENTARES '!$C:$K,2,0),"")))</f>
        <v/>
      </c>
      <c r="D333" s="617" t="str">
        <f>IF($B333="","",IFERROR(VLOOKUP($B333,SERVIÇOS!$A:$F,3,0),IFERROR(VLOOKUP($B333,'COMPOSIÇÕES COMPLEMENTARES '!$C:$K,3,0),"")))</f>
        <v/>
      </c>
      <c r="E333" s="618"/>
      <c r="F333" s="619" t="str">
        <f>IF($B333="","",IFERROR(VLOOKUP($B333,SERVIÇOS!$A:$F,4,0),IFERROR(VLOOKUP($B333,'COMPOSIÇÕES COMPLEMENTARES '!$C:$K,6,0),"")))</f>
        <v/>
      </c>
      <c r="G333" s="619" t="str">
        <f>IF($B333="","",IFERROR(VLOOKUP($B333,SERVIÇOS!$A:$F,5,0),IFERROR(VLOOKUP($B333,'COMPOSIÇÕES COMPLEMENTARES '!$C:$K,7,0),"")))</f>
        <v/>
      </c>
      <c r="H333" s="619" t="str">
        <f t="shared" si="192"/>
        <v/>
      </c>
      <c r="I333" s="619" t="str">
        <f t="shared" si="199"/>
        <v/>
      </c>
      <c r="J333" s="619" t="str">
        <f t="shared" si="200"/>
        <v/>
      </c>
      <c r="K333" s="619" t="str">
        <f t="shared" si="189"/>
        <v/>
      </c>
      <c r="L333" s="619"/>
      <c r="N333" s="433"/>
      <c r="O333" s="434" t="str">
        <f t="shared" si="194"/>
        <v/>
      </c>
      <c r="P333" s="433"/>
      <c r="Q333" s="435" t="str">
        <f t="shared" si="195"/>
        <v/>
      </c>
      <c r="R333" s="433"/>
      <c r="S333" s="436" t="str">
        <f t="shared" si="196"/>
        <v/>
      </c>
      <c r="T333" s="437">
        <f ca="1">SUMIF($N$8:S$9,"QUANT.",N333:S333)</f>
        <v>0</v>
      </c>
      <c r="U333" s="438">
        <f t="shared" ca="1" si="191"/>
        <v>0</v>
      </c>
      <c r="V333" s="450" t="str">
        <f t="shared" si="193"/>
        <v/>
      </c>
      <c r="W333" s="451">
        <f t="shared" ca="1" si="197"/>
        <v>0</v>
      </c>
      <c r="X333" s="451" t="e">
        <f t="shared" ca="1" si="198"/>
        <v>#VALUE!</v>
      </c>
      <c r="AJ333" s="614">
        <f t="shared" si="190"/>
        <v>0</v>
      </c>
      <c r="AK333" s="614">
        <v>0</v>
      </c>
    </row>
    <row r="334" spans="1:37" s="612" customFormat="1">
      <c r="A334" s="615"/>
      <c r="B334" s="621"/>
      <c r="C334" s="595" t="str">
        <f>IF($B334="","",IFERROR(VLOOKUP($B334,SERVIÇOS!$A:$F,2,0),IFERROR(VLOOKUP($B334,'COMPOSIÇÕES COMPLEMENTARES '!$C:$K,2,0),"")))</f>
        <v/>
      </c>
      <c r="D334" s="617" t="str">
        <f>IF($B334="","",IFERROR(VLOOKUP($B334,SERVIÇOS!$A:$F,3,0),IFERROR(VLOOKUP($B334,'COMPOSIÇÕES COMPLEMENTARES '!$C:$K,3,0),"")))</f>
        <v/>
      </c>
      <c r="E334" s="618"/>
      <c r="F334" s="619" t="str">
        <f>IF($B334="","",IFERROR(VLOOKUP($B334,SERVIÇOS!$A:$F,4,0),IFERROR(VLOOKUP($B334,'COMPOSIÇÕES COMPLEMENTARES '!$C:$K,6,0),"")))</f>
        <v/>
      </c>
      <c r="G334" s="619" t="str">
        <f>IF($B334="","",IFERROR(VLOOKUP($B334,SERVIÇOS!$A:$F,5,0),IFERROR(VLOOKUP($B334,'COMPOSIÇÕES COMPLEMENTARES '!$C:$K,7,0),"")))</f>
        <v/>
      </c>
      <c r="H334" s="619" t="str">
        <f t="shared" si="192"/>
        <v/>
      </c>
      <c r="I334" s="619" t="str">
        <f t="shared" si="199"/>
        <v/>
      </c>
      <c r="J334" s="619" t="str">
        <f t="shared" si="200"/>
        <v/>
      </c>
      <c r="K334" s="619" t="str">
        <f t="shared" si="189"/>
        <v/>
      </c>
      <c r="L334" s="619"/>
      <c r="N334" s="433"/>
      <c r="O334" s="434" t="str">
        <f t="shared" si="194"/>
        <v/>
      </c>
      <c r="P334" s="433"/>
      <c r="Q334" s="435" t="str">
        <f t="shared" si="195"/>
        <v/>
      </c>
      <c r="R334" s="433"/>
      <c r="S334" s="436" t="str">
        <f t="shared" si="196"/>
        <v/>
      </c>
      <c r="T334" s="437">
        <f ca="1">SUMIF($N$8:S$9,"QUANT.",N334:S334)</f>
        <v>0</v>
      </c>
      <c r="U334" s="438">
        <f t="shared" ca="1" si="191"/>
        <v>0</v>
      </c>
      <c r="V334" s="450" t="str">
        <f t="shared" si="193"/>
        <v/>
      </c>
      <c r="W334" s="451">
        <f t="shared" ca="1" si="197"/>
        <v>0</v>
      </c>
      <c r="X334" s="451" t="e">
        <f t="shared" ca="1" si="198"/>
        <v>#VALUE!</v>
      </c>
      <c r="AJ334" s="614">
        <f t="shared" si="190"/>
        <v>0</v>
      </c>
      <c r="AK334" s="614">
        <v>0</v>
      </c>
    </row>
    <row r="335" spans="1:37" s="612" customFormat="1">
      <c r="A335" s="615"/>
      <c r="B335" s="621"/>
      <c r="C335" s="595" t="str">
        <f>IF($B335="","",IFERROR(VLOOKUP($B335,SERVIÇOS!$A:$F,2,0),IFERROR(VLOOKUP($B335,'COMPOSIÇÕES COMPLEMENTARES '!$C:$K,2,0),"")))</f>
        <v/>
      </c>
      <c r="D335" s="617" t="str">
        <f>IF($B335="","",IFERROR(VLOOKUP($B335,SERVIÇOS!$A:$F,3,0),IFERROR(VLOOKUP($B335,'COMPOSIÇÕES COMPLEMENTARES '!$C:$K,3,0),"")))</f>
        <v/>
      </c>
      <c r="E335" s="618"/>
      <c r="F335" s="619" t="str">
        <f>IF($B335="","",IFERROR(VLOOKUP($B335,SERVIÇOS!$A:$F,4,0),IFERROR(VLOOKUP($B335,'COMPOSIÇÕES COMPLEMENTARES '!$C:$K,6,0),"")))</f>
        <v/>
      </c>
      <c r="G335" s="619" t="str">
        <f>IF($B335="","",IFERROR(VLOOKUP($B335,SERVIÇOS!$A:$F,5,0),IFERROR(VLOOKUP($B335,'COMPOSIÇÕES COMPLEMENTARES '!$C:$K,7,0),"")))</f>
        <v/>
      </c>
      <c r="H335" s="619" t="str">
        <f t="shared" si="192"/>
        <v/>
      </c>
      <c r="I335" s="619" t="str">
        <f t="shared" si="199"/>
        <v/>
      </c>
      <c r="J335" s="619" t="str">
        <f t="shared" si="200"/>
        <v/>
      </c>
      <c r="K335" s="619" t="str">
        <f t="shared" si="189"/>
        <v/>
      </c>
      <c r="L335" s="619"/>
      <c r="N335" s="433"/>
      <c r="O335" s="434" t="str">
        <f t="shared" si="194"/>
        <v/>
      </c>
      <c r="P335" s="433"/>
      <c r="Q335" s="435" t="str">
        <f t="shared" si="195"/>
        <v/>
      </c>
      <c r="R335" s="433"/>
      <c r="S335" s="436" t="str">
        <f t="shared" si="196"/>
        <v/>
      </c>
      <c r="T335" s="437">
        <f ca="1">SUMIF($N$8:S$9,"QUANT.",N335:S335)</f>
        <v>0</v>
      </c>
      <c r="U335" s="438">
        <f t="shared" ca="1" si="191"/>
        <v>0</v>
      </c>
      <c r="V335" s="450" t="str">
        <f t="shared" si="193"/>
        <v/>
      </c>
      <c r="W335" s="451">
        <f t="shared" ca="1" si="197"/>
        <v>0</v>
      </c>
      <c r="X335" s="451" t="e">
        <f t="shared" ca="1" si="198"/>
        <v>#VALUE!</v>
      </c>
      <c r="AJ335" s="614">
        <f t="shared" si="190"/>
        <v>0</v>
      </c>
      <c r="AK335" s="614">
        <v>0</v>
      </c>
    </row>
    <row r="336" spans="1:37" s="612" customFormat="1">
      <c r="A336" s="615"/>
      <c r="B336" s="621"/>
      <c r="C336" s="595" t="str">
        <f>IF($B336="","",IFERROR(VLOOKUP($B336,SERVIÇOS!$A:$F,2,0),IFERROR(VLOOKUP($B336,'COMPOSIÇÕES COMPLEMENTARES '!$C:$K,2,0),"")))</f>
        <v/>
      </c>
      <c r="D336" s="617" t="str">
        <f>IF($B336="","",IFERROR(VLOOKUP($B336,SERVIÇOS!$A:$F,3,0),IFERROR(VLOOKUP($B336,'COMPOSIÇÕES COMPLEMENTARES '!$C:$K,3,0),"")))</f>
        <v/>
      </c>
      <c r="E336" s="618"/>
      <c r="F336" s="619" t="str">
        <f>IF($B336="","",IFERROR(VLOOKUP($B336,SERVIÇOS!$A:$F,4,0),IFERROR(VLOOKUP($B336,'COMPOSIÇÕES COMPLEMENTARES '!$C:$K,6,0),"")))</f>
        <v/>
      </c>
      <c r="G336" s="619" t="str">
        <f>IF($B336="","",IFERROR(VLOOKUP($B336,SERVIÇOS!$A:$F,5,0),IFERROR(VLOOKUP($B336,'COMPOSIÇÕES COMPLEMENTARES '!$C:$K,7,0),"")))</f>
        <v/>
      </c>
      <c r="H336" s="619" t="str">
        <f t="shared" si="192"/>
        <v/>
      </c>
      <c r="I336" s="619" t="str">
        <f t="shared" si="199"/>
        <v/>
      </c>
      <c r="J336" s="619" t="str">
        <f t="shared" si="200"/>
        <v/>
      </c>
      <c r="K336" s="619" t="str">
        <f t="shared" si="189"/>
        <v/>
      </c>
      <c r="L336" s="619"/>
      <c r="N336" s="433"/>
      <c r="O336" s="434" t="str">
        <f t="shared" si="194"/>
        <v/>
      </c>
      <c r="P336" s="433"/>
      <c r="Q336" s="435" t="str">
        <f t="shared" si="195"/>
        <v/>
      </c>
      <c r="R336" s="433"/>
      <c r="S336" s="436" t="str">
        <f t="shared" si="196"/>
        <v/>
      </c>
      <c r="T336" s="437">
        <f ca="1">SUMIF($N$8:S$9,"QUANT.",N336:S336)</f>
        <v>0</v>
      </c>
      <c r="U336" s="438">
        <f t="shared" ca="1" si="191"/>
        <v>0</v>
      </c>
      <c r="V336" s="450" t="str">
        <f t="shared" si="193"/>
        <v/>
      </c>
      <c r="W336" s="451">
        <f t="shared" ca="1" si="197"/>
        <v>0</v>
      </c>
      <c r="X336" s="451" t="e">
        <f t="shared" ca="1" si="198"/>
        <v>#VALUE!</v>
      </c>
      <c r="AJ336" s="614">
        <f t="shared" si="190"/>
        <v>0</v>
      </c>
      <c r="AK336" s="614">
        <v>0</v>
      </c>
    </row>
    <row r="337" spans="1:37" s="612" customFormat="1">
      <c r="A337" s="615"/>
      <c r="B337" s="621"/>
      <c r="C337" s="595" t="str">
        <f>IF($B337="","",IFERROR(VLOOKUP($B337,SERVIÇOS!$A:$F,2,0),IFERROR(VLOOKUP($B337,'COMPOSIÇÕES COMPLEMENTARES '!$C:$K,2,0),"")))</f>
        <v/>
      </c>
      <c r="D337" s="617" t="str">
        <f>IF($B337="","",IFERROR(VLOOKUP($B337,SERVIÇOS!$A:$F,3,0),IFERROR(VLOOKUP($B337,'COMPOSIÇÕES COMPLEMENTARES '!$C:$K,3,0),"")))</f>
        <v/>
      </c>
      <c r="E337" s="618"/>
      <c r="F337" s="619" t="str">
        <f>IF($B337="","",IFERROR(VLOOKUP($B337,SERVIÇOS!$A:$F,4,0),IFERROR(VLOOKUP($B337,'COMPOSIÇÕES COMPLEMENTARES '!$C:$K,6,0),"")))</f>
        <v/>
      </c>
      <c r="G337" s="619" t="str">
        <f>IF($B337="","",IFERROR(VLOOKUP($B337,SERVIÇOS!$A:$F,5,0),IFERROR(VLOOKUP($B337,'COMPOSIÇÕES COMPLEMENTARES '!$C:$K,7,0),"")))</f>
        <v/>
      </c>
      <c r="H337" s="619" t="str">
        <f t="shared" si="192"/>
        <v/>
      </c>
      <c r="I337" s="619" t="str">
        <f t="shared" si="199"/>
        <v/>
      </c>
      <c r="J337" s="619" t="str">
        <f t="shared" si="200"/>
        <v/>
      </c>
      <c r="K337" s="619" t="str">
        <f t="shared" ref="K337:K400" si="201">IF(E337="","",I337+J337)</f>
        <v/>
      </c>
      <c r="L337" s="619"/>
      <c r="N337" s="433"/>
      <c r="O337" s="434" t="str">
        <f t="shared" si="194"/>
        <v/>
      </c>
      <c r="P337" s="433"/>
      <c r="Q337" s="435" t="str">
        <f t="shared" si="195"/>
        <v/>
      </c>
      <c r="R337" s="433"/>
      <c r="S337" s="436" t="str">
        <f t="shared" si="196"/>
        <v/>
      </c>
      <c r="T337" s="437">
        <f ca="1">SUMIF($N$8:S$9,"QUANT.",N337:S337)</f>
        <v>0</v>
      </c>
      <c r="U337" s="438">
        <f t="shared" ca="1" si="191"/>
        <v>0</v>
      </c>
      <c r="V337" s="450" t="str">
        <f t="shared" si="193"/>
        <v/>
      </c>
      <c r="W337" s="451">
        <f t="shared" ca="1" si="197"/>
        <v>0</v>
      </c>
      <c r="X337" s="451" t="e">
        <f t="shared" ca="1" si="198"/>
        <v>#VALUE!</v>
      </c>
      <c r="AJ337" s="614">
        <f t="shared" si="190"/>
        <v>0</v>
      </c>
      <c r="AK337" s="614">
        <v>0</v>
      </c>
    </row>
    <row r="338" spans="1:37" s="612" customFormat="1">
      <c r="A338" s="615"/>
      <c r="B338" s="621"/>
      <c r="C338" s="595" t="str">
        <f>IF($B338="","",IFERROR(VLOOKUP($B338,SERVIÇOS!$A:$F,2,0),IFERROR(VLOOKUP($B338,'COMPOSIÇÕES COMPLEMENTARES '!$C:$K,2,0),"")))</f>
        <v/>
      </c>
      <c r="D338" s="617" t="str">
        <f>IF($B338="","",IFERROR(VLOOKUP($B338,SERVIÇOS!$A:$F,3,0),IFERROR(VLOOKUP($B338,'COMPOSIÇÕES COMPLEMENTARES '!$C:$K,3,0),"")))</f>
        <v/>
      </c>
      <c r="E338" s="618"/>
      <c r="F338" s="619" t="str">
        <f>IF($B338="","",IFERROR(VLOOKUP($B338,SERVIÇOS!$A:$F,4,0),IFERROR(VLOOKUP($B338,'COMPOSIÇÕES COMPLEMENTARES '!$C:$K,6,0),"")))</f>
        <v/>
      </c>
      <c r="G338" s="619" t="str">
        <f>IF($B338="","",IFERROR(VLOOKUP($B338,SERVIÇOS!$A:$F,5,0),IFERROR(VLOOKUP($B338,'COMPOSIÇÕES COMPLEMENTARES '!$C:$K,7,0),"")))</f>
        <v/>
      </c>
      <c r="H338" s="619" t="str">
        <f t="shared" si="192"/>
        <v/>
      </c>
      <c r="I338" s="619" t="str">
        <f t="shared" si="199"/>
        <v/>
      </c>
      <c r="J338" s="619" t="str">
        <f t="shared" si="200"/>
        <v/>
      </c>
      <c r="K338" s="619" t="str">
        <f t="shared" si="201"/>
        <v/>
      </c>
      <c r="L338" s="619"/>
      <c r="N338" s="433"/>
      <c r="O338" s="434" t="str">
        <f t="shared" si="194"/>
        <v/>
      </c>
      <c r="P338" s="433"/>
      <c r="Q338" s="435" t="str">
        <f t="shared" si="195"/>
        <v/>
      </c>
      <c r="R338" s="433"/>
      <c r="S338" s="436" t="str">
        <f t="shared" si="196"/>
        <v/>
      </c>
      <c r="T338" s="437">
        <f ca="1">SUMIF($N$8:S$9,"QUANT.",N338:S338)</f>
        <v>0</v>
      </c>
      <c r="U338" s="438">
        <f t="shared" ca="1" si="191"/>
        <v>0</v>
      </c>
      <c r="V338" s="450" t="str">
        <f t="shared" si="193"/>
        <v/>
      </c>
      <c r="W338" s="451">
        <f t="shared" ca="1" si="197"/>
        <v>0</v>
      </c>
      <c r="X338" s="451" t="e">
        <f t="shared" ca="1" si="198"/>
        <v>#VALUE!</v>
      </c>
      <c r="AJ338" s="614">
        <f t="shared" si="190"/>
        <v>0</v>
      </c>
      <c r="AK338" s="614">
        <v>0</v>
      </c>
    </row>
    <row r="339" spans="1:37" s="612" customFormat="1">
      <c r="A339" s="615"/>
      <c r="B339" s="621"/>
      <c r="C339" s="595" t="str">
        <f>IF($B339="","",IFERROR(VLOOKUP($B339,SERVIÇOS!$A:$F,2,0),IFERROR(VLOOKUP($B339,'COMPOSIÇÕES COMPLEMENTARES '!$C:$K,2,0),"")))</f>
        <v/>
      </c>
      <c r="D339" s="617" t="str">
        <f>IF($B339="","",IFERROR(VLOOKUP($B339,SERVIÇOS!$A:$F,3,0),IFERROR(VLOOKUP($B339,'COMPOSIÇÕES COMPLEMENTARES '!$C:$K,3,0),"")))</f>
        <v/>
      </c>
      <c r="E339" s="618"/>
      <c r="F339" s="619" t="str">
        <f>IF($B339="","",IFERROR(VLOOKUP($B339,SERVIÇOS!$A:$F,4,0),IFERROR(VLOOKUP($B339,'COMPOSIÇÕES COMPLEMENTARES '!$C:$K,6,0),"")))</f>
        <v/>
      </c>
      <c r="G339" s="619" t="str">
        <f>IF($B339="","",IFERROR(VLOOKUP($B339,SERVIÇOS!$A:$F,5,0),IFERROR(VLOOKUP($B339,'COMPOSIÇÕES COMPLEMENTARES '!$C:$K,7,0),"")))</f>
        <v/>
      </c>
      <c r="H339" s="619" t="str">
        <f t="shared" si="192"/>
        <v/>
      </c>
      <c r="I339" s="619" t="str">
        <f t="shared" si="199"/>
        <v/>
      </c>
      <c r="J339" s="619" t="str">
        <f t="shared" si="200"/>
        <v/>
      </c>
      <c r="K339" s="619" t="str">
        <f t="shared" si="201"/>
        <v/>
      </c>
      <c r="L339" s="619"/>
      <c r="N339" s="433"/>
      <c r="O339" s="434" t="str">
        <f t="shared" si="194"/>
        <v/>
      </c>
      <c r="P339" s="433"/>
      <c r="Q339" s="435" t="str">
        <f t="shared" si="195"/>
        <v/>
      </c>
      <c r="R339" s="433"/>
      <c r="S339" s="436" t="str">
        <f t="shared" si="196"/>
        <v/>
      </c>
      <c r="T339" s="437">
        <f ca="1">SUMIF($N$8:S$9,"QUANT.",N339:S339)</f>
        <v>0</v>
      </c>
      <c r="U339" s="438">
        <f t="shared" ca="1" si="191"/>
        <v>0</v>
      </c>
      <c r="V339" s="450" t="str">
        <f t="shared" si="193"/>
        <v/>
      </c>
      <c r="W339" s="451">
        <f t="shared" ca="1" si="197"/>
        <v>0</v>
      </c>
      <c r="X339" s="451" t="e">
        <f t="shared" ca="1" si="198"/>
        <v>#VALUE!</v>
      </c>
      <c r="AJ339" s="614">
        <f t="shared" si="190"/>
        <v>0</v>
      </c>
      <c r="AK339" s="614">
        <v>0</v>
      </c>
    </row>
    <row r="340" spans="1:37" s="612" customFormat="1">
      <c r="A340" s="615"/>
      <c r="B340" s="621"/>
      <c r="C340" s="595" t="str">
        <f>IF($B340="","",IFERROR(VLOOKUP($B340,SERVIÇOS!$A:$F,2,0),IFERROR(VLOOKUP($B340,'COMPOSIÇÕES COMPLEMENTARES '!$C:$K,2,0),"")))</f>
        <v/>
      </c>
      <c r="D340" s="617" t="str">
        <f>IF($B340="","",IFERROR(VLOOKUP($B340,SERVIÇOS!$A:$F,3,0),IFERROR(VLOOKUP($B340,'COMPOSIÇÕES COMPLEMENTARES '!$C:$K,3,0),"")))</f>
        <v/>
      </c>
      <c r="E340" s="618"/>
      <c r="F340" s="619" t="str">
        <f>IF($B340="","",IFERROR(VLOOKUP($B340,SERVIÇOS!$A:$F,4,0),IFERROR(VLOOKUP($B340,'COMPOSIÇÕES COMPLEMENTARES '!$C:$K,6,0),"")))</f>
        <v/>
      </c>
      <c r="G340" s="619" t="str">
        <f>IF($B340="","",IFERROR(VLOOKUP($B340,SERVIÇOS!$A:$F,5,0),IFERROR(VLOOKUP($B340,'COMPOSIÇÕES COMPLEMENTARES '!$C:$K,7,0),"")))</f>
        <v/>
      </c>
      <c r="H340" s="619" t="str">
        <f t="shared" si="192"/>
        <v/>
      </c>
      <c r="I340" s="619" t="str">
        <f t="shared" si="199"/>
        <v/>
      </c>
      <c r="J340" s="619" t="str">
        <f t="shared" si="200"/>
        <v/>
      </c>
      <c r="K340" s="619" t="str">
        <f t="shared" si="201"/>
        <v/>
      </c>
      <c r="L340" s="619"/>
      <c r="N340" s="433"/>
      <c r="O340" s="434" t="str">
        <f t="shared" si="194"/>
        <v/>
      </c>
      <c r="P340" s="433"/>
      <c r="Q340" s="435" t="str">
        <f t="shared" si="195"/>
        <v/>
      </c>
      <c r="R340" s="433"/>
      <c r="S340" s="436" t="str">
        <f t="shared" si="196"/>
        <v/>
      </c>
      <c r="T340" s="437">
        <f ca="1">SUMIF($N$8:S$9,"QUANT.",N340:S340)</f>
        <v>0</v>
      </c>
      <c r="U340" s="438">
        <f t="shared" ca="1" si="191"/>
        <v>0</v>
      </c>
      <c r="V340" s="450" t="str">
        <f t="shared" si="193"/>
        <v/>
      </c>
      <c r="W340" s="451">
        <f t="shared" ca="1" si="197"/>
        <v>0</v>
      </c>
      <c r="X340" s="451" t="e">
        <f t="shared" ca="1" si="198"/>
        <v>#VALUE!</v>
      </c>
      <c r="AJ340" s="614">
        <f t="shared" si="190"/>
        <v>0</v>
      </c>
      <c r="AK340" s="614">
        <v>0</v>
      </c>
    </row>
    <row r="341" spans="1:37" s="612" customFormat="1">
      <c r="A341" s="615"/>
      <c r="B341" s="621"/>
      <c r="C341" s="595" t="str">
        <f>IF($B341="","",IFERROR(VLOOKUP($B341,SERVIÇOS!$A:$F,2,0),IFERROR(VLOOKUP($B341,'COMPOSIÇÕES COMPLEMENTARES '!$C:$K,2,0),"")))</f>
        <v/>
      </c>
      <c r="D341" s="617" t="str">
        <f>IF($B341="","",IFERROR(VLOOKUP($B341,SERVIÇOS!$A:$F,3,0),IFERROR(VLOOKUP($B341,'COMPOSIÇÕES COMPLEMENTARES '!$C:$K,3,0),"")))</f>
        <v/>
      </c>
      <c r="E341" s="618"/>
      <c r="F341" s="619" t="str">
        <f>IF($B341="","",IFERROR(VLOOKUP($B341,SERVIÇOS!$A:$F,4,0),IFERROR(VLOOKUP($B341,'COMPOSIÇÕES COMPLEMENTARES '!$C:$K,6,0),"")))</f>
        <v/>
      </c>
      <c r="G341" s="619" t="str">
        <f>IF($B341="","",IFERROR(VLOOKUP($B341,SERVIÇOS!$A:$F,5,0),IFERROR(VLOOKUP($B341,'COMPOSIÇÕES COMPLEMENTARES '!$C:$K,7,0),"")))</f>
        <v/>
      </c>
      <c r="H341" s="619" t="str">
        <f t="shared" si="192"/>
        <v/>
      </c>
      <c r="I341" s="619" t="str">
        <f t="shared" si="199"/>
        <v/>
      </c>
      <c r="J341" s="619" t="str">
        <f t="shared" si="200"/>
        <v/>
      </c>
      <c r="K341" s="619" t="str">
        <f t="shared" si="201"/>
        <v/>
      </c>
      <c r="L341" s="619"/>
      <c r="N341" s="433"/>
      <c r="O341" s="434" t="str">
        <f t="shared" si="194"/>
        <v/>
      </c>
      <c r="P341" s="433"/>
      <c r="Q341" s="435" t="str">
        <f t="shared" si="195"/>
        <v/>
      </c>
      <c r="R341" s="433"/>
      <c r="S341" s="436" t="str">
        <f t="shared" si="196"/>
        <v/>
      </c>
      <c r="T341" s="437">
        <f ca="1">SUMIF($N$8:S$9,"QUANT.",N341:S341)</f>
        <v>0</v>
      </c>
      <c r="U341" s="438">
        <f t="shared" ca="1" si="191"/>
        <v>0</v>
      </c>
      <c r="V341" s="450" t="str">
        <f t="shared" si="193"/>
        <v/>
      </c>
      <c r="W341" s="451">
        <f t="shared" ca="1" si="197"/>
        <v>0</v>
      </c>
      <c r="X341" s="451" t="e">
        <f t="shared" ca="1" si="198"/>
        <v>#VALUE!</v>
      </c>
      <c r="AJ341" s="614">
        <f t="shared" si="190"/>
        <v>0</v>
      </c>
      <c r="AK341" s="614">
        <v>0</v>
      </c>
    </row>
    <row r="342" spans="1:37" s="612" customFormat="1">
      <c r="A342" s="615"/>
      <c r="B342" s="621"/>
      <c r="C342" s="595" t="str">
        <f>IF($B342="","",IFERROR(VLOOKUP($B342,SERVIÇOS!$A:$F,2,0),IFERROR(VLOOKUP($B342,'COMPOSIÇÕES COMPLEMENTARES '!$C:$K,2,0),"")))</f>
        <v/>
      </c>
      <c r="D342" s="617" t="str">
        <f>IF($B342="","",IFERROR(VLOOKUP($B342,SERVIÇOS!$A:$F,3,0),IFERROR(VLOOKUP($B342,'COMPOSIÇÕES COMPLEMENTARES '!$C:$K,3,0),"")))</f>
        <v/>
      </c>
      <c r="E342" s="618"/>
      <c r="F342" s="619" t="str">
        <f>IF($B342="","",IFERROR(VLOOKUP($B342,SERVIÇOS!$A:$F,4,0),IFERROR(VLOOKUP($B342,'COMPOSIÇÕES COMPLEMENTARES '!$C:$K,6,0),"")))</f>
        <v/>
      </c>
      <c r="G342" s="619" t="str">
        <f>IF($B342="","",IFERROR(VLOOKUP($B342,SERVIÇOS!$A:$F,5,0),IFERROR(VLOOKUP($B342,'COMPOSIÇÕES COMPLEMENTARES '!$C:$K,7,0),"")))</f>
        <v/>
      </c>
      <c r="H342" s="619" t="str">
        <f t="shared" si="192"/>
        <v/>
      </c>
      <c r="I342" s="619" t="str">
        <f t="shared" si="199"/>
        <v/>
      </c>
      <c r="J342" s="619" t="str">
        <f t="shared" si="200"/>
        <v/>
      </c>
      <c r="K342" s="619" t="str">
        <f t="shared" si="201"/>
        <v/>
      </c>
      <c r="L342" s="619"/>
      <c r="N342" s="433"/>
      <c r="O342" s="434" t="str">
        <f t="shared" si="194"/>
        <v/>
      </c>
      <c r="P342" s="433"/>
      <c r="Q342" s="435" t="str">
        <f t="shared" si="195"/>
        <v/>
      </c>
      <c r="R342" s="433"/>
      <c r="S342" s="436" t="str">
        <f t="shared" si="196"/>
        <v/>
      </c>
      <c r="T342" s="437">
        <f ca="1">SUMIF($N$8:S$9,"QUANT.",N342:S342)</f>
        <v>0</v>
      </c>
      <c r="U342" s="438">
        <f t="shared" ca="1" si="191"/>
        <v>0</v>
      </c>
      <c r="V342" s="450" t="str">
        <f t="shared" si="193"/>
        <v/>
      </c>
      <c r="W342" s="451">
        <f t="shared" ca="1" si="197"/>
        <v>0</v>
      </c>
      <c r="X342" s="451" t="e">
        <f t="shared" ca="1" si="198"/>
        <v>#VALUE!</v>
      </c>
      <c r="AJ342" s="614">
        <f t="shared" si="190"/>
        <v>0</v>
      </c>
      <c r="AK342" s="614">
        <v>0</v>
      </c>
    </row>
    <row r="343" spans="1:37" s="612" customFormat="1">
      <c r="A343" s="615"/>
      <c r="B343" s="621"/>
      <c r="C343" s="595" t="str">
        <f>IF($B343="","",IFERROR(VLOOKUP($B343,SERVIÇOS!$A:$F,2,0),IFERROR(VLOOKUP($B343,'COMPOSIÇÕES COMPLEMENTARES '!$C:$K,2,0),"")))</f>
        <v/>
      </c>
      <c r="D343" s="617" t="str">
        <f>IF($B343="","",IFERROR(VLOOKUP($B343,SERVIÇOS!$A:$F,3,0),IFERROR(VLOOKUP($B343,'COMPOSIÇÕES COMPLEMENTARES '!$C:$K,3,0),"")))</f>
        <v/>
      </c>
      <c r="E343" s="618"/>
      <c r="F343" s="619" t="str">
        <f>IF($B343="","",IFERROR(VLOOKUP($B343,SERVIÇOS!$A:$F,4,0),IFERROR(VLOOKUP($B343,'COMPOSIÇÕES COMPLEMENTARES '!$C:$K,6,0),"")))</f>
        <v/>
      </c>
      <c r="G343" s="619" t="str">
        <f>IF($B343="","",IFERROR(VLOOKUP($B343,SERVIÇOS!$A:$F,5,0),IFERROR(VLOOKUP($B343,'COMPOSIÇÕES COMPLEMENTARES '!$C:$K,7,0),"")))</f>
        <v/>
      </c>
      <c r="H343" s="619" t="str">
        <f t="shared" si="192"/>
        <v/>
      </c>
      <c r="I343" s="619" t="str">
        <f t="shared" si="199"/>
        <v/>
      </c>
      <c r="J343" s="619" t="str">
        <f t="shared" si="200"/>
        <v/>
      </c>
      <c r="K343" s="619" t="str">
        <f t="shared" si="201"/>
        <v/>
      </c>
      <c r="L343" s="619"/>
      <c r="N343" s="433"/>
      <c r="O343" s="434" t="str">
        <f t="shared" si="194"/>
        <v/>
      </c>
      <c r="P343" s="433"/>
      <c r="Q343" s="435" t="str">
        <f t="shared" si="195"/>
        <v/>
      </c>
      <c r="R343" s="433"/>
      <c r="S343" s="436" t="str">
        <f t="shared" si="196"/>
        <v/>
      </c>
      <c r="T343" s="437">
        <f ca="1">SUMIF($N$8:S$9,"QUANT.",N343:S343)</f>
        <v>0</v>
      </c>
      <c r="U343" s="438">
        <f t="shared" ca="1" si="191"/>
        <v>0</v>
      </c>
      <c r="V343" s="450" t="str">
        <f t="shared" si="193"/>
        <v/>
      </c>
      <c r="W343" s="451">
        <f t="shared" ca="1" si="197"/>
        <v>0</v>
      </c>
      <c r="X343" s="451" t="e">
        <f t="shared" ca="1" si="198"/>
        <v>#VALUE!</v>
      </c>
      <c r="AJ343" s="614">
        <f t="shared" si="190"/>
        <v>0</v>
      </c>
      <c r="AK343" s="614">
        <v>0</v>
      </c>
    </row>
    <row r="344" spans="1:37" s="612" customFormat="1">
      <c r="A344" s="615"/>
      <c r="B344" s="621"/>
      <c r="C344" s="595" t="str">
        <f>IF($B344="","",IFERROR(VLOOKUP($B344,SERVIÇOS!$A:$F,2,0),IFERROR(VLOOKUP($B344,'COMPOSIÇÕES COMPLEMENTARES '!$C:$K,2,0),"")))</f>
        <v/>
      </c>
      <c r="D344" s="617" t="str">
        <f>IF($B344="","",IFERROR(VLOOKUP($B344,SERVIÇOS!$A:$F,3,0),IFERROR(VLOOKUP($B344,'COMPOSIÇÕES COMPLEMENTARES '!$C:$K,3,0),"")))</f>
        <v/>
      </c>
      <c r="E344" s="618"/>
      <c r="F344" s="619" t="str">
        <f>IF($B344="","",IFERROR(VLOOKUP($B344,SERVIÇOS!$A:$F,4,0),IFERROR(VLOOKUP($B344,'COMPOSIÇÕES COMPLEMENTARES '!$C:$K,6,0),"")))</f>
        <v/>
      </c>
      <c r="G344" s="619" t="str">
        <f>IF($B344="","",IFERROR(VLOOKUP($B344,SERVIÇOS!$A:$F,5,0),IFERROR(VLOOKUP($B344,'COMPOSIÇÕES COMPLEMENTARES '!$C:$K,7,0),"")))</f>
        <v/>
      </c>
      <c r="H344" s="619" t="str">
        <f t="shared" si="192"/>
        <v/>
      </c>
      <c r="I344" s="619" t="str">
        <f t="shared" si="199"/>
        <v/>
      </c>
      <c r="J344" s="619" t="str">
        <f t="shared" si="200"/>
        <v/>
      </c>
      <c r="K344" s="619" t="str">
        <f t="shared" si="201"/>
        <v/>
      </c>
      <c r="L344" s="619"/>
      <c r="N344" s="433"/>
      <c r="O344" s="434" t="str">
        <f t="shared" si="194"/>
        <v/>
      </c>
      <c r="P344" s="433"/>
      <c r="Q344" s="435" t="str">
        <f t="shared" si="195"/>
        <v/>
      </c>
      <c r="R344" s="433"/>
      <c r="S344" s="436" t="str">
        <f t="shared" si="196"/>
        <v/>
      </c>
      <c r="T344" s="437">
        <f ca="1">SUMIF($N$8:S$9,"QUANT.",N344:S344)</f>
        <v>0</v>
      </c>
      <c r="U344" s="438">
        <f t="shared" ca="1" si="191"/>
        <v>0</v>
      </c>
      <c r="V344" s="450" t="str">
        <f t="shared" si="193"/>
        <v/>
      </c>
      <c r="W344" s="451">
        <f t="shared" ca="1" si="197"/>
        <v>0</v>
      </c>
      <c r="X344" s="451" t="e">
        <f t="shared" ca="1" si="198"/>
        <v>#VALUE!</v>
      </c>
      <c r="AJ344" s="614">
        <f t="shared" ref="AJ344:AJ407" si="202">B344-AK344</f>
        <v>0</v>
      </c>
      <c r="AK344" s="614">
        <v>0</v>
      </c>
    </row>
    <row r="345" spans="1:37" s="612" customFormat="1">
      <c r="A345" s="615"/>
      <c r="B345" s="621"/>
      <c r="C345" s="595" t="str">
        <f>IF($B345="","",IFERROR(VLOOKUP($B345,SERVIÇOS!$A:$F,2,0),IFERROR(VLOOKUP($B345,'COMPOSIÇÕES COMPLEMENTARES '!$C:$K,2,0),"")))</f>
        <v/>
      </c>
      <c r="D345" s="617" t="str">
        <f>IF($B345="","",IFERROR(VLOOKUP($B345,SERVIÇOS!$A:$F,3,0),IFERROR(VLOOKUP($B345,'COMPOSIÇÕES COMPLEMENTARES '!$C:$K,3,0),"")))</f>
        <v/>
      </c>
      <c r="E345" s="618"/>
      <c r="F345" s="619" t="str">
        <f>IF($B345="","",IFERROR(VLOOKUP($B345,SERVIÇOS!$A:$F,4,0),IFERROR(VLOOKUP($B345,'COMPOSIÇÕES COMPLEMENTARES '!$C:$K,6,0),"")))</f>
        <v/>
      </c>
      <c r="G345" s="619" t="str">
        <f>IF($B345="","",IFERROR(VLOOKUP($B345,SERVIÇOS!$A:$F,5,0),IFERROR(VLOOKUP($B345,'COMPOSIÇÕES COMPLEMENTARES '!$C:$K,7,0),"")))</f>
        <v/>
      </c>
      <c r="H345" s="619" t="str">
        <f t="shared" si="192"/>
        <v/>
      </c>
      <c r="I345" s="619" t="str">
        <f t="shared" si="199"/>
        <v/>
      </c>
      <c r="J345" s="619" t="str">
        <f t="shared" si="200"/>
        <v/>
      </c>
      <c r="K345" s="619" t="str">
        <f t="shared" si="201"/>
        <v/>
      </c>
      <c r="L345" s="619"/>
      <c r="N345" s="433"/>
      <c r="O345" s="434" t="str">
        <f t="shared" si="194"/>
        <v/>
      </c>
      <c r="P345" s="433"/>
      <c r="Q345" s="435" t="str">
        <f t="shared" si="195"/>
        <v/>
      </c>
      <c r="R345" s="433"/>
      <c r="S345" s="436" t="str">
        <f t="shared" si="196"/>
        <v/>
      </c>
      <c r="T345" s="437">
        <f ca="1">SUMIF($N$8:S$9,"QUANT.",N345:S345)</f>
        <v>0</v>
      </c>
      <c r="U345" s="438">
        <f t="shared" ca="1" si="191"/>
        <v>0</v>
      </c>
      <c r="V345" s="450" t="str">
        <f t="shared" si="193"/>
        <v/>
      </c>
      <c r="W345" s="451">
        <f t="shared" ca="1" si="197"/>
        <v>0</v>
      </c>
      <c r="X345" s="451" t="e">
        <f t="shared" ca="1" si="198"/>
        <v>#VALUE!</v>
      </c>
      <c r="AJ345" s="614">
        <f t="shared" si="202"/>
        <v>0</v>
      </c>
      <c r="AK345" s="614">
        <v>0</v>
      </c>
    </row>
    <row r="346" spans="1:37" s="612" customFormat="1">
      <c r="A346" s="615"/>
      <c r="B346" s="621"/>
      <c r="C346" s="595" t="str">
        <f>IF($B346="","",IFERROR(VLOOKUP($B346,SERVIÇOS!$A:$F,2,0),IFERROR(VLOOKUP($B346,'COMPOSIÇÕES COMPLEMENTARES '!$C:$K,2,0),"")))</f>
        <v/>
      </c>
      <c r="D346" s="617" t="str">
        <f>IF($B346="","",IFERROR(VLOOKUP($B346,SERVIÇOS!$A:$F,3,0),IFERROR(VLOOKUP($B346,'COMPOSIÇÕES COMPLEMENTARES '!$C:$K,3,0),"")))</f>
        <v/>
      </c>
      <c r="E346" s="618"/>
      <c r="F346" s="619" t="str">
        <f>IF($B346="","",IFERROR(VLOOKUP($B346,SERVIÇOS!$A:$F,4,0),IFERROR(VLOOKUP($B346,'COMPOSIÇÕES COMPLEMENTARES '!$C:$K,6,0),"")))</f>
        <v/>
      </c>
      <c r="G346" s="619" t="str">
        <f>IF($B346="","",IFERROR(VLOOKUP($B346,SERVIÇOS!$A:$F,5,0),IFERROR(VLOOKUP($B346,'COMPOSIÇÕES COMPLEMENTARES '!$C:$K,7,0),"")))</f>
        <v/>
      </c>
      <c r="H346" s="619" t="str">
        <f t="shared" si="192"/>
        <v/>
      </c>
      <c r="I346" s="619" t="str">
        <f t="shared" si="199"/>
        <v/>
      </c>
      <c r="J346" s="619" t="str">
        <f t="shared" si="200"/>
        <v/>
      </c>
      <c r="K346" s="619" t="str">
        <f t="shared" si="201"/>
        <v/>
      </c>
      <c r="L346" s="619"/>
      <c r="N346" s="433"/>
      <c r="O346" s="434" t="str">
        <f t="shared" si="194"/>
        <v/>
      </c>
      <c r="P346" s="433"/>
      <c r="Q346" s="435" t="str">
        <f t="shared" si="195"/>
        <v/>
      </c>
      <c r="R346" s="433"/>
      <c r="S346" s="436" t="str">
        <f t="shared" si="196"/>
        <v/>
      </c>
      <c r="T346" s="437">
        <f ca="1">SUMIF($N$8:S$9,"QUANT.",N346:S346)</f>
        <v>0</v>
      </c>
      <c r="U346" s="438">
        <f t="shared" ca="1" si="191"/>
        <v>0</v>
      </c>
      <c r="V346" s="450" t="str">
        <f t="shared" si="193"/>
        <v/>
      </c>
      <c r="W346" s="451">
        <f t="shared" ca="1" si="197"/>
        <v>0</v>
      </c>
      <c r="X346" s="451" t="e">
        <f t="shared" ca="1" si="198"/>
        <v>#VALUE!</v>
      </c>
      <c r="AJ346" s="614">
        <f t="shared" si="202"/>
        <v>0</v>
      </c>
      <c r="AK346" s="614">
        <v>0</v>
      </c>
    </row>
    <row r="347" spans="1:37" s="612" customFormat="1">
      <c r="A347" s="615"/>
      <c r="B347" s="621"/>
      <c r="C347" s="595" t="str">
        <f>IF($B347="","",IFERROR(VLOOKUP($B347,SERVIÇOS!$A:$F,2,0),IFERROR(VLOOKUP($B347,'COMPOSIÇÕES COMPLEMENTARES '!$C:$K,2,0),"")))</f>
        <v/>
      </c>
      <c r="D347" s="617" t="str">
        <f>IF($B347="","",IFERROR(VLOOKUP($B347,SERVIÇOS!$A:$F,3,0),IFERROR(VLOOKUP($B347,'COMPOSIÇÕES COMPLEMENTARES '!$C:$K,3,0),"")))</f>
        <v/>
      </c>
      <c r="E347" s="618"/>
      <c r="F347" s="619" t="str">
        <f>IF($B347="","",IFERROR(VLOOKUP($B347,SERVIÇOS!$A:$F,4,0),IFERROR(VLOOKUP($B347,'COMPOSIÇÕES COMPLEMENTARES '!$C:$K,6,0),"")))</f>
        <v/>
      </c>
      <c r="G347" s="619" t="str">
        <f>IF($B347="","",IFERROR(VLOOKUP($B347,SERVIÇOS!$A:$F,5,0),IFERROR(VLOOKUP($B347,'COMPOSIÇÕES COMPLEMENTARES '!$C:$K,7,0),"")))</f>
        <v/>
      </c>
      <c r="H347" s="619" t="str">
        <f t="shared" si="192"/>
        <v/>
      </c>
      <c r="I347" s="619" t="str">
        <f t="shared" si="199"/>
        <v/>
      </c>
      <c r="J347" s="619" t="str">
        <f t="shared" si="200"/>
        <v/>
      </c>
      <c r="K347" s="619" t="str">
        <f t="shared" si="201"/>
        <v/>
      </c>
      <c r="L347" s="619"/>
      <c r="N347" s="433"/>
      <c r="O347" s="434" t="str">
        <f t="shared" si="194"/>
        <v/>
      </c>
      <c r="P347" s="433"/>
      <c r="Q347" s="435" t="str">
        <f t="shared" si="195"/>
        <v/>
      </c>
      <c r="R347" s="433"/>
      <c r="S347" s="436" t="str">
        <f t="shared" si="196"/>
        <v/>
      </c>
      <c r="T347" s="437">
        <f ca="1">SUMIF($N$8:S$9,"QUANT.",N347:S347)</f>
        <v>0</v>
      </c>
      <c r="U347" s="438">
        <f t="shared" ca="1" si="191"/>
        <v>0</v>
      </c>
      <c r="V347" s="450" t="str">
        <f t="shared" si="193"/>
        <v/>
      </c>
      <c r="W347" s="451">
        <f t="shared" ca="1" si="197"/>
        <v>0</v>
      </c>
      <c r="X347" s="451" t="e">
        <f t="shared" ca="1" si="198"/>
        <v>#VALUE!</v>
      </c>
      <c r="AJ347" s="614">
        <f t="shared" si="202"/>
        <v>0</v>
      </c>
      <c r="AK347" s="614">
        <v>0</v>
      </c>
    </row>
    <row r="348" spans="1:37" s="612" customFormat="1">
      <c r="A348" s="615"/>
      <c r="B348" s="621"/>
      <c r="C348" s="595" t="str">
        <f>IF($B348="","",IFERROR(VLOOKUP($B348,SERVIÇOS!$A:$F,2,0),IFERROR(VLOOKUP($B348,'COMPOSIÇÕES COMPLEMENTARES '!$C:$K,2,0),"")))</f>
        <v/>
      </c>
      <c r="D348" s="617" t="str">
        <f>IF($B348="","",IFERROR(VLOOKUP($B348,SERVIÇOS!$A:$F,3,0),IFERROR(VLOOKUP($B348,'COMPOSIÇÕES COMPLEMENTARES '!$C:$K,3,0),"")))</f>
        <v/>
      </c>
      <c r="E348" s="618"/>
      <c r="F348" s="619" t="str">
        <f>IF($B348="","",IFERROR(VLOOKUP($B348,SERVIÇOS!$A:$F,4,0),IFERROR(VLOOKUP($B348,'COMPOSIÇÕES COMPLEMENTARES '!$C:$K,6,0),"")))</f>
        <v/>
      </c>
      <c r="G348" s="619" t="str">
        <f>IF($B348="","",IFERROR(VLOOKUP($B348,SERVIÇOS!$A:$F,5,0),IFERROR(VLOOKUP($B348,'COMPOSIÇÕES COMPLEMENTARES '!$C:$K,7,0),"")))</f>
        <v/>
      </c>
      <c r="H348" s="619" t="str">
        <f t="shared" si="192"/>
        <v/>
      </c>
      <c r="I348" s="619" t="str">
        <f t="shared" si="199"/>
        <v/>
      </c>
      <c r="J348" s="619" t="str">
        <f t="shared" si="200"/>
        <v/>
      </c>
      <c r="K348" s="619" t="str">
        <f t="shared" si="201"/>
        <v/>
      </c>
      <c r="L348" s="619"/>
      <c r="N348" s="433"/>
      <c r="O348" s="434" t="str">
        <f t="shared" si="194"/>
        <v/>
      </c>
      <c r="P348" s="433"/>
      <c r="Q348" s="435" t="str">
        <f t="shared" si="195"/>
        <v/>
      </c>
      <c r="R348" s="433"/>
      <c r="S348" s="436" t="str">
        <f t="shared" si="196"/>
        <v/>
      </c>
      <c r="T348" s="437">
        <f ca="1">SUMIF($N$8:S$9,"QUANT.",N348:S348)</f>
        <v>0</v>
      </c>
      <c r="U348" s="438">
        <f t="shared" ca="1" si="191"/>
        <v>0</v>
      </c>
      <c r="V348" s="450" t="str">
        <f t="shared" si="193"/>
        <v/>
      </c>
      <c r="W348" s="451">
        <f t="shared" ca="1" si="197"/>
        <v>0</v>
      </c>
      <c r="X348" s="451" t="e">
        <f t="shared" ca="1" si="198"/>
        <v>#VALUE!</v>
      </c>
      <c r="AJ348" s="614">
        <f t="shared" si="202"/>
        <v>0</v>
      </c>
      <c r="AK348" s="614">
        <v>0</v>
      </c>
    </row>
    <row r="349" spans="1:37" s="612" customFormat="1">
      <c r="A349" s="615"/>
      <c r="B349" s="621"/>
      <c r="C349" s="595" t="str">
        <f>IF($B349="","",IFERROR(VLOOKUP($B349,SERVIÇOS!$A:$F,2,0),IFERROR(VLOOKUP($B349,'COMPOSIÇÕES COMPLEMENTARES '!$C:$K,2,0),"")))</f>
        <v/>
      </c>
      <c r="D349" s="617" t="str">
        <f>IF($B349="","",IFERROR(VLOOKUP($B349,SERVIÇOS!$A:$F,3,0),IFERROR(VLOOKUP($B349,'COMPOSIÇÕES COMPLEMENTARES '!$C:$K,3,0),"")))</f>
        <v/>
      </c>
      <c r="E349" s="618"/>
      <c r="F349" s="619" t="str">
        <f>IF($B349="","",IFERROR(VLOOKUP($B349,SERVIÇOS!$A:$F,4,0),IFERROR(VLOOKUP($B349,'COMPOSIÇÕES COMPLEMENTARES '!$C:$K,6,0),"")))</f>
        <v/>
      </c>
      <c r="G349" s="619" t="str">
        <f>IF($B349="","",IFERROR(VLOOKUP($B349,SERVIÇOS!$A:$F,5,0),IFERROR(VLOOKUP($B349,'COMPOSIÇÕES COMPLEMENTARES '!$C:$K,7,0),"")))</f>
        <v/>
      </c>
      <c r="H349" s="619" t="str">
        <f t="shared" si="192"/>
        <v/>
      </c>
      <c r="I349" s="619" t="str">
        <f t="shared" si="199"/>
        <v/>
      </c>
      <c r="J349" s="619" t="str">
        <f t="shared" si="200"/>
        <v/>
      </c>
      <c r="K349" s="619" t="str">
        <f t="shared" si="201"/>
        <v/>
      </c>
      <c r="L349" s="619"/>
      <c r="N349" s="433"/>
      <c r="O349" s="434" t="str">
        <f t="shared" si="194"/>
        <v/>
      </c>
      <c r="P349" s="433"/>
      <c r="Q349" s="435" t="str">
        <f t="shared" si="195"/>
        <v/>
      </c>
      <c r="R349" s="433"/>
      <c r="S349" s="436" t="str">
        <f t="shared" si="196"/>
        <v/>
      </c>
      <c r="T349" s="437">
        <f ca="1">SUMIF($N$8:S$9,"QUANT.",N349:S349)</f>
        <v>0</v>
      </c>
      <c r="U349" s="438">
        <f t="shared" ca="1" si="191"/>
        <v>0</v>
      </c>
      <c r="V349" s="450" t="str">
        <f t="shared" si="193"/>
        <v/>
      </c>
      <c r="W349" s="451">
        <f t="shared" ca="1" si="197"/>
        <v>0</v>
      </c>
      <c r="X349" s="451" t="e">
        <f t="shared" ca="1" si="198"/>
        <v>#VALUE!</v>
      </c>
      <c r="AJ349" s="614">
        <f t="shared" si="202"/>
        <v>0</v>
      </c>
      <c r="AK349" s="614">
        <v>0</v>
      </c>
    </row>
    <row r="350" spans="1:37" s="612" customFormat="1">
      <c r="A350" s="615"/>
      <c r="B350" s="621"/>
      <c r="C350" s="595" t="str">
        <f>IF($B350="","",IFERROR(VLOOKUP($B350,SERVIÇOS!$A:$F,2,0),IFERROR(VLOOKUP($B350,'COMPOSIÇÕES COMPLEMENTARES '!$C:$K,2,0),"")))</f>
        <v/>
      </c>
      <c r="D350" s="617" t="str">
        <f>IF($B350="","",IFERROR(VLOOKUP($B350,SERVIÇOS!$A:$F,3,0),IFERROR(VLOOKUP($B350,'COMPOSIÇÕES COMPLEMENTARES '!$C:$K,3,0),"")))</f>
        <v/>
      </c>
      <c r="E350" s="618"/>
      <c r="F350" s="619" t="str">
        <f>IF($B350="","",IFERROR(VLOOKUP($B350,SERVIÇOS!$A:$F,4,0),IFERROR(VLOOKUP($B350,'COMPOSIÇÕES COMPLEMENTARES '!$C:$K,6,0),"")))</f>
        <v/>
      </c>
      <c r="G350" s="619" t="str">
        <f>IF($B350="","",IFERROR(VLOOKUP($B350,SERVIÇOS!$A:$F,5,0),IFERROR(VLOOKUP($B350,'COMPOSIÇÕES COMPLEMENTARES '!$C:$K,7,0),"")))</f>
        <v/>
      </c>
      <c r="H350" s="619" t="str">
        <f t="shared" si="192"/>
        <v/>
      </c>
      <c r="I350" s="619" t="str">
        <f t="shared" si="199"/>
        <v/>
      </c>
      <c r="J350" s="619" t="str">
        <f t="shared" si="200"/>
        <v/>
      </c>
      <c r="K350" s="619" t="str">
        <f t="shared" si="201"/>
        <v/>
      </c>
      <c r="L350" s="619"/>
      <c r="N350" s="433"/>
      <c r="O350" s="434" t="str">
        <f t="shared" si="194"/>
        <v/>
      </c>
      <c r="P350" s="433"/>
      <c r="Q350" s="435" t="str">
        <f t="shared" si="195"/>
        <v/>
      </c>
      <c r="R350" s="433"/>
      <c r="S350" s="436" t="str">
        <f t="shared" si="196"/>
        <v/>
      </c>
      <c r="T350" s="437">
        <f ca="1">SUMIF($N$8:S$9,"QUANT.",N350:S350)</f>
        <v>0</v>
      </c>
      <c r="U350" s="438">
        <f t="shared" ca="1" si="191"/>
        <v>0</v>
      </c>
      <c r="V350" s="450" t="str">
        <f t="shared" si="193"/>
        <v/>
      </c>
      <c r="W350" s="451">
        <f t="shared" ca="1" si="197"/>
        <v>0</v>
      </c>
      <c r="X350" s="451" t="e">
        <f t="shared" ca="1" si="198"/>
        <v>#VALUE!</v>
      </c>
      <c r="AJ350" s="614">
        <f t="shared" si="202"/>
        <v>0</v>
      </c>
      <c r="AK350" s="614">
        <v>0</v>
      </c>
    </row>
    <row r="351" spans="1:37" s="612" customFormat="1">
      <c r="A351" s="615"/>
      <c r="B351" s="621"/>
      <c r="C351" s="595" t="str">
        <f>IF($B351="","",IFERROR(VLOOKUP($B351,SERVIÇOS!$A:$F,2,0),IFERROR(VLOOKUP($B351,'COMPOSIÇÕES COMPLEMENTARES '!$C:$K,2,0),"")))</f>
        <v/>
      </c>
      <c r="D351" s="617" t="str">
        <f>IF($B351="","",IFERROR(VLOOKUP($B351,SERVIÇOS!$A:$F,3,0),IFERROR(VLOOKUP($B351,'COMPOSIÇÕES COMPLEMENTARES '!$C:$K,3,0),"")))</f>
        <v/>
      </c>
      <c r="E351" s="618"/>
      <c r="F351" s="619" t="str">
        <f>IF($B351="","",IFERROR(VLOOKUP($B351,SERVIÇOS!$A:$F,4,0),IFERROR(VLOOKUP($B351,'COMPOSIÇÕES COMPLEMENTARES '!$C:$K,6,0),"")))</f>
        <v/>
      </c>
      <c r="G351" s="619" t="str">
        <f>IF($B351="","",IFERROR(VLOOKUP($B351,SERVIÇOS!$A:$F,5,0),IFERROR(VLOOKUP($B351,'COMPOSIÇÕES COMPLEMENTARES '!$C:$K,7,0),"")))</f>
        <v/>
      </c>
      <c r="H351" s="619" t="str">
        <f t="shared" si="192"/>
        <v/>
      </c>
      <c r="I351" s="619" t="str">
        <f t="shared" si="199"/>
        <v/>
      </c>
      <c r="J351" s="619" t="str">
        <f t="shared" si="200"/>
        <v/>
      </c>
      <c r="K351" s="619" t="str">
        <f t="shared" si="201"/>
        <v/>
      </c>
      <c r="L351" s="619"/>
      <c r="N351" s="433"/>
      <c r="O351" s="434" t="str">
        <f t="shared" si="194"/>
        <v/>
      </c>
      <c r="P351" s="433"/>
      <c r="Q351" s="435" t="str">
        <f t="shared" si="195"/>
        <v/>
      </c>
      <c r="R351" s="433"/>
      <c r="S351" s="436" t="str">
        <f t="shared" si="196"/>
        <v/>
      </c>
      <c r="T351" s="437">
        <f ca="1">SUMIF($N$8:S$9,"QUANT.",N351:S351)</f>
        <v>0</v>
      </c>
      <c r="U351" s="438">
        <f t="shared" ca="1" si="191"/>
        <v>0</v>
      </c>
      <c r="V351" s="450" t="str">
        <f t="shared" si="193"/>
        <v/>
      </c>
      <c r="W351" s="451">
        <f t="shared" ca="1" si="197"/>
        <v>0</v>
      </c>
      <c r="X351" s="451" t="e">
        <f t="shared" ca="1" si="198"/>
        <v>#VALUE!</v>
      </c>
      <c r="AJ351" s="614">
        <f t="shared" si="202"/>
        <v>0</v>
      </c>
      <c r="AK351" s="614">
        <v>0</v>
      </c>
    </row>
    <row r="352" spans="1:37" s="612" customFormat="1">
      <c r="A352" s="615"/>
      <c r="B352" s="621"/>
      <c r="C352" s="595" t="str">
        <f>IF($B352="","",IFERROR(VLOOKUP($B352,SERVIÇOS!$A:$F,2,0),IFERROR(VLOOKUP($B352,'COMPOSIÇÕES COMPLEMENTARES '!$C:$K,2,0),"")))</f>
        <v/>
      </c>
      <c r="D352" s="617" t="str">
        <f>IF($B352="","",IFERROR(VLOOKUP($B352,SERVIÇOS!$A:$F,3,0),IFERROR(VLOOKUP($B352,'COMPOSIÇÕES COMPLEMENTARES '!$C:$K,3,0),"")))</f>
        <v/>
      </c>
      <c r="E352" s="618"/>
      <c r="F352" s="619" t="str">
        <f>IF($B352="","",IFERROR(VLOOKUP($B352,SERVIÇOS!$A:$F,4,0),IFERROR(VLOOKUP($B352,'COMPOSIÇÕES COMPLEMENTARES '!$C:$K,6,0),"")))</f>
        <v/>
      </c>
      <c r="G352" s="619" t="str">
        <f>IF($B352="","",IFERROR(VLOOKUP($B352,SERVIÇOS!$A:$F,5,0),IFERROR(VLOOKUP($B352,'COMPOSIÇÕES COMPLEMENTARES '!$C:$K,7,0),"")))</f>
        <v/>
      </c>
      <c r="H352" s="619" t="str">
        <f t="shared" si="192"/>
        <v/>
      </c>
      <c r="I352" s="619" t="str">
        <f t="shared" si="199"/>
        <v/>
      </c>
      <c r="J352" s="619" t="str">
        <f t="shared" si="200"/>
        <v/>
      </c>
      <c r="K352" s="619" t="str">
        <f t="shared" si="201"/>
        <v/>
      </c>
      <c r="L352" s="619"/>
      <c r="N352" s="433"/>
      <c r="O352" s="434" t="str">
        <f t="shared" si="194"/>
        <v/>
      </c>
      <c r="P352" s="433"/>
      <c r="Q352" s="435" t="str">
        <f t="shared" si="195"/>
        <v/>
      </c>
      <c r="R352" s="433"/>
      <c r="S352" s="436" t="str">
        <f t="shared" si="196"/>
        <v/>
      </c>
      <c r="T352" s="437">
        <f ca="1">SUMIF($N$8:S$9,"QUANT.",N352:S352)</f>
        <v>0</v>
      </c>
      <c r="U352" s="438">
        <f t="shared" ca="1" si="191"/>
        <v>0</v>
      </c>
      <c r="V352" s="450" t="str">
        <f t="shared" si="193"/>
        <v/>
      </c>
      <c r="W352" s="451">
        <f t="shared" ca="1" si="197"/>
        <v>0</v>
      </c>
      <c r="X352" s="451" t="e">
        <f t="shared" ca="1" si="198"/>
        <v>#VALUE!</v>
      </c>
      <c r="AJ352" s="614">
        <f t="shared" si="202"/>
        <v>0</v>
      </c>
      <c r="AK352" s="614">
        <v>0</v>
      </c>
    </row>
    <row r="353" spans="1:37" s="612" customFormat="1">
      <c r="A353" s="615"/>
      <c r="B353" s="621"/>
      <c r="C353" s="595" t="str">
        <f>IF($B353="","",IFERROR(VLOOKUP($B353,SERVIÇOS!$A:$F,2,0),IFERROR(VLOOKUP($B353,'COMPOSIÇÕES COMPLEMENTARES '!$C:$K,2,0),"")))</f>
        <v/>
      </c>
      <c r="D353" s="617" t="str">
        <f>IF($B353="","",IFERROR(VLOOKUP($B353,SERVIÇOS!$A:$F,3,0),IFERROR(VLOOKUP($B353,'COMPOSIÇÕES COMPLEMENTARES '!$C:$K,3,0),"")))</f>
        <v/>
      </c>
      <c r="E353" s="618"/>
      <c r="F353" s="619" t="str">
        <f>IF($B353="","",IFERROR(VLOOKUP($B353,SERVIÇOS!$A:$F,4,0),IFERROR(VLOOKUP($B353,'COMPOSIÇÕES COMPLEMENTARES '!$C:$K,6,0),"")))</f>
        <v/>
      </c>
      <c r="G353" s="619" t="str">
        <f>IF($B353="","",IFERROR(VLOOKUP($B353,SERVIÇOS!$A:$F,5,0),IFERROR(VLOOKUP($B353,'COMPOSIÇÕES COMPLEMENTARES '!$C:$K,7,0),"")))</f>
        <v/>
      </c>
      <c r="H353" s="619" t="str">
        <f t="shared" si="192"/>
        <v/>
      </c>
      <c r="I353" s="619" t="str">
        <f t="shared" si="199"/>
        <v/>
      </c>
      <c r="J353" s="619" t="str">
        <f t="shared" si="200"/>
        <v/>
      </c>
      <c r="K353" s="619" t="str">
        <f t="shared" si="201"/>
        <v/>
      </c>
      <c r="L353" s="619"/>
      <c r="N353" s="433"/>
      <c r="O353" s="434" t="str">
        <f t="shared" si="194"/>
        <v/>
      </c>
      <c r="P353" s="433"/>
      <c r="Q353" s="435" t="str">
        <f t="shared" si="195"/>
        <v/>
      </c>
      <c r="R353" s="433"/>
      <c r="S353" s="436" t="str">
        <f t="shared" si="196"/>
        <v/>
      </c>
      <c r="T353" s="437">
        <f ca="1">SUMIF($N$8:S$9,"QUANT.",N353:S353)</f>
        <v>0</v>
      </c>
      <c r="U353" s="438">
        <f t="shared" ca="1" si="191"/>
        <v>0</v>
      </c>
      <c r="V353" s="450" t="str">
        <f t="shared" si="193"/>
        <v/>
      </c>
      <c r="W353" s="451">
        <f t="shared" ca="1" si="197"/>
        <v>0</v>
      </c>
      <c r="X353" s="451" t="e">
        <f t="shared" ca="1" si="198"/>
        <v>#VALUE!</v>
      </c>
      <c r="AJ353" s="614">
        <f t="shared" si="202"/>
        <v>0</v>
      </c>
      <c r="AK353" s="614">
        <v>0</v>
      </c>
    </row>
    <row r="354" spans="1:37" s="612" customFormat="1">
      <c r="A354" s="615"/>
      <c r="B354" s="621"/>
      <c r="C354" s="595" t="str">
        <f>IF($B354="","",IFERROR(VLOOKUP($B354,SERVIÇOS!$A:$F,2,0),IFERROR(VLOOKUP($B354,'COMPOSIÇÕES COMPLEMENTARES '!$C:$K,2,0),"")))</f>
        <v/>
      </c>
      <c r="D354" s="617" t="str">
        <f>IF($B354="","",IFERROR(VLOOKUP($B354,SERVIÇOS!$A:$F,3,0),IFERROR(VLOOKUP($B354,'COMPOSIÇÕES COMPLEMENTARES '!$C:$K,3,0),"")))</f>
        <v/>
      </c>
      <c r="E354" s="618"/>
      <c r="F354" s="619" t="str">
        <f>IF($B354="","",IFERROR(VLOOKUP($B354,SERVIÇOS!$A:$F,4,0),IFERROR(VLOOKUP($B354,'COMPOSIÇÕES COMPLEMENTARES '!$C:$K,6,0),"")))</f>
        <v/>
      </c>
      <c r="G354" s="619" t="str">
        <f>IF($B354="","",IFERROR(VLOOKUP($B354,SERVIÇOS!$A:$F,5,0),IFERROR(VLOOKUP($B354,'COMPOSIÇÕES COMPLEMENTARES '!$C:$K,7,0),"")))</f>
        <v/>
      </c>
      <c r="H354" s="619" t="str">
        <f t="shared" si="192"/>
        <v/>
      </c>
      <c r="I354" s="619" t="str">
        <f t="shared" si="199"/>
        <v/>
      </c>
      <c r="J354" s="619" t="str">
        <f t="shared" si="200"/>
        <v/>
      </c>
      <c r="K354" s="619" t="str">
        <f t="shared" si="201"/>
        <v/>
      </c>
      <c r="L354" s="619"/>
      <c r="N354" s="433"/>
      <c r="O354" s="434" t="str">
        <f t="shared" si="194"/>
        <v/>
      </c>
      <c r="P354" s="433"/>
      <c r="Q354" s="435" t="str">
        <f t="shared" si="195"/>
        <v/>
      </c>
      <c r="R354" s="433"/>
      <c r="S354" s="436" t="str">
        <f t="shared" si="196"/>
        <v/>
      </c>
      <c r="T354" s="437">
        <f ca="1">SUMIF($N$8:S$9,"QUANT.",N354:S354)</f>
        <v>0</v>
      </c>
      <c r="U354" s="438">
        <f t="shared" ca="1" si="191"/>
        <v>0</v>
      </c>
      <c r="V354" s="450" t="str">
        <f t="shared" si="193"/>
        <v/>
      </c>
      <c r="W354" s="451">
        <f t="shared" ca="1" si="197"/>
        <v>0</v>
      </c>
      <c r="X354" s="451" t="e">
        <f t="shared" ca="1" si="198"/>
        <v>#VALUE!</v>
      </c>
      <c r="AJ354" s="614">
        <f t="shared" si="202"/>
        <v>0</v>
      </c>
      <c r="AK354" s="614">
        <v>0</v>
      </c>
    </row>
    <row r="355" spans="1:37" s="612" customFormat="1">
      <c r="A355" s="615"/>
      <c r="B355" s="621"/>
      <c r="C355" s="595" t="str">
        <f>IF($B355="","",IFERROR(VLOOKUP($B355,SERVIÇOS!$A:$F,2,0),IFERROR(VLOOKUP($B355,'COMPOSIÇÕES COMPLEMENTARES '!$C:$K,2,0),"")))</f>
        <v/>
      </c>
      <c r="D355" s="617" t="str">
        <f>IF($B355="","",IFERROR(VLOOKUP($B355,SERVIÇOS!$A:$F,3,0),IFERROR(VLOOKUP($B355,'COMPOSIÇÕES COMPLEMENTARES '!$C:$K,3,0),"")))</f>
        <v/>
      </c>
      <c r="E355" s="618"/>
      <c r="F355" s="619" t="str">
        <f>IF($B355="","",IFERROR(VLOOKUP($B355,SERVIÇOS!$A:$F,4,0),IFERROR(VLOOKUP($B355,'COMPOSIÇÕES COMPLEMENTARES '!$C:$K,6,0),"")))</f>
        <v/>
      </c>
      <c r="G355" s="619" t="str">
        <f>IF($B355="","",IFERROR(VLOOKUP($B355,SERVIÇOS!$A:$F,5,0),IFERROR(VLOOKUP($B355,'COMPOSIÇÕES COMPLEMENTARES '!$C:$K,7,0),"")))</f>
        <v/>
      </c>
      <c r="H355" s="619" t="str">
        <f t="shared" si="192"/>
        <v/>
      </c>
      <c r="I355" s="619" t="str">
        <f t="shared" si="199"/>
        <v/>
      </c>
      <c r="J355" s="619" t="str">
        <f t="shared" si="200"/>
        <v/>
      </c>
      <c r="K355" s="619" t="str">
        <f t="shared" si="201"/>
        <v/>
      </c>
      <c r="L355" s="619"/>
      <c r="N355" s="433"/>
      <c r="O355" s="434" t="str">
        <f t="shared" si="194"/>
        <v/>
      </c>
      <c r="P355" s="433"/>
      <c r="Q355" s="435" t="str">
        <f t="shared" si="195"/>
        <v/>
      </c>
      <c r="R355" s="433"/>
      <c r="S355" s="436" t="str">
        <f t="shared" si="196"/>
        <v/>
      </c>
      <c r="T355" s="437">
        <f ca="1">SUMIF($N$8:S$9,"QUANT.",N355:S355)</f>
        <v>0</v>
      </c>
      <c r="U355" s="438">
        <f t="shared" ca="1" si="191"/>
        <v>0</v>
      </c>
      <c r="V355" s="450" t="str">
        <f t="shared" si="193"/>
        <v/>
      </c>
      <c r="W355" s="451">
        <f t="shared" ca="1" si="197"/>
        <v>0</v>
      </c>
      <c r="X355" s="451" t="e">
        <f t="shared" ca="1" si="198"/>
        <v>#VALUE!</v>
      </c>
      <c r="AJ355" s="614">
        <f t="shared" si="202"/>
        <v>0</v>
      </c>
      <c r="AK355" s="614">
        <v>0</v>
      </c>
    </row>
    <row r="356" spans="1:37" s="612" customFormat="1">
      <c r="A356" s="615"/>
      <c r="B356" s="621"/>
      <c r="C356" s="595" t="str">
        <f>IF($B356="","",IFERROR(VLOOKUP($B356,SERVIÇOS!$A:$F,2,0),IFERROR(VLOOKUP($B356,'COMPOSIÇÕES COMPLEMENTARES '!$C:$K,2,0),"")))</f>
        <v/>
      </c>
      <c r="D356" s="617" t="str">
        <f>IF($B356="","",IFERROR(VLOOKUP($B356,SERVIÇOS!$A:$F,3,0),IFERROR(VLOOKUP($B356,'COMPOSIÇÕES COMPLEMENTARES '!$C:$K,3,0),"")))</f>
        <v/>
      </c>
      <c r="E356" s="618"/>
      <c r="F356" s="619" t="str">
        <f>IF($B356="","",IFERROR(VLOOKUP($B356,SERVIÇOS!$A:$F,4,0),IFERROR(VLOOKUP($B356,'COMPOSIÇÕES COMPLEMENTARES '!$C:$K,6,0),"")))</f>
        <v/>
      </c>
      <c r="G356" s="619" t="str">
        <f>IF($B356="","",IFERROR(VLOOKUP($B356,SERVIÇOS!$A:$F,5,0),IFERROR(VLOOKUP($B356,'COMPOSIÇÕES COMPLEMENTARES '!$C:$K,7,0),"")))</f>
        <v/>
      </c>
      <c r="H356" s="619" t="str">
        <f t="shared" si="192"/>
        <v/>
      </c>
      <c r="I356" s="619" t="str">
        <f t="shared" si="199"/>
        <v/>
      </c>
      <c r="J356" s="619" t="str">
        <f t="shared" si="200"/>
        <v/>
      </c>
      <c r="K356" s="619" t="str">
        <f t="shared" si="201"/>
        <v/>
      </c>
      <c r="L356" s="619"/>
      <c r="N356" s="433"/>
      <c r="O356" s="434" t="str">
        <f t="shared" si="194"/>
        <v/>
      </c>
      <c r="P356" s="433"/>
      <c r="Q356" s="435" t="str">
        <f t="shared" si="195"/>
        <v/>
      </c>
      <c r="R356" s="433"/>
      <c r="S356" s="436" t="str">
        <f t="shared" si="196"/>
        <v/>
      </c>
      <c r="T356" s="437">
        <f ca="1">SUMIF($N$8:S$9,"QUANT.",N356:S356)</f>
        <v>0</v>
      </c>
      <c r="U356" s="438">
        <f t="shared" ca="1" si="191"/>
        <v>0</v>
      </c>
      <c r="V356" s="450" t="str">
        <f t="shared" si="193"/>
        <v/>
      </c>
      <c r="W356" s="451">
        <f t="shared" ca="1" si="197"/>
        <v>0</v>
      </c>
      <c r="X356" s="451" t="e">
        <f t="shared" ca="1" si="198"/>
        <v>#VALUE!</v>
      </c>
      <c r="AJ356" s="614">
        <f t="shared" si="202"/>
        <v>0</v>
      </c>
      <c r="AK356" s="614">
        <v>0</v>
      </c>
    </row>
    <row r="357" spans="1:37" s="612" customFormat="1">
      <c r="A357" s="615"/>
      <c r="B357" s="621"/>
      <c r="C357" s="595" t="str">
        <f>IF($B357="","",IFERROR(VLOOKUP($B357,SERVIÇOS!$A:$F,2,0),IFERROR(VLOOKUP($B357,'COMPOSIÇÕES COMPLEMENTARES '!$C:$K,2,0),"")))</f>
        <v/>
      </c>
      <c r="D357" s="617" t="str">
        <f>IF($B357="","",IFERROR(VLOOKUP($B357,SERVIÇOS!$A:$F,3,0),IFERROR(VLOOKUP($B357,'COMPOSIÇÕES COMPLEMENTARES '!$C:$K,3,0),"")))</f>
        <v/>
      </c>
      <c r="E357" s="618"/>
      <c r="F357" s="619" t="str">
        <f>IF($B357="","",IFERROR(VLOOKUP($B357,SERVIÇOS!$A:$F,4,0),IFERROR(VLOOKUP($B357,'COMPOSIÇÕES COMPLEMENTARES '!$C:$K,6,0),"")))</f>
        <v/>
      </c>
      <c r="G357" s="619" t="str">
        <f>IF($B357="","",IFERROR(VLOOKUP($B357,SERVIÇOS!$A:$F,5,0),IFERROR(VLOOKUP($B357,'COMPOSIÇÕES COMPLEMENTARES '!$C:$K,7,0),"")))</f>
        <v/>
      </c>
      <c r="H357" s="619" t="str">
        <f t="shared" si="192"/>
        <v/>
      </c>
      <c r="I357" s="619" t="str">
        <f t="shared" si="199"/>
        <v/>
      </c>
      <c r="J357" s="619" t="str">
        <f t="shared" si="200"/>
        <v/>
      </c>
      <c r="K357" s="619" t="str">
        <f t="shared" si="201"/>
        <v/>
      </c>
      <c r="L357" s="619"/>
      <c r="N357" s="433"/>
      <c r="O357" s="434" t="str">
        <f t="shared" si="194"/>
        <v/>
      </c>
      <c r="P357" s="433"/>
      <c r="Q357" s="435" t="str">
        <f t="shared" si="195"/>
        <v/>
      </c>
      <c r="R357" s="433"/>
      <c r="S357" s="436" t="str">
        <f t="shared" si="196"/>
        <v/>
      </c>
      <c r="T357" s="437">
        <f ca="1">SUMIF($N$8:S$9,"QUANT.",N357:S357)</f>
        <v>0</v>
      </c>
      <c r="U357" s="438">
        <f t="shared" ca="1" si="191"/>
        <v>0</v>
      </c>
      <c r="V357" s="450" t="str">
        <f t="shared" si="193"/>
        <v/>
      </c>
      <c r="W357" s="451">
        <f t="shared" ca="1" si="197"/>
        <v>0</v>
      </c>
      <c r="X357" s="451" t="e">
        <f t="shared" ca="1" si="198"/>
        <v>#VALUE!</v>
      </c>
      <c r="AJ357" s="614">
        <f t="shared" si="202"/>
        <v>0</v>
      </c>
      <c r="AK357" s="614">
        <v>0</v>
      </c>
    </row>
    <row r="358" spans="1:37" s="612" customFormat="1">
      <c r="A358" s="615"/>
      <c r="B358" s="621"/>
      <c r="C358" s="595" t="str">
        <f>IF($B358="","",IFERROR(VLOOKUP($B358,SERVIÇOS!$A:$F,2,0),IFERROR(VLOOKUP($B358,'COMPOSIÇÕES COMPLEMENTARES '!$C:$K,2,0),"")))</f>
        <v/>
      </c>
      <c r="D358" s="617" t="str">
        <f>IF($B358="","",IFERROR(VLOOKUP($B358,SERVIÇOS!$A:$F,3,0),IFERROR(VLOOKUP($B358,'COMPOSIÇÕES COMPLEMENTARES '!$C:$K,3,0),"")))</f>
        <v/>
      </c>
      <c r="E358" s="618"/>
      <c r="F358" s="619" t="str">
        <f>IF($B358="","",IFERROR(VLOOKUP($B358,SERVIÇOS!$A:$F,4,0),IFERROR(VLOOKUP($B358,'COMPOSIÇÕES COMPLEMENTARES '!$C:$K,6,0),"")))</f>
        <v/>
      </c>
      <c r="G358" s="619" t="str">
        <f>IF($B358="","",IFERROR(VLOOKUP($B358,SERVIÇOS!$A:$F,5,0),IFERROR(VLOOKUP($B358,'COMPOSIÇÕES COMPLEMENTARES '!$C:$K,7,0),"")))</f>
        <v/>
      </c>
      <c r="H358" s="619" t="str">
        <f t="shared" si="192"/>
        <v/>
      </c>
      <c r="I358" s="619" t="str">
        <f t="shared" si="199"/>
        <v/>
      </c>
      <c r="J358" s="619" t="str">
        <f t="shared" si="200"/>
        <v/>
      </c>
      <c r="K358" s="619" t="str">
        <f t="shared" si="201"/>
        <v/>
      </c>
      <c r="L358" s="619"/>
      <c r="N358" s="433"/>
      <c r="O358" s="434" t="str">
        <f t="shared" si="194"/>
        <v/>
      </c>
      <c r="P358" s="433"/>
      <c r="Q358" s="435" t="str">
        <f t="shared" si="195"/>
        <v/>
      </c>
      <c r="R358" s="433"/>
      <c r="S358" s="436" t="str">
        <f t="shared" si="196"/>
        <v/>
      </c>
      <c r="T358" s="437">
        <f ca="1">SUMIF($N$8:S$9,"QUANT.",N358:S358)</f>
        <v>0</v>
      </c>
      <c r="U358" s="438">
        <f t="shared" ca="1" si="191"/>
        <v>0</v>
      </c>
      <c r="V358" s="450" t="str">
        <f t="shared" si="193"/>
        <v/>
      </c>
      <c r="W358" s="451">
        <f t="shared" ca="1" si="197"/>
        <v>0</v>
      </c>
      <c r="X358" s="451" t="e">
        <f t="shared" ca="1" si="198"/>
        <v>#VALUE!</v>
      </c>
      <c r="AJ358" s="614">
        <f t="shared" si="202"/>
        <v>0</v>
      </c>
      <c r="AK358" s="614">
        <v>0</v>
      </c>
    </row>
    <row r="359" spans="1:37" s="612" customFormat="1">
      <c r="A359" s="615"/>
      <c r="B359" s="621"/>
      <c r="C359" s="595" t="str">
        <f>IF($B359="","",IFERROR(VLOOKUP($B359,SERVIÇOS!$A:$F,2,0),IFERROR(VLOOKUP($B359,'COMPOSIÇÕES COMPLEMENTARES '!$C:$K,2,0),"")))</f>
        <v/>
      </c>
      <c r="D359" s="617" t="str">
        <f>IF($B359="","",IFERROR(VLOOKUP($B359,SERVIÇOS!$A:$F,3,0),IFERROR(VLOOKUP($B359,'COMPOSIÇÕES COMPLEMENTARES '!$C:$K,3,0),"")))</f>
        <v/>
      </c>
      <c r="E359" s="618"/>
      <c r="F359" s="619" t="str">
        <f>IF($B359="","",IFERROR(VLOOKUP($B359,SERVIÇOS!$A:$F,4,0),IFERROR(VLOOKUP($B359,'COMPOSIÇÕES COMPLEMENTARES '!$C:$K,6,0),"")))</f>
        <v/>
      </c>
      <c r="G359" s="619" t="str">
        <f>IF($B359="","",IFERROR(VLOOKUP($B359,SERVIÇOS!$A:$F,5,0),IFERROR(VLOOKUP($B359,'COMPOSIÇÕES COMPLEMENTARES '!$C:$K,7,0),"")))</f>
        <v/>
      </c>
      <c r="H359" s="619" t="str">
        <f t="shared" si="192"/>
        <v/>
      </c>
      <c r="I359" s="619" t="str">
        <f t="shared" si="199"/>
        <v/>
      </c>
      <c r="J359" s="619" t="str">
        <f t="shared" si="200"/>
        <v/>
      </c>
      <c r="K359" s="619" t="str">
        <f t="shared" si="201"/>
        <v/>
      </c>
      <c r="L359" s="619"/>
      <c r="N359" s="433"/>
      <c r="O359" s="434" t="str">
        <f t="shared" si="194"/>
        <v/>
      </c>
      <c r="P359" s="433"/>
      <c r="Q359" s="435" t="str">
        <f t="shared" si="195"/>
        <v/>
      </c>
      <c r="R359" s="433"/>
      <c r="S359" s="436" t="str">
        <f t="shared" si="196"/>
        <v/>
      </c>
      <c r="T359" s="437">
        <f ca="1">SUMIF($N$8:S$9,"QUANT.",N359:S359)</f>
        <v>0</v>
      </c>
      <c r="U359" s="438">
        <f t="shared" ca="1" si="191"/>
        <v>0</v>
      </c>
      <c r="V359" s="450" t="str">
        <f t="shared" si="193"/>
        <v/>
      </c>
      <c r="W359" s="451">
        <f t="shared" ca="1" si="197"/>
        <v>0</v>
      </c>
      <c r="X359" s="451" t="e">
        <f t="shared" ca="1" si="198"/>
        <v>#VALUE!</v>
      </c>
      <c r="AJ359" s="614">
        <f t="shared" si="202"/>
        <v>0</v>
      </c>
      <c r="AK359" s="614">
        <v>0</v>
      </c>
    </row>
    <row r="360" spans="1:37" s="612" customFormat="1">
      <c r="A360" s="615"/>
      <c r="B360" s="621"/>
      <c r="C360" s="595" t="str">
        <f>IF($B360="","",IFERROR(VLOOKUP($B360,SERVIÇOS!$A:$F,2,0),IFERROR(VLOOKUP($B360,'COMPOSIÇÕES COMPLEMENTARES '!$C:$K,2,0),"")))</f>
        <v/>
      </c>
      <c r="D360" s="617" t="str">
        <f>IF($B360="","",IFERROR(VLOOKUP($B360,SERVIÇOS!$A:$F,3,0),IFERROR(VLOOKUP($B360,'COMPOSIÇÕES COMPLEMENTARES '!$C:$K,3,0),"")))</f>
        <v/>
      </c>
      <c r="E360" s="618"/>
      <c r="F360" s="619" t="str">
        <f>IF($B360="","",IFERROR(VLOOKUP($B360,SERVIÇOS!$A:$F,4,0),IFERROR(VLOOKUP($B360,'COMPOSIÇÕES COMPLEMENTARES '!$C:$K,6,0),"")))</f>
        <v/>
      </c>
      <c r="G360" s="619" t="str">
        <f>IF($B360="","",IFERROR(VLOOKUP($B360,SERVIÇOS!$A:$F,5,0),IFERROR(VLOOKUP($B360,'COMPOSIÇÕES COMPLEMENTARES '!$C:$K,7,0),"")))</f>
        <v/>
      </c>
      <c r="H360" s="619" t="str">
        <f t="shared" si="192"/>
        <v/>
      </c>
      <c r="I360" s="619" t="str">
        <f t="shared" si="199"/>
        <v/>
      </c>
      <c r="J360" s="619" t="str">
        <f t="shared" si="200"/>
        <v/>
      </c>
      <c r="K360" s="619" t="str">
        <f t="shared" si="201"/>
        <v/>
      </c>
      <c r="L360" s="619"/>
      <c r="N360" s="433"/>
      <c r="O360" s="434" t="str">
        <f t="shared" si="194"/>
        <v/>
      </c>
      <c r="P360" s="433"/>
      <c r="Q360" s="435" t="str">
        <f t="shared" si="195"/>
        <v/>
      </c>
      <c r="R360" s="433"/>
      <c r="S360" s="436" t="str">
        <f t="shared" si="196"/>
        <v/>
      </c>
      <c r="T360" s="437">
        <f ca="1">SUMIF($N$8:S$9,"QUANT.",N360:S360)</f>
        <v>0</v>
      </c>
      <c r="U360" s="438">
        <f t="shared" ca="1" si="191"/>
        <v>0</v>
      </c>
      <c r="V360" s="450" t="str">
        <f t="shared" si="193"/>
        <v/>
      </c>
      <c r="W360" s="451">
        <f t="shared" ca="1" si="197"/>
        <v>0</v>
      </c>
      <c r="X360" s="451" t="e">
        <f t="shared" ca="1" si="198"/>
        <v>#VALUE!</v>
      </c>
      <c r="AJ360" s="614">
        <f t="shared" si="202"/>
        <v>0</v>
      </c>
      <c r="AK360" s="614">
        <v>0</v>
      </c>
    </row>
    <row r="361" spans="1:37" s="612" customFormat="1">
      <c r="A361" s="615"/>
      <c r="B361" s="621"/>
      <c r="C361" s="595" t="str">
        <f>IF($B361="","",IFERROR(VLOOKUP($B361,SERVIÇOS!$A:$F,2,0),IFERROR(VLOOKUP($B361,'COMPOSIÇÕES COMPLEMENTARES '!$C:$K,2,0),"")))</f>
        <v/>
      </c>
      <c r="D361" s="617" t="str">
        <f>IF($B361="","",IFERROR(VLOOKUP($B361,SERVIÇOS!$A:$F,3,0),IFERROR(VLOOKUP($B361,'COMPOSIÇÕES COMPLEMENTARES '!$C:$K,3,0),"")))</f>
        <v/>
      </c>
      <c r="E361" s="618"/>
      <c r="F361" s="619" t="str">
        <f>IF($B361="","",IFERROR(VLOOKUP($B361,SERVIÇOS!$A:$F,4,0),IFERROR(VLOOKUP($B361,'COMPOSIÇÕES COMPLEMENTARES '!$C:$K,6,0),"")))</f>
        <v/>
      </c>
      <c r="G361" s="619" t="str">
        <f>IF($B361="","",IFERROR(VLOOKUP($B361,SERVIÇOS!$A:$F,5,0),IFERROR(VLOOKUP($B361,'COMPOSIÇÕES COMPLEMENTARES '!$C:$K,7,0),"")))</f>
        <v/>
      </c>
      <c r="H361" s="619" t="str">
        <f t="shared" si="192"/>
        <v/>
      </c>
      <c r="I361" s="619" t="str">
        <f t="shared" si="199"/>
        <v/>
      </c>
      <c r="J361" s="619" t="str">
        <f t="shared" si="200"/>
        <v/>
      </c>
      <c r="K361" s="619" t="str">
        <f t="shared" si="201"/>
        <v/>
      </c>
      <c r="L361" s="619"/>
      <c r="N361" s="433"/>
      <c r="O361" s="434" t="str">
        <f t="shared" si="194"/>
        <v/>
      </c>
      <c r="P361" s="433"/>
      <c r="Q361" s="435" t="str">
        <f t="shared" si="195"/>
        <v/>
      </c>
      <c r="R361" s="433"/>
      <c r="S361" s="436" t="str">
        <f t="shared" si="196"/>
        <v/>
      </c>
      <c r="T361" s="437">
        <f ca="1">SUMIF($N$8:S$9,"QUANT.",N361:S361)</f>
        <v>0</v>
      </c>
      <c r="U361" s="438">
        <f t="shared" ca="1" si="191"/>
        <v>0</v>
      </c>
      <c r="V361" s="450" t="str">
        <f t="shared" si="193"/>
        <v/>
      </c>
      <c r="W361" s="451">
        <f t="shared" ca="1" si="197"/>
        <v>0</v>
      </c>
      <c r="X361" s="451" t="e">
        <f t="shared" ca="1" si="198"/>
        <v>#VALUE!</v>
      </c>
      <c r="AJ361" s="614">
        <f t="shared" si="202"/>
        <v>0</v>
      </c>
      <c r="AK361" s="614">
        <v>0</v>
      </c>
    </row>
    <row r="362" spans="1:37" s="612" customFormat="1">
      <c r="A362" s="615"/>
      <c r="B362" s="621"/>
      <c r="C362" s="595" t="str">
        <f>IF($B362="","",IFERROR(VLOOKUP($B362,SERVIÇOS!$A:$F,2,0),IFERROR(VLOOKUP($B362,'COMPOSIÇÕES COMPLEMENTARES '!$C:$K,2,0),"")))</f>
        <v/>
      </c>
      <c r="D362" s="617" t="str">
        <f>IF($B362="","",IFERROR(VLOOKUP($B362,SERVIÇOS!$A:$F,3,0),IFERROR(VLOOKUP($B362,'COMPOSIÇÕES COMPLEMENTARES '!$C:$K,3,0),"")))</f>
        <v/>
      </c>
      <c r="E362" s="618"/>
      <c r="F362" s="619" t="str">
        <f>IF($B362="","",IFERROR(VLOOKUP($B362,SERVIÇOS!$A:$F,4,0),IFERROR(VLOOKUP($B362,'COMPOSIÇÕES COMPLEMENTARES '!$C:$K,6,0),"")))</f>
        <v/>
      </c>
      <c r="G362" s="619" t="str">
        <f>IF($B362="","",IFERROR(VLOOKUP($B362,SERVIÇOS!$A:$F,5,0),IFERROR(VLOOKUP($B362,'COMPOSIÇÕES COMPLEMENTARES '!$C:$K,7,0),"")))</f>
        <v/>
      </c>
      <c r="H362" s="619" t="str">
        <f t="shared" si="192"/>
        <v/>
      </c>
      <c r="I362" s="619" t="str">
        <f t="shared" si="199"/>
        <v/>
      </c>
      <c r="J362" s="619" t="str">
        <f t="shared" si="200"/>
        <v/>
      </c>
      <c r="K362" s="619" t="str">
        <f t="shared" si="201"/>
        <v/>
      </c>
      <c r="L362" s="619"/>
      <c r="N362" s="433"/>
      <c r="O362" s="434" t="str">
        <f t="shared" si="194"/>
        <v/>
      </c>
      <c r="P362" s="433"/>
      <c r="Q362" s="435" t="str">
        <f t="shared" si="195"/>
        <v/>
      </c>
      <c r="R362" s="433"/>
      <c r="S362" s="436" t="str">
        <f t="shared" si="196"/>
        <v/>
      </c>
      <c r="T362" s="437">
        <f ca="1">SUMIF($N$8:S$9,"QUANT.",N362:S362)</f>
        <v>0</v>
      </c>
      <c r="U362" s="438">
        <f t="shared" ca="1" si="191"/>
        <v>0</v>
      </c>
      <c r="V362" s="450" t="str">
        <f t="shared" si="193"/>
        <v/>
      </c>
      <c r="W362" s="451">
        <f t="shared" ca="1" si="197"/>
        <v>0</v>
      </c>
      <c r="X362" s="451" t="e">
        <f t="shared" ca="1" si="198"/>
        <v>#VALUE!</v>
      </c>
      <c r="AJ362" s="614">
        <f t="shared" si="202"/>
        <v>0</v>
      </c>
      <c r="AK362" s="614">
        <v>0</v>
      </c>
    </row>
    <row r="363" spans="1:37" s="612" customFormat="1">
      <c r="A363" s="615"/>
      <c r="B363" s="621"/>
      <c r="C363" s="595" t="str">
        <f>IF($B363="","",IFERROR(VLOOKUP($B363,SERVIÇOS!$A:$F,2,0),IFERROR(VLOOKUP($B363,'COMPOSIÇÕES COMPLEMENTARES '!$C:$K,2,0),"")))</f>
        <v/>
      </c>
      <c r="D363" s="617" t="str">
        <f>IF($B363="","",IFERROR(VLOOKUP($B363,SERVIÇOS!$A:$F,3,0),IFERROR(VLOOKUP($B363,'COMPOSIÇÕES COMPLEMENTARES '!$C:$K,3,0),"")))</f>
        <v/>
      </c>
      <c r="E363" s="618"/>
      <c r="F363" s="619" t="str">
        <f>IF($B363="","",IFERROR(VLOOKUP($B363,SERVIÇOS!$A:$F,4,0),IFERROR(VLOOKUP($B363,'COMPOSIÇÕES COMPLEMENTARES '!$C:$K,6,0),"")))</f>
        <v/>
      </c>
      <c r="G363" s="619" t="str">
        <f>IF($B363="","",IFERROR(VLOOKUP($B363,SERVIÇOS!$A:$F,5,0),IFERROR(VLOOKUP($B363,'COMPOSIÇÕES COMPLEMENTARES '!$C:$K,7,0),"")))</f>
        <v/>
      </c>
      <c r="H363" s="619" t="str">
        <f t="shared" si="192"/>
        <v/>
      </c>
      <c r="I363" s="619" t="str">
        <f t="shared" si="199"/>
        <v/>
      </c>
      <c r="J363" s="619" t="str">
        <f t="shared" si="200"/>
        <v/>
      </c>
      <c r="K363" s="619" t="str">
        <f t="shared" si="201"/>
        <v/>
      </c>
      <c r="L363" s="619"/>
      <c r="N363" s="433"/>
      <c r="O363" s="434" t="str">
        <f t="shared" si="194"/>
        <v/>
      </c>
      <c r="P363" s="433"/>
      <c r="Q363" s="435" t="str">
        <f t="shared" si="195"/>
        <v/>
      </c>
      <c r="R363" s="433"/>
      <c r="S363" s="436" t="str">
        <f t="shared" si="196"/>
        <v/>
      </c>
      <c r="T363" s="437">
        <f ca="1">SUMIF($N$8:S$9,"QUANT.",N363:S363)</f>
        <v>0</v>
      </c>
      <c r="U363" s="438">
        <f t="shared" ca="1" si="191"/>
        <v>0</v>
      </c>
      <c r="V363" s="450" t="str">
        <f t="shared" si="193"/>
        <v/>
      </c>
      <c r="W363" s="451">
        <f t="shared" ca="1" si="197"/>
        <v>0</v>
      </c>
      <c r="X363" s="451" t="e">
        <f t="shared" ca="1" si="198"/>
        <v>#VALUE!</v>
      </c>
      <c r="AJ363" s="614">
        <f t="shared" si="202"/>
        <v>0</v>
      </c>
      <c r="AK363" s="614">
        <v>0</v>
      </c>
    </row>
    <row r="364" spans="1:37" s="612" customFormat="1">
      <c r="A364" s="615"/>
      <c r="B364" s="621"/>
      <c r="C364" s="595" t="str">
        <f>IF($B364="","",IFERROR(VLOOKUP($B364,SERVIÇOS!$A:$F,2,0),IFERROR(VLOOKUP($B364,'COMPOSIÇÕES COMPLEMENTARES '!$C:$K,2,0),"")))</f>
        <v/>
      </c>
      <c r="D364" s="617" t="str">
        <f>IF($B364="","",IFERROR(VLOOKUP($B364,SERVIÇOS!$A:$F,3,0),IFERROR(VLOOKUP($B364,'COMPOSIÇÕES COMPLEMENTARES '!$C:$K,3,0),"")))</f>
        <v/>
      </c>
      <c r="E364" s="618"/>
      <c r="F364" s="619" t="str">
        <f>IF($B364="","",IFERROR(VLOOKUP($B364,SERVIÇOS!$A:$F,4,0),IFERROR(VLOOKUP($B364,'COMPOSIÇÕES COMPLEMENTARES '!$C:$K,6,0),"")))</f>
        <v/>
      </c>
      <c r="G364" s="619" t="str">
        <f>IF($B364="","",IFERROR(VLOOKUP($B364,SERVIÇOS!$A:$F,5,0),IFERROR(VLOOKUP($B364,'COMPOSIÇÕES COMPLEMENTARES '!$C:$K,7,0),"")))</f>
        <v/>
      </c>
      <c r="H364" s="619" t="str">
        <f t="shared" si="192"/>
        <v/>
      </c>
      <c r="I364" s="619" t="str">
        <f t="shared" si="199"/>
        <v/>
      </c>
      <c r="J364" s="619" t="str">
        <f t="shared" si="200"/>
        <v/>
      </c>
      <c r="K364" s="619" t="str">
        <f t="shared" si="201"/>
        <v/>
      </c>
      <c r="L364" s="619"/>
      <c r="N364" s="433"/>
      <c r="O364" s="434" t="str">
        <f t="shared" si="194"/>
        <v/>
      </c>
      <c r="P364" s="433"/>
      <c r="Q364" s="435" t="str">
        <f t="shared" si="195"/>
        <v/>
      </c>
      <c r="R364" s="433"/>
      <c r="S364" s="436" t="str">
        <f t="shared" si="196"/>
        <v/>
      </c>
      <c r="T364" s="437">
        <f ca="1">SUMIF($N$8:S$9,"QUANT.",N364:S364)</f>
        <v>0</v>
      </c>
      <c r="U364" s="438">
        <f t="shared" ca="1" si="191"/>
        <v>0</v>
      </c>
      <c r="V364" s="450" t="str">
        <f t="shared" si="193"/>
        <v/>
      </c>
      <c r="W364" s="451">
        <f t="shared" ca="1" si="197"/>
        <v>0</v>
      </c>
      <c r="X364" s="451" t="e">
        <f t="shared" ca="1" si="198"/>
        <v>#VALUE!</v>
      </c>
      <c r="AJ364" s="614">
        <f t="shared" si="202"/>
        <v>0</v>
      </c>
      <c r="AK364" s="614">
        <v>0</v>
      </c>
    </row>
    <row r="365" spans="1:37" s="612" customFormat="1">
      <c r="A365" s="615"/>
      <c r="B365" s="621"/>
      <c r="C365" s="595" t="str">
        <f>IF($B365="","",IFERROR(VLOOKUP($B365,SERVIÇOS!$A:$F,2,0),IFERROR(VLOOKUP($B365,'COMPOSIÇÕES COMPLEMENTARES '!$C:$K,2,0),"")))</f>
        <v/>
      </c>
      <c r="D365" s="617" t="str">
        <f>IF($B365="","",IFERROR(VLOOKUP($B365,SERVIÇOS!$A:$F,3,0),IFERROR(VLOOKUP($B365,'COMPOSIÇÕES COMPLEMENTARES '!$C:$K,3,0),"")))</f>
        <v/>
      </c>
      <c r="E365" s="618"/>
      <c r="F365" s="619" t="str">
        <f>IF($B365="","",IFERROR(VLOOKUP($B365,SERVIÇOS!$A:$F,4,0),IFERROR(VLOOKUP($B365,'COMPOSIÇÕES COMPLEMENTARES '!$C:$K,6,0),"")))</f>
        <v/>
      </c>
      <c r="G365" s="619" t="str">
        <f>IF($B365="","",IFERROR(VLOOKUP($B365,SERVIÇOS!$A:$F,5,0),IFERROR(VLOOKUP($B365,'COMPOSIÇÕES COMPLEMENTARES '!$C:$K,7,0),"")))</f>
        <v/>
      </c>
      <c r="H365" s="619" t="str">
        <f t="shared" si="192"/>
        <v/>
      </c>
      <c r="I365" s="619" t="str">
        <f t="shared" si="199"/>
        <v/>
      </c>
      <c r="J365" s="619" t="str">
        <f t="shared" si="200"/>
        <v/>
      </c>
      <c r="K365" s="619" t="str">
        <f t="shared" si="201"/>
        <v/>
      </c>
      <c r="L365" s="619"/>
      <c r="N365" s="433"/>
      <c r="O365" s="434" t="str">
        <f t="shared" si="194"/>
        <v/>
      </c>
      <c r="P365" s="433"/>
      <c r="Q365" s="435" t="str">
        <f t="shared" si="195"/>
        <v/>
      </c>
      <c r="R365" s="433"/>
      <c r="S365" s="436" t="str">
        <f t="shared" si="196"/>
        <v/>
      </c>
      <c r="T365" s="437">
        <f ca="1">SUMIF($N$8:S$9,"QUANT.",N365:S365)</f>
        <v>0</v>
      </c>
      <c r="U365" s="438">
        <f t="shared" ca="1" si="191"/>
        <v>0</v>
      </c>
      <c r="V365" s="450" t="str">
        <f t="shared" si="193"/>
        <v/>
      </c>
      <c r="W365" s="451">
        <f t="shared" ca="1" si="197"/>
        <v>0</v>
      </c>
      <c r="X365" s="451" t="e">
        <f t="shared" ca="1" si="198"/>
        <v>#VALUE!</v>
      </c>
      <c r="AJ365" s="614">
        <f t="shared" si="202"/>
        <v>0</v>
      </c>
      <c r="AK365" s="614">
        <v>0</v>
      </c>
    </row>
    <row r="366" spans="1:37" s="612" customFormat="1">
      <c r="A366" s="615"/>
      <c r="B366" s="621"/>
      <c r="C366" s="595" t="str">
        <f>IF($B366="","",IFERROR(VLOOKUP($B366,SERVIÇOS!$A:$F,2,0),IFERROR(VLOOKUP($B366,'COMPOSIÇÕES COMPLEMENTARES '!$C:$K,2,0),"")))</f>
        <v/>
      </c>
      <c r="D366" s="617" t="str">
        <f>IF($B366="","",IFERROR(VLOOKUP($B366,SERVIÇOS!$A:$F,3,0),IFERROR(VLOOKUP($B366,'COMPOSIÇÕES COMPLEMENTARES '!$C:$K,3,0),"")))</f>
        <v/>
      </c>
      <c r="E366" s="618"/>
      <c r="F366" s="619" t="str">
        <f>IF($B366="","",IFERROR(VLOOKUP($B366,SERVIÇOS!$A:$F,4,0),IFERROR(VLOOKUP($B366,'COMPOSIÇÕES COMPLEMENTARES '!$C:$K,6,0),"")))</f>
        <v/>
      </c>
      <c r="G366" s="619" t="str">
        <f>IF($B366="","",IFERROR(VLOOKUP($B366,SERVIÇOS!$A:$F,5,0),IFERROR(VLOOKUP($B366,'COMPOSIÇÕES COMPLEMENTARES '!$C:$K,7,0),"")))</f>
        <v/>
      </c>
      <c r="H366" s="619" t="str">
        <f t="shared" si="192"/>
        <v/>
      </c>
      <c r="I366" s="619" t="str">
        <f t="shared" si="199"/>
        <v/>
      </c>
      <c r="J366" s="619" t="str">
        <f t="shared" si="200"/>
        <v/>
      </c>
      <c r="K366" s="619" t="str">
        <f t="shared" si="201"/>
        <v/>
      </c>
      <c r="L366" s="619"/>
      <c r="N366" s="433"/>
      <c r="O366" s="434" t="str">
        <f t="shared" si="194"/>
        <v/>
      </c>
      <c r="P366" s="433"/>
      <c r="Q366" s="435" t="str">
        <f t="shared" si="195"/>
        <v/>
      </c>
      <c r="R366" s="433"/>
      <c r="S366" s="436" t="str">
        <f t="shared" si="196"/>
        <v/>
      </c>
      <c r="T366" s="437">
        <f ca="1">SUMIF($N$8:S$9,"QUANT.",N366:S366)</f>
        <v>0</v>
      </c>
      <c r="U366" s="438">
        <f t="shared" ca="1" si="191"/>
        <v>0</v>
      </c>
      <c r="V366" s="450" t="str">
        <f t="shared" si="193"/>
        <v/>
      </c>
      <c r="W366" s="451">
        <f t="shared" ca="1" si="197"/>
        <v>0</v>
      </c>
      <c r="X366" s="451" t="e">
        <f t="shared" ca="1" si="198"/>
        <v>#VALUE!</v>
      </c>
      <c r="AJ366" s="614">
        <f t="shared" si="202"/>
        <v>0</v>
      </c>
      <c r="AK366" s="614">
        <v>0</v>
      </c>
    </row>
    <row r="367" spans="1:37" s="612" customFormat="1">
      <c r="A367" s="615"/>
      <c r="B367" s="621"/>
      <c r="C367" s="595" t="str">
        <f>IF($B367="","",IFERROR(VLOOKUP($B367,SERVIÇOS!$A:$F,2,0),IFERROR(VLOOKUP($B367,'COMPOSIÇÕES COMPLEMENTARES '!$C:$K,2,0),"")))</f>
        <v/>
      </c>
      <c r="D367" s="617" t="str">
        <f>IF($B367="","",IFERROR(VLOOKUP($B367,SERVIÇOS!$A:$F,3,0),IFERROR(VLOOKUP($B367,'COMPOSIÇÕES COMPLEMENTARES '!$C:$K,3,0),"")))</f>
        <v/>
      </c>
      <c r="E367" s="618"/>
      <c r="F367" s="619" t="str">
        <f>IF($B367="","",IFERROR(VLOOKUP($B367,SERVIÇOS!$A:$F,4,0),IFERROR(VLOOKUP($B367,'COMPOSIÇÕES COMPLEMENTARES '!$C:$K,6,0),"")))</f>
        <v/>
      </c>
      <c r="G367" s="619" t="str">
        <f>IF($B367="","",IFERROR(VLOOKUP($B367,SERVIÇOS!$A:$F,5,0),IFERROR(VLOOKUP($B367,'COMPOSIÇÕES COMPLEMENTARES '!$C:$K,7,0),"")))</f>
        <v/>
      </c>
      <c r="H367" s="619" t="str">
        <f t="shared" si="192"/>
        <v/>
      </c>
      <c r="I367" s="619" t="str">
        <f t="shared" si="199"/>
        <v/>
      </c>
      <c r="J367" s="619" t="str">
        <f t="shared" si="200"/>
        <v/>
      </c>
      <c r="K367" s="619" t="str">
        <f t="shared" si="201"/>
        <v/>
      </c>
      <c r="L367" s="619"/>
      <c r="N367" s="433"/>
      <c r="O367" s="434" t="str">
        <f t="shared" si="194"/>
        <v/>
      </c>
      <c r="P367" s="433"/>
      <c r="Q367" s="435" t="str">
        <f t="shared" si="195"/>
        <v/>
      </c>
      <c r="R367" s="433"/>
      <c r="S367" s="436" t="str">
        <f t="shared" si="196"/>
        <v/>
      </c>
      <c r="T367" s="437">
        <f ca="1">SUMIF($N$8:S$9,"QUANT.",N367:S367)</f>
        <v>0</v>
      </c>
      <c r="U367" s="438">
        <f t="shared" ca="1" si="191"/>
        <v>0</v>
      </c>
      <c r="V367" s="450" t="str">
        <f t="shared" si="193"/>
        <v/>
      </c>
      <c r="W367" s="451">
        <f t="shared" ca="1" si="197"/>
        <v>0</v>
      </c>
      <c r="X367" s="451" t="e">
        <f t="shared" ca="1" si="198"/>
        <v>#VALUE!</v>
      </c>
      <c r="AJ367" s="614">
        <f t="shared" si="202"/>
        <v>0</v>
      </c>
      <c r="AK367" s="614">
        <v>0</v>
      </c>
    </row>
    <row r="368" spans="1:37" s="612" customFormat="1">
      <c r="A368" s="615"/>
      <c r="B368" s="621"/>
      <c r="C368" s="595" t="str">
        <f>IF($B368="","",IFERROR(VLOOKUP($B368,SERVIÇOS!$A:$F,2,0),IFERROR(VLOOKUP($B368,'COMPOSIÇÕES COMPLEMENTARES '!$C:$K,2,0),"")))</f>
        <v/>
      </c>
      <c r="D368" s="617" t="str">
        <f>IF($B368="","",IFERROR(VLOOKUP($B368,SERVIÇOS!$A:$F,3,0),IFERROR(VLOOKUP($B368,'COMPOSIÇÕES COMPLEMENTARES '!$C:$K,3,0),"")))</f>
        <v/>
      </c>
      <c r="E368" s="618"/>
      <c r="F368" s="619" t="str">
        <f>IF($B368="","",IFERROR(VLOOKUP($B368,SERVIÇOS!$A:$F,4,0),IFERROR(VLOOKUP($B368,'COMPOSIÇÕES COMPLEMENTARES '!$C:$K,6,0),"")))</f>
        <v/>
      </c>
      <c r="G368" s="619" t="str">
        <f>IF($B368="","",IFERROR(VLOOKUP($B368,SERVIÇOS!$A:$F,5,0),IFERROR(VLOOKUP($B368,'COMPOSIÇÕES COMPLEMENTARES '!$C:$K,7,0),"")))</f>
        <v/>
      </c>
      <c r="H368" s="619" t="str">
        <f t="shared" si="192"/>
        <v/>
      </c>
      <c r="I368" s="619" t="str">
        <f t="shared" si="199"/>
        <v/>
      </c>
      <c r="J368" s="619" t="str">
        <f t="shared" si="200"/>
        <v/>
      </c>
      <c r="K368" s="619" t="str">
        <f t="shared" si="201"/>
        <v/>
      </c>
      <c r="L368" s="619"/>
      <c r="N368" s="433"/>
      <c r="O368" s="434" t="str">
        <f t="shared" si="194"/>
        <v/>
      </c>
      <c r="P368" s="433"/>
      <c r="Q368" s="435" t="str">
        <f t="shared" si="195"/>
        <v/>
      </c>
      <c r="R368" s="433"/>
      <c r="S368" s="436" t="str">
        <f t="shared" si="196"/>
        <v/>
      </c>
      <c r="T368" s="437">
        <f ca="1">SUMIF($N$8:S$9,"QUANT.",N368:S368)</f>
        <v>0</v>
      </c>
      <c r="U368" s="438">
        <f t="shared" ca="1" si="191"/>
        <v>0</v>
      </c>
      <c r="V368" s="450" t="str">
        <f t="shared" si="193"/>
        <v/>
      </c>
      <c r="W368" s="451">
        <f t="shared" ca="1" si="197"/>
        <v>0</v>
      </c>
      <c r="X368" s="451" t="e">
        <f t="shared" ca="1" si="198"/>
        <v>#VALUE!</v>
      </c>
      <c r="AJ368" s="614">
        <f t="shared" si="202"/>
        <v>0</v>
      </c>
      <c r="AK368" s="614">
        <v>0</v>
      </c>
    </row>
    <row r="369" spans="1:37" s="612" customFormat="1">
      <c r="A369" s="615"/>
      <c r="B369" s="621"/>
      <c r="C369" s="595" t="str">
        <f>IF($B369="","",IFERROR(VLOOKUP($B369,SERVIÇOS!$A:$F,2,0),IFERROR(VLOOKUP($B369,'COMPOSIÇÕES COMPLEMENTARES '!$C:$K,2,0),"")))</f>
        <v/>
      </c>
      <c r="D369" s="617" t="str">
        <f>IF($B369="","",IFERROR(VLOOKUP($B369,SERVIÇOS!$A:$F,3,0),IFERROR(VLOOKUP($B369,'COMPOSIÇÕES COMPLEMENTARES '!$C:$K,3,0),"")))</f>
        <v/>
      </c>
      <c r="E369" s="618"/>
      <c r="F369" s="619" t="str">
        <f>IF($B369="","",IFERROR(VLOOKUP($B369,SERVIÇOS!$A:$F,4,0),IFERROR(VLOOKUP($B369,'COMPOSIÇÕES COMPLEMENTARES '!$C:$K,6,0),"")))</f>
        <v/>
      </c>
      <c r="G369" s="619" t="str">
        <f>IF($B369="","",IFERROR(VLOOKUP($B369,SERVIÇOS!$A:$F,5,0),IFERROR(VLOOKUP($B369,'COMPOSIÇÕES COMPLEMENTARES '!$C:$K,7,0),"")))</f>
        <v/>
      </c>
      <c r="H369" s="619" t="str">
        <f t="shared" si="192"/>
        <v/>
      </c>
      <c r="I369" s="619" t="str">
        <f t="shared" si="199"/>
        <v/>
      </c>
      <c r="J369" s="619" t="str">
        <f t="shared" si="200"/>
        <v/>
      </c>
      <c r="K369" s="619" t="str">
        <f t="shared" si="201"/>
        <v/>
      </c>
      <c r="L369" s="619"/>
      <c r="N369" s="433"/>
      <c r="O369" s="434" t="str">
        <f t="shared" si="194"/>
        <v/>
      </c>
      <c r="P369" s="433"/>
      <c r="Q369" s="435" t="str">
        <f t="shared" si="195"/>
        <v/>
      </c>
      <c r="R369" s="433"/>
      <c r="S369" s="436" t="str">
        <f t="shared" si="196"/>
        <v/>
      </c>
      <c r="T369" s="437">
        <f ca="1">SUMIF($N$8:S$9,"QUANT.",N369:S369)</f>
        <v>0</v>
      </c>
      <c r="U369" s="438">
        <f t="shared" ca="1" si="191"/>
        <v>0</v>
      </c>
      <c r="V369" s="450" t="str">
        <f t="shared" si="193"/>
        <v/>
      </c>
      <c r="W369" s="451">
        <f t="shared" ca="1" si="197"/>
        <v>0</v>
      </c>
      <c r="X369" s="451" t="e">
        <f t="shared" ca="1" si="198"/>
        <v>#VALUE!</v>
      </c>
      <c r="AJ369" s="614">
        <f t="shared" si="202"/>
        <v>0</v>
      </c>
      <c r="AK369" s="614">
        <v>0</v>
      </c>
    </row>
    <row r="370" spans="1:37" s="612" customFormat="1">
      <c r="A370" s="615"/>
      <c r="B370" s="621"/>
      <c r="C370" s="595" t="str">
        <f>IF($B370="","",IFERROR(VLOOKUP($B370,SERVIÇOS!$A:$F,2,0),IFERROR(VLOOKUP($B370,'COMPOSIÇÕES COMPLEMENTARES '!$C:$K,2,0),"")))</f>
        <v/>
      </c>
      <c r="D370" s="617" t="str">
        <f>IF($B370="","",IFERROR(VLOOKUP($B370,SERVIÇOS!$A:$F,3,0),IFERROR(VLOOKUP($B370,'COMPOSIÇÕES COMPLEMENTARES '!$C:$K,3,0),"")))</f>
        <v/>
      </c>
      <c r="E370" s="618"/>
      <c r="F370" s="619" t="str">
        <f>IF($B370="","",IFERROR(VLOOKUP($B370,SERVIÇOS!$A:$F,4,0),IFERROR(VLOOKUP($B370,'COMPOSIÇÕES COMPLEMENTARES '!$C:$K,6,0),"")))</f>
        <v/>
      </c>
      <c r="G370" s="619" t="str">
        <f>IF($B370="","",IFERROR(VLOOKUP($B370,SERVIÇOS!$A:$F,5,0),IFERROR(VLOOKUP($B370,'COMPOSIÇÕES COMPLEMENTARES '!$C:$K,7,0),"")))</f>
        <v/>
      </c>
      <c r="H370" s="619" t="str">
        <f t="shared" si="192"/>
        <v/>
      </c>
      <c r="I370" s="619" t="str">
        <f t="shared" si="199"/>
        <v/>
      </c>
      <c r="J370" s="619" t="str">
        <f t="shared" si="200"/>
        <v/>
      </c>
      <c r="K370" s="619" t="str">
        <f t="shared" si="201"/>
        <v/>
      </c>
      <c r="L370" s="619"/>
      <c r="N370" s="433"/>
      <c r="O370" s="434" t="str">
        <f t="shared" si="194"/>
        <v/>
      </c>
      <c r="P370" s="433"/>
      <c r="Q370" s="435" t="str">
        <f t="shared" si="195"/>
        <v/>
      </c>
      <c r="R370" s="433"/>
      <c r="S370" s="436" t="str">
        <f t="shared" si="196"/>
        <v/>
      </c>
      <c r="T370" s="437">
        <f ca="1">SUMIF($N$8:S$9,"QUANT.",N370:S370)</f>
        <v>0</v>
      </c>
      <c r="U370" s="438">
        <f t="shared" ca="1" si="191"/>
        <v>0</v>
      </c>
      <c r="V370" s="450" t="str">
        <f t="shared" si="193"/>
        <v/>
      </c>
      <c r="W370" s="451">
        <f t="shared" ca="1" si="197"/>
        <v>0</v>
      </c>
      <c r="X370" s="451" t="e">
        <f t="shared" ca="1" si="198"/>
        <v>#VALUE!</v>
      </c>
      <c r="AJ370" s="614">
        <f t="shared" si="202"/>
        <v>0</v>
      </c>
      <c r="AK370" s="614">
        <v>0</v>
      </c>
    </row>
    <row r="371" spans="1:37" s="612" customFormat="1">
      <c r="A371" s="615"/>
      <c r="B371" s="621"/>
      <c r="C371" s="595" t="str">
        <f>IF($B371="","",IFERROR(VLOOKUP($B371,SERVIÇOS!$A:$F,2,0),IFERROR(VLOOKUP($B371,'COMPOSIÇÕES COMPLEMENTARES '!$C:$K,2,0),"")))</f>
        <v/>
      </c>
      <c r="D371" s="617" t="str">
        <f>IF($B371="","",IFERROR(VLOOKUP($B371,SERVIÇOS!$A:$F,3,0),IFERROR(VLOOKUP($B371,'COMPOSIÇÕES COMPLEMENTARES '!$C:$K,3,0),"")))</f>
        <v/>
      </c>
      <c r="E371" s="618"/>
      <c r="F371" s="619" t="str">
        <f>IF($B371="","",IFERROR(VLOOKUP($B371,SERVIÇOS!$A:$F,4,0),IFERROR(VLOOKUP($B371,'COMPOSIÇÕES COMPLEMENTARES '!$C:$K,6,0),"")))</f>
        <v/>
      </c>
      <c r="G371" s="619" t="str">
        <f>IF($B371="","",IFERROR(VLOOKUP($B371,SERVIÇOS!$A:$F,5,0),IFERROR(VLOOKUP($B371,'COMPOSIÇÕES COMPLEMENTARES '!$C:$K,7,0),"")))</f>
        <v/>
      </c>
      <c r="H371" s="619" t="str">
        <f t="shared" si="192"/>
        <v/>
      </c>
      <c r="I371" s="619" t="str">
        <f t="shared" si="199"/>
        <v/>
      </c>
      <c r="J371" s="619" t="str">
        <f t="shared" si="200"/>
        <v/>
      </c>
      <c r="K371" s="619" t="str">
        <f t="shared" si="201"/>
        <v/>
      </c>
      <c r="L371" s="619"/>
      <c r="N371" s="433"/>
      <c r="O371" s="434" t="str">
        <f t="shared" si="194"/>
        <v/>
      </c>
      <c r="P371" s="433"/>
      <c r="Q371" s="435" t="str">
        <f t="shared" si="195"/>
        <v/>
      </c>
      <c r="R371" s="433"/>
      <c r="S371" s="436" t="str">
        <f t="shared" si="196"/>
        <v/>
      </c>
      <c r="T371" s="437">
        <f ca="1">SUMIF($N$8:S$9,"QUANT.",N371:S371)</f>
        <v>0</v>
      </c>
      <c r="U371" s="438">
        <f t="shared" ca="1" si="191"/>
        <v>0</v>
      </c>
      <c r="V371" s="450" t="str">
        <f t="shared" si="193"/>
        <v/>
      </c>
      <c r="W371" s="451">
        <f t="shared" ca="1" si="197"/>
        <v>0</v>
      </c>
      <c r="X371" s="451" t="e">
        <f t="shared" ca="1" si="198"/>
        <v>#VALUE!</v>
      </c>
      <c r="AJ371" s="614">
        <f t="shared" si="202"/>
        <v>0</v>
      </c>
      <c r="AK371" s="614">
        <v>0</v>
      </c>
    </row>
    <row r="372" spans="1:37" s="612" customFormat="1">
      <c r="A372" s="615"/>
      <c r="B372" s="621"/>
      <c r="C372" s="595" t="str">
        <f>IF($B372="","",IFERROR(VLOOKUP($B372,SERVIÇOS!$A:$F,2,0),IFERROR(VLOOKUP($B372,'COMPOSIÇÕES COMPLEMENTARES '!$C:$K,2,0),"")))</f>
        <v/>
      </c>
      <c r="D372" s="617" t="str">
        <f>IF($B372="","",IFERROR(VLOOKUP($B372,SERVIÇOS!$A:$F,3,0),IFERROR(VLOOKUP($B372,'COMPOSIÇÕES COMPLEMENTARES '!$C:$K,3,0),"")))</f>
        <v/>
      </c>
      <c r="E372" s="618"/>
      <c r="F372" s="619" t="str">
        <f>IF($B372="","",IFERROR(VLOOKUP($B372,SERVIÇOS!$A:$F,4,0),IFERROR(VLOOKUP($B372,'COMPOSIÇÕES COMPLEMENTARES '!$C:$K,6,0),"")))</f>
        <v/>
      </c>
      <c r="G372" s="619" t="str">
        <f>IF($B372="","",IFERROR(VLOOKUP($B372,SERVIÇOS!$A:$F,5,0),IFERROR(VLOOKUP($B372,'COMPOSIÇÕES COMPLEMENTARES '!$C:$K,7,0),"")))</f>
        <v/>
      </c>
      <c r="H372" s="619" t="str">
        <f t="shared" si="192"/>
        <v/>
      </c>
      <c r="I372" s="619" t="str">
        <f t="shared" si="199"/>
        <v/>
      </c>
      <c r="J372" s="619" t="str">
        <f t="shared" si="200"/>
        <v/>
      </c>
      <c r="K372" s="619" t="str">
        <f t="shared" si="201"/>
        <v/>
      </c>
      <c r="L372" s="619"/>
      <c r="N372" s="433"/>
      <c r="O372" s="434" t="str">
        <f t="shared" si="194"/>
        <v/>
      </c>
      <c r="P372" s="433"/>
      <c r="Q372" s="435" t="str">
        <f t="shared" si="195"/>
        <v/>
      </c>
      <c r="R372" s="433"/>
      <c r="S372" s="436" t="str">
        <f t="shared" si="196"/>
        <v/>
      </c>
      <c r="T372" s="437">
        <f ca="1">SUMIF($N$8:S$9,"QUANT.",N372:S372)</f>
        <v>0</v>
      </c>
      <c r="U372" s="438">
        <f t="shared" ca="1" si="191"/>
        <v>0</v>
      </c>
      <c r="V372" s="450" t="str">
        <f t="shared" si="193"/>
        <v/>
      </c>
      <c r="W372" s="451">
        <f t="shared" ca="1" si="197"/>
        <v>0</v>
      </c>
      <c r="X372" s="451" t="e">
        <f t="shared" ca="1" si="198"/>
        <v>#VALUE!</v>
      </c>
      <c r="AJ372" s="614">
        <f t="shared" si="202"/>
        <v>0</v>
      </c>
      <c r="AK372" s="614">
        <v>0</v>
      </c>
    </row>
    <row r="373" spans="1:37" s="612" customFormat="1">
      <c r="A373" s="615"/>
      <c r="B373" s="621"/>
      <c r="C373" s="595" t="str">
        <f>IF($B373="","",IFERROR(VLOOKUP($B373,SERVIÇOS!$A:$F,2,0),IFERROR(VLOOKUP($B373,'COMPOSIÇÕES COMPLEMENTARES '!$C:$K,2,0),"")))</f>
        <v/>
      </c>
      <c r="D373" s="617" t="str">
        <f>IF($B373="","",IFERROR(VLOOKUP($B373,SERVIÇOS!$A:$F,3,0),IFERROR(VLOOKUP($B373,'COMPOSIÇÕES COMPLEMENTARES '!$C:$K,3,0),"")))</f>
        <v/>
      </c>
      <c r="E373" s="618"/>
      <c r="F373" s="619" t="str">
        <f>IF($B373="","",IFERROR(VLOOKUP($B373,SERVIÇOS!$A:$F,4,0),IFERROR(VLOOKUP($B373,'COMPOSIÇÕES COMPLEMENTARES '!$C:$K,6,0),"")))</f>
        <v/>
      </c>
      <c r="G373" s="619" t="str">
        <f>IF($B373="","",IFERROR(VLOOKUP($B373,SERVIÇOS!$A:$F,5,0),IFERROR(VLOOKUP($B373,'COMPOSIÇÕES COMPLEMENTARES '!$C:$K,7,0),"")))</f>
        <v/>
      </c>
      <c r="H373" s="619" t="str">
        <f t="shared" si="192"/>
        <v/>
      </c>
      <c r="I373" s="619" t="str">
        <f t="shared" si="199"/>
        <v/>
      </c>
      <c r="J373" s="619" t="str">
        <f t="shared" si="200"/>
        <v/>
      </c>
      <c r="K373" s="619" t="str">
        <f t="shared" si="201"/>
        <v/>
      </c>
      <c r="L373" s="619"/>
      <c r="N373" s="433"/>
      <c r="O373" s="434" t="str">
        <f t="shared" si="194"/>
        <v/>
      </c>
      <c r="P373" s="433"/>
      <c r="Q373" s="435" t="str">
        <f t="shared" si="195"/>
        <v/>
      </c>
      <c r="R373" s="433"/>
      <c r="S373" s="436" t="str">
        <f t="shared" si="196"/>
        <v/>
      </c>
      <c r="T373" s="437">
        <f ca="1">SUMIF($N$8:S$9,"QUANT.",N373:S373)</f>
        <v>0</v>
      </c>
      <c r="U373" s="438">
        <f t="shared" ca="1" si="191"/>
        <v>0</v>
      </c>
      <c r="V373" s="450" t="str">
        <f t="shared" si="193"/>
        <v/>
      </c>
      <c r="W373" s="451">
        <f t="shared" ca="1" si="197"/>
        <v>0</v>
      </c>
      <c r="X373" s="451" t="e">
        <f t="shared" ca="1" si="198"/>
        <v>#VALUE!</v>
      </c>
      <c r="AJ373" s="614">
        <f t="shared" si="202"/>
        <v>0</v>
      </c>
      <c r="AK373" s="614">
        <v>0</v>
      </c>
    </row>
    <row r="374" spans="1:37" s="612" customFormat="1">
      <c r="A374" s="615"/>
      <c r="B374" s="621"/>
      <c r="C374" s="595" t="str">
        <f>IF($B374="","",IFERROR(VLOOKUP($B374,SERVIÇOS!$A:$F,2,0),IFERROR(VLOOKUP($B374,'COMPOSIÇÕES COMPLEMENTARES '!$C:$K,2,0),"")))</f>
        <v/>
      </c>
      <c r="D374" s="617" t="str">
        <f>IF($B374="","",IFERROR(VLOOKUP($B374,SERVIÇOS!$A:$F,3,0),IFERROR(VLOOKUP($B374,'COMPOSIÇÕES COMPLEMENTARES '!$C:$K,3,0),"")))</f>
        <v/>
      </c>
      <c r="E374" s="618"/>
      <c r="F374" s="619" t="str">
        <f>IF($B374="","",IFERROR(VLOOKUP($B374,SERVIÇOS!$A:$F,4,0),IFERROR(VLOOKUP($B374,'COMPOSIÇÕES COMPLEMENTARES '!$C:$K,6,0),"")))</f>
        <v/>
      </c>
      <c r="G374" s="619" t="str">
        <f>IF($B374="","",IFERROR(VLOOKUP($B374,SERVIÇOS!$A:$F,5,0),IFERROR(VLOOKUP($B374,'COMPOSIÇÕES COMPLEMENTARES '!$C:$K,7,0),"")))</f>
        <v/>
      </c>
      <c r="H374" s="619" t="str">
        <f t="shared" si="192"/>
        <v/>
      </c>
      <c r="I374" s="619" t="str">
        <f t="shared" si="199"/>
        <v/>
      </c>
      <c r="J374" s="619" t="str">
        <f t="shared" si="200"/>
        <v/>
      </c>
      <c r="K374" s="619" t="str">
        <f t="shared" si="201"/>
        <v/>
      </c>
      <c r="L374" s="619"/>
      <c r="N374" s="433"/>
      <c r="O374" s="434" t="str">
        <f t="shared" si="194"/>
        <v/>
      </c>
      <c r="P374" s="433"/>
      <c r="Q374" s="435" t="str">
        <f t="shared" si="195"/>
        <v/>
      </c>
      <c r="R374" s="433"/>
      <c r="S374" s="436" t="str">
        <f t="shared" si="196"/>
        <v/>
      </c>
      <c r="T374" s="437">
        <f ca="1">SUMIF($N$8:S$9,"QUANT.",N374:S374)</f>
        <v>0</v>
      </c>
      <c r="U374" s="438">
        <f t="shared" ca="1" si="191"/>
        <v>0</v>
      </c>
      <c r="V374" s="450" t="str">
        <f t="shared" si="193"/>
        <v/>
      </c>
      <c r="W374" s="451">
        <f t="shared" ca="1" si="197"/>
        <v>0</v>
      </c>
      <c r="X374" s="451" t="e">
        <f t="shared" ca="1" si="198"/>
        <v>#VALUE!</v>
      </c>
      <c r="AJ374" s="614">
        <f t="shared" si="202"/>
        <v>0</v>
      </c>
      <c r="AK374" s="614">
        <v>0</v>
      </c>
    </row>
    <row r="375" spans="1:37" s="612" customFormat="1">
      <c r="A375" s="615"/>
      <c r="B375" s="621"/>
      <c r="C375" s="595" t="str">
        <f>IF($B375="","",IFERROR(VLOOKUP($B375,SERVIÇOS!$A:$F,2,0),IFERROR(VLOOKUP($B375,'COMPOSIÇÕES COMPLEMENTARES '!$C:$K,2,0),"")))</f>
        <v/>
      </c>
      <c r="D375" s="617" t="str">
        <f>IF($B375="","",IFERROR(VLOOKUP($B375,SERVIÇOS!$A:$F,3,0),IFERROR(VLOOKUP($B375,'COMPOSIÇÕES COMPLEMENTARES '!$C:$K,3,0),"")))</f>
        <v/>
      </c>
      <c r="E375" s="618"/>
      <c r="F375" s="619" t="str">
        <f>IF($B375="","",IFERROR(VLOOKUP($B375,SERVIÇOS!$A:$F,4,0),IFERROR(VLOOKUP($B375,'COMPOSIÇÕES COMPLEMENTARES '!$C:$K,6,0),"")))</f>
        <v/>
      </c>
      <c r="G375" s="619" t="str">
        <f>IF($B375="","",IFERROR(VLOOKUP($B375,SERVIÇOS!$A:$F,5,0),IFERROR(VLOOKUP($B375,'COMPOSIÇÕES COMPLEMENTARES '!$C:$K,7,0),"")))</f>
        <v/>
      </c>
      <c r="H375" s="619" t="str">
        <f t="shared" si="192"/>
        <v/>
      </c>
      <c r="I375" s="619" t="str">
        <f t="shared" si="199"/>
        <v/>
      </c>
      <c r="J375" s="619" t="str">
        <f t="shared" si="200"/>
        <v/>
      </c>
      <c r="K375" s="619" t="str">
        <f t="shared" si="201"/>
        <v/>
      </c>
      <c r="L375" s="619"/>
      <c r="N375" s="433"/>
      <c r="O375" s="434" t="str">
        <f t="shared" si="194"/>
        <v/>
      </c>
      <c r="P375" s="433"/>
      <c r="Q375" s="435" t="str">
        <f t="shared" si="195"/>
        <v/>
      </c>
      <c r="R375" s="433"/>
      <c r="S375" s="436" t="str">
        <f t="shared" si="196"/>
        <v/>
      </c>
      <c r="T375" s="437">
        <f ca="1">SUMIF($N$8:S$9,"QUANT.",N375:S375)</f>
        <v>0</v>
      </c>
      <c r="U375" s="438">
        <f t="shared" ca="1" si="191"/>
        <v>0</v>
      </c>
      <c r="V375" s="450" t="str">
        <f t="shared" si="193"/>
        <v/>
      </c>
      <c r="W375" s="451">
        <f t="shared" ca="1" si="197"/>
        <v>0</v>
      </c>
      <c r="X375" s="451" t="e">
        <f t="shared" ca="1" si="198"/>
        <v>#VALUE!</v>
      </c>
      <c r="AJ375" s="614">
        <f t="shared" si="202"/>
        <v>0</v>
      </c>
      <c r="AK375" s="614">
        <v>0</v>
      </c>
    </row>
    <row r="376" spans="1:37" s="612" customFormat="1">
      <c r="A376" s="615"/>
      <c r="B376" s="621"/>
      <c r="C376" s="595" t="str">
        <f>IF($B376="","",IFERROR(VLOOKUP($B376,SERVIÇOS!$A:$F,2,0),IFERROR(VLOOKUP($B376,'COMPOSIÇÕES COMPLEMENTARES '!$C:$K,2,0),"")))</f>
        <v/>
      </c>
      <c r="D376" s="617" t="str">
        <f>IF($B376="","",IFERROR(VLOOKUP($B376,SERVIÇOS!$A:$F,3,0),IFERROR(VLOOKUP($B376,'COMPOSIÇÕES COMPLEMENTARES '!$C:$K,3,0),"")))</f>
        <v/>
      </c>
      <c r="E376" s="618"/>
      <c r="F376" s="619" t="str">
        <f>IF($B376="","",IFERROR(VLOOKUP($B376,SERVIÇOS!$A:$F,4,0),IFERROR(VLOOKUP($B376,'COMPOSIÇÕES COMPLEMENTARES '!$C:$K,6,0),"")))</f>
        <v/>
      </c>
      <c r="G376" s="619" t="str">
        <f>IF($B376="","",IFERROR(VLOOKUP($B376,SERVIÇOS!$A:$F,5,0),IFERROR(VLOOKUP($B376,'COMPOSIÇÕES COMPLEMENTARES '!$C:$K,7,0),"")))</f>
        <v/>
      </c>
      <c r="H376" s="619" t="str">
        <f t="shared" si="192"/>
        <v/>
      </c>
      <c r="I376" s="619" t="str">
        <f t="shared" si="199"/>
        <v/>
      </c>
      <c r="J376" s="619" t="str">
        <f t="shared" si="200"/>
        <v/>
      </c>
      <c r="K376" s="619" t="str">
        <f t="shared" si="201"/>
        <v/>
      </c>
      <c r="L376" s="619"/>
      <c r="N376" s="433"/>
      <c r="O376" s="434" t="str">
        <f t="shared" si="194"/>
        <v/>
      </c>
      <c r="P376" s="433"/>
      <c r="Q376" s="435" t="str">
        <f t="shared" si="195"/>
        <v/>
      </c>
      <c r="R376" s="433"/>
      <c r="S376" s="436" t="str">
        <f t="shared" si="196"/>
        <v/>
      </c>
      <c r="T376" s="437">
        <f ca="1">SUMIF($N$8:S$9,"QUANT.",N376:S376)</f>
        <v>0</v>
      </c>
      <c r="U376" s="438">
        <f t="shared" ca="1" si="191"/>
        <v>0</v>
      </c>
      <c r="V376" s="450" t="str">
        <f t="shared" si="193"/>
        <v/>
      </c>
      <c r="W376" s="451">
        <f t="shared" ca="1" si="197"/>
        <v>0</v>
      </c>
      <c r="X376" s="451" t="e">
        <f t="shared" ca="1" si="198"/>
        <v>#VALUE!</v>
      </c>
      <c r="AJ376" s="614">
        <f t="shared" si="202"/>
        <v>0</v>
      </c>
      <c r="AK376" s="614">
        <v>0</v>
      </c>
    </row>
    <row r="377" spans="1:37" s="612" customFormat="1">
      <c r="A377" s="615"/>
      <c r="B377" s="621"/>
      <c r="C377" s="595" t="str">
        <f>IF($B377="","",IFERROR(VLOOKUP($B377,SERVIÇOS!$A:$F,2,0),IFERROR(VLOOKUP($B377,'COMPOSIÇÕES COMPLEMENTARES '!$C:$K,2,0),"")))</f>
        <v/>
      </c>
      <c r="D377" s="617" t="str">
        <f>IF($B377="","",IFERROR(VLOOKUP($B377,SERVIÇOS!$A:$F,3,0),IFERROR(VLOOKUP($B377,'COMPOSIÇÕES COMPLEMENTARES '!$C:$K,3,0),"")))</f>
        <v/>
      </c>
      <c r="E377" s="618"/>
      <c r="F377" s="619" t="str">
        <f>IF($B377="","",IFERROR(VLOOKUP($B377,SERVIÇOS!$A:$F,4,0),IFERROR(VLOOKUP($B377,'COMPOSIÇÕES COMPLEMENTARES '!$C:$K,6,0),"")))</f>
        <v/>
      </c>
      <c r="G377" s="619" t="str">
        <f>IF($B377="","",IFERROR(VLOOKUP($B377,SERVIÇOS!$A:$F,5,0),IFERROR(VLOOKUP($B377,'COMPOSIÇÕES COMPLEMENTARES '!$C:$K,7,0),"")))</f>
        <v/>
      </c>
      <c r="H377" s="619" t="str">
        <f t="shared" si="192"/>
        <v/>
      </c>
      <c r="I377" s="619" t="str">
        <f t="shared" si="199"/>
        <v/>
      </c>
      <c r="J377" s="619" t="str">
        <f t="shared" si="200"/>
        <v/>
      </c>
      <c r="K377" s="619" t="str">
        <f t="shared" si="201"/>
        <v/>
      </c>
      <c r="L377" s="619"/>
      <c r="N377" s="433"/>
      <c r="O377" s="434" t="str">
        <f t="shared" si="194"/>
        <v/>
      </c>
      <c r="P377" s="433"/>
      <c r="Q377" s="435" t="str">
        <f t="shared" si="195"/>
        <v/>
      </c>
      <c r="R377" s="433"/>
      <c r="S377" s="436" t="str">
        <f t="shared" si="196"/>
        <v/>
      </c>
      <c r="T377" s="437">
        <f ca="1">SUMIF($N$8:S$9,"QUANT.",N377:S377)</f>
        <v>0</v>
      </c>
      <c r="U377" s="438">
        <f t="shared" ca="1" si="191"/>
        <v>0</v>
      </c>
      <c r="V377" s="450" t="str">
        <f t="shared" si="193"/>
        <v/>
      </c>
      <c r="W377" s="451">
        <f t="shared" ca="1" si="197"/>
        <v>0</v>
      </c>
      <c r="X377" s="451" t="e">
        <f t="shared" ca="1" si="198"/>
        <v>#VALUE!</v>
      </c>
      <c r="AJ377" s="614">
        <f t="shared" si="202"/>
        <v>0</v>
      </c>
      <c r="AK377" s="614">
        <v>0</v>
      </c>
    </row>
    <row r="378" spans="1:37" s="612" customFormat="1">
      <c r="A378" s="615"/>
      <c r="B378" s="621"/>
      <c r="C378" s="595" t="str">
        <f>IF($B378="","",IFERROR(VLOOKUP($B378,SERVIÇOS!$A:$F,2,0),IFERROR(VLOOKUP($B378,'COMPOSIÇÕES COMPLEMENTARES '!$C:$K,2,0),"")))</f>
        <v/>
      </c>
      <c r="D378" s="617" t="str">
        <f>IF($B378="","",IFERROR(VLOOKUP($B378,SERVIÇOS!$A:$F,3,0),IFERROR(VLOOKUP($B378,'COMPOSIÇÕES COMPLEMENTARES '!$C:$K,3,0),"")))</f>
        <v/>
      </c>
      <c r="E378" s="618"/>
      <c r="F378" s="619" t="str">
        <f>IF($B378="","",IFERROR(VLOOKUP($B378,SERVIÇOS!$A:$F,4,0),IFERROR(VLOOKUP($B378,'COMPOSIÇÕES COMPLEMENTARES '!$C:$K,6,0),"")))</f>
        <v/>
      </c>
      <c r="G378" s="619" t="str">
        <f>IF($B378="","",IFERROR(VLOOKUP($B378,SERVIÇOS!$A:$F,5,0),IFERROR(VLOOKUP($B378,'COMPOSIÇÕES COMPLEMENTARES '!$C:$K,7,0),"")))</f>
        <v/>
      </c>
      <c r="H378" s="619" t="str">
        <f t="shared" si="192"/>
        <v/>
      </c>
      <c r="I378" s="619" t="str">
        <f t="shared" si="199"/>
        <v/>
      </c>
      <c r="J378" s="619" t="str">
        <f t="shared" si="200"/>
        <v/>
      </c>
      <c r="K378" s="619" t="str">
        <f t="shared" si="201"/>
        <v/>
      </c>
      <c r="L378" s="619"/>
      <c r="N378" s="433"/>
      <c r="O378" s="434" t="str">
        <f t="shared" si="194"/>
        <v/>
      </c>
      <c r="P378" s="433"/>
      <c r="Q378" s="435" t="str">
        <f t="shared" si="195"/>
        <v/>
      </c>
      <c r="R378" s="433"/>
      <c r="S378" s="436" t="str">
        <f t="shared" si="196"/>
        <v/>
      </c>
      <c r="T378" s="437">
        <f ca="1">SUMIF($N$8:S$9,"QUANT.",N378:S378)</f>
        <v>0</v>
      </c>
      <c r="U378" s="438">
        <f t="shared" ca="1" si="191"/>
        <v>0</v>
      </c>
      <c r="V378" s="450" t="str">
        <f t="shared" si="193"/>
        <v/>
      </c>
      <c r="W378" s="451">
        <f t="shared" ca="1" si="197"/>
        <v>0</v>
      </c>
      <c r="X378" s="451" t="e">
        <f t="shared" ca="1" si="198"/>
        <v>#VALUE!</v>
      </c>
      <c r="AJ378" s="614">
        <f t="shared" si="202"/>
        <v>0</v>
      </c>
      <c r="AK378" s="614">
        <v>0</v>
      </c>
    </row>
    <row r="379" spans="1:37" s="612" customFormat="1">
      <c r="A379" s="615"/>
      <c r="B379" s="621"/>
      <c r="C379" s="595" t="str">
        <f>IF($B379="","",IFERROR(VLOOKUP($B379,SERVIÇOS!$A:$F,2,0),IFERROR(VLOOKUP($B379,'COMPOSIÇÕES COMPLEMENTARES '!$C:$K,2,0),"")))</f>
        <v/>
      </c>
      <c r="D379" s="617" t="str">
        <f>IF($B379="","",IFERROR(VLOOKUP($B379,SERVIÇOS!$A:$F,3,0),IFERROR(VLOOKUP($B379,'COMPOSIÇÕES COMPLEMENTARES '!$C:$K,3,0),"")))</f>
        <v/>
      </c>
      <c r="E379" s="618"/>
      <c r="F379" s="619" t="str">
        <f>IF($B379="","",IFERROR(VLOOKUP($B379,SERVIÇOS!$A:$F,4,0),IFERROR(VLOOKUP($B379,'COMPOSIÇÕES COMPLEMENTARES '!$C:$K,6,0),"")))</f>
        <v/>
      </c>
      <c r="G379" s="619" t="str">
        <f>IF($B379="","",IFERROR(VLOOKUP($B379,SERVIÇOS!$A:$F,5,0),IFERROR(VLOOKUP($B379,'COMPOSIÇÕES COMPLEMENTARES '!$C:$K,7,0),"")))</f>
        <v/>
      </c>
      <c r="H379" s="619" t="str">
        <f t="shared" si="192"/>
        <v/>
      </c>
      <c r="I379" s="619" t="str">
        <f t="shared" si="199"/>
        <v/>
      </c>
      <c r="J379" s="619" t="str">
        <f t="shared" si="200"/>
        <v/>
      </c>
      <c r="K379" s="619" t="str">
        <f t="shared" si="201"/>
        <v/>
      </c>
      <c r="L379" s="619"/>
      <c r="N379" s="433"/>
      <c r="O379" s="434" t="str">
        <f t="shared" si="194"/>
        <v/>
      </c>
      <c r="P379" s="433"/>
      <c r="Q379" s="435" t="str">
        <f t="shared" si="195"/>
        <v/>
      </c>
      <c r="R379" s="433"/>
      <c r="S379" s="436" t="str">
        <f t="shared" si="196"/>
        <v/>
      </c>
      <c r="T379" s="437">
        <f ca="1">SUMIF($N$8:S$9,"QUANT.",N379:S379)</f>
        <v>0</v>
      </c>
      <c r="U379" s="438">
        <f t="shared" ca="1" si="191"/>
        <v>0</v>
      </c>
      <c r="V379" s="450" t="str">
        <f t="shared" si="193"/>
        <v/>
      </c>
      <c r="W379" s="451">
        <f t="shared" ca="1" si="197"/>
        <v>0</v>
      </c>
      <c r="X379" s="451" t="e">
        <f t="shared" ca="1" si="198"/>
        <v>#VALUE!</v>
      </c>
      <c r="AJ379" s="614">
        <f t="shared" si="202"/>
        <v>0</v>
      </c>
      <c r="AK379" s="614">
        <v>0</v>
      </c>
    </row>
    <row r="380" spans="1:37" s="612" customFormat="1">
      <c r="A380" s="615"/>
      <c r="B380" s="621"/>
      <c r="C380" s="595" t="str">
        <f>IF($B380="","",IFERROR(VLOOKUP($B380,SERVIÇOS!$A:$F,2,0),IFERROR(VLOOKUP($B380,'COMPOSIÇÕES COMPLEMENTARES '!$C:$K,2,0),"")))</f>
        <v/>
      </c>
      <c r="D380" s="617" t="str">
        <f>IF($B380="","",IFERROR(VLOOKUP($B380,SERVIÇOS!$A:$F,3,0),IFERROR(VLOOKUP($B380,'COMPOSIÇÕES COMPLEMENTARES '!$C:$K,3,0),"")))</f>
        <v/>
      </c>
      <c r="E380" s="618"/>
      <c r="F380" s="619" t="str">
        <f>IF($B380="","",IFERROR(VLOOKUP($B380,SERVIÇOS!$A:$F,4,0),IFERROR(VLOOKUP($B380,'COMPOSIÇÕES COMPLEMENTARES '!$C:$K,6,0),"")))</f>
        <v/>
      </c>
      <c r="G380" s="619" t="str">
        <f>IF($B380="","",IFERROR(VLOOKUP($B380,SERVIÇOS!$A:$F,5,0),IFERROR(VLOOKUP($B380,'COMPOSIÇÕES COMPLEMENTARES '!$C:$K,7,0),"")))</f>
        <v/>
      </c>
      <c r="H380" s="619" t="str">
        <f t="shared" si="192"/>
        <v/>
      </c>
      <c r="I380" s="619" t="str">
        <f t="shared" si="199"/>
        <v/>
      </c>
      <c r="J380" s="619" t="str">
        <f t="shared" si="200"/>
        <v/>
      </c>
      <c r="K380" s="619" t="str">
        <f t="shared" si="201"/>
        <v/>
      </c>
      <c r="L380" s="619"/>
      <c r="N380" s="433"/>
      <c r="O380" s="434" t="str">
        <f t="shared" si="194"/>
        <v/>
      </c>
      <c r="P380" s="433"/>
      <c r="Q380" s="435" t="str">
        <f t="shared" si="195"/>
        <v/>
      </c>
      <c r="R380" s="433"/>
      <c r="S380" s="436" t="str">
        <f t="shared" si="196"/>
        <v/>
      </c>
      <c r="T380" s="437">
        <f ca="1">SUMIF($N$8:S$9,"QUANT.",N380:S380)</f>
        <v>0</v>
      </c>
      <c r="U380" s="438">
        <f t="shared" ca="1" si="191"/>
        <v>0</v>
      </c>
      <c r="V380" s="450" t="str">
        <f t="shared" si="193"/>
        <v/>
      </c>
      <c r="W380" s="451">
        <f t="shared" ca="1" si="197"/>
        <v>0</v>
      </c>
      <c r="X380" s="451" t="e">
        <f t="shared" ca="1" si="198"/>
        <v>#VALUE!</v>
      </c>
      <c r="AJ380" s="614">
        <f t="shared" si="202"/>
        <v>0</v>
      </c>
      <c r="AK380" s="614">
        <v>0</v>
      </c>
    </row>
    <row r="381" spans="1:37" s="612" customFormat="1">
      <c r="A381" s="615"/>
      <c r="B381" s="621"/>
      <c r="C381" s="595" t="str">
        <f>IF($B381="","",IFERROR(VLOOKUP($B381,SERVIÇOS!$A:$F,2,0),IFERROR(VLOOKUP($B381,'COMPOSIÇÕES COMPLEMENTARES '!$C:$K,2,0),"")))</f>
        <v/>
      </c>
      <c r="D381" s="617" t="str">
        <f>IF($B381="","",IFERROR(VLOOKUP($B381,SERVIÇOS!$A:$F,3,0),IFERROR(VLOOKUP($B381,'COMPOSIÇÕES COMPLEMENTARES '!$C:$K,3,0),"")))</f>
        <v/>
      </c>
      <c r="E381" s="618"/>
      <c r="F381" s="619" t="str">
        <f>IF($B381="","",IFERROR(VLOOKUP($B381,SERVIÇOS!$A:$F,4,0),IFERROR(VLOOKUP($B381,'COMPOSIÇÕES COMPLEMENTARES '!$C:$K,6,0),"")))</f>
        <v/>
      </c>
      <c r="G381" s="619" t="str">
        <f>IF($B381="","",IFERROR(VLOOKUP($B381,SERVIÇOS!$A:$F,5,0),IFERROR(VLOOKUP($B381,'COMPOSIÇÕES COMPLEMENTARES '!$C:$K,7,0),"")))</f>
        <v/>
      </c>
      <c r="H381" s="619" t="str">
        <f t="shared" si="192"/>
        <v/>
      </c>
      <c r="I381" s="619" t="str">
        <f t="shared" si="199"/>
        <v/>
      </c>
      <c r="J381" s="619" t="str">
        <f t="shared" si="200"/>
        <v/>
      </c>
      <c r="K381" s="619" t="str">
        <f t="shared" si="201"/>
        <v/>
      </c>
      <c r="L381" s="619"/>
      <c r="N381" s="433"/>
      <c r="O381" s="434" t="str">
        <f t="shared" si="194"/>
        <v/>
      </c>
      <c r="P381" s="433"/>
      <c r="Q381" s="435" t="str">
        <f t="shared" si="195"/>
        <v/>
      </c>
      <c r="R381" s="433"/>
      <c r="S381" s="436" t="str">
        <f t="shared" si="196"/>
        <v/>
      </c>
      <c r="T381" s="437">
        <f ca="1">SUMIF($N$8:S$9,"QUANT.",N381:S381)</f>
        <v>0</v>
      </c>
      <c r="U381" s="438">
        <f t="shared" ca="1" si="191"/>
        <v>0</v>
      </c>
      <c r="V381" s="450" t="str">
        <f t="shared" si="193"/>
        <v/>
      </c>
      <c r="W381" s="451">
        <f t="shared" ca="1" si="197"/>
        <v>0</v>
      </c>
      <c r="X381" s="451" t="e">
        <f t="shared" ca="1" si="198"/>
        <v>#VALUE!</v>
      </c>
      <c r="AJ381" s="614">
        <f t="shared" si="202"/>
        <v>0</v>
      </c>
      <c r="AK381" s="614">
        <v>0</v>
      </c>
    </row>
    <row r="382" spans="1:37" s="612" customFormat="1">
      <c r="A382" s="615"/>
      <c r="B382" s="621"/>
      <c r="C382" s="595" t="str">
        <f>IF($B382="","",IFERROR(VLOOKUP($B382,SERVIÇOS!$A:$F,2,0),IFERROR(VLOOKUP($B382,'COMPOSIÇÕES COMPLEMENTARES '!$C:$K,2,0),"")))</f>
        <v/>
      </c>
      <c r="D382" s="617" t="str">
        <f>IF($B382="","",IFERROR(VLOOKUP($B382,SERVIÇOS!$A:$F,3,0),IFERROR(VLOOKUP($B382,'COMPOSIÇÕES COMPLEMENTARES '!$C:$K,3,0),"")))</f>
        <v/>
      </c>
      <c r="E382" s="618"/>
      <c r="F382" s="619" t="str">
        <f>IF($B382="","",IFERROR(VLOOKUP($B382,SERVIÇOS!$A:$F,4,0),IFERROR(VLOOKUP($B382,'COMPOSIÇÕES COMPLEMENTARES '!$C:$K,6,0),"")))</f>
        <v/>
      </c>
      <c r="G382" s="619" t="str">
        <f>IF($B382="","",IFERROR(VLOOKUP($B382,SERVIÇOS!$A:$F,5,0),IFERROR(VLOOKUP($B382,'COMPOSIÇÕES COMPLEMENTARES '!$C:$K,7,0),"")))</f>
        <v/>
      </c>
      <c r="H382" s="619" t="str">
        <f t="shared" si="192"/>
        <v/>
      </c>
      <c r="I382" s="619" t="str">
        <f t="shared" si="199"/>
        <v/>
      </c>
      <c r="J382" s="619" t="str">
        <f t="shared" si="200"/>
        <v/>
      </c>
      <c r="K382" s="619" t="str">
        <f t="shared" si="201"/>
        <v/>
      </c>
      <c r="L382" s="619"/>
      <c r="N382" s="433"/>
      <c r="O382" s="434" t="str">
        <f t="shared" si="194"/>
        <v/>
      </c>
      <c r="P382" s="433"/>
      <c r="Q382" s="435" t="str">
        <f t="shared" si="195"/>
        <v/>
      </c>
      <c r="R382" s="433"/>
      <c r="S382" s="436" t="str">
        <f t="shared" si="196"/>
        <v/>
      </c>
      <c r="T382" s="437">
        <f ca="1">SUMIF($N$8:S$9,"QUANT.",N382:S382)</f>
        <v>0</v>
      </c>
      <c r="U382" s="438">
        <f t="shared" ref="U382:U445" ca="1" si="203">SUMIF($N$8:$S$9,"CUSTO",N382:S382)</f>
        <v>0</v>
      </c>
      <c r="V382" s="450" t="str">
        <f t="shared" si="193"/>
        <v/>
      </c>
      <c r="W382" s="451">
        <f t="shared" ca="1" si="197"/>
        <v>0</v>
      </c>
      <c r="X382" s="451" t="e">
        <f t="shared" ca="1" si="198"/>
        <v>#VALUE!</v>
      </c>
      <c r="AJ382" s="614">
        <f t="shared" si="202"/>
        <v>0</v>
      </c>
      <c r="AK382" s="614">
        <v>0</v>
      </c>
    </row>
    <row r="383" spans="1:37" s="612" customFormat="1">
      <c r="A383" s="615"/>
      <c r="B383" s="621"/>
      <c r="C383" s="595" t="str">
        <f>IF($B383="","",IFERROR(VLOOKUP($B383,SERVIÇOS!$A:$F,2,0),IFERROR(VLOOKUP($B383,'COMPOSIÇÕES COMPLEMENTARES '!$C:$K,2,0),"")))</f>
        <v/>
      </c>
      <c r="D383" s="617" t="str">
        <f>IF($B383="","",IFERROR(VLOOKUP($B383,SERVIÇOS!$A:$F,3,0),IFERROR(VLOOKUP($B383,'COMPOSIÇÕES COMPLEMENTARES '!$C:$K,3,0),"")))</f>
        <v/>
      </c>
      <c r="E383" s="618"/>
      <c r="F383" s="619" t="str">
        <f>IF($B383="","",IFERROR(VLOOKUP($B383,SERVIÇOS!$A:$F,4,0),IFERROR(VLOOKUP($B383,'COMPOSIÇÕES COMPLEMENTARES '!$C:$K,6,0),"")))</f>
        <v/>
      </c>
      <c r="G383" s="619" t="str">
        <f>IF($B383="","",IFERROR(VLOOKUP($B383,SERVIÇOS!$A:$F,5,0),IFERROR(VLOOKUP($B383,'COMPOSIÇÕES COMPLEMENTARES '!$C:$K,7,0),"")))</f>
        <v/>
      </c>
      <c r="H383" s="619" t="str">
        <f t="shared" ref="H383:H446" si="204">IF(E383="","",F383+G383)</f>
        <v/>
      </c>
      <c r="I383" s="619" t="str">
        <f t="shared" si="199"/>
        <v/>
      </c>
      <c r="J383" s="619" t="str">
        <f t="shared" si="200"/>
        <v/>
      </c>
      <c r="K383" s="619" t="str">
        <f t="shared" si="201"/>
        <v/>
      </c>
      <c r="L383" s="619"/>
      <c r="N383" s="433"/>
      <c r="O383" s="434" t="str">
        <f t="shared" si="194"/>
        <v/>
      </c>
      <c r="P383" s="433"/>
      <c r="Q383" s="435" t="str">
        <f t="shared" si="195"/>
        <v/>
      </c>
      <c r="R383" s="433"/>
      <c r="S383" s="436" t="str">
        <f t="shared" si="196"/>
        <v/>
      </c>
      <c r="T383" s="437">
        <f ca="1">SUMIF($N$8:S$9,"QUANT.",N383:S383)</f>
        <v>0</v>
      </c>
      <c r="U383" s="438">
        <f t="shared" ca="1" si="203"/>
        <v>0</v>
      </c>
      <c r="V383" s="450" t="str">
        <f t="shared" ref="V383:V446" si="205">IF(B383&lt;&gt;"",IF(U383=0,"MEDIR",IF(K383-U383=0,"OK",IF(K383-U383&gt;0,"MEDIR","ALERTA!"))),"")</f>
        <v/>
      </c>
      <c r="W383" s="451">
        <f t="shared" ca="1" si="197"/>
        <v>0</v>
      </c>
      <c r="X383" s="451" t="e">
        <f t="shared" ca="1" si="198"/>
        <v>#VALUE!</v>
      </c>
      <c r="AJ383" s="614">
        <f t="shared" si="202"/>
        <v>0</v>
      </c>
      <c r="AK383" s="614">
        <v>0</v>
      </c>
    </row>
    <row r="384" spans="1:37" s="612" customFormat="1">
      <c r="A384" s="615"/>
      <c r="B384" s="621"/>
      <c r="C384" s="595" t="str">
        <f>IF($B384="","",IFERROR(VLOOKUP($B384,SERVIÇOS!$A:$F,2,0),IFERROR(VLOOKUP($B384,'COMPOSIÇÕES COMPLEMENTARES '!$C:$K,2,0),"")))</f>
        <v/>
      </c>
      <c r="D384" s="617" t="str">
        <f>IF($B384="","",IFERROR(VLOOKUP($B384,SERVIÇOS!$A:$F,3,0),IFERROR(VLOOKUP($B384,'COMPOSIÇÕES COMPLEMENTARES '!$C:$K,3,0),"")))</f>
        <v/>
      </c>
      <c r="E384" s="618"/>
      <c r="F384" s="619" t="str">
        <f>IF($B384="","",IFERROR(VLOOKUP($B384,SERVIÇOS!$A:$F,4,0),IFERROR(VLOOKUP($B384,'COMPOSIÇÕES COMPLEMENTARES '!$C:$K,6,0),"")))</f>
        <v/>
      </c>
      <c r="G384" s="619" t="str">
        <f>IF($B384="","",IFERROR(VLOOKUP($B384,SERVIÇOS!$A:$F,5,0),IFERROR(VLOOKUP($B384,'COMPOSIÇÕES COMPLEMENTARES '!$C:$K,7,0),"")))</f>
        <v/>
      </c>
      <c r="H384" s="619" t="str">
        <f t="shared" si="204"/>
        <v/>
      </c>
      <c r="I384" s="619" t="str">
        <f t="shared" si="199"/>
        <v/>
      </c>
      <c r="J384" s="619" t="str">
        <f t="shared" si="200"/>
        <v/>
      </c>
      <c r="K384" s="619" t="str">
        <f t="shared" si="201"/>
        <v/>
      </c>
      <c r="L384" s="619"/>
      <c r="N384" s="433"/>
      <c r="O384" s="434" t="str">
        <f t="shared" ref="O384:O447" si="206">IF(OR(N384="",$K384=""),"",(N384/$E384)*$K384)</f>
        <v/>
      </c>
      <c r="P384" s="433"/>
      <c r="Q384" s="435" t="str">
        <f t="shared" ref="Q384:Q447" si="207">IF(OR(P384="",$K384=""),"",(P384/$E384)*$K384)</f>
        <v/>
      </c>
      <c r="R384" s="433"/>
      <c r="S384" s="436" t="str">
        <f t="shared" ref="S384:S447" si="208">IF(OR(R384="",$K384=""),"",(R384/$E384)*$K384)</f>
        <v/>
      </c>
      <c r="T384" s="437">
        <f ca="1">SUMIF($N$8:S$9,"QUANT.",N384:S384)</f>
        <v>0</v>
      </c>
      <c r="U384" s="438">
        <f t="shared" ca="1" si="203"/>
        <v>0</v>
      </c>
      <c r="V384" s="450" t="str">
        <f t="shared" si="205"/>
        <v/>
      </c>
      <c r="W384" s="451">
        <f t="shared" ref="W384:W447" ca="1" si="209">IF(T384="",0,E384-T384)</f>
        <v>0</v>
      </c>
      <c r="X384" s="451" t="e">
        <f t="shared" ref="X384:X447" ca="1" si="210">IF(U384="",0,K384-U384)</f>
        <v>#VALUE!</v>
      </c>
      <c r="AJ384" s="614">
        <f t="shared" si="202"/>
        <v>0</v>
      </c>
      <c r="AK384" s="614">
        <v>0</v>
      </c>
    </row>
    <row r="385" spans="1:37" s="612" customFormat="1">
      <c r="A385" s="615"/>
      <c r="B385" s="621"/>
      <c r="C385" s="595" t="str">
        <f>IF($B385="","",IFERROR(VLOOKUP($B385,SERVIÇOS!$A:$F,2,0),IFERROR(VLOOKUP($B385,'COMPOSIÇÕES COMPLEMENTARES '!$C:$K,2,0),"")))</f>
        <v/>
      </c>
      <c r="D385" s="617" t="str">
        <f>IF($B385="","",IFERROR(VLOOKUP($B385,SERVIÇOS!$A:$F,3,0),IFERROR(VLOOKUP($B385,'COMPOSIÇÕES COMPLEMENTARES '!$C:$K,3,0),"")))</f>
        <v/>
      </c>
      <c r="E385" s="618"/>
      <c r="F385" s="619" t="str">
        <f>IF($B385="","",IFERROR(VLOOKUP($B385,SERVIÇOS!$A:$F,4,0),IFERROR(VLOOKUP($B385,'COMPOSIÇÕES COMPLEMENTARES '!$C:$K,6,0),"")))</f>
        <v/>
      </c>
      <c r="G385" s="619" t="str">
        <f>IF($B385="","",IFERROR(VLOOKUP($B385,SERVIÇOS!$A:$F,5,0),IFERROR(VLOOKUP($B385,'COMPOSIÇÕES COMPLEMENTARES '!$C:$K,7,0),"")))</f>
        <v/>
      </c>
      <c r="H385" s="619" t="str">
        <f t="shared" si="204"/>
        <v/>
      </c>
      <c r="I385" s="619" t="str">
        <f t="shared" si="199"/>
        <v/>
      </c>
      <c r="J385" s="619" t="str">
        <f t="shared" si="200"/>
        <v/>
      </c>
      <c r="K385" s="619" t="str">
        <f t="shared" si="201"/>
        <v/>
      </c>
      <c r="L385" s="619"/>
      <c r="N385" s="433"/>
      <c r="O385" s="434" t="str">
        <f t="shared" si="206"/>
        <v/>
      </c>
      <c r="P385" s="433"/>
      <c r="Q385" s="435" t="str">
        <f t="shared" si="207"/>
        <v/>
      </c>
      <c r="R385" s="433"/>
      <c r="S385" s="436" t="str">
        <f t="shared" si="208"/>
        <v/>
      </c>
      <c r="T385" s="437">
        <f ca="1">SUMIF($N$8:S$9,"QUANT.",N385:S385)</f>
        <v>0</v>
      </c>
      <c r="U385" s="438">
        <f t="shared" ca="1" si="203"/>
        <v>0</v>
      </c>
      <c r="V385" s="450" t="str">
        <f t="shared" si="205"/>
        <v/>
      </c>
      <c r="W385" s="451">
        <f t="shared" ca="1" si="209"/>
        <v>0</v>
      </c>
      <c r="X385" s="451" t="e">
        <f t="shared" ca="1" si="210"/>
        <v>#VALUE!</v>
      </c>
      <c r="AJ385" s="614">
        <f t="shared" si="202"/>
        <v>0</v>
      </c>
      <c r="AK385" s="614">
        <v>0</v>
      </c>
    </row>
    <row r="386" spans="1:37" s="612" customFormat="1">
      <c r="A386" s="615"/>
      <c r="B386" s="621"/>
      <c r="C386" s="595" t="str">
        <f>IF($B386="","",IFERROR(VLOOKUP($B386,SERVIÇOS!$A:$F,2,0),IFERROR(VLOOKUP($B386,'COMPOSIÇÕES COMPLEMENTARES '!$C:$K,2,0),"")))</f>
        <v/>
      </c>
      <c r="D386" s="617" t="str">
        <f>IF($B386="","",IFERROR(VLOOKUP($B386,SERVIÇOS!$A:$F,3,0),IFERROR(VLOOKUP($B386,'COMPOSIÇÕES COMPLEMENTARES '!$C:$K,3,0),"")))</f>
        <v/>
      </c>
      <c r="E386" s="618"/>
      <c r="F386" s="619" t="str">
        <f>IF($B386="","",IFERROR(VLOOKUP($B386,SERVIÇOS!$A:$F,4,0),IFERROR(VLOOKUP($B386,'COMPOSIÇÕES COMPLEMENTARES '!$C:$K,6,0),"")))</f>
        <v/>
      </c>
      <c r="G386" s="619" t="str">
        <f>IF($B386="","",IFERROR(VLOOKUP($B386,SERVIÇOS!$A:$F,5,0),IFERROR(VLOOKUP($B386,'COMPOSIÇÕES COMPLEMENTARES '!$C:$K,7,0),"")))</f>
        <v/>
      </c>
      <c r="H386" s="619" t="str">
        <f t="shared" si="204"/>
        <v/>
      </c>
      <c r="I386" s="619" t="str">
        <f t="shared" si="199"/>
        <v/>
      </c>
      <c r="J386" s="619" t="str">
        <f t="shared" si="200"/>
        <v/>
      </c>
      <c r="K386" s="619" t="str">
        <f t="shared" si="201"/>
        <v/>
      </c>
      <c r="L386" s="619"/>
      <c r="N386" s="433"/>
      <c r="O386" s="434" t="str">
        <f t="shared" si="206"/>
        <v/>
      </c>
      <c r="P386" s="433"/>
      <c r="Q386" s="435" t="str">
        <f t="shared" si="207"/>
        <v/>
      </c>
      <c r="R386" s="433"/>
      <c r="S386" s="436" t="str">
        <f t="shared" si="208"/>
        <v/>
      </c>
      <c r="T386" s="437">
        <f ca="1">SUMIF($N$8:S$9,"QUANT.",N386:S386)</f>
        <v>0</v>
      </c>
      <c r="U386" s="438">
        <f t="shared" ca="1" si="203"/>
        <v>0</v>
      </c>
      <c r="V386" s="450" t="str">
        <f t="shared" si="205"/>
        <v/>
      </c>
      <c r="W386" s="451">
        <f t="shared" ca="1" si="209"/>
        <v>0</v>
      </c>
      <c r="X386" s="451" t="e">
        <f t="shared" ca="1" si="210"/>
        <v>#VALUE!</v>
      </c>
      <c r="AJ386" s="614">
        <f t="shared" si="202"/>
        <v>0</v>
      </c>
      <c r="AK386" s="614">
        <v>0</v>
      </c>
    </row>
    <row r="387" spans="1:37" s="612" customFormat="1">
      <c r="A387" s="615"/>
      <c r="B387" s="621"/>
      <c r="C387" s="595" t="str">
        <f>IF($B387="","",IFERROR(VLOOKUP($B387,SERVIÇOS!$A:$F,2,0),IFERROR(VLOOKUP($B387,'COMPOSIÇÕES COMPLEMENTARES '!$C:$K,2,0),"")))</f>
        <v/>
      </c>
      <c r="D387" s="617" t="str">
        <f>IF($B387="","",IFERROR(VLOOKUP($B387,SERVIÇOS!$A:$F,3,0),IFERROR(VLOOKUP($B387,'COMPOSIÇÕES COMPLEMENTARES '!$C:$K,3,0),"")))</f>
        <v/>
      </c>
      <c r="E387" s="618"/>
      <c r="F387" s="619" t="str">
        <f>IF($B387="","",IFERROR(VLOOKUP($B387,SERVIÇOS!$A:$F,4,0),IFERROR(VLOOKUP($B387,'COMPOSIÇÕES COMPLEMENTARES '!$C:$K,6,0),"")))</f>
        <v/>
      </c>
      <c r="G387" s="619" t="str">
        <f>IF($B387="","",IFERROR(VLOOKUP($B387,SERVIÇOS!$A:$F,5,0),IFERROR(VLOOKUP($B387,'COMPOSIÇÕES COMPLEMENTARES '!$C:$K,7,0),"")))</f>
        <v/>
      </c>
      <c r="H387" s="619" t="str">
        <f t="shared" si="204"/>
        <v/>
      </c>
      <c r="I387" s="619" t="str">
        <f t="shared" si="199"/>
        <v/>
      </c>
      <c r="J387" s="619" t="str">
        <f t="shared" si="200"/>
        <v/>
      </c>
      <c r="K387" s="619" t="str">
        <f t="shared" si="201"/>
        <v/>
      </c>
      <c r="L387" s="619"/>
      <c r="N387" s="433"/>
      <c r="O387" s="434" t="str">
        <f t="shared" si="206"/>
        <v/>
      </c>
      <c r="P387" s="433"/>
      <c r="Q387" s="435" t="str">
        <f t="shared" si="207"/>
        <v/>
      </c>
      <c r="R387" s="433"/>
      <c r="S387" s="436" t="str">
        <f t="shared" si="208"/>
        <v/>
      </c>
      <c r="T387" s="437">
        <f ca="1">SUMIF($N$8:S$9,"QUANT.",N387:S387)</f>
        <v>0</v>
      </c>
      <c r="U387" s="438">
        <f t="shared" ca="1" si="203"/>
        <v>0</v>
      </c>
      <c r="V387" s="450" t="str">
        <f t="shared" si="205"/>
        <v/>
      </c>
      <c r="W387" s="451">
        <f t="shared" ca="1" si="209"/>
        <v>0</v>
      </c>
      <c r="X387" s="451" t="e">
        <f t="shared" ca="1" si="210"/>
        <v>#VALUE!</v>
      </c>
      <c r="AJ387" s="614">
        <f t="shared" si="202"/>
        <v>0</v>
      </c>
      <c r="AK387" s="614">
        <v>0</v>
      </c>
    </row>
    <row r="388" spans="1:37" s="612" customFormat="1">
      <c r="A388" s="615"/>
      <c r="B388" s="621"/>
      <c r="C388" s="595" t="str">
        <f>IF($B388="","",IFERROR(VLOOKUP($B388,SERVIÇOS!$A:$F,2,0),IFERROR(VLOOKUP($B388,'COMPOSIÇÕES COMPLEMENTARES '!$C:$K,2,0),"")))</f>
        <v/>
      </c>
      <c r="D388" s="617" t="str">
        <f>IF($B388="","",IFERROR(VLOOKUP($B388,SERVIÇOS!$A:$F,3,0),IFERROR(VLOOKUP($B388,'COMPOSIÇÕES COMPLEMENTARES '!$C:$K,3,0),"")))</f>
        <v/>
      </c>
      <c r="E388" s="618"/>
      <c r="F388" s="619" t="str">
        <f>IF($B388="","",IFERROR(VLOOKUP($B388,SERVIÇOS!$A:$F,4,0),IFERROR(VLOOKUP($B388,'COMPOSIÇÕES COMPLEMENTARES '!$C:$K,6,0),"")))</f>
        <v/>
      </c>
      <c r="G388" s="619" t="str">
        <f>IF($B388="","",IFERROR(VLOOKUP($B388,SERVIÇOS!$A:$F,5,0),IFERROR(VLOOKUP($B388,'COMPOSIÇÕES COMPLEMENTARES '!$C:$K,7,0),"")))</f>
        <v/>
      </c>
      <c r="H388" s="619" t="str">
        <f t="shared" si="204"/>
        <v/>
      </c>
      <c r="I388" s="619" t="str">
        <f t="shared" si="199"/>
        <v/>
      </c>
      <c r="J388" s="619" t="str">
        <f t="shared" si="200"/>
        <v/>
      </c>
      <c r="K388" s="619" t="str">
        <f t="shared" si="201"/>
        <v/>
      </c>
      <c r="L388" s="619"/>
      <c r="N388" s="433"/>
      <c r="O388" s="434" t="str">
        <f t="shared" si="206"/>
        <v/>
      </c>
      <c r="P388" s="433"/>
      <c r="Q388" s="435" t="str">
        <f t="shared" si="207"/>
        <v/>
      </c>
      <c r="R388" s="433"/>
      <c r="S388" s="436" t="str">
        <f t="shared" si="208"/>
        <v/>
      </c>
      <c r="T388" s="437">
        <f ca="1">SUMIF($N$8:S$9,"QUANT.",N388:S388)</f>
        <v>0</v>
      </c>
      <c r="U388" s="438">
        <f t="shared" ca="1" si="203"/>
        <v>0</v>
      </c>
      <c r="V388" s="450" t="str">
        <f t="shared" si="205"/>
        <v/>
      </c>
      <c r="W388" s="451">
        <f t="shared" ca="1" si="209"/>
        <v>0</v>
      </c>
      <c r="X388" s="451" t="e">
        <f t="shared" ca="1" si="210"/>
        <v>#VALUE!</v>
      </c>
      <c r="AJ388" s="614">
        <f t="shared" si="202"/>
        <v>0</v>
      </c>
      <c r="AK388" s="614">
        <v>0</v>
      </c>
    </row>
    <row r="389" spans="1:37" s="612" customFormat="1">
      <c r="A389" s="615"/>
      <c r="B389" s="621"/>
      <c r="C389" s="595" t="str">
        <f>IF($B389="","",IFERROR(VLOOKUP($B389,SERVIÇOS!$A:$F,2,0),IFERROR(VLOOKUP($B389,'COMPOSIÇÕES COMPLEMENTARES '!$C:$K,2,0),"")))</f>
        <v/>
      </c>
      <c r="D389" s="617" t="str">
        <f>IF($B389="","",IFERROR(VLOOKUP($B389,SERVIÇOS!$A:$F,3,0),IFERROR(VLOOKUP($B389,'COMPOSIÇÕES COMPLEMENTARES '!$C:$K,3,0),"")))</f>
        <v/>
      </c>
      <c r="E389" s="618"/>
      <c r="F389" s="619" t="str">
        <f>IF($B389="","",IFERROR(VLOOKUP($B389,SERVIÇOS!$A:$F,4,0),IFERROR(VLOOKUP($B389,'COMPOSIÇÕES COMPLEMENTARES '!$C:$K,6,0),"")))</f>
        <v/>
      </c>
      <c r="G389" s="619" t="str">
        <f>IF($B389="","",IFERROR(VLOOKUP($B389,SERVIÇOS!$A:$F,5,0),IFERROR(VLOOKUP($B389,'COMPOSIÇÕES COMPLEMENTARES '!$C:$K,7,0),"")))</f>
        <v/>
      </c>
      <c r="H389" s="619" t="str">
        <f t="shared" si="204"/>
        <v/>
      </c>
      <c r="I389" s="619" t="str">
        <f t="shared" si="199"/>
        <v/>
      </c>
      <c r="J389" s="619" t="str">
        <f t="shared" si="200"/>
        <v/>
      </c>
      <c r="K389" s="619" t="str">
        <f t="shared" si="201"/>
        <v/>
      </c>
      <c r="L389" s="619"/>
      <c r="N389" s="433"/>
      <c r="O389" s="434" t="str">
        <f t="shared" si="206"/>
        <v/>
      </c>
      <c r="P389" s="433"/>
      <c r="Q389" s="435" t="str">
        <f t="shared" si="207"/>
        <v/>
      </c>
      <c r="R389" s="433"/>
      <c r="S389" s="436" t="str">
        <f t="shared" si="208"/>
        <v/>
      </c>
      <c r="T389" s="437">
        <f ca="1">SUMIF($N$8:S$9,"QUANT.",N389:S389)</f>
        <v>0</v>
      </c>
      <c r="U389" s="438">
        <f t="shared" ca="1" si="203"/>
        <v>0</v>
      </c>
      <c r="V389" s="450" t="str">
        <f t="shared" si="205"/>
        <v/>
      </c>
      <c r="W389" s="451">
        <f t="shared" ca="1" si="209"/>
        <v>0</v>
      </c>
      <c r="X389" s="451" t="e">
        <f t="shared" ca="1" si="210"/>
        <v>#VALUE!</v>
      </c>
      <c r="AJ389" s="614">
        <f t="shared" si="202"/>
        <v>0</v>
      </c>
      <c r="AK389" s="614">
        <v>0</v>
      </c>
    </row>
    <row r="390" spans="1:37" s="612" customFormat="1">
      <c r="A390" s="615"/>
      <c r="B390" s="621"/>
      <c r="C390" s="595" t="str">
        <f>IF($B390="","",IFERROR(VLOOKUP($B390,SERVIÇOS!$A:$F,2,0),IFERROR(VLOOKUP($B390,'COMPOSIÇÕES COMPLEMENTARES '!$C:$K,2,0),"")))</f>
        <v/>
      </c>
      <c r="D390" s="617" t="str">
        <f>IF($B390="","",IFERROR(VLOOKUP($B390,SERVIÇOS!$A:$F,3,0),IFERROR(VLOOKUP($B390,'COMPOSIÇÕES COMPLEMENTARES '!$C:$K,3,0),"")))</f>
        <v/>
      </c>
      <c r="E390" s="618"/>
      <c r="F390" s="619" t="str">
        <f>IF($B390="","",IFERROR(VLOOKUP($B390,SERVIÇOS!$A:$F,4,0),IFERROR(VLOOKUP($B390,'COMPOSIÇÕES COMPLEMENTARES '!$C:$K,6,0),"")))</f>
        <v/>
      </c>
      <c r="G390" s="619" t="str">
        <f>IF($B390="","",IFERROR(VLOOKUP($B390,SERVIÇOS!$A:$F,5,0),IFERROR(VLOOKUP($B390,'COMPOSIÇÕES COMPLEMENTARES '!$C:$K,7,0),"")))</f>
        <v/>
      </c>
      <c r="H390" s="619" t="str">
        <f t="shared" si="204"/>
        <v/>
      </c>
      <c r="I390" s="619" t="str">
        <f t="shared" si="199"/>
        <v/>
      </c>
      <c r="J390" s="619" t="str">
        <f t="shared" si="200"/>
        <v/>
      </c>
      <c r="K390" s="619" t="str">
        <f t="shared" si="201"/>
        <v/>
      </c>
      <c r="L390" s="619"/>
      <c r="N390" s="433"/>
      <c r="O390" s="434" t="str">
        <f t="shared" si="206"/>
        <v/>
      </c>
      <c r="P390" s="433"/>
      <c r="Q390" s="435" t="str">
        <f t="shared" si="207"/>
        <v/>
      </c>
      <c r="R390" s="433"/>
      <c r="S390" s="436" t="str">
        <f t="shared" si="208"/>
        <v/>
      </c>
      <c r="T390" s="437">
        <f ca="1">SUMIF($N$8:S$9,"QUANT.",N390:S390)</f>
        <v>0</v>
      </c>
      <c r="U390" s="438">
        <f t="shared" ca="1" si="203"/>
        <v>0</v>
      </c>
      <c r="V390" s="450" t="str">
        <f t="shared" si="205"/>
        <v/>
      </c>
      <c r="W390" s="451">
        <f t="shared" ca="1" si="209"/>
        <v>0</v>
      </c>
      <c r="X390" s="451" t="e">
        <f t="shared" ca="1" si="210"/>
        <v>#VALUE!</v>
      </c>
      <c r="AJ390" s="614">
        <f t="shared" si="202"/>
        <v>0</v>
      </c>
      <c r="AK390" s="614">
        <v>0</v>
      </c>
    </row>
    <row r="391" spans="1:37" s="612" customFormat="1">
      <c r="A391" s="615"/>
      <c r="B391" s="621"/>
      <c r="C391" s="595" t="str">
        <f>IF($B391="","",IFERROR(VLOOKUP($B391,SERVIÇOS!$A:$F,2,0),IFERROR(VLOOKUP($B391,'COMPOSIÇÕES COMPLEMENTARES '!$C:$K,2,0),"")))</f>
        <v/>
      </c>
      <c r="D391" s="617" t="str">
        <f>IF($B391="","",IFERROR(VLOOKUP($B391,SERVIÇOS!$A:$F,3,0),IFERROR(VLOOKUP($B391,'COMPOSIÇÕES COMPLEMENTARES '!$C:$K,3,0),"")))</f>
        <v/>
      </c>
      <c r="E391" s="618"/>
      <c r="F391" s="619" t="str">
        <f>IF($B391="","",IFERROR(VLOOKUP($B391,SERVIÇOS!$A:$F,4,0),IFERROR(VLOOKUP($B391,'COMPOSIÇÕES COMPLEMENTARES '!$C:$K,6,0),"")))</f>
        <v/>
      </c>
      <c r="G391" s="619" t="str">
        <f>IF($B391="","",IFERROR(VLOOKUP($B391,SERVIÇOS!$A:$F,5,0),IFERROR(VLOOKUP($B391,'COMPOSIÇÕES COMPLEMENTARES '!$C:$K,7,0),"")))</f>
        <v/>
      </c>
      <c r="H391" s="619" t="str">
        <f t="shared" si="204"/>
        <v/>
      </c>
      <c r="I391" s="619" t="str">
        <f t="shared" si="199"/>
        <v/>
      </c>
      <c r="J391" s="619" t="str">
        <f t="shared" si="200"/>
        <v/>
      </c>
      <c r="K391" s="619" t="str">
        <f t="shared" si="201"/>
        <v/>
      </c>
      <c r="L391" s="619"/>
      <c r="N391" s="433"/>
      <c r="O391" s="434" t="str">
        <f t="shared" si="206"/>
        <v/>
      </c>
      <c r="P391" s="433"/>
      <c r="Q391" s="435" t="str">
        <f t="shared" si="207"/>
        <v/>
      </c>
      <c r="R391" s="433"/>
      <c r="S391" s="436" t="str">
        <f t="shared" si="208"/>
        <v/>
      </c>
      <c r="T391" s="437">
        <f ca="1">SUMIF($N$8:S$9,"QUANT.",N391:S391)</f>
        <v>0</v>
      </c>
      <c r="U391" s="438">
        <f t="shared" ca="1" si="203"/>
        <v>0</v>
      </c>
      <c r="V391" s="450" t="str">
        <f t="shared" si="205"/>
        <v/>
      </c>
      <c r="W391" s="451">
        <f t="shared" ca="1" si="209"/>
        <v>0</v>
      </c>
      <c r="X391" s="451" t="e">
        <f t="shared" ca="1" si="210"/>
        <v>#VALUE!</v>
      </c>
      <c r="AJ391" s="614">
        <f t="shared" si="202"/>
        <v>0</v>
      </c>
      <c r="AK391" s="614">
        <v>0</v>
      </c>
    </row>
    <row r="392" spans="1:37" s="612" customFormat="1">
      <c r="A392" s="615"/>
      <c r="B392" s="621"/>
      <c r="C392" s="595" t="str">
        <f>IF($B392="","",IFERROR(VLOOKUP($B392,SERVIÇOS!$A:$F,2,0),IFERROR(VLOOKUP($B392,'COMPOSIÇÕES COMPLEMENTARES '!$C:$K,2,0),"")))</f>
        <v/>
      </c>
      <c r="D392" s="617" t="str">
        <f>IF($B392="","",IFERROR(VLOOKUP($B392,SERVIÇOS!$A:$F,3,0),IFERROR(VLOOKUP($B392,'COMPOSIÇÕES COMPLEMENTARES '!$C:$K,3,0),"")))</f>
        <v/>
      </c>
      <c r="E392" s="618"/>
      <c r="F392" s="619" t="str">
        <f>IF($B392="","",IFERROR(VLOOKUP($B392,SERVIÇOS!$A:$F,4,0),IFERROR(VLOOKUP($B392,'COMPOSIÇÕES COMPLEMENTARES '!$C:$K,6,0),"")))</f>
        <v/>
      </c>
      <c r="G392" s="619" t="str">
        <f>IF($B392="","",IFERROR(VLOOKUP($B392,SERVIÇOS!$A:$F,5,0),IFERROR(VLOOKUP($B392,'COMPOSIÇÕES COMPLEMENTARES '!$C:$K,7,0),"")))</f>
        <v/>
      </c>
      <c r="H392" s="619" t="str">
        <f t="shared" si="204"/>
        <v/>
      </c>
      <c r="I392" s="619" t="str">
        <f t="shared" ref="I392:I455" si="211">IF(E392="","",TRUNC((E392*F392),2))</f>
        <v/>
      </c>
      <c r="J392" s="619" t="str">
        <f t="shared" ref="J392:J455" si="212">IF(E392="","",TRUNC((E392*G392),2))</f>
        <v/>
      </c>
      <c r="K392" s="619" t="str">
        <f t="shared" si="201"/>
        <v/>
      </c>
      <c r="L392" s="619"/>
      <c r="N392" s="433"/>
      <c r="O392" s="434" t="str">
        <f t="shared" si="206"/>
        <v/>
      </c>
      <c r="P392" s="433"/>
      <c r="Q392" s="435" t="str">
        <f t="shared" si="207"/>
        <v/>
      </c>
      <c r="R392" s="433"/>
      <c r="S392" s="436" t="str">
        <f t="shared" si="208"/>
        <v/>
      </c>
      <c r="T392" s="437">
        <f ca="1">SUMIF($N$8:S$9,"QUANT.",N392:S392)</f>
        <v>0</v>
      </c>
      <c r="U392" s="438">
        <f t="shared" ca="1" si="203"/>
        <v>0</v>
      </c>
      <c r="V392" s="450" t="str">
        <f t="shared" si="205"/>
        <v/>
      </c>
      <c r="W392" s="451">
        <f t="shared" ca="1" si="209"/>
        <v>0</v>
      </c>
      <c r="X392" s="451" t="e">
        <f t="shared" ca="1" si="210"/>
        <v>#VALUE!</v>
      </c>
      <c r="AJ392" s="614">
        <f t="shared" si="202"/>
        <v>0</v>
      </c>
      <c r="AK392" s="614">
        <v>0</v>
      </c>
    </row>
    <row r="393" spans="1:37" s="612" customFormat="1">
      <c r="A393" s="615"/>
      <c r="B393" s="621"/>
      <c r="C393" s="595" t="str">
        <f>IF($B393="","",IFERROR(VLOOKUP($B393,SERVIÇOS!$A:$F,2,0),IFERROR(VLOOKUP($B393,'COMPOSIÇÕES COMPLEMENTARES '!$C:$K,2,0),"")))</f>
        <v/>
      </c>
      <c r="D393" s="617" t="str">
        <f>IF($B393="","",IFERROR(VLOOKUP($B393,SERVIÇOS!$A:$F,3,0),IFERROR(VLOOKUP($B393,'COMPOSIÇÕES COMPLEMENTARES '!$C:$K,3,0),"")))</f>
        <v/>
      </c>
      <c r="E393" s="618"/>
      <c r="F393" s="619" t="str">
        <f>IF($B393="","",IFERROR(VLOOKUP($B393,SERVIÇOS!$A:$F,4,0),IFERROR(VLOOKUP($B393,'COMPOSIÇÕES COMPLEMENTARES '!$C:$K,6,0),"")))</f>
        <v/>
      </c>
      <c r="G393" s="619" t="str">
        <f>IF($B393="","",IFERROR(VLOOKUP($B393,SERVIÇOS!$A:$F,5,0),IFERROR(VLOOKUP($B393,'COMPOSIÇÕES COMPLEMENTARES '!$C:$K,7,0),"")))</f>
        <v/>
      </c>
      <c r="H393" s="619" t="str">
        <f t="shared" si="204"/>
        <v/>
      </c>
      <c r="I393" s="619" t="str">
        <f t="shared" si="211"/>
        <v/>
      </c>
      <c r="J393" s="619" t="str">
        <f t="shared" si="212"/>
        <v/>
      </c>
      <c r="K393" s="619" t="str">
        <f t="shared" si="201"/>
        <v/>
      </c>
      <c r="L393" s="619"/>
      <c r="N393" s="433"/>
      <c r="O393" s="434" t="str">
        <f t="shared" si="206"/>
        <v/>
      </c>
      <c r="P393" s="433"/>
      <c r="Q393" s="435" t="str">
        <f t="shared" si="207"/>
        <v/>
      </c>
      <c r="R393" s="433"/>
      <c r="S393" s="436" t="str">
        <f t="shared" si="208"/>
        <v/>
      </c>
      <c r="T393" s="437">
        <f ca="1">SUMIF($N$8:S$9,"QUANT.",N393:S393)</f>
        <v>0</v>
      </c>
      <c r="U393" s="438">
        <f t="shared" ca="1" si="203"/>
        <v>0</v>
      </c>
      <c r="V393" s="450" t="str">
        <f t="shared" si="205"/>
        <v/>
      </c>
      <c r="W393" s="451">
        <f t="shared" ca="1" si="209"/>
        <v>0</v>
      </c>
      <c r="X393" s="451" t="e">
        <f t="shared" ca="1" si="210"/>
        <v>#VALUE!</v>
      </c>
      <c r="AJ393" s="614">
        <f t="shared" si="202"/>
        <v>0</v>
      </c>
      <c r="AK393" s="614">
        <v>0</v>
      </c>
    </row>
    <row r="394" spans="1:37" s="612" customFormat="1">
      <c r="A394" s="615"/>
      <c r="B394" s="621"/>
      <c r="C394" s="595" t="str">
        <f>IF($B394="","",IFERROR(VLOOKUP($B394,SERVIÇOS!$A:$F,2,0),IFERROR(VLOOKUP($B394,'COMPOSIÇÕES COMPLEMENTARES '!$C:$K,2,0),"")))</f>
        <v/>
      </c>
      <c r="D394" s="617" t="str">
        <f>IF($B394="","",IFERROR(VLOOKUP($B394,SERVIÇOS!$A:$F,3,0),IFERROR(VLOOKUP($B394,'COMPOSIÇÕES COMPLEMENTARES '!$C:$K,3,0),"")))</f>
        <v/>
      </c>
      <c r="E394" s="618"/>
      <c r="F394" s="619" t="str">
        <f>IF($B394="","",IFERROR(VLOOKUP($B394,SERVIÇOS!$A:$F,4,0),IFERROR(VLOOKUP($B394,'COMPOSIÇÕES COMPLEMENTARES '!$C:$K,6,0),"")))</f>
        <v/>
      </c>
      <c r="G394" s="619" t="str">
        <f>IF($B394="","",IFERROR(VLOOKUP($B394,SERVIÇOS!$A:$F,5,0),IFERROR(VLOOKUP($B394,'COMPOSIÇÕES COMPLEMENTARES '!$C:$K,7,0),"")))</f>
        <v/>
      </c>
      <c r="H394" s="619" t="str">
        <f t="shared" si="204"/>
        <v/>
      </c>
      <c r="I394" s="619" t="str">
        <f t="shared" si="211"/>
        <v/>
      </c>
      <c r="J394" s="619" t="str">
        <f t="shared" si="212"/>
        <v/>
      </c>
      <c r="K394" s="619" t="str">
        <f t="shared" si="201"/>
        <v/>
      </c>
      <c r="L394" s="619"/>
      <c r="N394" s="433"/>
      <c r="O394" s="434" t="str">
        <f t="shared" si="206"/>
        <v/>
      </c>
      <c r="P394" s="433"/>
      <c r="Q394" s="435" t="str">
        <f t="shared" si="207"/>
        <v/>
      </c>
      <c r="R394" s="433"/>
      <c r="S394" s="436" t="str">
        <f t="shared" si="208"/>
        <v/>
      </c>
      <c r="T394" s="437">
        <f ca="1">SUMIF($N$8:S$9,"QUANT.",N394:S394)</f>
        <v>0</v>
      </c>
      <c r="U394" s="438">
        <f t="shared" ca="1" si="203"/>
        <v>0</v>
      </c>
      <c r="V394" s="450" t="str">
        <f t="shared" si="205"/>
        <v/>
      </c>
      <c r="W394" s="451">
        <f t="shared" ca="1" si="209"/>
        <v>0</v>
      </c>
      <c r="X394" s="451" t="e">
        <f t="shared" ca="1" si="210"/>
        <v>#VALUE!</v>
      </c>
      <c r="AJ394" s="614">
        <f t="shared" si="202"/>
        <v>0</v>
      </c>
      <c r="AK394" s="614">
        <v>0</v>
      </c>
    </row>
    <row r="395" spans="1:37" s="612" customFormat="1">
      <c r="A395" s="615"/>
      <c r="B395" s="621"/>
      <c r="C395" s="595" t="str">
        <f>IF($B395="","",IFERROR(VLOOKUP($B395,SERVIÇOS!$A:$F,2,0),IFERROR(VLOOKUP($B395,'COMPOSIÇÕES COMPLEMENTARES '!$C:$K,2,0),"")))</f>
        <v/>
      </c>
      <c r="D395" s="617" t="str">
        <f>IF($B395="","",IFERROR(VLOOKUP($B395,SERVIÇOS!$A:$F,3,0),IFERROR(VLOOKUP($B395,'COMPOSIÇÕES COMPLEMENTARES '!$C:$K,3,0),"")))</f>
        <v/>
      </c>
      <c r="E395" s="618"/>
      <c r="F395" s="619" t="str">
        <f>IF($B395="","",IFERROR(VLOOKUP($B395,SERVIÇOS!$A:$F,4,0),IFERROR(VLOOKUP($B395,'COMPOSIÇÕES COMPLEMENTARES '!$C:$K,6,0),"")))</f>
        <v/>
      </c>
      <c r="G395" s="619" t="str">
        <f>IF($B395="","",IFERROR(VLOOKUP($B395,SERVIÇOS!$A:$F,5,0),IFERROR(VLOOKUP($B395,'COMPOSIÇÕES COMPLEMENTARES '!$C:$K,7,0),"")))</f>
        <v/>
      </c>
      <c r="H395" s="619" t="str">
        <f t="shared" si="204"/>
        <v/>
      </c>
      <c r="I395" s="619" t="str">
        <f t="shared" si="211"/>
        <v/>
      </c>
      <c r="J395" s="619" t="str">
        <f t="shared" si="212"/>
        <v/>
      </c>
      <c r="K395" s="619" t="str">
        <f t="shared" si="201"/>
        <v/>
      </c>
      <c r="L395" s="619"/>
      <c r="N395" s="433"/>
      <c r="O395" s="434" t="str">
        <f t="shared" si="206"/>
        <v/>
      </c>
      <c r="P395" s="433"/>
      <c r="Q395" s="435" t="str">
        <f t="shared" si="207"/>
        <v/>
      </c>
      <c r="R395" s="433"/>
      <c r="S395" s="436" t="str">
        <f t="shared" si="208"/>
        <v/>
      </c>
      <c r="T395" s="437">
        <f ca="1">SUMIF($N$8:S$9,"QUANT.",N395:S395)</f>
        <v>0</v>
      </c>
      <c r="U395" s="438">
        <f t="shared" ca="1" si="203"/>
        <v>0</v>
      </c>
      <c r="V395" s="450" t="str">
        <f t="shared" si="205"/>
        <v/>
      </c>
      <c r="W395" s="451">
        <f t="shared" ca="1" si="209"/>
        <v>0</v>
      </c>
      <c r="X395" s="451" t="e">
        <f t="shared" ca="1" si="210"/>
        <v>#VALUE!</v>
      </c>
      <c r="AJ395" s="614">
        <f t="shared" si="202"/>
        <v>0</v>
      </c>
      <c r="AK395" s="614">
        <v>0</v>
      </c>
    </row>
    <row r="396" spans="1:37" s="612" customFormat="1">
      <c r="A396" s="615"/>
      <c r="B396" s="621"/>
      <c r="C396" s="595" t="str">
        <f>IF($B396="","",IFERROR(VLOOKUP($B396,SERVIÇOS!$A:$F,2,0),IFERROR(VLOOKUP($B396,'COMPOSIÇÕES COMPLEMENTARES '!$C:$K,2,0),"")))</f>
        <v/>
      </c>
      <c r="D396" s="617" t="str">
        <f>IF($B396="","",IFERROR(VLOOKUP($B396,SERVIÇOS!$A:$F,3,0),IFERROR(VLOOKUP($B396,'COMPOSIÇÕES COMPLEMENTARES '!$C:$K,3,0),"")))</f>
        <v/>
      </c>
      <c r="E396" s="618"/>
      <c r="F396" s="619" t="str">
        <f>IF($B396="","",IFERROR(VLOOKUP($B396,SERVIÇOS!$A:$F,4,0),IFERROR(VLOOKUP($B396,'COMPOSIÇÕES COMPLEMENTARES '!$C:$K,6,0),"")))</f>
        <v/>
      </c>
      <c r="G396" s="619" t="str">
        <f>IF($B396="","",IFERROR(VLOOKUP($B396,SERVIÇOS!$A:$F,5,0),IFERROR(VLOOKUP($B396,'COMPOSIÇÕES COMPLEMENTARES '!$C:$K,7,0),"")))</f>
        <v/>
      </c>
      <c r="H396" s="619" t="str">
        <f t="shared" si="204"/>
        <v/>
      </c>
      <c r="I396" s="619" t="str">
        <f t="shared" si="211"/>
        <v/>
      </c>
      <c r="J396" s="619" t="str">
        <f t="shared" si="212"/>
        <v/>
      </c>
      <c r="K396" s="619" t="str">
        <f t="shared" si="201"/>
        <v/>
      </c>
      <c r="L396" s="619"/>
      <c r="N396" s="433"/>
      <c r="O396" s="434" t="str">
        <f t="shared" si="206"/>
        <v/>
      </c>
      <c r="P396" s="433"/>
      <c r="Q396" s="435" t="str">
        <f t="shared" si="207"/>
        <v/>
      </c>
      <c r="R396" s="433"/>
      <c r="S396" s="436" t="str">
        <f t="shared" si="208"/>
        <v/>
      </c>
      <c r="T396" s="437">
        <f ca="1">SUMIF($N$8:S$9,"QUANT.",N396:S396)</f>
        <v>0</v>
      </c>
      <c r="U396" s="438">
        <f t="shared" ca="1" si="203"/>
        <v>0</v>
      </c>
      <c r="V396" s="450" t="str">
        <f t="shared" si="205"/>
        <v/>
      </c>
      <c r="W396" s="451">
        <f t="shared" ca="1" si="209"/>
        <v>0</v>
      </c>
      <c r="X396" s="451" t="e">
        <f t="shared" ca="1" si="210"/>
        <v>#VALUE!</v>
      </c>
      <c r="AJ396" s="614">
        <f t="shared" si="202"/>
        <v>0</v>
      </c>
      <c r="AK396" s="614">
        <v>0</v>
      </c>
    </row>
    <row r="397" spans="1:37" s="612" customFormat="1">
      <c r="A397" s="615"/>
      <c r="B397" s="621"/>
      <c r="C397" s="595" t="str">
        <f>IF($B397="","",IFERROR(VLOOKUP($B397,SERVIÇOS!$A:$F,2,0),IFERROR(VLOOKUP($B397,'COMPOSIÇÕES COMPLEMENTARES '!$C:$K,2,0),"")))</f>
        <v/>
      </c>
      <c r="D397" s="617" t="str">
        <f>IF($B397="","",IFERROR(VLOOKUP($B397,SERVIÇOS!$A:$F,3,0),IFERROR(VLOOKUP($B397,'COMPOSIÇÕES COMPLEMENTARES '!$C:$K,3,0),"")))</f>
        <v/>
      </c>
      <c r="E397" s="618"/>
      <c r="F397" s="619" t="str">
        <f>IF($B397="","",IFERROR(VLOOKUP($B397,SERVIÇOS!$A:$F,4,0),IFERROR(VLOOKUP($B397,'COMPOSIÇÕES COMPLEMENTARES '!$C:$K,6,0),"")))</f>
        <v/>
      </c>
      <c r="G397" s="619" t="str">
        <f>IF($B397="","",IFERROR(VLOOKUP($B397,SERVIÇOS!$A:$F,5,0),IFERROR(VLOOKUP($B397,'COMPOSIÇÕES COMPLEMENTARES '!$C:$K,7,0),"")))</f>
        <v/>
      </c>
      <c r="H397" s="619" t="str">
        <f t="shared" si="204"/>
        <v/>
      </c>
      <c r="I397" s="619" t="str">
        <f t="shared" si="211"/>
        <v/>
      </c>
      <c r="J397" s="619" t="str">
        <f t="shared" si="212"/>
        <v/>
      </c>
      <c r="K397" s="619" t="str">
        <f t="shared" si="201"/>
        <v/>
      </c>
      <c r="L397" s="619"/>
      <c r="N397" s="433"/>
      <c r="O397" s="434" t="str">
        <f t="shared" si="206"/>
        <v/>
      </c>
      <c r="P397" s="433"/>
      <c r="Q397" s="435" t="str">
        <f t="shared" si="207"/>
        <v/>
      </c>
      <c r="R397" s="433"/>
      <c r="S397" s="436" t="str">
        <f t="shared" si="208"/>
        <v/>
      </c>
      <c r="T397" s="437">
        <f ca="1">SUMIF($N$8:S$9,"QUANT.",N397:S397)</f>
        <v>0</v>
      </c>
      <c r="U397" s="438">
        <f t="shared" ca="1" si="203"/>
        <v>0</v>
      </c>
      <c r="V397" s="450" t="str">
        <f t="shared" si="205"/>
        <v/>
      </c>
      <c r="W397" s="451">
        <f t="shared" ca="1" si="209"/>
        <v>0</v>
      </c>
      <c r="X397" s="451" t="e">
        <f t="shared" ca="1" si="210"/>
        <v>#VALUE!</v>
      </c>
      <c r="AJ397" s="614">
        <f t="shared" si="202"/>
        <v>0</v>
      </c>
      <c r="AK397" s="614">
        <v>0</v>
      </c>
    </row>
    <row r="398" spans="1:37" s="612" customFormat="1">
      <c r="A398" s="615"/>
      <c r="B398" s="621"/>
      <c r="C398" s="595" t="str">
        <f>IF($B398="","",IFERROR(VLOOKUP($B398,SERVIÇOS!$A:$F,2,0),IFERROR(VLOOKUP($B398,'COMPOSIÇÕES COMPLEMENTARES '!$C:$K,2,0),"")))</f>
        <v/>
      </c>
      <c r="D398" s="617" t="str">
        <f>IF($B398="","",IFERROR(VLOOKUP($B398,SERVIÇOS!$A:$F,3,0),IFERROR(VLOOKUP($B398,'COMPOSIÇÕES COMPLEMENTARES '!$C:$K,3,0),"")))</f>
        <v/>
      </c>
      <c r="E398" s="618"/>
      <c r="F398" s="619" t="str">
        <f>IF($B398="","",IFERROR(VLOOKUP($B398,SERVIÇOS!$A:$F,4,0),IFERROR(VLOOKUP($B398,'COMPOSIÇÕES COMPLEMENTARES '!$C:$K,6,0),"")))</f>
        <v/>
      </c>
      <c r="G398" s="619" t="str">
        <f>IF($B398="","",IFERROR(VLOOKUP($B398,SERVIÇOS!$A:$F,5,0),IFERROR(VLOOKUP($B398,'COMPOSIÇÕES COMPLEMENTARES '!$C:$K,7,0),"")))</f>
        <v/>
      </c>
      <c r="H398" s="619" t="str">
        <f t="shared" si="204"/>
        <v/>
      </c>
      <c r="I398" s="619" t="str">
        <f t="shared" si="211"/>
        <v/>
      </c>
      <c r="J398" s="619" t="str">
        <f t="shared" si="212"/>
        <v/>
      </c>
      <c r="K398" s="619" t="str">
        <f t="shared" si="201"/>
        <v/>
      </c>
      <c r="L398" s="619"/>
      <c r="N398" s="433"/>
      <c r="O398" s="434" t="str">
        <f t="shared" si="206"/>
        <v/>
      </c>
      <c r="P398" s="433"/>
      <c r="Q398" s="435" t="str">
        <f t="shared" si="207"/>
        <v/>
      </c>
      <c r="R398" s="433"/>
      <c r="S398" s="436" t="str">
        <f t="shared" si="208"/>
        <v/>
      </c>
      <c r="T398" s="437">
        <f ca="1">SUMIF($N$8:S$9,"QUANT.",N398:S398)</f>
        <v>0</v>
      </c>
      <c r="U398" s="438">
        <f t="shared" ca="1" si="203"/>
        <v>0</v>
      </c>
      <c r="V398" s="450" t="str">
        <f t="shared" si="205"/>
        <v/>
      </c>
      <c r="W398" s="451">
        <f t="shared" ca="1" si="209"/>
        <v>0</v>
      </c>
      <c r="X398" s="451" t="e">
        <f t="shared" ca="1" si="210"/>
        <v>#VALUE!</v>
      </c>
      <c r="AJ398" s="614">
        <f t="shared" si="202"/>
        <v>0</v>
      </c>
      <c r="AK398" s="614">
        <v>0</v>
      </c>
    </row>
    <row r="399" spans="1:37" s="612" customFormat="1">
      <c r="A399" s="615"/>
      <c r="B399" s="621"/>
      <c r="C399" s="595" t="str">
        <f>IF($B399="","",IFERROR(VLOOKUP($B399,SERVIÇOS!$A:$F,2,0),IFERROR(VLOOKUP($B399,'COMPOSIÇÕES COMPLEMENTARES '!$C:$K,2,0),"")))</f>
        <v/>
      </c>
      <c r="D399" s="617" t="str">
        <f>IF($B399="","",IFERROR(VLOOKUP($B399,SERVIÇOS!$A:$F,3,0),IFERROR(VLOOKUP($B399,'COMPOSIÇÕES COMPLEMENTARES '!$C:$K,3,0),"")))</f>
        <v/>
      </c>
      <c r="E399" s="618"/>
      <c r="F399" s="619" t="str">
        <f>IF($B399="","",IFERROR(VLOOKUP($B399,SERVIÇOS!$A:$F,4,0),IFERROR(VLOOKUP($B399,'COMPOSIÇÕES COMPLEMENTARES '!$C:$K,6,0),"")))</f>
        <v/>
      </c>
      <c r="G399" s="619" t="str">
        <f>IF($B399="","",IFERROR(VLOOKUP($B399,SERVIÇOS!$A:$F,5,0),IFERROR(VLOOKUP($B399,'COMPOSIÇÕES COMPLEMENTARES '!$C:$K,7,0),"")))</f>
        <v/>
      </c>
      <c r="H399" s="619" t="str">
        <f t="shared" si="204"/>
        <v/>
      </c>
      <c r="I399" s="619" t="str">
        <f t="shared" si="211"/>
        <v/>
      </c>
      <c r="J399" s="619" t="str">
        <f t="shared" si="212"/>
        <v/>
      </c>
      <c r="K399" s="619" t="str">
        <f t="shared" si="201"/>
        <v/>
      </c>
      <c r="L399" s="619"/>
      <c r="N399" s="433"/>
      <c r="O399" s="434" t="str">
        <f t="shared" si="206"/>
        <v/>
      </c>
      <c r="P399" s="433"/>
      <c r="Q399" s="435" t="str">
        <f t="shared" si="207"/>
        <v/>
      </c>
      <c r="R399" s="433"/>
      <c r="S399" s="436" t="str">
        <f t="shared" si="208"/>
        <v/>
      </c>
      <c r="T399" s="437">
        <f ca="1">SUMIF($N$8:S$9,"QUANT.",N399:S399)</f>
        <v>0</v>
      </c>
      <c r="U399" s="438">
        <f t="shared" ca="1" si="203"/>
        <v>0</v>
      </c>
      <c r="V399" s="450" t="str">
        <f t="shared" si="205"/>
        <v/>
      </c>
      <c r="W399" s="451">
        <f t="shared" ca="1" si="209"/>
        <v>0</v>
      </c>
      <c r="X399" s="451" t="e">
        <f t="shared" ca="1" si="210"/>
        <v>#VALUE!</v>
      </c>
      <c r="AJ399" s="614">
        <f t="shared" si="202"/>
        <v>0</v>
      </c>
      <c r="AK399" s="614">
        <v>0</v>
      </c>
    </row>
    <row r="400" spans="1:37" s="612" customFormat="1">
      <c r="A400" s="615"/>
      <c r="B400" s="621"/>
      <c r="C400" s="595" t="str">
        <f>IF($B400="","",IFERROR(VLOOKUP($B400,SERVIÇOS!$A:$F,2,0),IFERROR(VLOOKUP($B400,'COMPOSIÇÕES COMPLEMENTARES '!$C:$K,2,0),"")))</f>
        <v/>
      </c>
      <c r="D400" s="617" t="str">
        <f>IF($B400="","",IFERROR(VLOOKUP($B400,SERVIÇOS!$A:$F,3,0),IFERROR(VLOOKUP($B400,'COMPOSIÇÕES COMPLEMENTARES '!$C:$K,3,0),"")))</f>
        <v/>
      </c>
      <c r="E400" s="618"/>
      <c r="F400" s="619" t="str">
        <f>IF($B400="","",IFERROR(VLOOKUP($B400,SERVIÇOS!$A:$F,4,0),IFERROR(VLOOKUP($B400,'COMPOSIÇÕES COMPLEMENTARES '!$C:$K,6,0),"")))</f>
        <v/>
      </c>
      <c r="G400" s="619" t="str">
        <f>IF($B400="","",IFERROR(VLOOKUP($B400,SERVIÇOS!$A:$F,5,0),IFERROR(VLOOKUP($B400,'COMPOSIÇÕES COMPLEMENTARES '!$C:$K,7,0),"")))</f>
        <v/>
      </c>
      <c r="H400" s="619" t="str">
        <f t="shared" si="204"/>
        <v/>
      </c>
      <c r="I400" s="619" t="str">
        <f t="shared" si="211"/>
        <v/>
      </c>
      <c r="J400" s="619" t="str">
        <f t="shared" si="212"/>
        <v/>
      </c>
      <c r="K400" s="619" t="str">
        <f t="shared" si="201"/>
        <v/>
      </c>
      <c r="L400" s="619"/>
      <c r="N400" s="433"/>
      <c r="O400" s="434" t="str">
        <f t="shared" si="206"/>
        <v/>
      </c>
      <c r="P400" s="433"/>
      <c r="Q400" s="435" t="str">
        <f t="shared" si="207"/>
        <v/>
      </c>
      <c r="R400" s="433"/>
      <c r="S400" s="436" t="str">
        <f t="shared" si="208"/>
        <v/>
      </c>
      <c r="T400" s="437">
        <f ca="1">SUMIF($N$8:S$9,"QUANT.",N400:S400)</f>
        <v>0</v>
      </c>
      <c r="U400" s="438">
        <f t="shared" ca="1" si="203"/>
        <v>0</v>
      </c>
      <c r="V400" s="450" t="str">
        <f t="shared" si="205"/>
        <v/>
      </c>
      <c r="W400" s="451">
        <f t="shared" ca="1" si="209"/>
        <v>0</v>
      </c>
      <c r="X400" s="451" t="e">
        <f t="shared" ca="1" si="210"/>
        <v>#VALUE!</v>
      </c>
      <c r="AJ400" s="614">
        <f t="shared" si="202"/>
        <v>0</v>
      </c>
      <c r="AK400" s="614">
        <v>0</v>
      </c>
    </row>
    <row r="401" spans="1:37" s="612" customFormat="1">
      <c r="A401" s="615"/>
      <c r="B401" s="621"/>
      <c r="C401" s="595" t="str">
        <f>IF($B401="","",IFERROR(VLOOKUP($B401,SERVIÇOS!$A:$F,2,0),IFERROR(VLOOKUP($B401,'COMPOSIÇÕES COMPLEMENTARES '!$C:$K,2,0),"")))</f>
        <v/>
      </c>
      <c r="D401" s="617" t="str">
        <f>IF($B401="","",IFERROR(VLOOKUP($B401,SERVIÇOS!$A:$F,3,0),IFERROR(VLOOKUP($B401,'COMPOSIÇÕES COMPLEMENTARES '!$C:$K,3,0),"")))</f>
        <v/>
      </c>
      <c r="E401" s="618"/>
      <c r="F401" s="619" t="str">
        <f>IF($B401="","",IFERROR(VLOOKUP($B401,SERVIÇOS!$A:$F,4,0),IFERROR(VLOOKUP($B401,'COMPOSIÇÕES COMPLEMENTARES '!$C:$K,6,0),"")))</f>
        <v/>
      </c>
      <c r="G401" s="619" t="str">
        <f>IF($B401="","",IFERROR(VLOOKUP($B401,SERVIÇOS!$A:$F,5,0),IFERROR(VLOOKUP($B401,'COMPOSIÇÕES COMPLEMENTARES '!$C:$K,7,0),"")))</f>
        <v/>
      </c>
      <c r="H401" s="619" t="str">
        <f t="shared" si="204"/>
        <v/>
      </c>
      <c r="I401" s="619" t="str">
        <f t="shared" si="211"/>
        <v/>
      </c>
      <c r="J401" s="619" t="str">
        <f t="shared" si="212"/>
        <v/>
      </c>
      <c r="K401" s="619" t="str">
        <f t="shared" ref="K401:K464" si="213">IF(E401="","",I401+J401)</f>
        <v/>
      </c>
      <c r="L401" s="619"/>
      <c r="N401" s="433"/>
      <c r="O401" s="434" t="str">
        <f t="shared" si="206"/>
        <v/>
      </c>
      <c r="P401" s="433"/>
      <c r="Q401" s="435" t="str">
        <f t="shared" si="207"/>
        <v/>
      </c>
      <c r="R401" s="433"/>
      <c r="S401" s="436" t="str">
        <f t="shared" si="208"/>
        <v/>
      </c>
      <c r="T401" s="437">
        <f ca="1">SUMIF($N$8:S$9,"QUANT.",N401:S401)</f>
        <v>0</v>
      </c>
      <c r="U401" s="438">
        <f t="shared" ca="1" si="203"/>
        <v>0</v>
      </c>
      <c r="V401" s="450" t="str">
        <f t="shared" si="205"/>
        <v/>
      </c>
      <c r="W401" s="451">
        <f t="shared" ca="1" si="209"/>
        <v>0</v>
      </c>
      <c r="X401" s="451" t="e">
        <f t="shared" ca="1" si="210"/>
        <v>#VALUE!</v>
      </c>
      <c r="AJ401" s="614">
        <f t="shared" si="202"/>
        <v>0</v>
      </c>
      <c r="AK401" s="614">
        <v>0</v>
      </c>
    </row>
    <row r="402" spans="1:37" s="612" customFormat="1">
      <c r="A402" s="615"/>
      <c r="B402" s="621"/>
      <c r="C402" s="595" t="str">
        <f>IF($B402="","",IFERROR(VLOOKUP($B402,SERVIÇOS!$A:$F,2,0),IFERROR(VLOOKUP($B402,'COMPOSIÇÕES COMPLEMENTARES '!$C:$K,2,0),"")))</f>
        <v/>
      </c>
      <c r="D402" s="617" t="str">
        <f>IF($B402="","",IFERROR(VLOOKUP($B402,SERVIÇOS!$A:$F,3,0),IFERROR(VLOOKUP($B402,'COMPOSIÇÕES COMPLEMENTARES '!$C:$K,3,0),"")))</f>
        <v/>
      </c>
      <c r="E402" s="618"/>
      <c r="F402" s="619" t="str">
        <f>IF($B402="","",IFERROR(VLOOKUP($B402,SERVIÇOS!$A:$F,4,0),IFERROR(VLOOKUP($B402,'COMPOSIÇÕES COMPLEMENTARES '!$C:$K,6,0),"")))</f>
        <v/>
      </c>
      <c r="G402" s="619" t="str">
        <f>IF($B402="","",IFERROR(VLOOKUP($B402,SERVIÇOS!$A:$F,5,0),IFERROR(VLOOKUP($B402,'COMPOSIÇÕES COMPLEMENTARES '!$C:$K,7,0),"")))</f>
        <v/>
      </c>
      <c r="H402" s="619" t="str">
        <f t="shared" si="204"/>
        <v/>
      </c>
      <c r="I402" s="619" t="str">
        <f t="shared" si="211"/>
        <v/>
      </c>
      <c r="J402" s="619" t="str">
        <f t="shared" si="212"/>
        <v/>
      </c>
      <c r="K402" s="619" t="str">
        <f t="shared" si="213"/>
        <v/>
      </c>
      <c r="L402" s="619"/>
      <c r="N402" s="433"/>
      <c r="O402" s="434" t="str">
        <f t="shared" si="206"/>
        <v/>
      </c>
      <c r="P402" s="433"/>
      <c r="Q402" s="435" t="str">
        <f t="shared" si="207"/>
        <v/>
      </c>
      <c r="R402" s="433"/>
      <c r="S402" s="436" t="str">
        <f t="shared" si="208"/>
        <v/>
      </c>
      <c r="T402" s="437">
        <f ca="1">SUMIF($N$8:S$9,"QUANT.",N402:S402)</f>
        <v>0</v>
      </c>
      <c r="U402" s="438">
        <f t="shared" ca="1" si="203"/>
        <v>0</v>
      </c>
      <c r="V402" s="450" t="str">
        <f t="shared" si="205"/>
        <v/>
      </c>
      <c r="W402" s="451">
        <f t="shared" ca="1" si="209"/>
        <v>0</v>
      </c>
      <c r="X402" s="451" t="e">
        <f t="shared" ca="1" si="210"/>
        <v>#VALUE!</v>
      </c>
      <c r="AJ402" s="614">
        <f t="shared" si="202"/>
        <v>0</v>
      </c>
      <c r="AK402" s="614">
        <v>0</v>
      </c>
    </row>
    <row r="403" spans="1:37" s="612" customFormat="1">
      <c r="A403" s="615"/>
      <c r="B403" s="621"/>
      <c r="C403" s="595" t="str">
        <f>IF($B403="","",IFERROR(VLOOKUP($B403,SERVIÇOS!$A:$F,2,0),IFERROR(VLOOKUP($B403,'COMPOSIÇÕES COMPLEMENTARES '!$C:$K,2,0),"")))</f>
        <v/>
      </c>
      <c r="D403" s="617" t="str">
        <f>IF($B403="","",IFERROR(VLOOKUP($B403,SERVIÇOS!$A:$F,3,0),IFERROR(VLOOKUP($B403,'COMPOSIÇÕES COMPLEMENTARES '!$C:$K,3,0),"")))</f>
        <v/>
      </c>
      <c r="E403" s="618"/>
      <c r="F403" s="619" t="str">
        <f>IF($B403="","",IFERROR(VLOOKUP($B403,SERVIÇOS!$A:$F,4,0),IFERROR(VLOOKUP($B403,'COMPOSIÇÕES COMPLEMENTARES '!$C:$K,6,0),"")))</f>
        <v/>
      </c>
      <c r="G403" s="619" t="str">
        <f>IF($B403="","",IFERROR(VLOOKUP($B403,SERVIÇOS!$A:$F,5,0),IFERROR(VLOOKUP($B403,'COMPOSIÇÕES COMPLEMENTARES '!$C:$K,7,0),"")))</f>
        <v/>
      </c>
      <c r="H403" s="619" t="str">
        <f t="shared" si="204"/>
        <v/>
      </c>
      <c r="I403" s="619" t="str">
        <f t="shared" si="211"/>
        <v/>
      </c>
      <c r="J403" s="619" t="str">
        <f t="shared" si="212"/>
        <v/>
      </c>
      <c r="K403" s="619" t="str">
        <f t="shared" si="213"/>
        <v/>
      </c>
      <c r="L403" s="619"/>
      <c r="N403" s="433"/>
      <c r="O403" s="434" t="str">
        <f t="shared" si="206"/>
        <v/>
      </c>
      <c r="P403" s="433"/>
      <c r="Q403" s="435" t="str">
        <f t="shared" si="207"/>
        <v/>
      </c>
      <c r="R403" s="433"/>
      <c r="S403" s="436" t="str">
        <f t="shared" si="208"/>
        <v/>
      </c>
      <c r="T403" s="437">
        <f ca="1">SUMIF($N$8:S$9,"QUANT.",N403:S403)</f>
        <v>0</v>
      </c>
      <c r="U403" s="438">
        <f t="shared" ca="1" si="203"/>
        <v>0</v>
      </c>
      <c r="V403" s="450" t="str">
        <f t="shared" si="205"/>
        <v/>
      </c>
      <c r="W403" s="451">
        <f t="shared" ca="1" si="209"/>
        <v>0</v>
      </c>
      <c r="X403" s="451" t="e">
        <f t="shared" ca="1" si="210"/>
        <v>#VALUE!</v>
      </c>
      <c r="AJ403" s="614">
        <f t="shared" si="202"/>
        <v>0</v>
      </c>
      <c r="AK403" s="614">
        <v>0</v>
      </c>
    </row>
    <row r="404" spans="1:37" s="612" customFormat="1">
      <c r="A404" s="615"/>
      <c r="B404" s="621"/>
      <c r="C404" s="595" t="str">
        <f>IF($B404="","",IFERROR(VLOOKUP($B404,SERVIÇOS!$A:$F,2,0),IFERROR(VLOOKUP($B404,'COMPOSIÇÕES COMPLEMENTARES '!$C:$K,2,0),"")))</f>
        <v/>
      </c>
      <c r="D404" s="617" t="str">
        <f>IF($B404="","",IFERROR(VLOOKUP($B404,SERVIÇOS!$A:$F,3,0),IFERROR(VLOOKUP($B404,'COMPOSIÇÕES COMPLEMENTARES '!$C:$K,3,0),"")))</f>
        <v/>
      </c>
      <c r="E404" s="618"/>
      <c r="F404" s="619" t="str">
        <f>IF($B404="","",IFERROR(VLOOKUP($B404,SERVIÇOS!$A:$F,4,0),IFERROR(VLOOKUP($B404,'COMPOSIÇÕES COMPLEMENTARES '!$C:$K,6,0),"")))</f>
        <v/>
      </c>
      <c r="G404" s="619" t="str">
        <f>IF($B404="","",IFERROR(VLOOKUP($B404,SERVIÇOS!$A:$F,5,0),IFERROR(VLOOKUP($B404,'COMPOSIÇÕES COMPLEMENTARES '!$C:$K,7,0),"")))</f>
        <v/>
      </c>
      <c r="H404" s="619" t="str">
        <f t="shared" si="204"/>
        <v/>
      </c>
      <c r="I404" s="619" t="str">
        <f t="shared" si="211"/>
        <v/>
      </c>
      <c r="J404" s="619" t="str">
        <f t="shared" si="212"/>
        <v/>
      </c>
      <c r="K404" s="619" t="str">
        <f t="shared" si="213"/>
        <v/>
      </c>
      <c r="L404" s="619"/>
      <c r="N404" s="433"/>
      <c r="O404" s="434" t="str">
        <f t="shared" si="206"/>
        <v/>
      </c>
      <c r="P404" s="433"/>
      <c r="Q404" s="435" t="str">
        <f t="shared" si="207"/>
        <v/>
      </c>
      <c r="R404" s="433"/>
      <c r="S404" s="436" t="str">
        <f t="shared" si="208"/>
        <v/>
      </c>
      <c r="T404" s="437">
        <f ca="1">SUMIF($N$8:S$9,"QUANT.",N404:S404)</f>
        <v>0</v>
      </c>
      <c r="U404" s="438">
        <f t="shared" ca="1" si="203"/>
        <v>0</v>
      </c>
      <c r="V404" s="450" t="str">
        <f t="shared" si="205"/>
        <v/>
      </c>
      <c r="W404" s="451">
        <f t="shared" ca="1" si="209"/>
        <v>0</v>
      </c>
      <c r="X404" s="451" t="e">
        <f t="shared" ca="1" si="210"/>
        <v>#VALUE!</v>
      </c>
      <c r="AJ404" s="614">
        <f t="shared" si="202"/>
        <v>0</v>
      </c>
      <c r="AK404" s="614">
        <v>0</v>
      </c>
    </row>
    <row r="405" spans="1:37" s="612" customFormat="1">
      <c r="A405" s="615"/>
      <c r="B405" s="621"/>
      <c r="C405" s="595" t="str">
        <f>IF($B405="","",IFERROR(VLOOKUP($B405,SERVIÇOS!$A:$F,2,0),IFERROR(VLOOKUP($B405,'COMPOSIÇÕES COMPLEMENTARES '!$C:$K,2,0),"")))</f>
        <v/>
      </c>
      <c r="D405" s="617" t="str">
        <f>IF($B405="","",IFERROR(VLOOKUP($B405,SERVIÇOS!$A:$F,3,0),IFERROR(VLOOKUP($B405,'COMPOSIÇÕES COMPLEMENTARES '!$C:$K,3,0),"")))</f>
        <v/>
      </c>
      <c r="E405" s="618"/>
      <c r="F405" s="619" t="str">
        <f>IF($B405="","",IFERROR(VLOOKUP($B405,SERVIÇOS!$A:$F,4,0),IFERROR(VLOOKUP($B405,'COMPOSIÇÕES COMPLEMENTARES '!$C:$K,6,0),"")))</f>
        <v/>
      </c>
      <c r="G405" s="619" t="str">
        <f>IF($B405="","",IFERROR(VLOOKUP($B405,SERVIÇOS!$A:$F,5,0),IFERROR(VLOOKUP($B405,'COMPOSIÇÕES COMPLEMENTARES '!$C:$K,7,0),"")))</f>
        <v/>
      </c>
      <c r="H405" s="619" t="str">
        <f t="shared" si="204"/>
        <v/>
      </c>
      <c r="I405" s="619" t="str">
        <f t="shared" si="211"/>
        <v/>
      </c>
      <c r="J405" s="619" t="str">
        <f t="shared" si="212"/>
        <v/>
      </c>
      <c r="K405" s="619" t="str">
        <f t="shared" si="213"/>
        <v/>
      </c>
      <c r="L405" s="619"/>
      <c r="N405" s="433"/>
      <c r="O405" s="434" t="str">
        <f t="shared" si="206"/>
        <v/>
      </c>
      <c r="P405" s="433"/>
      <c r="Q405" s="435" t="str">
        <f t="shared" si="207"/>
        <v/>
      </c>
      <c r="R405" s="433"/>
      <c r="S405" s="436" t="str">
        <f t="shared" si="208"/>
        <v/>
      </c>
      <c r="T405" s="437">
        <f ca="1">SUMIF($N$8:S$9,"QUANT.",N405:S405)</f>
        <v>0</v>
      </c>
      <c r="U405" s="438">
        <f t="shared" ca="1" si="203"/>
        <v>0</v>
      </c>
      <c r="V405" s="450" t="str">
        <f t="shared" si="205"/>
        <v/>
      </c>
      <c r="W405" s="451">
        <f t="shared" ca="1" si="209"/>
        <v>0</v>
      </c>
      <c r="X405" s="451" t="e">
        <f t="shared" ca="1" si="210"/>
        <v>#VALUE!</v>
      </c>
      <c r="AJ405" s="614">
        <f t="shared" si="202"/>
        <v>0</v>
      </c>
      <c r="AK405" s="614">
        <v>0</v>
      </c>
    </row>
    <row r="406" spans="1:37" s="612" customFormat="1">
      <c r="A406" s="615"/>
      <c r="B406" s="621"/>
      <c r="C406" s="595" t="str">
        <f>IF($B406="","",IFERROR(VLOOKUP($B406,SERVIÇOS!$A:$F,2,0),IFERROR(VLOOKUP($B406,'COMPOSIÇÕES COMPLEMENTARES '!$C:$K,2,0),"")))</f>
        <v/>
      </c>
      <c r="D406" s="617" t="str">
        <f>IF($B406="","",IFERROR(VLOOKUP($B406,SERVIÇOS!$A:$F,3,0),IFERROR(VLOOKUP($B406,'COMPOSIÇÕES COMPLEMENTARES '!$C:$K,3,0),"")))</f>
        <v/>
      </c>
      <c r="E406" s="618"/>
      <c r="F406" s="619" t="str">
        <f>IF($B406="","",IFERROR(VLOOKUP($B406,SERVIÇOS!$A:$F,4,0),IFERROR(VLOOKUP($B406,'COMPOSIÇÕES COMPLEMENTARES '!$C:$K,6,0),"")))</f>
        <v/>
      </c>
      <c r="G406" s="619" t="str">
        <f>IF($B406="","",IFERROR(VLOOKUP($B406,SERVIÇOS!$A:$F,5,0),IFERROR(VLOOKUP($B406,'COMPOSIÇÕES COMPLEMENTARES '!$C:$K,7,0),"")))</f>
        <v/>
      </c>
      <c r="H406" s="619" t="str">
        <f t="shared" si="204"/>
        <v/>
      </c>
      <c r="I406" s="619" t="str">
        <f t="shared" si="211"/>
        <v/>
      </c>
      <c r="J406" s="619" t="str">
        <f t="shared" si="212"/>
        <v/>
      </c>
      <c r="K406" s="619" t="str">
        <f t="shared" si="213"/>
        <v/>
      </c>
      <c r="L406" s="619"/>
      <c r="N406" s="433"/>
      <c r="O406" s="434" t="str">
        <f t="shared" si="206"/>
        <v/>
      </c>
      <c r="P406" s="433"/>
      <c r="Q406" s="435" t="str">
        <f t="shared" si="207"/>
        <v/>
      </c>
      <c r="R406" s="433"/>
      <c r="S406" s="436" t="str">
        <f t="shared" si="208"/>
        <v/>
      </c>
      <c r="T406" s="437">
        <f ca="1">SUMIF($N$8:S$9,"QUANT.",N406:S406)</f>
        <v>0</v>
      </c>
      <c r="U406" s="438">
        <f t="shared" ca="1" si="203"/>
        <v>0</v>
      </c>
      <c r="V406" s="450" t="str">
        <f t="shared" si="205"/>
        <v/>
      </c>
      <c r="W406" s="451">
        <f t="shared" ca="1" si="209"/>
        <v>0</v>
      </c>
      <c r="X406" s="451" t="e">
        <f t="shared" ca="1" si="210"/>
        <v>#VALUE!</v>
      </c>
      <c r="AJ406" s="614">
        <f t="shared" si="202"/>
        <v>0</v>
      </c>
      <c r="AK406" s="614">
        <v>0</v>
      </c>
    </row>
    <row r="407" spans="1:37" s="612" customFormat="1">
      <c r="A407" s="615"/>
      <c r="B407" s="621"/>
      <c r="C407" s="595" t="str">
        <f>IF($B407="","",IFERROR(VLOOKUP($B407,SERVIÇOS!$A:$F,2,0),IFERROR(VLOOKUP($B407,'COMPOSIÇÕES COMPLEMENTARES '!$C:$K,2,0),"")))</f>
        <v/>
      </c>
      <c r="D407" s="617" t="str">
        <f>IF($B407="","",IFERROR(VLOOKUP($B407,SERVIÇOS!$A:$F,3,0),IFERROR(VLOOKUP($B407,'COMPOSIÇÕES COMPLEMENTARES '!$C:$K,3,0),"")))</f>
        <v/>
      </c>
      <c r="E407" s="618"/>
      <c r="F407" s="619" t="str">
        <f>IF($B407="","",IFERROR(VLOOKUP($B407,SERVIÇOS!$A:$F,4,0),IFERROR(VLOOKUP($B407,'COMPOSIÇÕES COMPLEMENTARES '!$C:$K,6,0),"")))</f>
        <v/>
      </c>
      <c r="G407" s="619" t="str">
        <f>IF($B407="","",IFERROR(VLOOKUP($B407,SERVIÇOS!$A:$F,5,0),IFERROR(VLOOKUP($B407,'COMPOSIÇÕES COMPLEMENTARES '!$C:$K,7,0),"")))</f>
        <v/>
      </c>
      <c r="H407" s="619" t="str">
        <f t="shared" si="204"/>
        <v/>
      </c>
      <c r="I407" s="619" t="str">
        <f t="shared" si="211"/>
        <v/>
      </c>
      <c r="J407" s="619" t="str">
        <f t="shared" si="212"/>
        <v/>
      </c>
      <c r="K407" s="619" t="str">
        <f t="shared" si="213"/>
        <v/>
      </c>
      <c r="L407" s="619"/>
      <c r="N407" s="433"/>
      <c r="O407" s="434" t="str">
        <f t="shared" si="206"/>
        <v/>
      </c>
      <c r="P407" s="433"/>
      <c r="Q407" s="435" t="str">
        <f t="shared" si="207"/>
        <v/>
      </c>
      <c r="R407" s="433"/>
      <c r="S407" s="436" t="str">
        <f t="shared" si="208"/>
        <v/>
      </c>
      <c r="T407" s="437">
        <f ca="1">SUMIF($N$8:S$9,"QUANT.",N407:S407)</f>
        <v>0</v>
      </c>
      <c r="U407" s="438">
        <f t="shared" ca="1" si="203"/>
        <v>0</v>
      </c>
      <c r="V407" s="450" t="str">
        <f t="shared" si="205"/>
        <v/>
      </c>
      <c r="W407" s="451">
        <f t="shared" ca="1" si="209"/>
        <v>0</v>
      </c>
      <c r="X407" s="451" t="e">
        <f t="shared" ca="1" si="210"/>
        <v>#VALUE!</v>
      </c>
      <c r="AJ407" s="614">
        <f t="shared" si="202"/>
        <v>0</v>
      </c>
      <c r="AK407" s="614">
        <v>0</v>
      </c>
    </row>
    <row r="408" spans="1:37" s="612" customFormat="1">
      <c r="A408" s="615"/>
      <c r="B408" s="621"/>
      <c r="C408" s="595" t="str">
        <f>IF($B408="","",IFERROR(VLOOKUP($B408,SERVIÇOS!$A:$F,2,0),IFERROR(VLOOKUP($B408,'COMPOSIÇÕES COMPLEMENTARES '!$C:$K,2,0),"")))</f>
        <v/>
      </c>
      <c r="D408" s="617" t="str">
        <f>IF($B408="","",IFERROR(VLOOKUP($B408,SERVIÇOS!$A:$F,3,0),IFERROR(VLOOKUP($B408,'COMPOSIÇÕES COMPLEMENTARES '!$C:$K,3,0),"")))</f>
        <v/>
      </c>
      <c r="E408" s="618"/>
      <c r="F408" s="619" t="str">
        <f>IF($B408="","",IFERROR(VLOOKUP($B408,SERVIÇOS!$A:$F,4,0),IFERROR(VLOOKUP($B408,'COMPOSIÇÕES COMPLEMENTARES '!$C:$K,6,0),"")))</f>
        <v/>
      </c>
      <c r="G408" s="619" t="str">
        <f>IF($B408="","",IFERROR(VLOOKUP($B408,SERVIÇOS!$A:$F,5,0),IFERROR(VLOOKUP($B408,'COMPOSIÇÕES COMPLEMENTARES '!$C:$K,7,0),"")))</f>
        <v/>
      </c>
      <c r="H408" s="619" t="str">
        <f t="shared" si="204"/>
        <v/>
      </c>
      <c r="I408" s="619" t="str">
        <f t="shared" si="211"/>
        <v/>
      </c>
      <c r="J408" s="619" t="str">
        <f t="shared" si="212"/>
        <v/>
      </c>
      <c r="K408" s="619" t="str">
        <f t="shared" si="213"/>
        <v/>
      </c>
      <c r="L408" s="619"/>
      <c r="N408" s="433"/>
      <c r="O408" s="434" t="str">
        <f t="shared" si="206"/>
        <v/>
      </c>
      <c r="P408" s="433"/>
      <c r="Q408" s="435" t="str">
        <f t="shared" si="207"/>
        <v/>
      </c>
      <c r="R408" s="433"/>
      <c r="S408" s="436" t="str">
        <f t="shared" si="208"/>
        <v/>
      </c>
      <c r="T408" s="437">
        <f ca="1">SUMIF($N$8:S$9,"QUANT.",N408:S408)</f>
        <v>0</v>
      </c>
      <c r="U408" s="438">
        <f t="shared" ca="1" si="203"/>
        <v>0</v>
      </c>
      <c r="V408" s="450" t="str">
        <f t="shared" si="205"/>
        <v/>
      </c>
      <c r="W408" s="451">
        <f t="shared" ca="1" si="209"/>
        <v>0</v>
      </c>
      <c r="X408" s="451" t="e">
        <f t="shared" ca="1" si="210"/>
        <v>#VALUE!</v>
      </c>
      <c r="AJ408" s="614">
        <f t="shared" ref="AJ408:AJ451" si="214">B408-AK408</f>
        <v>0</v>
      </c>
      <c r="AK408" s="614">
        <v>0</v>
      </c>
    </row>
    <row r="409" spans="1:37" s="612" customFormat="1">
      <c r="A409" s="615"/>
      <c r="B409" s="621"/>
      <c r="C409" s="595" t="str">
        <f>IF($B409="","",IFERROR(VLOOKUP($B409,SERVIÇOS!$A:$F,2,0),IFERROR(VLOOKUP($B409,'COMPOSIÇÕES COMPLEMENTARES '!$C:$K,2,0),"")))</f>
        <v/>
      </c>
      <c r="D409" s="617" t="str">
        <f>IF($B409="","",IFERROR(VLOOKUP($B409,SERVIÇOS!$A:$F,3,0),IFERROR(VLOOKUP($B409,'COMPOSIÇÕES COMPLEMENTARES '!$C:$K,3,0),"")))</f>
        <v/>
      </c>
      <c r="E409" s="618"/>
      <c r="F409" s="619" t="str">
        <f>IF($B409="","",IFERROR(VLOOKUP($B409,SERVIÇOS!$A:$F,4,0),IFERROR(VLOOKUP($B409,'COMPOSIÇÕES COMPLEMENTARES '!$C:$K,6,0),"")))</f>
        <v/>
      </c>
      <c r="G409" s="619" t="str">
        <f>IF($B409="","",IFERROR(VLOOKUP($B409,SERVIÇOS!$A:$F,5,0),IFERROR(VLOOKUP($B409,'COMPOSIÇÕES COMPLEMENTARES '!$C:$K,7,0),"")))</f>
        <v/>
      </c>
      <c r="H409" s="619" t="str">
        <f t="shared" si="204"/>
        <v/>
      </c>
      <c r="I409" s="619" t="str">
        <f t="shared" si="211"/>
        <v/>
      </c>
      <c r="J409" s="619" t="str">
        <f t="shared" si="212"/>
        <v/>
      </c>
      <c r="K409" s="619" t="str">
        <f t="shared" si="213"/>
        <v/>
      </c>
      <c r="L409" s="619"/>
      <c r="N409" s="433"/>
      <c r="O409" s="434" t="str">
        <f t="shared" si="206"/>
        <v/>
      </c>
      <c r="P409" s="433"/>
      <c r="Q409" s="435" t="str">
        <f t="shared" si="207"/>
        <v/>
      </c>
      <c r="R409" s="433"/>
      <c r="S409" s="436" t="str">
        <f t="shared" si="208"/>
        <v/>
      </c>
      <c r="T409" s="437">
        <f ca="1">SUMIF($N$8:S$9,"QUANT.",N409:S409)</f>
        <v>0</v>
      </c>
      <c r="U409" s="438">
        <f t="shared" ca="1" si="203"/>
        <v>0</v>
      </c>
      <c r="V409" s="450" t="str">
        <f t="shared" si="205"/>
        <v/>
      </c>
      <c r="W409" s="451">
        <f t="shared" ca="1" si="209"/>
        <v>0</v>
      </c>
      <c r="X409" s="451" t="e">
        <f t="shared" ca="1" si="210"/>
        <v>#VALUE!</v>
      </c>
      <c r="AJ409" s="614">
        <f t="shared" si="214"/>
        <v>0</v>
      </c>
      <c r="AK409" s="614">
        <v>0</v>
      </c>
    </row>
    <row r="410" spans="1:37" s="612" customFormat="1">
      <c r="A410" s="615"/>
      <c r="B410" s="621"/>
      <c r="C410" s="595" t="str">
        <f>IF($B410="","",IFERROR(VLOOKUP($B410,SERVIÇOS!$A:$F,2,0),IFERROR(VLOOKUP($B410,'COMPOSIÇÕES COMPLEMENTARES '!$C:$K,2,0),"")))</f>
        <v/>
      </c>
      <c r="D410" s="617" t="str">
        <f>IF($B410="","",IFERROR(VLOOKUP($B410,SERVIÇOS!$A:$F,3,0),IFERROR(VLOOKUP($B410,'COMPOSIÇÕES COMPLEMENTARES '!$C:$K,3,0),"")))</f>
        <v/>
      </c>
      <c r="E410" s="618"/>
      <c r="F410" s="619" t="str">
        <f>IF($B410="","",IFERROR(VLOOKUP($B410,SERVIÇOS!$A:$F,4,0),IFERROR(VLOOKUP($B410,'COMPOSIÇÕES COMPLEMENTARES '!$C:$K,6,0),"")))</f>
        <v/>
      </c>
      <c r="G410" s="619" t="str">
        <f>IF($B410="","",IFERROR(VLOOKUP($B410,SERVIÇOS!$A:$F,5,0),IFERROR(VLOOKUP($B410,'COMPOSIÇÕES COMPLEMENTARES '!$C:$K,7,0),"")))</f>
        <v/>
      </c>
      <c r="H410" s="619" t="str">
        <f t="shared" si="204"/>
        <v/>
      </c>
      <c r="I410" s="619" t="str">
        <f t="shared" si="211"/>
        <v/>
      </c>
      <c r="J410" s="619" t="str">
        <f t="shared" si="212"/>
        <v/>
      </c>
      <c r="K410" s="619" t="str">
        <f t="shared" si="213"/>
        <v/>
      </c>
      <c r="L410" s="619"/>
      <c r="N410" s="433"/>
      <c r="O410" s="434" t="str">
        <f t="shared" si="206"/>
        <v/>
      </c>
      <c r="P410" s="433"/>
      <c r="Q410" s="435" t="str">
        <f t="shared" si="207"/>
        <v/>
      </c>
      <c r="R410" s="433"/>
      <c r="S410" s="436" t="str">
        <f t="shared" si="208"/>
        <v/>
      </c>
      <c r="T410" s="437">
        <f ca="1">SUMIF($N$8:S$9,"QUANT.",N410:S410)</f>
        <v>0</v>
      </c>
      <c r="U410" s="438">
        <f t="shared" ca="1" si="203"/>
        <v>0</v>
      </c>
      <c r="V410" s="450" t="str">
        <f t="shared" si="205"/>
        <v/>
      </c>
      <c r="W410" s="451">
        <f t="shared" ca="1" si="209"/>
        <v>0</v>
      </c>
      <c r="X410" s="451" t="e">
        <f t="shared" ca="1" si="210"/>
        <v>#VALUE!</v>
      </c>
      <c r="AJ410" s="614">
        <f t="shared" si="214"/>
        <v>0</v>
      </c>
      <c r="AK410" s="614">
        <v>0</v>
      </c>
    </row>
    <row r="411" spans="1:37" s="612" customFormat="1">
      <c r="A411" s="615"/>
      <c r="B411" s="621"/>
      <c r="C411" s="595" t="str">
        <f>IF($B411="","",IFERROR(VLOOKUP($B411,SERVIÇOS!$A:$F,2,0),IFERROR(VLOOKUP($B411,'COMPOSIÇÕES COMPLEMENTARES '!$C:$K,2,0),"")))</f>
        <v/>
      </c>
      <c r="D411" s="617" t="str">
        <f>IF($B411="","",IFERROR(VLOOKUP($B411,SERVIÇOS!$A:$F,3,0),IFERROR(VLOOKUP($B411,'COMPOSIÇÕES COMPLEMENTARES '!$C:$K,3,0),"")))</f>
        <v/>
      </c>
      <c r="E411" s="618"/>
      <c r="F411" s="619" t="str">
        <f>IF($B411="","",IFERROR(VLOOKUP($B411,SERVIÇOS!$A:$F,4,0),IFERROR(VLOOKUP($B411,'COMPOSIÇÕES COMPLEMENTARES '!$C:$K,6,0),"")))</f>
        <v/>
      </c>
      <c r="G411" s="619" t="str">
        <f>IF($B411="","",IFERROR(VLOOKUP($B411,SERVIÇOS!$A:$F,5,0),IFERROR(VLOOKUP($B411,'COMPOSIÇÕES COMPLEMENTARES '!$C:$K,7,0),"")))</f>
        <v/>
      </c>
      <c r="H411" s="619" t="str">
        <f t="shared" si="204"/>
        <v/>
      </c>
      <c r="I411" s="619" t="str">
        <f t="shared" si="211"/>
        <v/>
      </c>
      <c r="J411" s="619" t="str">
        <f t="shared" si="212"/>
        <v/>
      </c>
      <c r="K411" s="619" t="str">
        <f t="shared" si="213"/>
        <v/>
      </c>
      <c r="L411" s="619"/>
      <c r="N411" s="433"/>
      <c r="O411" s="434" t="str">
        <f t="shared" si="206"/>
        <v/>
      </c>
      <c r="P411" s="433"/>
      <c r="Q411" s="435" t="str">
        <f t="shared" si="207"/>
        <v/>
      </c>
      <c r="R411" s="433"/>
      <c r="S411" s="436" t="str">
        <f t="shared" si="208"/>
        <v/>
      </c>
      <c r="T411" s="437">
        <f ca="1">SUMIF($N$8:S$9,"QUANT.",N411:S411)</f>
        <v>0</v>
      </c>
      <c r="U411" s="438">
        <f t="shared" ca="1" si="203"/>
        <v>0</v>
      </c>
      <c r="V411" s="450" t="str">
        <f t="shared" si="205"/>
        <v/>
      </c>
      <c r="W411" s="451">
        <f t="shared" ca="1" si="209"/>
        <v>0</v>
      </c>
      <c r="X411" s="451" t="e">
        <f t="shared" ca="1" si="210"/>
        <v>#VALUE!</v>
      </c>
      <c r="AJ411" s="614">
        <f t="shared" si="214"/>
        <v>0</v>
      </c>
      <c r="AK411" s="614">
        <v>0</v>
      </c>
    </row>
    <row r="412" spans="1:37" s="612" customFormat="1">
      <c r="A412" s="615"/>
      <c r="B412" s="621"/>
      <c r="C412" s="595" t="str">
        <f>IF($B412="","",IFERROR(VLOOKUP($B412,SERVIÇOS!$A:$F,2,0),IFERROR(VLOOKUP($B412,'COMPOSIÇÕES COMPLEMENTARES '!$C:$K,2,0),"")))</f>
        <v/>
      </c>
      <c r="D412" s="617" t="str">
        <f>IF($B412="","",IFERROR(VLOOKUP($B412,SERVIÇOS!$A:$F,3,0),IFERROR(VLOOKUP($B412,'COMPOSIÇÕES COMPLEMENTARES '!$C:$K,3,0),"")))</f>
        <v/>
      </c>
      <c r="E412" s="618"/>
      <c r="F412" s="619" t="str">
        <f>IF($B412="","",IFERROR(VLOOKUP($B412,SERVIÇOS!$A:$F,4,0),IFERROR(VLOOKUP($B412,'COMPOSIÇÕES COMPLEMENTARES '!$C:$K,6,0),"")))</f>
        <v/>
      </c>
      <c r="G412" s="619" t="str">
        <f>IF($B412="","",IFERROR(VLOOKUP($B412,SERVIÇOS!$A:$F,5,0),IFERROR(VLOOKUP($B412,'COMPOSIÇÕES COMPLEMENTARES '!$C:$K,7,0),"")))</f>
        <v/>
      </c>
      <c r="H412" s="619" t="str">
        <f t="shared" si="204"/>
        <v/>
      </c>
      <c r="I412" s="619" t="str">
        <f t="shared" si="211"/>
        <v/>
      </c>
      <c r="J412" s="619" t="str">
        <f t="shared" si="212"/>
        <v/>
      </c>
      <c r="K412" s="619" t="str">
        <f t="shared" si="213"/>
        <v/>
      </c>
      <c r="L412" s="619"/>
      <c r="N412" s="433"/>
      <c r="O412" s="434" t="str">
        <f t="shared" si="206"/>
        <v/>
      </c>
      <c r="P412" s="433"/>
      <c r="Q412" s="435" t="str">
        <f t="shared" si="207"/>
        <v/>
      </c>
      <c r="R412" s="433"/>
      <c r="S412" s="436" t="str">
        <f t="shared" si="208"/>
        <v/>
      </c>
      <c r="T412" s="437">
        <f ca="1">SUMIF($N$8:S$9,"QUANT.",N412:S412)</f>
        <v>0</v>
      </c>
      <c r="U412" s="438">
        <f t="shared" ca="1" si="203"/>
        <v>0</v>
      </c>
      <c r="V412" s="450" t="str">
        <f t="shared" si="205"/>
        <v/>
      </c>
      <c r="W412" s="451">
        <f t="shared" ca="1" si="209"/>
        <v>0</v>
      </c>
      <c r="X412" s="451" t="e">
        <f t="shared" ca="1" si="210"/>
        <v>#VALUE!</v>
      </c>
      <c r="AJ412" s="614">
        <f t="shared" si="214"/>
        <v>0</v>
      </c>
      <c r="AK412" s="614">
        <v>0</v>
      </c>
    </row>
    <row r="413" spans="1:37" s="612" customFormat="1">
      <c r="A413" s="615"/>
      <c r="B413" s="621"/>
      <c r="C413" s="595" t="str">
        <f>IF($B413="","",IFERROR(VLOOKUP($B413,SERVIÇOS!$A:$F,2,0),IFERROR(VLOOKUP($B413,'COMPOSIÇÕES COMPLEMENTARES '!$C:$K,2,0),"")))</f>
        <v/>
      </c>
      <c r="D413" s="617" t="str">
        <f>IF($B413="","",IFERROR(VLOOKUP($B413,SERVIÇOS!$A:$F,3,0),IFERROR(VLOOKUP($B413,'COMPOSIÇÕES COMPLEMENTARES '!$C:$K,3,0),"")))</f>
        <v/>
      </c>
      <c r="E413" s="618"/>
      <c r="F413" s="619" t="str">
        <f>IF($B413="","",IFERROR(VLOOKUP($B413,SERVIÇOS!$A:$F,4,0),IFERROR(VLOOKUP($B413,'COMPOSIÇÕES COMPLEMENTARES '!$C:$K,6,0),"")))</f>
        <v/>
      </c>
      <c r="G413" s="619" t="str">
        <f>IF($B413="","",IFERROR(VLOOKUP($B413,SERVIÇOS!$A:$F,5,0),IFERROR(VLOOKUP($B413,'COMPOSIÇÕES COMPLEMENTARES '!$C:$K,7,0),"")))</f>
        <v/>
      </c>
      <c r="H413" s="619" t="str">
        <f t="shared" si="204"/>
        <v/>
      </c>
      <c r="I413" s="619" t="str">
        <f t="shared" si="211"/>
        <v/>
      </c>
      <c r="J413" s="619" t="str">
        <f t="shared" si="212"/>
        <v/>
      </c>
      <c r="K413" s="619" t="str">
        <f t="shared" si="213"/>
        <v/>
      </c>
      <c r="L413" s="619"/>
      <c r="N413" s="433"/>
      <c r="O413" s="434" t="str">
        <f t="shared" si="206"/>
        <v/>
      </c>
      <c r="P413" s="433"/>
      <c r="Q413" s="435" t="str">
        <f t="shared" si="207"/>
        <v/>
      </c>
      <c r="R413" s="433"/>
      <c r="S413" s="436" t="str">
        <f t="shared" si="208"/>
        <v/>
      </c>
      <c r="T413" s="437">
        <f ca="1">SUMIF($N$8:S$9,"QUANT.",N413:S413)</f>
        <v>0</v>
      </c>
      <c r="U413" s="438">
        <f t="shared" ca="1" si="203"/>
        <v>0</v>
      </c>
      <c r="V413" s="450" t="str">
        <f t="shared" si="205"/>
        <v/>
      </c>
      <c r="W413" s="451">
        <f t="shared" ca="1" si="209"/>
        <v>0</v>
      </c>
      <c r="X413" s="451" t="e">
        <f t="shared" ca="1" si="210"/>
        <v>#VALUE!</v>
      </c>
      <c r="AJ413" s="614">
        <f t="shared" si="214"/>
        <v>0</v>
      </c>
      <c r="AK413" s="614">
        <v>0</v>
      </c>
    </row>
    <row r="414" spans="1:37" s="612" customFormat="1">
      <c r="A414" s="615"/>
      <c r="B414" s="621"/>
      <c r="C414" s="595" t="str">
        <f>IF($B414="","",IFERROR(VLOOKUP($B414,SERVIÇOS!$A:$F,2,0),IFERROR(VLOOKUP($B414,'COMPOSIÇÕES COMPLEMENTARES '!$C:$K,2,0),"")))</f>
        <v/>
      </c>
      <c r="D414" s="617" t="str">
        <f>IF($B414="","",IFERROR(VLOOKUP($B414,SERVIÇOS!$A:$F,3,0),IFERROR(VLOOKUP($B414,'COMPOSIÇÕES COMPLEMENTARES '!$C:$K,3,0),"")))</f>
        <v/>
      </c>
      <c r="E414" s="618"/>
      <c r="F414" s="619" t="str">
        <f>IF($B414="","",IFERROR(VLOOKUP($B414,SERVIÇOS!$A:$F,4,0),IFERROR(VLOOKUP($B414,'COMPOSIÇÕES COMPLEMENTARES '!$C:$K,6,0),"")))</f>
        <v/>
      </c>
      <c r="G414" s="619" t="str">
        <f>IF($B414="","",IFERROR(VLOOKUP($B414,SERVIÇOS!$A:$F,5,0),IFERROR(VLOOKUP($B414,'COMPOSIÇÕES COMPLEMENTARES '!$C:$K,7,0),"")))</f>
        <v/>
      </c>
      <c r="H414" s="619" t="str">
        <f t="shared" si="204"/>
        <v/>
      </c>
      <c r="I414" s="619" t="str">
        <f t="shared" si="211"/>
        <v/>
      </c>
      <c r="J414" s="619" t="str">
        <f t="shared" si="212"/>
        <v/>
      </c>
      <c r="K414" s="619" t="str">
        <f t="shared" si="213"/>
        <v/>
      </c>
      <c r="L414" s="619"/>
      <c r="N414" s="433"/>
      <c r="O414" s="434" t="str">
        <f t="shared" si="206"/>
        <v/>
      </c>
      <c r="P414" s="433"/>
      <c r="Q414" s="435" t="str">
        <f t="shared" si="207"/>
        <v/>
      </c>
      <c r="R414" s="433"/>
      <c r="S414" s="436" t="str">
        <f t="shared" si="208"/>
        <v/>
      </c>
      <c r="T414" s="437">
        <f ca="1">SUMIF($N$8:S$9,"QUANT.",N414:S414)</f>
        <v>0</v>
      </c>
      <c r="U414" s="438">
        <f t="shared" ca="1" si="203"/>
        <v>0</v>
      </c>
      <c r="V414" s="450" t="str">
        <f t="shared" si="205"/>
        <v/>
      </c>
      <c r="W414" s="451">
        <f t="shared" ca="1" si="209"/>
        <v>0</v>
      </c>
      <c r="X414" s="451" t="e">
        <f t="shared" ca="1" si="210"/>
        <v>#VALUE!</v>
      </c>
      <c r="AJ414" s="614">
        <f t="shared" si="214"/>
        <v>0</v>
      </c>
      <c r="AK414" s="614">
        <v>0</v>
      </c>
    </row>
    <row r="415" spans="1:37" s="612" customFormat="1">
      <c r="A415" s="615"/>
      <c r="B415" s="621"/>
      <c r="C415" s="595" t="str">
        <f>IF($B415="","",IFERROR(VLOOKUP($B415,SERVIÇOS!$A:$F,2,0),IFERROR(VLOOKUP($B415,'COMPOSIÇÕES COMPLEMENTARES '!$C:$K,2,0),"")))</f>
        <v/>
      </c>
      <c r="D415" s="617" t="str">
        <f>IF($B415="","",IFERROR(VLOOKUP($B415,SERVIÇOS!$A:$F,3,0),IFERROR(VLOOKUP($B415,'COMPOSIÇÕES COMPLEMENTARES '!$C:$K,3,0),"")))</f>
        <v/>
      </c>
      <c r="E415" s="618"/>
      <c r="F415" s="619" t="str">
        <f>IF($B415="","",IFERROR(VLOOKUP($B415,SERVIÇOS!$A:$F,4,0),IFERROR(VLOOKUP($B415,'COMPOSIÇÕES COMPLEMENTARES '!$C:$K,6,0),"")))</f>
        <v/>
      </c>
      <c r="G415" s="619" t="str">
        <f>IF($B415="","",IFERROR(VLOOKUP($B415,SERVIÇOS!$A:$F,5,0),IFERROR(VLOOKUP($B415,'COMPOSIÇÕES COMPLEMENTARES '!$C:$K,7,0),"")))</f>
        <v/>
      </c>
      <c r="H415" s="619" t="str">
        <f t="shared" si="204"/>
        <v/>
      </c>
      <c r="I415" s="619" t="str">
        <f t="shared" si="211"/>
        <v/>
      </c>
      <c r="J415" s="619" t="str">
        <f t="shared" si="212"/>
        <v/>
      </c>
      <c r="K415" s="619" t="str">
        <f t="shared" si="213"/>
        <v/>
      </c>
      <c r="L415" s="619"/>
      <c r="N415" s="433"/>
      <c r="O415" s="434" t="str">
        <f t="shared" si="206"/>
        <v/>
      </c>
      <c r="P415" s="433"/>
      <c r="Q415" s="435" t="str">
        <f t="shared" si="207"/>
        <v/>
      </c>
      <c r="R415" s="433"/>
      <c r="S415" s="436" t="str">
        <f t="shared" si="208"/>
        <v/>
      </c>
      <c r="T415" s="437">
        <f ca="1">SUMIF($N$8:S$9,"QUANT.",N415:S415)</f>
        <v>0</v>
      </c>
      <c r="U415" s="438">
        <f t="shared" ca="1" si="203"/>
        <v>0</v>
      </c>
      <c r="V415" s="450" t="str">
        <f t="shared" si="205"/>
        <v/>
      </c>
      <c r="W415" s="451">
        <f t="shared" ca="1" si="209"/>
        <v>0</v>
      </c>
      <c r="X415" s="451" t="e">
        <f t="shared" ca="1" si="210"/>
        <v>#VALUE!</v>
      </c>
      <c r="AJ415" s="614">
        <f t="shared" si="214"/>
        <v>0</v>
      </c>
      <c r="AK415" s="614">
        <v>0</v>
      </c>
    </row>
    <row r="416" spans="1:37" s="612" customFormat="1">
      <c r="A416" s="615"/>
      <c r="B416" s="621"/>
      <c r="C416" s="595" t="str">
        <f>IF($B416="","",IFERROR(VLOOKUP($B416,SERVIÇOS!$A:$F,2,0),IFERROR(VLOOKUP($B416,'COMPOSIÇÕES COMPLEMENTARES '!$C:$K,2,0),"")))</f>
        <v/>
      </c>
      <c r="D416" s="617" t="str">
        <f>IF($B416="","",IFERROR(VLOOKUP($B416,SERVIÇOS!$A:$F,3,0),IFERROR(VLOOKUP($B416,'COMPOSIÇÕES COMPLEMENTARES '!$C:$K,3,0),"")))</f>
        <v/>
      </c>
      <c r="E416" s="618"/>
      <c r="F416" s="619" t="str">
        <f>IF($B416="","",IFERROR(VLOOKUP($B416,SERVIÇOS!$A:$F,4,0),IFERROR(VLOOKUP($B416,'COMPOSIÇÕES COMPLEMENTARES '!$C:$K,6,0),"")))</f>
        <v/>
      </c>
      <c r="G416" s="619" t="str">
        <f>IF($B416="","",IFERROR(VLOOKUP($B416,SERVIÇOS!$A:$F,5,0),IFERROR(VLOOKUP($B416,'COMPOSIÇÕES COMPLEMENTARES '!$C:$K,7,0),"")))</f>
        <v/>
      </c>
      <c r="H416" s="619" t="str">
        <f t="shared" si="204"/>
        <v/>
      </c>
      <c r="I416" s="619" t="str">
        <f t="shared" si="211"/>
        <v/>
      </c>
      <c r="J416" s="619" t="str">
        <f t="shared" si="212"/>
        <v/>
      </c>
      <c r="K416" s="619" t="str">
        <f t="shared" si="213"/>
        <v/>
      </c>
      <c r="L416" s="619"/>
      <c r="N416" s="433"/>
      <c r="O416" s="434" t="str">
        <f t="shared" si="206"/>
        <v/>
      </c>
      <c r="P416" s="433"/>
      <c r="Q416" s="435" t="str">
        <f t="shared" si="207"/>
        <v/>
      </c>
      <c r="R416" s="433"/>
      <c r="S416" s="436" t="str">
        <f t="shared" si="208"/>
        <v/>
      </c>
      <c r="T416" s="437">
        <f ca="1">SUMIF($N$8:S$9,"QUANT.",N416:S416)</f>
        <v>0</v>
      </c>
      <c r="U416" s="438">
        <f t="shared" ca="1" si="203"/>
        <v>0</v>
      </c>
      <c r="V416" s="450" t="str">
        <f t="shared" si="205"/>
        <v/>
      </c>
      <c r="W416" s="451">
        <f t="shared" ca="1" si="209"/>
        <v>0</v>
      </c>
      <c r="X416" s="451" t="e">
        <f t="shared" ca="1" si="210"/>
        <v>#VALUE!</v>
      </c>
      <c r="AJ416" s="614">
        <f t="shared" si="214"/>
        <v>0</v>
      </c>
      <c r="AK416" s="614">
        <v>0</v>
      </c>
    </row>
    <row r="417" spans="1:37" s="612" customFormat="1">
      <c r="A417" s="615"/>
      <c r="B417" s="621"/>
      <c r="C417" s="595" t="str">
        <f>IF($B417="","",IFERROR(VLOOKUP($B417,SERVIÇOS!$A:$F,2,0),IFERROR(VLOOKUP($B417,'COMPOSIÇÕES COMPLEMENTARES '!$C:$K,2,0),"")))</f>
        <v/>
      </c>
      <c r="D417" s="617" t="str">
        <f>IF($B417="","",IFERROR(VLOOKUP($B417,SERVIÇOS!$A:$F,3,0),IFERROR(VLOOKUP($B417,'COMPOSIÇÕES COMPLEMENTARES '!$C:$K,3,0),"")))</f>
        <v/>
      </c>
      <c r="E417" s="618"/>
      <c r="F417" s="619" t="str">
        <f>IF($B417="","",IFERROR(VLOOKUP($B417,SERVIÇOS!$A:$F,4,0),IFERROR(VLOOKUP($B417,'COMPOSIÇÕES COMPLEMENTARES '!$C:$K,6,0),"")))</f>
        <v/>
      </c>
      <c r="G417" s="619" t="str">
        <f>IF($B417="","",IFERROR(VLOOKUP($B417,SERVIÇOS!$A:$F,5,0),IFERROR(VLOOKUP($B417,'COMPOSIÇÕES COMPLEMENTARES '!$C:$K,7,0),"")))</f>
        <v/>
      </c>
      <c r="H417" s="619" t="str">
        <f t="shared" si="204"/>
        <v/>
      </c>
      <c r="I417" s="619" t="str">
        <f t="shared" si="211"/>
        <v/>
      </c>
      <c r="J417" s="619" t="str">
        <f t="shared" si="212"/>
        <v/>
      </c>
      <c r="K417" s="619" t="str">
        <f t="shared" si="213"/>
        <v/>
      </c>
      <c r="L417" s="619"/>
      <c r="N417" s="433"/>
      <c r="O417" s="434" t="str">
        <f t="shared" si="206"/>
        <v/>
      </c>
      <c r="P417" s="433"/>
      <c r="Q417" s="435" t="str">
        <f t="shared" si="207"/>
        <v/>
      </c>
      <c r="R417" s="433"/>
      <c r="S417" s="436" t="str">
        <f t="shared" si="208"/>
        <v/>
      </c>
      <c r="T417" s="437">
        <f ca="1">SUMIF($N$8:S$9,"QUANT.",N417:S417)</f>
        <v>0</v>
      </c>
      <c r="U417" s="438">
        <f t="shared" ca="1" si="203"/>
        <v>0</v>
      </c>
      <c r="V417" s="450" t="str">
        <f t="shared" si="205"/>
        <v/>
      </c>
      <c r="W417" s="451">
        <f t="shared" ca="1" si="209"/>
        <v>0</v>
      </c>
      <c r="X417" s="451" t="e">
        <f t="shared" ca="1" si="210"/>
        <v>#VALUE!</v>
      </c>
      <c r="AJ417" s="614">
        <f t="shared" si="214"/>
        <v>0</v>
      </c>
      <c r="AK417" s="614">
        <v>0</v>
      </c>
    </row>
    <row r="418" spans="1:37" s="612" customFormat="1">
      <c r="A418" s="615"/>
      <c r="B418" s="621"/>
      <c r="C418" s="595" t="str">
        <f>IF($B418="","",IFERROR(VLOOKUP($B418,SERVIÇOS!$A:$F,2,0),IFERROR(VLOOKUP($B418,'COMPOSIÇÕES COMPLEMENTARES '!$C:$K,2,0),"")))</f>
        <v/>
      </c>
      <c r="D418" s="617" t="str">
        <f>IF($B418="","",IFERROR(VLOOKUP($B418,SERVIÇOS!$A:$F,3,0),IFERROR(VLOOKUP($B418,'COMPOSIÇÕES COMPLEMENTARES '!$C:$K,3,0),"")))</f>
        <v/>
      </c>
      <c r="E418" s="618"/>
      <c r="F418" s="619" t="str">
        <f>IF($B418="","",IFERROR(VLOOKUP($B418,SERVIÇOS!$A:$F,4,0),IFERROR(VLOOKUP($B418,'COMPOSIÇÕES COMPLEMENTARES '!$C:$K,6,0),"")))</f>
        <v/>
      </c>
      <c r="G418" s="619" t="str">
        <f>IF($B418="","",IFERROR(VLOOKUP($B418,SERVIÇOS!$A:$F,5,0),IFERROR(VLOOKUP($B418,'COMPOSIÇÕES COMPLEMENTARES '!$C:$K,7,0),"")))</f>
        <v/>
      </c>
      <c r="H418" s="619" t="str">
        <f t="shared" si="204"/>
        <v/>
      </c>
      <c r="I418" s="619" t="str">
        <f t="shared" si="211"/>
        <v/>
      </c>
      <c r="J418" s="619" t="str">
        <f t="shared" si="212"/>
        <v/>
      </c>
      <c r="K418" s="619" t="str">
        <f t="shared" si="213"/>
        <v/>
      </c>
      <c r="L418" s="619"/>
      <c r="N418" s="433"/>
      <c r="O418" s="434" t="str">
        <f t="shared" si="206"/>
        <v/>
      </c>
      <c r="P418" s="433"/>
      <c r="Q418" s="435" t="str">
        <f t="shared" si="207"/>
        <v/>
      </c>
      <c r="R418" s="433"/>
      <c r="S418" s="436" t="str">
        <f t="shared" si="208"/>
        <v/>
      </c>
      <c r="T418" s="437">
        <f ca="1">SUMIF($N$8:S$9,"QUANT.",N418:S418)</f>
        <v>0</v>
      </c>
      <c r="U418" s="438">
        <f t="shared" ca="1" si="203"/>
        <v>0</v>
      </c>
      <c r="V418" s="450" t="str">
        <f t="shared" si="205"/>
        <v/>
      </c>
      <c r="W418" s="451">
        <f t="shared" ca="1" si="209"/>
        <v>0</v>
      </c>
      <c r="X418" s="451" t="e">
        <f t="shared" ca="1" si="210"/>
        <v>#VALUE!</v>
      </c>
      <c r="AJ418" s="614">
        <f t="shared" si="214"/>
        <v>0</v>
      </c>
      <c r="AK418" s="614">
        <v>0</v>
      </c>
    </row>
    <row r="419" spans="1:37" s="612" customFormat="1">
      <c r="A419" s="615"/>
      <c r="B419" s="621"/>
      <c r="C419" s="595" t="str">
        <f>IF($B419="","",IFERROR(VLOOKUP($B419,SERVIÇOS!$A:$F,2,0),IFERROR(VLOOKUP($B419,'COMPOSIÇÕES COMPLEMENTARES '!$C:$K,2,0),"")))</f>
        <v/>
      </c>
      <c r="D419" s="617" t="str">
        <f>IF($B419="","",IFERROR(VLOOKUP($B419,SERVIÇOS!$A:$F,3,0),IFERROR(VLOOKUP($B419,'COMPOSIÇÕES COMPLEMENTARES '!$C:$K,3,0),"")))</f>
        <v/>
      </c>
      <c r="E419" s="618"/>
      <c r="F419" s="619" t="str">
        <f>IF($B419="","",IFERROR(VLOOKUP($B419,SERVIÇOS!$A:$F,4,0),IFERROR(VLOOKUP($B419,'COMPOSIÇÕES COMPLEMENTARES '!$C:$K,6,0),"")))</f>
        <v/>
      </c>
      <c r="G419" s="619" t="str">
        <f>IF($B419="","",IFERROR(VLOOKUP($B419,SERVIÇOS!$A:$F,5,0),IFERROR(VLOOKUP($B419,'COMPOSIÇÕES COMPLEMENTARES '!$C:$K,7,0),"")))</f>
        <v/>
      </c>
      <c r="H419" s="619" t="str">
        <f t="shared" si="204"/>
        <v/>
      </c>
      <c r="I419" s="619" t="str">
        <f t="shared" si="211"/>
        <v/>
      </c>
      <c r="J419" s="619" t="str">
        <f t="shared" si="212"/>
        <v/>
      </c>
      <c r="K419" s="619" t="str">
        <f t="shared" si="213"/>
        <v/>
      </c>
      <c r="L419" s="619"/>
      <c r="N419" s="433"/>
      <c r="O419" s="434" t="str">
        <f t="shared" si="206"/>
        <v/>
      </c>
      <c r="P419" s="433"/>
      <c r="Q419" s="435" t="str">
        <f t="shared" si="207"/>
        <v/>
      </c>
      <c r="R419" s="433"/>
      <c r="S419" s="436" t="str">
        <f t="shared" si="208"/>
        <v/>
      </c>
      <c r="T419" s="437">
        <f ca="1">SUMIF($N$8:S$9,"QUANT.",N419:S419)</f>
        <v>0</v>
      </c>
      <c r="U419" s="438">
        <f t="shared" ca="1" si="203"/>
        <v>0</v>
      </c>
      <c r="V419" s="450" t="str">
        <f t="shared" si="205"/>
        <v/>
      </c>
      <c r="W419" s="451">
        <f t="shared" ca="1" si="209"/>
        <v>0</v>
      </c>
      <c r="X419" s="451" t="e">
        <f t="shared" ca="1" si="210"/>
        <v>#VALUE!</v>
      </c>
      <c r="AJ419" s="614">
        <f t="shared" si="214"/>
        <v>0</v>
      </c>
      <c r="AK419" s="614">
        <v>0</v>
      </c>
    </row>
    <row r="420" spans="1:37" s="612" customFormat="1">
      <c r="A420" s="615"/>
      <c r="B420" s="621"/>
      <c r="C420" s="595" t="str">
        <f>IF($B420="","",IFERROR(VLOOKUP($B420,SERVIÇOS!$A:$F,2,0),IFERROR(VLOOKUP($B420,'COMPOSIÇÕES COMPLEMENTARES '!$C:$K,2,0),"")))</f>
        <v/>
      </c>
      <c r="D420" s="617" t="str">
        <f>IF($B420="","",IFERROR(VLOOKUP($B420,SERVIÇOS!$A:$F,3,0),IFERROR(VLOOKUP($B420,'COMPOSIÇÕES COMPLEMENTARES '!$C:$K,3,0),"")))</f>
        <v/>
      </c>
      <c r="E420" s="618"/>
      <c r="F420" s="619" t="str">
        <f>IF($B420="","",IFERROR(VLOOKUP($B420,SERVIÇOS!$A:$F,4,0),IFERROR(VLOOKUP($B420,'COMPOSIÇÕES COMPLEMENTARES '!$C:$K,6,0),"")))</f>
        <v/>
      </c>
      <c r="G420" s="619" t="str">
        <f>IF($B420="","",IFERROR(VLOOKUP($B420,SERVIÇOS!$A:$F,5,0),IFERROR(VLOOKUP($B420,'COMPOSIÇÕES COMPLEMENTARES '!$C:$K,7,0),"")))</f>
        <v/>
      </c>
      <c r="H420" s="619" t="str">
        <f t="shared" si="204"/>
        <v/>
      </c>
      <c r="I420" s="619" t="str">
        <f t="shared" si="211"/>
        <v/>
      </c>
      <c r="J420" s="619" t="str">
        <f t="shared" si="212"/>
        <v/>
      </c>
      <c r="K420" s="619" t="str">
        <f t="shared" si="213"/>
        <v/>
      </c>
      <c r="L420" s="619"/>
      <c r="N420" s="433"/>
      <c r="O420" s="434" t="str">
        <f t="shared" si="206"/>
        <v/>
      </c>
      <c r="P420" s="433"/>
      <c r="Q420" s="435" t="str">
        <f t="shared" si="207"/>
        <v/>
      </c>
      <c r="R420" s="433"/>
      <c r="S420" s="436" t="str">
        <f t="shared" si="208"/>
        <v/>
      </c>
      <c r="T420" s="437">
        <f ca="1">SUMIF($N$8:S$9,"QUANT.",N420:S420)</f>
        <v>0</v>
      </c>
      <c r="U420" s="438">
        <f t="shared" ca="1" si="203"/>
        <v>0</v>
      </c>
      <c r="V420" s="450" t="str">
        <f t="shared" si="205"/>
        <v/>
      </c>
      <c r="W420" s="451">
        <f t="shared" ca="1" si="209"/>
        <v>0</v>
      </c>
      <c r="X420" s="451" t="e">
        <f t="shared" ca="1" si="210"/>
        <v>#VALUE!</v>
      </c>
      <c r="AJ420" s="614">
        <f t="shared" si="214"/>
        <v>0</v>
      </c>
      <c r="AK420" s="614">
        <v>0</v>
      </c>
    </row>
    <row r="421" spans="1:37" s="612" customFormat="1">
      <c r="A421" s="615"/>
      <c r="B421" s="621"/>
      <c r="C421" s="595" t="str">
        <f>IF($B421="","",IFERROR(VLOOKUP($B421,SERVIÇOS!$A:$F,2,0),IFERROR(VLOOKUP($B421,'COMPOSIÇÕES COMPLEMENTARES '!$C:$K,2,0),"")))</f>
        <v/>
      </c>
      <c r="D421" s="617" t="str">
        <f>IF($B421="","",IFERROR(VLOOKUP($B421,SERVIÇOS!$A:$F,3,0),IFERROR(VLOOKUP($B421,'COMPOSIÇÕES COMPLEMENTARES '!$C:$K,3,0),"")))</f>
        <v/>
      </c>
      <c r="E421" s="618"/>
      <c r="F421" s="619" t="str">
        <f>IF($B421="","",IFERROR(VLOOKUP($B421,SERVIÇOS!$A:$F,4,0),IFERROR(VLOOKUP($B421,'COMPOSIÇÕES COMPLEMENTARES '!$C:$K,6,0),"")))</f>
        <v/>
      </c>
      <c r="G421" s="619" t="str">
        <f>IF($B421="","",IFERROR(VLOOKUP($B421,SERVIÇOS!$A:$F,5,0),IFERROR(VLOOKUP($B421,'COMPOSIÇÕES COMPLEMENTARES '!$C:$K,7,0),"")))</f>
        <v/>
      </c>
      <c r="H421" s="619" t="str">
        <f t="shared" si="204"/>
        <v/>
      </c>
      <c r="I421" s="619" t="str">
        <f t="shared" si="211"/>
        <v/>
      </c>
      <c r="J421" s="619" t="str">
        <f t="shared" si="212"/>
        <v/>
      </c>
      <c r="K421" s="619" t="str">
        <f t="shared" si="213"/>
        <v/>
      </c>
      <c r="L421" s="619"/>
      <c r="N421" s="433"/>
      <c r="O421" s="434" t="str">
        <f t="shared" si="206"/>
        <v/>
      </c>
      <c r="P421" s="433"/>
      <c r="Q421" s="435" t="str">
        <f t="shared" si="207"/>
        <v/>
      </c>
      <c r="R421" s="433"/>
      <c r="S421" s="436" t="str">
        <f t="shared" si="208"/>
        <v/>
      </c>
      <c r="T421" s="437">
        <f ca="1">SUMIF($N$8:S$9,"QUANT.",N421:S421)</f>
        <v>0</v>
      </c>
      <c r="U421" s="438">
        <f t="shared" ca="1" si="203"/>
        <v>0</v>
      </c>
      <c r="V421" s="450" t="str">
        <f t="shared" si="205"/>
        <v/>
      </c>
      <c r="W421" s="451">
        <f t="shared" ca="1" si="209"/>
        <v>0</v>
      </c>
      <c r="X421" s="451" t="e">
        <f t="shared" ca="1" si="210"/>
        <v>#VALUE!</v>
      </c>
      <c r="AJ421" s="614">
        <f t="shared" si="214"/>
        <v>0</v>
      </c>
      <c r="AK421" s="614">
        <v>0</v>
      </c>
    </row>
    <row r="422" spans="1:37" s="612" customFormat="1">
      <c r="A422" s="615"/>
      <c r="B422" s="621"/>
      <c r="C422" s="595" t="str">
        <f>IF($B422="","",IFERROR(VLOOKUP($B422,SERVIÇOS!$A:$F,2,0),IFERROR(VLOOKUP($B422,'COMPOSIÇÕES COMPLEMENTARES '!$C:$K,2,0),"")))</f>
        <v/>
      </c>
      <c r="D422" s="617" t="str">
        <f>IF($B422="","",IFERROR(VLOOKUP($B422,SERVIÇOS!$A:$F,3,0),IFERROR(VLOOKUP($B422,'COMPOSIÇÕES COMPLEMENTARES '!$C:$K,3,0),"")))</f>
        <v/>
      </c>
      <c r="E422" s="618"/>
      <c r="F422" s="619" t="str">
        <f>IF($B422="","",IFERROR(VLOOKUP($B422,SERVIÇOS!$A:$F,4,0),IFERROR(VLOOKUP($B422,'COMPOSIÇÕES COMPLEMENTARES '!$C:$K,6,0),"")))</f>
        <v/>
      </c>
      <c r="G422" s="619" t="str">
        <f>IF($B422="","",IFERROR(VLOOKUP($B422,SERVIÇOS!$A:$F,5,0),IFERROR(VLOOKUP($B422,'COMPOSIÇÕES COMPLEMENTARES '!$C:$K,7,0),"")))</f>
        <v/>
      </c>
      <c r="H422" s="619" t="str">
        <f t="shared" si="204"/>
        <v/>
      </c>
      <c r="I422" s="619" t="str">
        <f t="shared" si="211"/>
        <v/>
      </c>
      <c r="J422" s="619" t="str">
        <f t="shared" si="212"/>
        <v/>
      </c>
      <c r="K422" s="619" t="str">
        <f t="shared" si="213"/>
        <v/>
      </c>
      <c r="L422" s="619"/>
      <c r="N422" s="433"/>
      <c r="O422" s="434" t="str">
        <f t="shared" si="206"/>
        <v/>
      </c>
      <c r="P422" s="433"/>
      <c r="Q422" s="435" t="str">
        <f t="shared" si="207"/>
        <v/>
      </c>
      <c r="R422" s="433"/>
      <c r="S422" s="436" t="str">
        <f t="shared" si="208"/>
        <v/>
      </c>
      <c r="T422" s="437">
        <f ca="1">SUMIF($N$8:S$9,"QUANT.",N422:S422)</f>
        <v>0</v>
      </c>
      <c r="U422" s="438">
        <f t="shared" ca="1" si="203"/>
        <v>0</v>
      </c>
      <c r="V422" s="450" t="str">
        <f t="shared" si="205"/>
        <v/>
      </c>
      <c r="W422" s="451">
        <f t="shared" ca="1" si="209"/>
        <v>0</v>
      </c>
      <c r="X422" s="451" t="e">
        <f t="shared" ca="1" si="210"/>
        <v>#VALUE!</v>
      </c>
      <c r="AJ422" s="614">
        <f t="shared" si="214"/>
        <v>0</v>
      </c>
      <c r="AK422" s="614">
        <v>0</v>
      </c>
    </row>
    <row r="423" spans="1:37" s="612" customFormat="1">
      <c r="A423" s="615"/>
      <c r="B423" s="621"/>
      <c r="C423" s="595" t="str">
        <f>IF($B423="","",IFERROR(VLOOKUP($B423,SERVIÇOS!$A:$F,2,0),IFERROR(VLOOKUP($B423,'COMPOSIÇÕES COMPLEMENTARES '!$C:$K,2,0),"")))</f>
        <v/>
      </c>
      <c r="D423" s="617" t="str">
        <f>IF($B423="","",IFERROR(VLOOKUP($B423,SERVIÇOS!$A:$F,3,0),IFERROR(VLOOKUP($B423,'COMPOSIÇÕES COMPLEMENTARES '!$C:$K,3,0),"")))</f>
        <v/>
      </c>
      <c r="E423" s="618"/>
      <c r="F423" s="619" t="str">
        <f>IF($B423="","",IFERROR(VLOOKUP($B423,SERVIÇOS!$A:$F,4,0),IFERROR(VLOOKUP($B423,'COMPOSIÇÕES COMPLEMENTARES '!$C:$K,6,0),"")))</f>
        <v/>
      </c>
      <c r="G423" s="619" t="str">
        <f>IF($B423="","",IFERROR(VLOOKUP($B423,SERVIÇOS!$A:$F,5,0),IFERROR(VLOOKUP($B423,'COMPOSIÇÕES COMPLEMENTARES '!$C:$K,7,0),"")))</f>
        <v/>
      </c>
      <c r="H423" s="619" t="str">
        <f t="shared" si="204"/>
        <v/>
      </c>
      <c r="I423" s="619" t="str">
        <f t="shared" si="211"/>
        <v/>
      </c>
      <c r="J423" s="619" t="str">
        <f t="shared" si="212"/>
        <v/>
      </c>
      <c r="K423" s="619" t="str">
        <f t="shared" si="213"/>
        <v/>
      </c>
      <c r="L423" s="619"/>
      <c r="N423" s="433"/>
      <c r="O423" s="434" t="str">
        <f t="shared" si="206"/>
        <v/>
      </c>
      <c r="P423" s="433"/>
      <c r="Q423" s="435" t="str">
        <f t="shared" si="207"/>
        <v/>
      </c>
      <c r="R423" s="433"/>
      <c r="S423" s="436" t="str">
        <f t="shared" si="208"/>
        <v/>
      </c>
      <c r="T423" s="437">
        <f ca="1">SUMIF($N$8:S$9,"QUANT.",N423:S423)</f>
        <v>0</v>
      </c>
      <c r="U423" s="438">
        <f t="shared" ca="1" si="203"/>
        <v>0</v>
      </c>
      <c r="V423" s="450" t="str">
        <f t="shared" si="205"/>
        <v/>
      </c>
      <c r="W423" s="451">
        <f t="shared" ca="1" si="209"/>
        <v>0</v>
      </c>
      <c r="X423" s="451" t="e">
        <f t="shared" ca="1" si="210"/>
        <v>#VALUE!</v>
      </c>
      <c r="AJ423" s="614">
        <f t="shared" si="214"/>
        <v>0</v>
      </c>
      <c r="AK423" s="614">
        <v>0</v>
      </c>
    </row>
    <row r="424" spans="1:37" s="612" customFormat="1">
      <c r="A424" s="615"/>
      <c r="B424" s="621"/>
      <c r="C424" s="595" t="str">
        <f>IF($B424="","",IFERROR(VLOOKUP($B424,SERVIÇOS!$A:$F,2,0),IFERROR(VLOOKUP($B424,'COMPOSIÇÕES COMPLEMENTARES '!$C:$K,2,0),"")))</f>
        <v/>
      </c>
      <c r="D424" s="617" t="str">
        <f>IF($B424="","",IFERROR(VLOOKUP($B424,SERVIÇOS!$A:$F,3,0),IFERROR(VLOOKUP($B424,'COMPOSIÇÕES COMPLEMENTARES '!$C:$K,3,0),"")))</f>
        <v/>
      </c>
      <c r="E424" s="618"/>
      <c r="F424" s="619" t="str">
        <f>IF($B424="","",IFERROR(VLOOKUP($B424,SERVIÇOS!$A:$F,4,0),IFERROR(VLOOKUP($B424,'COMPOSIÇÕES COMPLEMENTARES '!$C:$K,6,0),"")))</f>
        <v/>
      </c>
      <c r="G424" s="619" t="str">
        <f>IF($B424="","",IFERROR(VLOOKUP($B424,SERVIÇOS!$A:$F,5,0),IFERROR(VLOOKUP($B424,'COMPOSIÇÕES COMPLEMENTARES '!$C:$K,7,0),"")))</f>
        <v/>
      </c>
      <c r="H424" s="619" t="str">
        <f t="shared" si="204"/>
        <v/>
      </c>
      <c r="I424" s="619" t="str">
        <f t="shared" si="211"/>
        <v/>
      </c>
      <c r="J424" s="619" t="str">
        <f t="shared" si="212"/>
        <v/>
      </c>
      <c r="K424" s="619" t="str">
        <f t="shared" si="213"/>
        <v/>
      </c>
      <c r="L424" s="619"/>
      <c r="N424" s="433"/>
      <c r="O424" s="434" t="str">
        <f t="shared" si="206"/>
        <v/>
      </c>
      <c r="P424" s="433"/>
      <c r="Q424" s="435" t="str">
        <f t="shared" si="207"/>
        <v/>
      </c>
      <c r="R424" s="433"/>
      <c r="S424" s="436" t="str">
        <f t="shared" si="208"/>
        <v/>
      </c>
      <c r="T424" s="437">
        <f ca="1">SUMIF($N$8:S$9,"QUANT.",N424:S424)</f>
        <v>0</v>
      </c>
      <c r="U424" s="438">
        <f t="shared" ca="1" si="203"/>
        <v>0</v>
      </c>
      <c r="V424" s="450" t="str">
        <f t="shared" si="205"/>
        <v/>
      </c>
      <c r="W424" s="451">
        <f t="shared" ca="1" si="209"/>
        <v>0</v>
      </c>
      <c r="X424" s="451" t="e">
        <f t="shared" ca="1" si="210"/>
        <v>#VALUE!</v>
      </c>
      <c r="AJ424" s="614">
        <f t="shared" si="214"/>
        <v>0</v>
      </c>
      <c r="AK424" s="614">
        <v>0</v>
      </c>
    </row>
    <row r="425" spans="1:37" s="612" customFormat="1">
      <c r="A425" s="615"/>
      <c r="B425" s="621"/>
      <c r="C425" s="595" t="str">
        <f>IF($B425="","",IFERROR(VLOOKUP($B425,SERVIÇOS!$A:$F,2,0),IFERROR(VLOOKUP($B425,'COMPOSIÇÕES COMPLEMENTARES '!$C:$K,2,0),"")))</f>
        <v/>
      </c>
      <c r="D425" s="617" t="str">
        <f>IF($B425="","",IFERROR(VLOOKUP($B425,SERVIÇOS!$A:$F,3,0),IFERROR(VLOOKUP($B425,'COMPOSIÇÕES COMPLEMENTARES '!$C:$K,3,0),"")))</f>
        <v/>
      </c>
      <c r="E425" s="618"/>
      <c r="F425" s="619" t="str">
        <f>IF($B425="","",IFERROR(VLOOKUP($B425,SERVIÇOS!$A:$F,4,0),IFERROR(VLOOKUP($B425,'COMPOSIÇÕES COMPLEMENTARES '!$C:$K,6,0),"")))</f>
        <v/>
      </c>
      <c r="G425" s="619" t="str">
        <f>IF($B425="","",IFERROR(VLOOKUP($B425,SERVIÇOS!$A:$F,5,0),IFERROR(VLOOKUP($B425,'COMPOSIÇÕES COMPLEMENTARES '!$C:$K,7,0),"")))</f>
        <v/>
      </c>
      <c r="H425" s="619" t="str">
        <f t="shared" si="204"/>
        <v/>
      </c>
      <c r="I425" s="619" t="str">
        <f t="shared" si="211"/>
        <v/>
      </c>
      <c r="J425" s="619" t="str">
        <f t="shared" si="212"/>
        <v/>
      </c>
      <c r="K425" s="619" t="str">
        <f t="shared" si="213"/>
        <v/>
      </c>
      <c r="L425" s="619"/>
      <c r="N425" s="433"/>
      <c r="O425" s="434" t="str">
        <f t="shared" si="206"/>
        <v/>
      </c>
      <c r="P425" s="433"/>
      <c r="Q425" s="435" t="str">
        <f t="shared" si="207"/>
        <v/>
      </c>
      <c r="R425" s="433"/>
      <c r="S425" s="436" t="str">
        <f t="shared" si="208"/>
        <v/>
      </c>
      <c r="T425" s="437">
        <f ca="1">SUMIF($N$8:S$9,"QUANT.",N425:S425)</f>
        <v>0</v>
      </c>
      <c r="U425" s="438">
        <f t="shared" ca="1" si="203"/>
        <v>0</v>
      </c>
      <c r="V425" s="450" t="str">
        <f t="shared" si="205"/>
        <v/>
      </c>
      <c r="W425" s="451">
        <f t="shared" ca="1" si="209"/>
        <v>0</v>
      </c>
      <c r="X425" s="451" t="e">
        <f t="shared" ca="1" si="210"/>
        <v>#VALUE!</v>
      </c>
      <c r="AJ425" s="614">
        <f t="shared" si="214"/>
        <v>0</v>
      </c>
      <c r="AK425" s="614">
        <v>0</v>
      </c>
    </row>
    <row r="426" spans="1:37" s="612" customFormat="1">
      <c r="A426" s="615"/>
      <c r="B426" s="621"/>
      <c r="C426" s="595" t="str">
        <f>IF($B426="","",IFERROR(VLOOKUP($B426,SERVIÇOS!$A:$F,2,0),IFERROR(VLOOKUP($B426,'COMPOSIÇÕES COMPLEMENTARES '!$C:$K,2,0),"")))</f>
        <v/>
      </c>
      <c r="D426" s="617" t="str">
        <f>IF($B426="","",IFERROR(VLOOKUP($B426,SERVIÇOS!$A:$F,3,0),IFERROR(VLOOKUP($B426,'COMPOSIÇÕES COMPLEMENTARES '!$C:$K,3,0),"")))</f>
        <v/>
      </c>
      <c r="E426" s="618"/>
      <c r="F426" s="619" t="str">
        <f>IF($B426="","",IFERROR(VLOOKUP($B426,SERVIÇOS!$A:$F,4,0),IFERROR(VLOOKUP($B426,'COMPOSIÇÕES COMPLEMENTARES '!$C:$K,6,0),"")))</f>
        <v/>
      </c>
      <c r="G426" s="619" t="str">
        <f>IF($B426="","",IFERROR(VLOOKUP($B426,SERVIÇOS!$A:$F,5,0),IFERROR(VLOOKUP($B426,'COMPOSIÇÕES COMPLEMENTARES '!$C:$K,7,0),"")))</f>
        <v/>
      </c>
      <c r="H426" s="619" t="str">
        <f t="shared" si="204"/>
        <v/>
      </c>
      <c r="I426" s="619" t="str">
        <f t="shared" si="211"/>
        <v/>
      </c>
      <c r="J426" s="619" t="str">
        <f t="shared" si="212"/>
        <v/>
      </c>
      <c r="K426" s="619" t="str">
        <f t="shared" si="213"/>
        <v/>
      </c>
      <c r="L426" s="619"/>
      <c r="N426" s="433"/>
      <c r="O426" s="434" t="str">
        <f t="shared" si="206"/>
        <v/>
      </c>
      <c r="P426" s="433"/>
      <c r="Q426" s="435" t="str">
        <f t="shared" si="207"/>
        <v/>
      </c>
      <c r="R426" s="433"/>
      <c r="S426" s="436" t="str">
        <f t="shared" si="208"/>
        <v/>
      </c>
      <c r="T426" s="437">
        <f ca="1">SUMIF($N$8:S$9,"QUANT.",N426:S426)</f>
        <v>0</v>
      </c>
      <c r="U426" s="438">
        <f t="shared" ca="1" si="203"/>
        <v>0</v>
      </c>
      <c r="V426" s="450" t="str">
        <f t="shared" si="205"/>
        <v/>
      </c>
      <c r="W426" s="451">
        <f t="shared" ca="1" si="209"/>
        <v>0</v>
      </c>
      <c r="X426" s="451" t="e">
        <f t="shared" ca="1" si="210"/>
        <v>#VALUE!</v>
      </c>
      <c r="AJ426" s="614">
        <f t="shared" si="214"/>
        <v>0</v>
      </c>
      <c r="AK426" s="614">
        <v>0</v>
      </c>
    </row>
    <row r="427" spans="1:37" s="612" customFormat="1">
      <c r="A427" s="615"/>
      <c r="B427" s="621"/>
      <c r="C427" s="595" t="str">
        <f>IF($B427="","",IFERROR(VLOOKUP($B427,SERVIÇOS!$A:$F,2,0),IFERROR(VLOOKUP($B427,'COMPOSIÇÕES COMPLEMENTARES '!$C:$K,2,0),"")))</f>
        <v/>
      </c>
      <c r="D427" s="617" t="str">
        <f>IF($B427="","",IFERROR(VLOOKUP($B427,SERVIÇOS!$A:$F,3,0),IFERROR(VLOOKUP($B427,'COMPOSIÇÕES COMPLEMENTARES '!$C:$K,3,0),"")))</f>
        <v/>
      </c>
      <c r="E427" s="618"/>
      <c r="F427" s="619" t="str">
        <f>IF($B427="","",IFERROR(VLOOKUP($B427,SERVIÇOS!$A:$F,4,0),IFERROR(VLOOKUP($B427,'COMPOSIÇÕES COMPLEMENTARES '!$C:$K,6,0),"")))</f>
        <v/>
      </c>
      <c r="G427" s="619" t="str">
        <f>IF($B427="","",IFERROR(VLOOKUP($B427,SERVIÇOS!$A:$F,5,0),IFERROR(VLOOKUP($B427,'COMPOSIÇÕES COMPLEMENTARES '!$C:$K,7,0),"")))</f>
        <v/>
      </c>
      <c r="H427" s="619" t="str">
        <f t="shared" si="204"/>
        <v/>
      </c>
      <c r="I427" s="619" t="str">
        <f t="shared" si="211"/>
        <v/>
      </c>
      <c r="J427" s="619" t="str">
        <f t="shared" si="212"/>
        <v/>
      </c>
      <c r="K427" s="619" t="str">
        <f t="shared" si="213"/>
        <v/>
      </c>
      <c r="L427" s="619"/>
      <c r="N427" s="433"/>
      <c r="O427" s="434" t="str">
        <f t="shared" si="206"/>
        <v/>
      </c>
      <c r="P427" s="433"/>
      <c r="Q427" s="435" t="str">
        <f t="shared" si="207"/>
        <v/>
      </c>
      <c r="R427" s="433"/>
      <c r="S427" s="436" t="str">
        <f t="shared" si="208"/>
        <v/>
      </c>
      <c r="T427" s="437">
        <f ca="1">SUMIF($N$8:S$9,"QUANT.",N427:S427)</f>
        <v>0</v>
      </c>
      <c r="U427" s="438">
        <f t="shared" ca="1" si="203"/>
        <v>0</v>
      </c>
      <c r="V427" s="450" t="str">
        <f t="shared" si="205"/>
        <v/>
      </c>
      <c r="W427" s="451">
        <f t="shared" ca="1" si="209"/>
        <v>0</v>
      </c>
      <c r="X427" s="451" t="e">
        <f t="shared" ca="1" si="210"/>
        <v>#VALUE!</v>
      </c>
      <c r="AJ427" s="614">
        <f t="shared" si="214"/>
        <v>0</v>
      </c>
      <c r="AK427" s="614">
        <v>0</v>
      </c>
    </row>
    <row r="428" spans="1:37" s="612" customFormat="1">
      <c r="A428" s="615"/>
      <c r="B428" s="621"/>
      <c r="C428" s="595" t="str">
        <f>IF($B428="","",IFERROR(VLOOKUP($B428,SERVIÇOS!$A:$F,2,0),IFERROR(VLOOKUP($B428,'COMPOSIÇÕES COMPLEMENTARES '!$C:$K,2,0),"")))</f>
        <v/>
      </c>
      <c r="D428" s="617" t="str">
        <f>IF($B428="","",IFERROR(VLOOKUP($B428,SERVIÇOS!$A:$F,3,0),IFERROR(VLOOKUP($B428,'COMPOSIÇÕES COMPLEMENTARES '!$C:$K,3,0),"")))</f>
        <v/>
      </c>
      <c r="E428" s="618"/>
      <c r="F428" s="619" t="str">
        <f>IF($B428="","",IFERROR(VLOOKUP($B428,SERVIÇOS!$A:$F,4,0),IFERROR(VLOOKUP($B428,'COMPOSIÇÕES COMPLEMENTARES '!$C:$K,6,0),"")))</f>
        <v/>
      </c>
      <c r="G428" s="619" t="str">
        <f>IF($B428="","",IFERROR(VLOOKUP($B428,SERVIÇOS!$A:$F,5,0),IFERROR(VLOOKUP($B428,'COMPOSIÇÕES COMPLEMENTARES '!$C:$K,7,0),"")))</f>
        <v/>
      </c>
      <c r="H428" s="619" t="str">
        <f t="shared" si="204"/>
        <v/>
      </c>
      <c r="I428" s="619" t="str">
        <f t="shared" si="211"/>
        <v/>
      </c>
      <c r="J428" s="619" t="str">
        <f t="shared" si="212"/>
        <v/>
      </c>
      <c r="K428" s="619" t="str">
        <f t="shared" si="213"/>
        <v/>
      </c>
      <c r="L428" s="619"/>
      <c r="N428" s="433"/>
      <c r="O428" s="434" t="str">
        <f t="shared" si="206"/>
        <v/>
      </c>
      <c r="P428" s="433"/>
      <c r="Q428" s="435" t="str">
        <f t="shared" si="207"/>
        <v/>
      </c>
      <c r="R428" s="433"/>
      <c r="S428" s="436" t="str">
        <f t="shared" si="208"/>
        <v/>
      </c>
      <c r="T428" s="437">
        <f ca="1">SUMIF($N$8:S$9,"QUANT.",N428:S428)</f>
        <v>0</v>
      </c>
      <c r="U428" s="438">
        <f t="shared" ca="1" si="203"/>
        <v>0</v>
      </c>
      <c r="V428" s="450" t="str">
        <f t="shared" si="205"/>
        <v/>
      </c>
      <c r="W428" s="451">
        <f t="shared" ca="1" si="209"/>
        <v>0</v>
      </c>
      <c r="X428" s="451" t="e">
        <f t="shared" ca="1" si="210"/>
        <v>#VALUE!</v>
      </c>
      <c r="AJ428" s="614">
        <f t="shared" si="214"/>
        <v>0</v>
      </c>
      <c r="AK428" s="614">
        <v>0</v>
      </c>
    </row>
    <row r="429" spans="1:37" s="612" customFormat="1">
      <c r="A429" s="615"/>
      <c r="B429" s="621"/>
      <c r="C429" s="595" t="str">
        <f>IF($B429="","",IFERROR(VLOOKUP($B429,SERVIÇOS!$A:$F,2,0),IFERROR(VLOOKUP($B429,'COMPOSIÇÕES COMPLEMENTARES '!$C:$K,2,0),"")))</f>
        <v/>
      </c>
      <c r="D429" s="617" t="str">
        <f>IF($B429="","",IFERROR(VLOOKUP($B429,SERVIÇOS!$A:$F,3,0),IFERROR(VLOOKUP($B429,'COMPOSIÇÕES COMPLEMENTARES '!$C:$K,3,0),"")))</f>
        <v/>
      </c>
      <c r="E429" s="618"/>
      <c r="F429" s="619" t="str">
        <f>IF($B429="","",IFERROR(VLOOKUP($B429,SERVIÇOS!$A:$F,4,0),IFERROR(VLOOKUP($B429,'COMPOSIÇÕES COMPLEMENTARES '!$C:$K,6,0),"")))</f>
        <v/>
      </c>
      <c r="G429" s="619" t="str">
        <f>IF($B429="","",IFERROR(VLOOKUP($B429,SERVIÇOS!$A:$F,5,0),IFERROR(VLOOKUP($B429,'COMPOSIÇÕES COMPLEMENTARES '!$C:$K,7,0),"")))</f>
        <v/>
      </c>
      <c r="H429" s="619" t="str">
        <f t="shared" si="204"/>
        <v/>
      </c>
      <c r="I429" s="619" t="str">
        <f t="shared" si="211"/>
        <v/>
      </c>
      <c r="J429" s="619" t="str">
        <f t="shared" si="212"/>
        <v/>
      </c>
      <c r="K429" s="619" t="str">
        <f t="shared" si="213"/>
        <v/>
      </c>
      <c r="L429" s="619"/>
      <c r="N429" s="433"/>
      <c r="O429" s="434" t="str">
        <f t="shared" si="206"/>
        <v/>
      </c>
      <c r="P429" s="433"/>
      <c r="Q429" s="435" t="str">
        <f t="shared" si="207"/>
        <v/>
      </c>
      <c r="R429" s="433"/>
      <c r="S429" s="436" t="str">
        <f t="shared" si="208"/>
        <v/>
      </c>
      <c r="T429" s="437">
        <f ca="1">SUMIF($N$8:S$9,"QUANT.",N429:S429)</f>
        <v>0</v>
      </c>
      <c r="U429" s="438">
        <f t="shared" ca="1" si="203"/>
        <v>0</v>
      </c>
      <c r="V429" s="450" t="str">
        <f t="shared" si="205"/>
        <v/>
      </c>
      <c r="W429" s="451">
        <f t="shared" ca="1" si="209"/>
        <v>0</v>
      </c>
      <c r="X429" s="451" t="e">
        <f t="shared" ca="1" si="210"/>
        <v>#VALUE!</v>
      </c>
      <c r="AJ429" s="614">
        <f t="shared" si="214"/>
        <v>0</v>
      </c>
      <c r="AK429" s="614">
        <v>0</v>
      </c>
    </row>
    <row r="430" spans="1:37" s="612" customFormat="1">
      <c r="A430" s="615"/>
      <c r="B430" s="621"/>
      <c r="C430" s="595" t="str">
        <f>IF($B430="","",IFERROR(VLOOKUP($B430,SERVIÇOS!$A:$F,2,0),IFERROR(VLOOKUP($B430,'COMPOSIÇÕES COMPLEMENTARES '!$C:$K,2,0),"")))</f>
        <v/>
      </c>
      <c r="D430" s="617" t="str">
        <f>IF($B430="","",IFERROR(VLOOKUP($B430,SERVIÇOS!$A:$F,3,0),IFERROR(VLOOKUP($B430,'COMPOSIÇÕES COMPLEMENTARES '!$C:$K,3,0),"")))</f>
        <v/>
      </c>
      <c r="E430" s="618"/>
      <c r="F430" s="619" t="str">
        <f>IF($B430="","",IFERROR(VLOOKUP($B430,SERVIÇOS!$A:$F,4,0),IFERROR(VLOOKUP($B430,'COMPOSIÇÕES COMPLEMENTARES '!$C:$K,6,0),"")))</f>
        <v/>
      </c>
      <c r="G430" s="619" t="str">
        <f>IF($B430="","",IFERROR(VLOOKUP($B430,SERVIÇOS!$A:$F,5,0),IFERROR(VLOOKUP($B430,'COMPOSIÇÕES COMPLEMENTARES '!$C:$K,7,0),"")))</f>
        <v/>
      </c>
      <c r="H430" s="619" t="str">
        <f t="shared" si="204"/>
        <v/>
      </c>
      <c r="I430" s="619" t="str">
        <f t="shared" si="211"/>
        <v/>
      </c>
      <c r="J430" s="619" t="str">
        <f t="shared" si="212"/>
        <v/>
      </c>
      <c r="K430" s="619" t="str">
        <f t="shared" si="213"/>
        <v/>
      </c>
      <c r="L430" s="619"/>
      <c r="N430" s="433"/>
      <c r="O430" s="434" t="str">
        <f t="shared" si="206"/>
        <v/>
      </c>
      <c r="P430" s="433"/>
      <c r="Q430" s="435" t="str">
        <f t="shared" si="207"/>
        <v/>
      </c>
      <c r="R430" s="433"/>
      <c r="S430" s="436" t="str">
        <f t="shared" si="208"/>
        <v/>
      </c>
      <c r="T430" s="437">
        <f ca="1">SUMIF($N$8:S$9,"QUANT.",N430:S430)</f>
        <v>0</v>
      </c>
      <c r="U430" s="438">
        <f t="shared" ca="1" si="203"/>
        <v>0</v>
      </c>
      <c r="V430" s="450" t="str">
        <f t="shared" si="205"/>
        <v/>
      </c>
      <c r="W430" s="451">
        <f t="shared" ca="1" si="209"/>
        <v>0</v>
      </c>
      <c r="X430" s="451" t="e">
        <f t="shared" ca="1" si="210"/>
        <v>#VALUE!</v>
      </c>
      <c r="AJ430" s="614">
        <f t="shared" si="214"/>
        <v>0</v>
      </c>
      <c r="AK430" s="614">
        <v>0</v>
      </c>
    </row>
    <row r="431" spans="1:37" s="612" customFormat="1">
      <c r="A431" s="615"/>
      <c r="B431" s="621"/>
      <c r="C431" s="595" t="str">
        <f>IF($B431="","",IFERROR(VLOOKUP($B431,SERVIÇOS!$A:$F,2,0),IFERROR(VLOOKUP($B431,'COMPOSIÇÕES COMPLEMENTARES '!$C:$K,2,0),"")))</f>
        <v/>
      </c>
      <c r="D431" s="617" t="str">
        <f>IF($B431="","",IFERROR(VLOOKUP($B431,SERVIÇOS!$A:$F,3,0),IFERROR(VLOOKUP($B431,'COMPOSIÇÕES COMPLEMENTARES '!$C:$K,3,0),"")))</f>
        <v/>
      </c>
      <c r="E431" s="618"/>
      <c r="F431" s="619" t="str">
        <f>IF($B431="","",IFERROR(VLOOKUP($B431,SERVIÇOS!$A:$F,4,0),IFERROR(VLOOKUP($B431,'COMPOSIÇÕES COMPLEMENTARES '!$C:$K,6,0),"")))</f>
        <v/>
      </c>
      <c r="G431" s="619" t="str">
        <f>IF($B431="","",IFERROR(VLOOKUP($B431,SERVIÇOS!$A:$F,5,0),IFERROR(VLOOKUP($B431,'COMPOSIÇÕES COMPLEMENTARES '!$C:$K,7,0),"")))</f>
        <v/>
      </c>
      <c r="H431" s="619" t="str">
        <f t="shared" si="204"/>
        <v/>
      </c>
      <c r="I431" s="619" t="str">
        <f t="shared" si="211"/>
        <v/>
      </c>
      <c r="J431" s="619" t="str">
        <f t="shared" si="212"/>
        <v/>
      </c>
      <c r="K431" s="619" t="str">
        <f t="shared" si="213"/>
        <v/>
      </c>
      <c r="L431" s="619"/>
      <c r="N431" s="433"/>
      <c r="O431" s="434" t="str">
        <f t="shared" si="206"/>
        <v/>
      </c>
      <c r="P431" s="433"/>
      <c r="Q431" s="435" t="str">
        <f t="shared" si="207"/>
        <v/>
      </c>
      <c r="R431" s="433"/>
      <c r="S431" s="436" t="str">
        <f t="shared" si="208"/>
        <v/>
      </c>
      <c r="T431" s="437">
        <f ca="1">SUMIF($N$8:S$9,"QUANT.",N431:S431)</f>
        <v>0</v>
      </c>
      <c r="U431" s="438">
        <f t="shared" ca="1" si="203"/>
        <v>0</v>
      </c>
      <c r="V431" s="450" t="str">
        <f t="shared" si="205"/>
        <v/>
      </c>
      <c r="W431" s="451">
        <f t="shared" ca="1" si="209"/>
        <v>0</v>
      </c>
      <c r="X431" s="451" t="e">
        <f t="shared" ca="1" si="210"/>
        <v>#VALUE!</v>
      </c>
      <c r="AJ431" s="614">
        <f t="shared" si="214"/>
        <v>0</v>
      </c>
      <c r="AK431" s="614">
        <v>0</v>
      </c>
    </row>
    <row r="432" spans="1:37" s="612" customFormat="1">
      <c r="A432" s="615"/>
      <c r="B432" s="621"/>
      <c r="C432" s="595" t="str">
        <f>IF($B432="","",IFERROR(VLOOKUP($B432,SERVIÇOS!$A:$F,2,0),IFERROR(VLOOKUP($B432,'COMPOSIÇÕES COMPLEMENTARES '!$C:$K,2,0),"")))</f>
        <v/>
      </c>
      <c r="D432" s="617" t="str">
        <f>IF($B432="","",IFERROR(VLOOKUP($B432,SERVIÇOS!$A:$F,3,0),IFERROR(VLOOKUP($B432,'COMPOSIÇÕES COMPLEMENTARES '!$C:$K,3,0),"")))</f>
        <v/>
      </c>
      <c r="E432" s="618"/>
      <c r="F432" s="619" t="str">
        <f>IF($B432="","",IFERROR(VLOOKUP($B432,SERVIÇOS!$A:$F,4,0),IFERROR(VLOOKUP($B432,'COMPOSIÇÕES COMPLEMENTARES '!$C:$K,6,0),"")))</f>
        <v/>
      </c>
      <c r="G432" s="619" t="str">
        <f>IF($B432="","",IFERROR(VLOOKUP($B432,SERVIÇOS!$A:$F,5,0),IFERROR(VLOOKUP($B432,'COMPOSIÇÕES COMPLEMENTARES '!$C:$K,7,0),"")))</f>
        <v/>
      </c>
      <c r="H432" s="619" t="str">
        <f t="shared" si="204"/>
        <v/>
      </c>
      <c r="I432" s="619" t="str">
        <f t="shared" si="211"/>
        <v/>
      </c>
      <c r="J432" s="619" t="str">
        <f t="shared" si="212"/>
        <v/>
      </c>
      <c r="K432" s="619" t="str">
        <f t="shared" si="213"/>
        <v/>
      </c>
      <c r="L432" s="619"/>
      <c r="N432" s="433"/>
      <c r="O432" s="434" t="str">
        <f t="shared" si="206"/>
        <v/>
      </c>
      <c r="P432" s="433"/>
      <c r="Q432" s="435" t="str">
        <f t="shared" si="207"/>
        <v/>
      </c>
      <c r="R432" s="433"/>
      <c r="S432" s="436" t="str">
        <f t="shared" si="208"/>
        <v/>
      </c>
      <c r="T432" s="437">
        <f ca="1">SUMIF($N$8:S$9,"QUANT.",N432:S432)</f>
        <v>0</v>
      </c>
      <c r="U432" s="438">
        <f t="shared" ca="1" si="203"/>
        <v>0</v>
      </c>
      <c r="V432" s="450" t="str">
        <f t="shared" si="205"/>
        <v/>
      </c>
      <c r="W432" s="451">
        <f t="shared" ca="1" si="209"/>
        <v>0</v>
      </c>
      <c r="X432" s="451" t="e">
        <f t="shared" ca="1" si="210"/>
        <v>#VALUE!</v>
      </c>
      <c r="AJ432" s="614">
        <f t="shared" si="214"/>
        <v>0</v>
      </c>
      <c r="AK432" s="614">
        <v>0</v>
      </c>
    </row>
    <row r="433" spans="1:37" s="612" customFormat="1">
      <c r="A433" s="615"/>
      <c r="B433" s="621"/>
      <c r="C433" s="595" t="str">
        <f>IF($B433="","",IFERROR(VLOOKUP($B433,SERVIÇOS!$A:$F,2,0),IFERROR(VLOOKUP($B433,'COMPOSIÇÕES COMPLEMENTARES '!$C:$K,2,0),"")))</f>
        <v/>
      </c>
      <c r="D433" s="617" t="str">
        <f>IF($B433="","",IFERROR(VLOOKUP($B433,SERVIÇOS!$A:$F,3,0),IFERROR(VLOOKUP($B433,'COMPOSIÇÕES COMPLEMENTARES '!$C:$K,3,0),"")))</f>
        <v/>
      </c>
      <c r="E433" s="618"/>
      <c r="F433" s="619" t="str">
        <f>IF($B433="","",IFERROR(VLOOKUP($B433,SERVIÇOS!$A:$F,4,0),IFERROR(VLOOKUP($B433,'COMPOSIÇÕES COMPLEMENTARES '!$C:$K,6,0),"")))</f>
        <v/>
      </c>
      <c r="G433" s="619" t="str">
        <f>IF($B433="","",IFERROR(VLOOKUP($B433,SERVIÇOS!$A:$F,5,0),IFERROR(VLOOKUP($B433,'COMPOSIÇÕES COMPLEMENTARES '!$C:$K,7,0),"")))</f>
        <v/>
      </c>
      <c r="H433" s="619" t="str">
        <f t="shared" si="204"/>
        <v/>
      </c>
      <c r="I433" s="619" t="str">
        <f t="shared" si="211"/>
        <v/>
      </c>
      <c r="J433" s="619" t="str">
        <f t="shared" si="212"/>
        <v/>
      </c>
      <c r="K433" s="619" t="str">
        <f t="shared" si="213"/>
        <v/>
      </c>
      <c r="L433" s="619"/>
      <c r="N433" s="433"/>
      <c r="O433" s="434" t="str">
        <f t="shared" si="206"/>
        <v/>
      </c>
      <c r="P433" s="433"/>
      <c r="Q433" s="435" t="str">
        <f t="shared" si="207"/>
        <v/>
      </c>
      <c r="R433" s="433"/>
      <c r="S433" s="436" t="str">
        <f t="shared" si="208"/>
        <v/>
      </c>
      <c r="T433" s="437">
        <f ca="1">SUMIF($N$8:S$9,"QUANT.",N433:S433)</f>
        <v>0</v>
      </c>
      <c r="U433" s="438">
        <f t="shared" ca="1" si="203"/>
        <v>0</v>
      </c>
      <c r="V433" s="450" t="str">
        <f t="shared" si="205"/>
        <v/>
      </c>
      <c r="W433" s="451">
        <f t="shared" ca="1" si="209"/>
        <v>0</v>
      </c>
      <c r="X433" s="451" t="e">
        <f t="shared" ca="1" si="210"/>
        <v>#VALUE!</v>
      </c>
      <c r="AJ433" s="614">
        <f t="shared" si="214"/>
        <v>0</v>
      </c>
      <c r="AK433" s="614">
        <v>0</v>
      </c>
    </row>
    <row r="434" spans="1:37" s="612" customFormat="1">
      <c r="A434" s="615"/>
      <c r="B434" s="621"/>
      <c r="C434" s="595" t="str">
        <f>IF($B434="","",IFERROR(VLOOKUP($B434,SERVIÇOS!$A:$F,2,0),IFERROR(VLOOKUP($B434,'COMPOSIÇÕES COMPLEMENTARES '!$C:$K,2,0),"")))</f>
        <v/>
      </c>
      <c r="D434" s="617" t="str">
        <f>IF($B434="","",IFERROR(VLOOKUP($B434,SERVIÇOS!$A:$F,3,0),IFERROR(VLOOKUP($B434,'COMPOSIÇÕES COMPLEMENTARES '!$C:$K,3,0),"")))</f>
        <v/>
      </c>
      <c r="E434" s="618"/>
      <c r="F434" s="619" t="str">
        <f>IF($B434="","",IFERROR(VLOOKUP($B434,SERVIÇOS!$A:$F,4,0),IFERROR(VLOOKUP($B434,'COMPOSIÇÕES COMPLEMENTARES '!$C:$K,6,0),"")))</f>
        <v/>
      </c>
      <c r="G434" s="619" t="str">
        <f>IF($B434="","",IFERROR(VLOOKUP($B434,SERVIÇOS!$A:$F,5,0),IFERROR(VLOOKUP($B434,'COMPOSIÇÕES COMPLEMENTARES '!$C:$K,7,0),"")))</f>
        <v/>
      </c>
      <c r="H434" s="619" t="str">
        <f t="shared" si="204"/>
        <v/>
      </c>
      <c r="I434" s="619" t="str">
        <f t="shared" si="211"/>
        <v/>
      </c>
      <c r="J434" s="619" t="str">
        <f t="shared" si="212"/>
        <v/>
      </c>
      <c r="K434" s="619" t="str">
        <f t="shared" si="213"/>
        <v/>
      </c>
      <c r="L434" s="619"/>
      <c r="N434" s="433"/>
      <c r="O434" s="434" t="str">
        <f t="shared" si="206"/>
        <v/>
      </c>
      <c r="P434" s="433"/>
      <c r="Q434" s="435" t="str">
        <f t="shared" si="207"/>
        <v/>
      </c>
      <c r="R434" s="433"/>
      <c r="S434" s="436" t="str">
        <f t="shared" si="208"/>
        <v/>
      </c>
      <c r="T434" s="437">
        <f ca="1">SUMIF($N$8:S$9,"QUANT.",N434:S434)</f>
        <v>0</v>
      </c>
      <c r="U434" s="438">
        <f t="shared" ca="1" si="203"/>
        <v>0</v>
      </c>
      <c r="V434" s="450" t="str">
        <f t="shared" si="205"/>
        <v/>
      </c>
      <c r="W434" s="451">
        <f t="shared" ca="1" si="209"/>
        <v>0</v>
      </c>
      <c r="X434" s="451" t="e">
        <f t="shared" ca="1" si="210"/>
        <v>#VALUE!</v>
      </c>
      <c r="AJ434" s="614">
        <f t="shared" si="214"/>
        <v>0</v>
      </c>
      <c r="AK434" s="614">
        <v>0</v>
      </c>
    </row>
    <row r="435" spans="1:37" s="612" customFormat="1">
      <c r="A435" s="615"/>
      <c r="B435" s="621"/>
      <c r="C435" s="595" t="str">
        <f>IF($B435="","",IFERROR(VLOOKUP($B435,SERVIÇOS!$A:$F,2,0),IFERROR(VLOOKUP($B435,'COMPOSIÇÕES COMPLEMENTARES '!$C:$K,2,0),"")))</f>
        <v/>
      </c>
      <c r="D435" s="617" t="str">
        <f>IF($B435="","",IFERROR(VLOOKUP($B435,SERVIÇOS!$A:$F,3,0),IFERROR(VLOOKUP($B435,'COMPOSIÇÕES COMPLEMENTARES '!$C:$K,3,0),"")))</f>
        <v/>
      </c>
      <c r="E435" s="618"/>
      <c r="F435" s="619" t="str">
        <f>IF($B435="","",IFERROR(VLOOKUP($B435,SERVIÇOS!$A:$F,4,0),IFERROR(VLOOKUP($B435,'COMPOSIÇÕES COMPLEMENTARES '!$C:$K,6,0),"")))</f>
        <v/>
      </c>
      <c r="G435" s="619" t="str">
        <f>IF($B435="","",IFERROR(VLOOKUP($B435,SERVIÇOS!$A:$F,5,0),IFERROR(VLOOKUP($B435,'COMPOSIÇÕES COMPLEMENTARES '!$C:$K,7,0),"")))</f>
        <v/>
      </c>
      <c r="H435" s="619" t="str">
        <f t="shared" si="204"/>
        <v/>
      </c>
      <c r="I435" s="619" t="str">
        <f t="shared" si="211"/>
        <v/>
      </c>
      <c r="J435" s="619" t="str">
        <f t="shared" si="212"/>
        <v/>
      </c>
      <c r="K435" s="619" t="str">
        <f t="shared" si="213"/>
        <v/>
      </c>
      <c r="L435" s="619"/>
      <c r="N435" s="433"/>
      <c r="O435" s="434" t="str">
        <f t="shared" si="206"/>
        <v/>
      </c>
      <c r="P435" s="433"/>
      <c r="Q435" s="435" t="str">
        <f t="shared" si="207"/>
        <v/>
      </c>
      <c r="R435" s="433"/>
      <c r="S435" s="436" t="str">
        <f t="shared" si="208"/>
        <v/>
      </c>
      <c r="T435" s="437">
        <f ca="1">SUMIF($N$8:S$9,"QUANT.",N435:S435)</f>
        <v>0</v>
      </c>
      <c r="U435" s="438">
        <f t="shared" ca="1" si="203"/>
        <v>0</v>
      </c>
      <c r="V435" s="450" t="str">
        <f t="shared" si="205"/>
        <v/>
      </c>
      <c r="W435" s="451">
        <f t="shared" ca="1" si="209"/>
        <v>0</v>
      </c>
      <c r="X435" s="451" t="e">
        <f t="shared" ca="1" si="210"/>
        <v>#VALUE!</v>
      </c>
      <c r="AJ435" s="614">
        <f t="shared" si="214"/>
        <v>0</v>
      </c>
      <c r="AK435" s="614">
        <v>0</v>
      </c>
    </row>
    <row r="436" spans="1:37" s="612" customFormat="1">
      <c r="A436" s="615"/>
      <c r="B436" s="621"/>
      <c r="C436" s="595" t="str">
        <f>IF($B436="","",IFERROR(VLOOKUP($B436,SERVIÇOS!$A:$F,2,0),IFERROR(VLOOKUP($B436,'COMPOSIÇÕES COMPLEMENTARES '!$C:$K,2,0),"")))</f>
        <v/>
      </c>
      <c r="D436" s="617" t="str">
        <f>IF($B436="","",IFERROR(VLOOKUP($B436,SERVIÇOS!$A:$F,3,0),IFERROR(VLOOKUP($B436,'COMPOSIÇÕES COMPLEMENTARES '!$C:$K,3,0),"")))</f>
        <v/>
      </c>
      <c r="E436" s="618"/>
      <c r="F436" s="619" t="str">
        <f>IF($B436="","",IFERROR(VLOOKUP($B436,SERVIÇOS!$A:$F,4,0),IFERROR(VLOOKUP($B436,'COMPOSIÇÕES COMPLEMENTARES '!$C:$K,6,0),"")))</f>
        <v/>
      </c>
      <c r="G436" s="619" t="str">
        <f>IF($B436="","",IFERROR(VLOOKUP($B436,SERVIÇOS!$A:$F,5,0),IFERROR(VLOOKUP($B436,'COMPOSIÇÕES COMPLEMENTARES '!$C:$K,7,0),"")))</f>
        <v/>
      </c>
      <c r="H436" s="619" t="str">
        <f t="shared" si="204"/>
        <v/>
      </c>
      <c r="I436" s="619" t="str">
        <f t="shared" si="211"/>
        <v/>
      </c>
      <c r="J436" s="619" t="str">
        <f t="shared" si="212"/>
        <v/>
      </c>
      <c r="K436" s="619" t="str">
        <f t="shared" si="213"/>
        <v/>
      </c>
      <c r="L436" s="619"/>
      <c r="N436" s="433"/>
      <c r="O436" s="434" t="str">
        <f t="shared" si="206"/>
        <v/>
      </c>
      <c r="P436" s="433"/>
      <c r="Q436" s="435" t="str">
        <f t="shared" si="207"/>
        <v/>
      </c>
      <c r="R436" s="433"/>
      <c r="S436" s="436" t="str">
        <f t="shared" si="208"/>
        <v/>
      </c>
      <c r="T436" s="437">
        <f ca="1">SUMIF($N$8:S$9,"QUANT.",N436:S436)</f>
        <v>0</v>
      </c>
      <c r="U436" s="438">
        <f t="shared" ca="1" si="203"/>
        <v>0</v>
      </c>
      <c r="V436" s="450" t="str">
        <f t="shared" si="205"/>
        <v/>
      </c>
      <c r="W436" s="451">
        <f t="shared" ca="1" si="209"/>
        <v>0</v>
      </c>
      <c r="X436" s="451" t="e">
        <f t="shared" ca="1" si="210"/>
        <v>#VALUE!</v>
      </c>
      <c r="AJ436" s="614">
        <f t="shared" si="214"/>
        <v>0</v>
      </c>
      <c r="AK436" s="614">
        <v>0</v>
      </c>
    </row>
    <row r="437" spans="1:37" s="612" customFormat="1">
      <c r="A437" s="615"/>
      <c r="B437" s="621"/>
      <c r="C437" s="595" t="str">
        <f>IF($B437="","",IFERROR(VLOOKUP($B437,SERVIÇOS!$A:$F,2,0),IFERROR(VLOOKUP($B437,'COMPOSIÇÕES COMPLEMENTARES '!$C:$K,2,0),"")))</f>
        <v/>
      </c>
      <c r="D437" s="617" t="str">
        <f>IF($B437="","",IFERROR(VLOOKUP($B437,SERVIÇOS!$A:$F,3,0),IFERROR(VLOOKUP($B437,'COMPOSIÇÕES COMPLEMENTARES '!$C:$K,3,0),"")))</f>
        <v/>
      </c>
      <c r="E437" s="618"/>
      <c r="F437" s="619" t="str">
        <f>IF($B437="","",IFERROR(VLOOKUP($B437,SERVIÇOS!$A:$F,4,0),IFERROR(VLOOKUP($B437,'COMPOSIÇÕES COMPLEMENTARES '!$C:$K,6,0),"")))</f>
        <v/>
      </c>
      <c r="G437" s="619" t="str">
        <f>IF($B437="","",IFERROR(VLOOKUP($B437,SERVIÇOS!$A:$F,5,0),IFERROR(VLOOKUP($B437,'COMPOSIÇÕES COMPLEMENTARES '!$C:$K,7,0),"")))</f>
        <v/>
      </c>
      <c r="H437" s="619" t="str">
        <f t="shared" si="204"/>
        <v/>
      </c>
      <c r="I437" s="619" t="str">
        <f t="shared" si="211"/>
        <v/>
      </c>
      <c r="J437" s="619" t="str">
        <f t="shared" si="212"/>
        <v/>
      </c>
      <c r="K437" s="619" t="str">
        <f t="shared" si="213"/>
        <v/>
      </c>
      <c r="L437" s="619"/>
      <c r="N437" s="433"/>
      <c r="O437" s="434" t="str">
        <f t="shared" si="206"/>
        <v/>
      </c>
      <c r="P437" s="433"/>
      <c r="Q437" s="435" t="str">
        <f t="shared" si="207"/>
        <v/>
      </c>
      <c r="R437" s="433"/>
      <c r="S437" s="436" t="str">
        <f t="shared" si="208"/>
        <v/>
      </c>
      <c r="T437" s="437">
        <f ca="1">SUMIF($N$8:S$9,"QUANT.",N437:S437)</f>
        <v>0</v>
      </c>
      <c r="U437" s="438">
        <f t="shared" ca="1" si="203"/>
        <v>0</v>
      </c>
      <c r="V437" s="450" t="str">
        <f t="shared" si="205"/>
        <v/>
      </c>
      <c r="W437" s="451">
        <f t="shared" ca="1" si="209"/>
        <v>0</v>
      </c>
      <c r="X437" s="451" t="e">
        <f t="shared" ca="1" si="210"/>
        <v>#VALUE!</v>
      </c>
      <c r="AJ437" s="614">
        <f t="shared" si="214"/>
        <v>0</v>
      </c>
      <c r="AK437" s="614">
        <v>0</v>
      </c>
    </row>
    <row r="438" spans="1:37" s="612" customFormat="1">
      <c r="A438" s="615"/>
      <c r="B438" s="621"/>
      <c r="C438" s="595" t="str">
        <f>IF($B438="","",IFERROR(VLOOKUP($B438,SERVIÇOS!$A:$F,2,0),IFERROR(VLOOKUP($B438,'COMPOSIÇÕES COMPLEMENTARES '!$C:$K,2,0),"")))</f>
        <v/>
      </c>
      <c r="D438" s="617" t="str">
        <f>IF($B438="","",IFERROR(VLOOKUP($B438,SERVIÇOS!$A:$F,3,0),IFERROR(VLOOKUP($B438,'COMPOSIÇÕES COMPLEMENTARES '!$C:$K,3,0),"")))</f>
        <v/>
      </c>
      <c r="E438" s="618"/>
      <c r="F438" s="619" t="str">
        <f>IF($B438="","",IFERROR(VLOOKUP($B438,SERVIÇOS!$A:$F,4,0),IFERROR(VLOOKUP($B438,'COMPOSIÇÕES COMPLEMENTARES '!$C:$K,6,0),"")))</f>
        <v/>
      </c>
      <c r="G438" s="619" t="str">
        <f>IF($B438="","",IFERROR(VLOOKUP($B438,SERVIÇOS!$A:$F,5,0),IFERROR(VLOOKUP($B438,'COMPOSIÇÕES COMPLEMENTARES '!$C:$K,7,0),"")))</f>
        <v/>
      </c>
      <c r="H438" s="619" t="str">
        <f t="shared" si="204"/>
        <v/>
      </c>
      <c r="I438" s="619" t="str">
        <f t="shared" si="211"/>
        <v/>
      </c>
      <c r="J438" s="619" t="str">
        <f t="shared" si="212"/>
        <v/>
      </c>
      <c r="K438" s="619" t="str">
        <f t="shared" si="213"/>
        <v/>
      </c>
      <c r="L438" s="619"/>
      <c r="N438" s="433"/>
      <c r="O438" s="434" t="str">
        <f t="shared" si="206"/>
        <v/>
      </c>
      <c r="P438" s="433"/>
      <c r="Q438" s="435" t="str">
        <f t="shared" si="207"/>
        <v/>
      </c>
      <c r="R438" s="433"/>
      <c r="S438" s="436" t="str">
        <f t="shared" si="208"/>
        <v/>
      </c>
      <c r="T438" s="437">
        <f ca="1">SUMIF($N$8:S$9,"QUANT.",N438:S438)</f>
        <v>0</v>
      </c>
      <c r="U438" s="438">
        <f t="shared" ca="1" si="203"/>
        <v>0</v>
      </c>
      <c r="V438" s="450" t="str">
        <f t="shared" si="205"/>
        <v/>
      </c>
      <c r="W438" s="451">
        <f t="shared" ca="1" si="209"/>
        <v>0</v>
      </c>
      <c r="X438" s="451" t="e">
        <f t="shared" ca="1" si="210"/>
        <v>#VALUE!</v>
      </c>
      <c r="AJ438" s="614">
        <f t="shared" si="214"/>
        <v>0</v>
      </c>
      <c r="AK438" s="614">
        <v>0</v>
      </c>
    </row>
    <row r="439" spans="1:37" s="612" customFormat="1">
      <c r="A439" s="615"/>
      <c r="B439" s="621"/>
      <c r="C439" s="595" t="str">
        <f>IF($B439="","",IFERROR(VLOOKUP($B439,SERVIÇOS!$A:$F,2,0),IFERROR(VLOOKUP($B439,'COMPOSIÇÕES COMPLEMENTARES '!$C:$K,2,0),"")))</f>
        <v/>
      </c>
      <c r="D439" s="617" t="str">
        <f>IF($B439="","",IFERROR(VLOOKUP($B439,SERVIÇOS!$A:$F,3,0),IFERROR(VLOOKUP($B439,'COMPOSIÇÕES COMPLEMENTARES '!$C:$K,3,0),"")))</f>
        <v/>
      </c>
      <c r="E439" s="618"/>
      <c r="F439" s="619" t="str">
        <f>IF($B439="","",IFERROR(VLOOKUP($B439,SERVIÇOS!$A:$F,4,0),IFERROR(VLOOKUP($B439,'COMPOSIÇÕES COMPLEMENTARES '!$C:$K,6,0),"")))</f>
        <v/>
      </c>
      <c r="G439" s="619" t="str">
        <f>IF($B439="","",IFERROR(VLOOKUP($B439,SERVIÇOS!$A:$F,5,0),IFERROR(VLOOKUP($B439,'COMPOSIÇÕES COMPLEMENTARES '!$C:$K,7,0),"")))</f>
        <v/>
      </c>
      <c r="H439" s="619" t="str">
        <f t="shared" si="204"/>
        <v/>
      </c>
      <c r="I439" s="619" t="str">
        <f t="shared" si="211"/>
        <v/>
      </c>
      <c r="J439" s="619" t="str">
        <f t="shared" si="212"/>
        <v/>
      </c>
      <c r="K439" s="619" t="str">
        <f t="shared" si="213"/>
        <v/>
      </c>
      <c r="L439" s="619"/>
      <c r="N439" s="433"/>
      <c r="O439" s="434" t="str">
        <f t="shared" si="206"/>
        <v/>
      </c>
      <c r="P439" s="433"/>
      <c r="Q439" s="435" t="str">
        <f t="shared" si="207"/>
        <v/>
      </c>
      <c r="R439" s="433"/>
      <c r="S439" s="436" t="str">
        <f t="shared" si="208"/>
        <v/>
      </c>
      <c r="T439" s="437">
        <f ca="1">SUMIF($N$8:S$9,"QUANT.",N439:S439)</f>
        <v>0</v>
      </c>
      <c r="U439" s="438">
        <f t="shared" ca="1" si="203"/>
        <v>0</v>
      </c>
      <c r="V439" s="450" t="str">
        <f t="shared" si="205"/>
        <v/>
      </c>
      <c r="W439" s="451">
        <f t="shared" ca="1" si="209"/>
        <v>0</v>
      </c>
      <c r="X439" s="451" t="e">
        <f t="shared" ca="1" si="210"/>
        <v>#VALUE!</v>
      </c>
      <c r="AJ439" s="614">
        <f t="shared" si="214"/>
        <v>0</v>
      </c>
      <c r="AK439" s="614">
        <v>0</v>
      </c>
    </row>
    <row r="440" spans="1:37" s="612" customFormat="1">
      <c r="A440" s="615"/>
      <c r="B440" s="621"/>
      <c r="C440" s="595" t="str">
        <f>IF($B440="","",IFERROR(VLOOKUP($B440,SERVIÇOS!$A:$F,2,0),IFERROR(VLOOKUP($B440,'COMPOSIÇÕES COMPLEMENTARES '!$C:$K,2,0),"")))</f>
        <v/>
      </c>
      <c r="D440" s="617" t="str">
        <f>IF($B440="","",IFERROR(VLOOKUP($B440,SERVIÇOS!$A:$F,3,0),IFERROR(VLOOKUP($B440,'COMPOSIÇÕES COMPLEMENTARES '!$C:$K,3,0),"")))</f>
        <v/>
      </c>
      <c r="E440" s="618"/>
      <c r="F440" s="619" t="str">
        <f>IF($B440="","",IFERROR(VLOOKUP($B440,SERVIÇOS!$A:$F,4,0),IFERROR(VLOOKUP($B440,'COMPOSIÇÕES COMPLEMENTARES '!$C:$K,6,0),"")))</f>
        <v/>
      </c>
      <c r="G440" s="619" t="str">
        <f>IF($B440="","",IFERROR(VLOOKUP($B440,SERVIÇOS!$A:$F,5,0),IFERROR(VLOOKUP($B440,'COMPOSIÇÕES COMPLEMENTARES '!$C:$K,7,0),"")))</f>
        <v/>
      </c>
      <c r="H440" s="619" t="str">
        <f t="shared" si="204"/>
        <v/>
      </c>
      <c r="I440" s="619" t="str">
        <f t="shared" si="211"/>
        <v/>
      </c>
      <c r="J440" s="619" t="str">
        <f t="shared" si="212"/>
        <v/>
      </c>
      <c r="K440" s="619" t="str">
        <f t="shared" si="213"/>
        <v/>
      </c>
      <c r="L440" s="619"/>
      <c r="N440" s="433"/>
      <c r="O440" s="434" t="str">
        <f t="shared" si="206"/>
        <v/>
      </c>
      <c r="P440" s="433"/>
      <c r="Q440" s="435" t="str">
        <f t="shared" si="207"/>
        <v/>
      </c>
      <c r="R440" s="433"/>
      <c r="S440" s="436" t="str">
        <f t="shared" si="208"/>
        <v/>
      </c>
      <c r="T440" s="437">
        <f ca="1">SUMIF($N$8:S$9,"QUANT.",N440:S440)</f>
        <v>0</v>
      </c>
      <c r="U440" s="438">
        <f t="shared" ca="1" si="203"/>
        <v>0</v>
      </c>
      <c r="V440" s="450" t="str">
        <f t="shared" si="205"/>
        <v/>
      </c>
      <c r="W440" s="451">
        <f t="shared" ca="1" si="209"/>
        <v>0</v>
      </c>
      <c r="X440" s="451" t="e">
        <f t="shared" ca="1" si="210"/>
        <v>#VALUE!</v>
      </c>
      <c r="AJ440" s="614">
        <f t="shared" si="214"/>
        <v>0</v>
      </c>
      <c r="AK440" s="614">
        <v>0</v>
      </c>
    </row>
    <row r="441" spans="1:37" s="612" customFormat="1">
      <c r="A441" s="615"/>
      <c r="B441" s="621"/>
      <c r="C441" s="595" t="str">
        <f>IF($B441="","",IFERROR(VLOOKUP($B441,SERVIÇOS!$A:$F,2,0),IFERROR(VLOOKUP($B441,'COMPOSIÇÕES COMPLEMENTARES '!$C:$K,2,0),"")))</f>
        <v/>
      </c>
      <c r="D441" s="617" t="str">
        <f>IF($B441="","",IFERROR(VLOOKUP($B441,SERVIÇOS!$A:$F,3,0),IFERROR(VLOOKUP($B441,'COMPOSIÇÕES COMPLEMENTARES '!$C:$K,3,0),"")))</f>
        <v/>
      </c>
      <c r="E441" s="618"/>
      <c r="F441" s="619" t="str">
        <f>IF($B441="","",IFERROR(VLOOKUP($B441,SERVIÇOS!$A:$F,4,0),IFERROR(VLOOKUP($B441,'COMPOSIÇÕES COMPLEMENTARES '!$C:$K,6,0),"")))</f>
        <v/>
      </c>
      <c r="G441" s="619" t="str">
        <f>IF($B441="","",IFERROR(VLOOKUP($B441,SERVIÇOS!$A:$F,5,0),IFERROR(VLOOKUP($B441,'COMPOSIÇÕES COMPLEMENTARES '!$C:$K,7,0),"")))</f>
        <v/>
      </c>
      <c r="H441" s="619" t="str">
        <f t="shared" si="204"/>
        <v/>
      </c>
      <c r="I441" s="619" t="str">
        <f t="shared" si="211"/>
        <v/>
      </c>
      <c r="J441" s="619" t="str">
        <f t="shared" si="212"/>
        <v/>
      </c>
      <c r="K441" s="619" t="str">
        <f t="shared" si="213"/>
        <v/>
      </c>
      <c r="L441" s="619"/>
      <c r="N441" s="433"/>
      <c r="O441" s="434" t="str">
        <f t="shared" si="206"/>
        <v/>
      </c>
      <c r="P441" s="433"/>
      <c r="Q441" s="435" t="str">
        <f t="shared" si="207"/>
        <v/>
      </c>
      <c r="R441" s="433"/>
      <c r="S441" s="436" t="str">
        <f t="shared" si="208"/>
        <v/>
      </c>
      <c r="T441" s="437">
        <f ca="1">SUMIF($N$8:S$9,"QUANT.",N441:S441)</f>
        <v>0</v>
      </c>
      <c r="U441" s="438">
        <f t="shared" ca="1" si="203"/>
        <v>0</v>
      </c>
      <c r="V441" s="450" t="str">
        <f t="shared" si="205"/>
        <v/>
      </c>
      <c r="W441" s="451">
        <f t="shared" ca="1" si="209"/>
        <v>0</v>
      </c>
      <c r="X441" s="451" t="e">
        <f t="shared" ca="1" si="210"/>
        <v>#VALUE!</v>
      </c>
      <c r="AJ441" s="614">
        <f t="shared" si="214"/>
        <v>0</v>
      </c>
      <c r="AK441" s="614">
        <v>0</v>
      </c>
    </row>
    <row r="442" spans="1:37" s="612" customFormat="1">
      <c r="A442" s="615"/>
      <c r="B442" s="621"/>
      <c r="C442" s="595" t="str">
        <f>IF($B442="","",IFERROR(VLOOKUP($B442,SERVIÇOS!$A:$F,2,0),IFERROR(VLOOKUP($B442,'COMPOSIÇÕES COMPLEMENTARES '!$C:$K,2,0),"")))</f>
        <v/>
      </c>
      <c r="D442" s="617" t="str">
        <f>IF($B442="","",IFERROR(VLOOKUP($B442,SERVIÇOS!$A:$F,3,0),IFERROR(VLOOKUP($B442,'COMPOSIÇÕES COMPLEMENTARES '!$C:$K,3,0),"")))</f>
        <v/>
      </c>
      <c r="E442" s="618"/>
      <c r="F442" s="619" t="str">
        <f>IF($B442="","",IFERROR(VLOOKUP($B442,SERVIÇOS!$A:$F,4,0),IFERROR(VLOOKUP($B442,'COMPOSIÇÕES COMPLEMENTARES '!$C:$K,6,0),"")))</f>
        <v/>
      </c>
      <c r="G442" s="619" t="str">
        <f>IF($B442="","",IFERROR(VLOOKUP($B442,SERVIÇOS!$A:$F,5,0),IFERROR(VLOOKUP($B442,'COMPOSIÇÕES COMPLEMENTARES '!$C:$K,7,0),"")))</f>
        <v/>
      </c>
      <c r="H442" s="619" t="str">
        <f t="shared" si="204"/>
        <v/>
      </c>
      <c r="I442" s="619" t="str">
        <f t="shared" si="211"/>
        <v/>
      </c>
      <c r="J442" s="619" t="str">
        <f t="shared" si="212"/>
        <v/>
      </c>
      <c r="K442" s="619" t="str">
        <f t="shared" si="213"/>
        <v/>
      </c>
      <c r="L442" s="619"/>
      <c r="N442" s="433"/>
      <c r="O442" s="434" t="str">
        <f t="shared" si="206"/>
        <v/>
      </c>
      <c r="P442" s="433"/>
      <c r="Q442" s="435" t="str">
        <f t="shared" si="207"/>
        <v/>
      </c>
      <c r="R442" s="433"/>
      <c r="S442" s="436" t="str">
        <f t="shared" si="208"/>
        <v/>
      </c>
      <c r="T442" s="437">
        <f ca="1">SUMIF($N$8:S$9,"QUANT.",N442:S442)</f>
        <v>0</v>
      </c>
      <c r="U442" s="438">
        <f t="shared" ca="1" si="203"/>
        <v>0</v>
      </c>
      <c r="V442" s="450" t="str">
        <f t="shared" si="205"/>
        <v/>
      </c>
      <c r="W442" s="451">
        <f t="shared" ca="1" si="209"/>
        <v>0</v>
      </c>
      <c r="X442" s="451" t="e">
        <f t="shared" ca="1" si="210"/>
        <v>#VALUE!</v>
      </c>
      <c r="AJ442" s="614">
        <f t="shared" si="214"/>
        <v>0</v>
      </c>
      <c r="AK442" s="614">
        <v>0</v>
      </c>
    </row>
    <row r="443" spans="1:37" s="612" customFormat="1">
      <c r="A443" s="615"/>
      <c r="B443" s="621"/>
      <c r="C443" s="595" t="str">
        <f>IF($B443="","",IFERROR(VLOOKUP($B443,SERVIÇOS!$A:$F,2,0),IFERROR(VLOOKUP($B443,'COMPOSIÇÕES COMPLEMENTARES '!$C:$K,2,0),"")))</f>
        <v/>
      </c>
      <c r="D443" s="617" t="str">
        <f>IF($B443="","",IFERROR(VLOOKUP($B443,SERVIÇOS!$A:$F,3,0),IFERROR(VLOOKUP($B443,'COMPOSIÇÕES COMPLEMENTARES '!$C:$K,3,0),"")))</f>
        <v/>
      </c>
      <c r="E443" s="618"/>
      <c r="F443" s="619" t="str">
        <f>IF($B443="","",IFERROR(VLOOKUP($B443,SERVIÇOS!$A:$F,4,0),IFERROR(VLOOKUP($B443,'COMPOSIÇÕES COMPLEMENTARES '!$C:$K,6,0),"")))</f>
        <v/>
      </c>
      <c r="G443" s="619" t="str">
        <f>IF($B443="","",IFERROR(VLOOKUP($B443,SERVIÇOS!$A:$F,5,0),IFERROR(VLOOKUP($B443,'COMPOSIÇÕES COMPLEMENTARES '!$C:$K,7,0),"")))</f>
        <v/>
      </c>
      <c r="H443" s="619" t="str">
        <f t="shared" si="204"/>
        <v/>
      </c>
      <c r="I443" s="619" t="str">
        <f t="shared" si="211"/>
        <v/>
      </c>
      <c r="J443" s="619" t="str">
        <f t="shared" si="212"/>
        <v/>
      </c>
      <c r="K443" s="619" t="str">
        <f t="shared" si="213"/>
        <v/>
      </c>
      <c r="L443" s="619"/>
      <c r="N443" s="433"/>
      <c r="O443" s="434" t="str">
        <f t="shared" si="206"/>
        <v/>
      </c>
      <c r="P443" s="433"/>
      <c r="Q443" s="435" t="str">
        <f t="shared" si="207"/>
        <v/>
      </c>
      <c r="R443" s="433"/>
      <c r="S443" s="436" t="str">
        <f t="shared" si="208"/>
        <v/>
      </c>
      <c r="T443" s="437">
        <f ca="1">SUMIF($N$8:S$9,"QUANT.",N443:S443)</f>
        <v>0</v>
      </c>
      <c r="U443" s="438">
        <f t="shared" ca="1" si="203"/>
        <v>0</v>
      </c>
      <c r="V443" s="450" t="str">
        <f t="shared" si="205"/>
        <v/>
      </c>
      <c r="W443" s="451">
        <f t="shared" ca="1" si="209"/>
        <v>0</v>
      </c>
      <c r="X443" s="451" t="e">
        <f t="shared" ca="1" si="210"/>
        <v>#VALUE!</v>
      </c>
      <c r="AJ443" s="614">
        <f t="shared" si="214"/>
        <v>0</v>
      </c>
      <c r="AK443" s="614">
        <v>0</v>
      </c>
    </row>
    <row r="444" spans="1:37" s="612" customFormat="1">
      <c r="A444" s="615"/>
      <c r="B444" s="621"/>
      <c r="C444" s="595" t="str">
        <f>IF($B444="","",IFERROR(VLOOKUP($B444,SERVIÇOS!$A:$F,2,0),IFERROR(VLOOKUP($B444,'COMPOSIÇÕES COMPLEMENTARES '!$C:$K,2,0),"")))</f>
        <v/>
      </c>
      <c r="D444" s="617" t="str">
        <f>IF($B444="","",IFERROR(VLOOKUP($B444,SERVIÇOS!$A:$F,3,0),IFERROR(VLOOKUP($B444,'COMPOSIÇÕES COMPLEMENTARES '!$C:$K,3,0),"")))</f>
        <v/>
      </c>
      <c r="E444" s="618"/>
      <c r="F444" s="619" t="str">
        <f>IF($B444="","",IFERROR(VLOOKUP($B444,SERVIÇOS!$A:$F,4,0),IFERROR(VLOOKUP($B444,'COMPOSIÇÕES COMPLEMENTARES '!$C:$K,6,0),"")))</f>
        <v/>
      </c>
      <c r="G444" s="619" t="str">
        <f>IF($B444="","",IFERROR(VLOOKUP($B444,SERVIÇOS!$A:$F,5,0),IFERROR(VLOOKUP($B444,'COMPOSIÇÕES COMPLEMENTARES '!$C:$K,7,0),"")))</f>
        <v/>
      </c>
      <c r="H444" s="619" t="str">
        <f t="shared" si="204"/>
        <v/>
      </c>
      <c r="I444" s="619" t="str">
        <f t="shared" si="211"/>
        <v/>
      </c>
      <c r="J444" s="619" t="str">
        <f t="shared" si="212"/>
        <v/>
      </c>
      <c r="K444" s="619" t="str">
        <f t="shared" si="213"/>
        <v/>
      </c>
      <c r="L444" s="619"/>
      <c r="N444" s="433"/>
      <c r="O444" s="434" t="str">
        <f t="shared" si="206"/>
        <v/>
      </c>
      <c r="P444" s="433"/>
      <c r="Q444" s="435" t="str">
        <f t="shared" si="207"/>
        <v/>
      </c>
      <c r="R444" s="433"/>
      <c r="S444" s="436" t="str">
        <f t="shared" si="208"/>
        <v/>
      </c>
      <c r="T444" s="437">
        <f ca="1">SUMIF($N$8:S$9,"QUANT.",N444:S444)</f>
        <v>0</v>
      </c>
      <c r="U444" s="438">
        <f t="shared" ca="1" si="203"/>
        <v>0</v>
      </c>
      <c r="V444" s="450" t="str">
        <f t="shared" si="205"/>
        <v/>
      </c>
      <c r="W444" s="451">
        <f t="shared" ca="1" si="209"/>
        <v>0</v>
      </c>
      <c r="X444" s="451" t="e">
        <f t="shared" ca="1" si="210"/>
        <v>#VALUE!</v>
      </c>
      <c r="AJ444" s="614">
        <f t="shared" si="214"/>
        <v>0</v>
      </c>
      <c r="AK444" s="614">
        <v>0</v>
      </c>
    </row>
    <row r="445" spans="1:37" s="612" customFormat="1">
      <c r="A445" s="615"/>
      <c r="B445" s="621"/>
      <c r="C445" s="595" t="str">
        <f>IF($B445="","",IFERROR(VLOOKUP($B445,SERVIÇOS!$A:$F,2,0),IFERROR(VLOOKUP($B445,'COMPOSIÇÕES COMPLEMENTARES '!$C:$K,2,0),"")))</f>
        <v/>
      </c>
      <c r="D445" s="617" t="str">
        <f>IF($B445="","",IFERROR(VLOOKUP($B445,SERVIÇOS!$A:$F,3,0),IFERROR(VLOOKUP($B445,'COMPOSIÇÕES COMPLEMENTARES '!$C:$K,3,0),"")))</f>
        <v/>
      </c>
      <c r="E445" s="618"/>
      <c r="F445" s="619" t="str">
        <f>IF($B445="","",IFERROR(VLOOKUP($B445,SERVIÇOS!$A:$F,4,0),IFERROR(VLOOKUP($B445,'COMPOSIÇÕES COMPLEMENTARES '!$C:$K,6,0),"")))</f>
        <v/>
      </c>
      <c r="G445" s="619" t="str">
        <f>IF($B445="","",IFERROR(VLOOKUP($B445,SERVIÇOS!$A:$F,5,0),IFERROR(VLOOKUP($B445,'COMPOSIÇÕES COMPLEMENTARES '!$C:$K,7,0),"")))</f>
        <v/>
      </c>
      <c r="H445" s="619" t="str">
        <f t="shared" si="204"/>
        <v/>
      </c>
      <c r="I445" s="619" t="str">
        <f t="shared" si="211"/>
        <v/>
      </c>
      <c r="J445" s="619" t="str">
        <f t="shared" si="212"/>
        <v/>
      </c>
      <c r="K445" s="619" t="str">
        <f t="shared" si="213"/>
        <v/>
      </c>
      <c r="L445" s="619"/>
      <c r="N445" s="433"/>
      <c r="O445" s="434" t="str">
        <f t="shared" si="206"/>
        <v/>
      </c>
      <c r="P445" s="433"/>
      <c r="Q445" s="435" t="str">
        <f t="shared" si="207"/>
        <v/>
      </c>
      <c r="R445" s="433"/>
      <c r="S445" s="436" t="str">
        <f t="shared" si="208"/>
        <v/>
      </c>
      <c r="T445" s="437">
        <f ca="1">SUMIF($N$8:S$9,"QUANT.",N445:S445)</f>
        <v>0</v>
      </c>
      <c r="U445" s="438">
        <f t="shared" ca="1" si="203"/>
        <v>0</v>
      </c>
      <c r="V445" s="450" t="str">
        <f t="shared" si="205"/>
        <v/>
      </c>
      <c r="W445" s="451">
        <f t="shared" ca="1" si="209"/>
        <v>0</v>
      </c>
      <c r="X445" s="451" t="e">
        <f t="shared" ca="1" si="210"/>
        <v>#VALUE!</v>
      </c>
      <c r="AJ445" s="614">
        <f t="shared" si="214"/>
        <v>0</v>
      </c>
      <c r="AK445" s="614">
        <v>0</v>
      </c>
    </row>
    <row r="446" spans="1:37" s="612" customFormat="1">
      <c r="A446" s="615"/>
      <c r="B446" s="621"/>
      <c r="C446" s="595" t="str">
        <f>IF($B446="","",IFERROR(VLOOKUP($B446,SERVIÇOS!$A:$F,2,0),IFERROR(VLOOKUP($B446,'COMPOSIÇÕES COMPLEMENTARES '!$C:$K,2,0),"")))</f>
        <v/>
      </c>
      <c r="D446" s="617" t="str">
        <f>IF($B446="","",IFERROR(VLOOKUP($B446,SERVIÇOS!$A:$F,3,0),IFERROR(VLOOKUP($B446,'COMPOSIÇÕES COMPLEMENTARES '!$C:$K,3,0),"")))</f>
        <v/>
      </c>
      <c r="E446" s="618"/>
      <c r="F446" s="619" t="str">
        <f>IF($B446="","",IFERROR(VLOOKUP($B446,SERVIÇOS!$A:$F,4,0),IFERROR(VLOOKUP($B446,'COMPOSIÇÕES COMPLEMENTARES '!$C:$K,6,0),"")))</f>
        <v/>
      </c>
      <c r="G446" s="619" t="str">
        <f>IF($B446="","",IFERROR(VLOOKUP($B446,SERVIÇOS!$A:$F,5,0),IFERROR(VLOOKUP($B446,'COMPOSIÇÕES COMPLEMENTARES '!$C:$K,7,0),"")))</f>
        <v/>
      </c>
      <c r="H446" s="619" t="str">
        <f t="shared" si="204"/>
        <v/>
      </c>
      <c r="I446" s="619" t="str">
        <f t="shared" si="211"/>
        <v/>
      </c>
      <c r="J446" s="619" t="str">
        <f t="shared" si="212"/>
        <v/>
      </c>
      <c r="K446" s="619" t="str">
        <f t="shared" si="213"/>
        <v/>
      </c>
      <c r="L446" s="619"/>
      <c r="N446" s="433"/>
      <c r="O446" s="434" t="str">
        <f t="shared" si="206"/>
        <v/>
      </c>
      <c r="P446" s="433"/>
      <c r="Q446" s="435" t="str">
        <f t="shared" si="207"/>
        <v/>
      </c>
      <c r="R446" s="433"/>
      <c r="S446" s="436" t="str">
        <f t="shared" si="208"/>
        <v/>
      </c>
      <c r="T446" s="437">
        <f ca="1">SUMIF($N$8:S$9,"QUANT.",N446:S446)</f>
        <v>0</v>
      </c>
      <c r="U446" s="438">
        <f t="shared" ref="U446:U509" ca="1" si="215">SUMIF($N$8:$S$9,"CUSTO",N446:S446)</f>
        <v>0</v>
      </c>
      <c r="V446" s="450" t="str">
        <f t="shared" si="205"/>
        <v/>
      </c>
      <c r="W446" s="451">
        <f t="shared" ca="1" si="209"/>
        <v>0</v>
      </c>
      <c r="X446" s="451" t="e">
        <f t="shared" ca="1" si="210"/>
        <v>#VALUE!</v>
      </c>
      <c r="AJ446" s="614">
        <f t="shared" si="214"/>
        <v>0</v>
      </c>
      <c r="AK446" s="614">
        <v>0</v>
      </c>
    </row>
    <row r="447" spans="1:37" s="612" customFormat="1">
      <c r="A447" s="615"/>
      <c r="B447" s="621"/>
      <c r="C447" s="595" t="str">
        <f>IF($B447="","",IFERROR(VLOOKUP($B447,SERVIÇOS!$A:$F,2,0),IFERROR(VLOOKUP($B447,'COMPOSIÇÕES COMPLEMENTARES '!$C:$K,2,0),"")))</f>
        <v/>
      </c>
      <c r="D447" s="617" t="str">
        <f>IF($B447="","",IFERROR(VLOOKUP($B447,SERVIÇOS!$A:$F,3,0),IFERROR(VLOOKUP($B447,'COMPOSIÇÕES COMPLEMENTARES '!$C:$K,3,0),"")))</f>
        <v/>
      </c>
      <c r="E447" s="618"/>
      <c r="F447" s="619" t="str">
        <f>IF($B447="","",IFERROR(VLOOKUP($B447,SERVIÇOS!$A:$F,4,0),IFERROR(VLOOKUP($B447,'COMPOSIÇÕES COMPLEMENTARES '!$C:$K,6,0),"")))</f>
        <v/>
      </c>
      <c r="G447" s="619" t="str">
        <f>IF($B447="","",IFERROR(VLOOKUP($B447,SERVIÇOS!$A:$F,5,0),IFERROR(VLOOKUP($B447,'COMPOSIÇÕES COMPLEMENTARES '!$C:$K,7,0),"")))</f>
        <v/>
      </c>
      <c r="H447" s="619" t="str">
        <f t="shared" ref="H447:H510" si="216">IF(E447="","",F447+G447)</f>
        <v/>
      </c>
      <c r="I447" s="619" t="str">
        <f t="shared" si="211"/>
        <v/>
      </c>
      <c r="J447" s="619" t="str">
        <f t="shared" si="212"/>
        <v/>
      </c>
      <c r="K447" s="619" t="str">
        <f t="shared" si="213"/>
        <v/>
      </c>
      <c r="L447" s="619"/>
      <c r="N447" s="433"/>
      <c r="O447" s="434" t="str">
        <f t="shared" si="206"/>
        <v/>
      </c>
      <c r="P447" s="433"/>
      <c r="Q447" s="435" t="str">
        <f t="shared" si="207"/>
        <v/>
      </c>
      <c r="R447" s="433"/>
      <c r="S447" s="436" t="str">
        <f t="shared" si="208"/>
        <v/>
      </c>
      <c r="T447" s="437">
        <f ca="1">SUMIF($N$8:S$9,"QUANT.",N447:S447)</f>
        <v>0</v>
      </c>
      <c r="U447" s="438">
        <f t="shared" ca="1" si="215"/>
        <v>0</v>
      </c>
      <c r="V447" s="450" t="str">
        <f t="shared" ref="V447:V510" si="217">IF(B447&lt;&gt;"",IF(U447=0,"MEDIR",IF(K447-U447=0,"OK",IF(K447-U447&gt;0,"MEDIR","ALERTA!"))),"")</f>
        <v/>
      </c>
      <c r="W447" s="451">
        <f t="shared" ca="1" si="209"/>
        <v>0</v>
      </c>
      <c r="X447" s="451" t="e">
        <f t="shared" ca="1" si="210"/>
        <v>#VALUE!</v>
      </c>
      <c r="AJ447" s="614">
        <f t="shared" si="214"/>
        <v>0</v>
      </c>
      <c r="AK447" s="614">
        <v>0</v>
      </c>
    </row>
    <row r="448" spans="1:37" s="612" customFormat="1">
      <c r="A448" s="615"/>
      <c r="B448" s="621"/>
      <c r="C448" s="595" t="str">
        <f>IF($B448="","",IFERROR(VLOOKUP($B448,SERVIÇOS!$A:$F,2,0),IFERROR(VLOOKUP($B448,'COMPOSIÇÕES COMPLEMENTARES '!$C:$K,2,0),"")))</f>
        <v/>
      </c>
      <c r="D448" s="617" t="str">
        <f>IF($B448="","",IFERROR(VLOOKUP($B448,SERVIÇOS!$A:$F,3,0),IFERROR(VLOOKUP($B448,'COMPOSIÇÕES COMPLEMENTARES '!$C:$K,3,0),"")))</f>
        <v/>
      </c>
      <c r="E448" s="618"/>
      <c r="F448" s="619" t="str">
        <f>IF($B448="","",IFERROR(VLOOKUP($B448,SERVIÇOS!$A:$F,4,0),IFERROR(VLOOKUP($B448,'COMPOSIÇÕES COMPLEMENTARES '!$C:$K,6,0),"")))</f>
        <v/>
      </c>
      <c r="G448" s="619" t="str">
        <f>IF($B448="","",IFERROR(VLOOKUP($B448,SERVIÇOS!$A:$F,5,0),IFERROR(VLOOKUP($B448,'COMPOSIÇÕES COMPLEMENTARES '!$C:$K,7,0),"")))</f>
        <v/>
      </c>
      <c r="H448" s="619" t="str">
        <f t="shared" si="216"/>
        <v/>
      </c>
      <c r="I448" s="619" t="str">
        <f t="shared" si="211"/>
        <v/>
      </c>
      <c r="J448" s="619" t="str">
        <f t="shared" si="212"/>
        <v/>
      </c>
      <c r="K448" s="619" t="str">
        <f t="shared" si="213"/>
        <v/>
      </c>
      <c r="L448" s="619"/>
      <c r="N448" s="433"/>
      <c r="O448" s="434" t="str">
        <f t="shared" ref="O448:O511" si="218">IF(OR(N448="",$K448=""),"",(N448/$E448)*$K448)</f>
        <v/>
      </c>
      <c r="P448" s="433"/>
      <c r="Q448" s="435" t="str">
        <f t="shared" ref="Q448:Q511" si="219">IF(OR(P448="",$K448=""),"",(P448/$E448)*$K448)</f>
        <v/>
      </c>
      <c r="R448" s="433"/>
      <c r="S448" s="436" t="str">
        <f t="shared" ref="S448:S511" si="220">IF(OR(R448="",$K448=""),"",(R448/$E448)*$K448)</f>
        <v/>
      </c>
      <c r="T448" s="437">
        <f ca="1">SUMIF($N$8:S$9,"QUANT.",N448:S448)</f>
        <v>0</v>
      </c>
      <c r="U448" s="438">
        <f t="shared" ca="1" si="215"/>
        <v>0</v>
      </c>
      <c r="V448" s="450" t="str">
        <f t="shared" si="217"/>
        <v/>
      </c>
      <c r="W448" s="451">
        <f t="shared" ref="W448:W511" ca="1" si="221">IF(T448="",0,E448-T448)</f>
        <v>0</v>
      </c>
      <c r="X448" s="451" t="e">
        <f t="shared" ref="X448:X511" ca="1" si="222">IF(U448="",0,K448-U448)</f>
        <v>#VALUE!</v>
      </c>
      <c r="AJ448" s="614">
        <f t="shared" si="214"/>
        <v>0</v>
      </c>
      <c r="AK448" s="614">
        <v>0</v>
      </c>
    </row>
    <row r="449" spans="1:37" s="612" customFormat="1">
      <c r="A449" s="615"/>
      <c r="B449" s="621"/>
      <c r="C449" s="595" t="str">
        <f>IF($B449="","",IFERROR(VLOOKUP($B449,SERVIÇOS!$A:$F,2,0),IFERROR(VLOOKUP($B449,'COMPOSIÇÕES COMPLEMENTARES '!$C:$K,2,0),"")))</f>
        <v/>
      </c>
      <c r="D449" s="617" t="str">
        <f>IF($B449="","",IFERROR(VLOOKUP($B449,SERVIÇOS!$A:$F,3,0),IFERROR(VLOOKUP($B449,'COMPOSIÇÕES COMPLEMENTARES '!$C:$K,3,0),"")))</f>
        <v/>
      </c>
      <c r="E449" s="618"/>
      <c r="F449" s="619" t="str">
        <f>IF($B449="","",IFERROR(VLOOKUP($B449,SERVIÇOS!$A:$F,4,0),IFERROR(VLOOKUP($B449,'COMPOSIÇÕES COMPLEMENTARES '!$C:$K,6,0),"")))</f>
        <v/>
      </c>
      <c r="G449" s="619" t="str">
        <f>IF($B449="","",IFERROR(VLOOKUP($B449,SERVIÇOS!$A:$F,5,0),IFERROR(VLOOKUP($B449,'COMPOSIÇÕES COMPLEMENTARES '!$C:$K,7,0),"")))</f>
        <v/>
      </c>
      <c r="H449" s="619" t="str">
        <f t="shared" si="216"/>
        <v/>
      </c>
      <c r="I449" s="619" t="str">
        <f t="shared" si="211"/>
        <v/>
      </c>
      <c r="J449" s="619" t="str">
        <f t="shared" si="212"/>
        <v/>
      </c>
      <c r="K449" s="619" t="str">
        <f t="shared" si="213"/>
        <v/>
      </c>
      <c r="L449" s="619"/>
      <c r="N449" s="433"/>
      <c r="O449" s="434" t="str">
        <f t="shared" si="218"/>
        <v/>
      </c>
      <c r="P449" s="433"/>
      <c r="Q449" s="435" t="str">
        <f t="shared" si="219"/>
        <v/>
      </c>
      <c r="R449" s="433"/>
      <c r="S449" s="436" t="str">
        <f t="shared" si="220"/>
        <v/>
      </c>
      <c r="T449" s="437">
        <f ca="1">SUMIF($N$8:S$9,"QUANT.",N449:S449)</f>
        <v>0</v>
      </c>
      <c r="U449" s="438">
        <f t="shared" ca="1" si="215"/>
        <v>0</v>
      </c>
      <c r="V449" s="450" t="str">
        <f t="shared" si="217"/>
        <v/>
      </c>
      <c r="W449" s="451">
        <f t="shared" ca="1" si="221"/>
        <v>0</v>
      </c>
      <c r="X449" s="451" t="e">
        <f t="shared" ca="1" si="222"/>
        <v>#VALUE!</v>
      </c>
      <c r="AJ449" s="614">
        <f t="shared" si="214"/>
        <v>0</v>
      </c>
      <c r="AK449" s="614">
        <v>0</v>
      </c>
    </row>
    <row r="450" spans="1:37" s="612" customFormat="1">
      <c r="A450" s="615"/>
      <c r="B450" s="621"/>
      <c r="C450" s="595" t="str">
        <f>IF($B450="","",IFERROR(VLOOKUP($B450,SERVIÇOS!$A:$F,2,0),IFERROR(VLOOKUP($B450,'COMPOSIÇÕES COMPLEMENTARES '!$C:$K,2,0),"")))</f>
        <v/>
      </c>
      <c r="D450" s="617" t="str">
        <f>IF($B450="","",IFERROR(VLOOKUP($B450,SERVIÇOS!$A:$F,3,0),IFERROR(VLOOKUP($B450,'COMPOSIÇÕES COMPLEMENTARES '!$C:$K,3,0),"")))</f>
        <v/>
      </c>
      <c r="E450" s="618"/>
      <c r="F450" s="619" t="str">
        <f>IF($B450="","",IFERROR(VLOOKUP($B450,SERVIÇOS!$A:$F,4,0),IFERROR(VLOOKUP($B450,'COMPOSIÇÕES COMPLEMENTARES '!$C:$K,6,0),"")))</f>
        <v/>
      </c>
      <c r="G450" s="619" t="str">
        <f>IF($B450="","",IFERROR(VLOOKUP($B450,SERVIÇOS!$A:$F,5,0),IFERROR(VLOOKUP($B450,'COMPOSIÇÕES COMPLEMENTARES '!$C:$K,7,0),"")))</f>
        <v/>
      </c>
      <c r="H450" s="619" t="str">
        <f t="shared" si="216"/>
        <v/>
      </c>
      <c r="I450" s="619" t="str">
        <f t="shared" si="211"/>
        <v/>
      </c>
      <c r="J450" s="619" t="str">
        <f t="shared" si="212"/>
        <v/>
      </c>
      <c r="K450" s="619" t="str">
        <f t="shared" si="213"/>
        <v/>
      </c>
      <c r="L450" s="619"/>
      <c r="N450" s="433"/>
      <c r="O450" s="434" t="str">
        <f t="shared" si="218"/>
        <v/>
      </c>
      <c r="P450" s="433"/>
      <c r="Q450" s="435" t="str">
        <f t="shared" si="219"/>
        <v/>
      </c>
      <c r="R450" s="433"/>
      <c r="S450" s="436" t="str">
        <f t="shared" si="220"/>
        <v/>
      </c>
      <c r="T450" s="437">
        <f ca="1">SUMIF($N$8:S$9,"QUANT.",N450:S450)</f>
        <v>0</v>
      </c>
      <c r="U450" s="438">
        <f t="shared" ca="1" si="215"/>
        <v>0</v>
      </c>
      <c r="V450" s="450" t="str">
        <f t="shared" si="217"/>
        <v/>
      </c>
      <c r="W450" s="451">
        <f t="shared" ca="1" si="221"/>
        <v>0</v>
      </c>
      <c r="X450" s="451" t="e">
        <f t="shared" ca="1" si="222"/>
        <v>#VALUE!</v>
      </c>
      <c r="AJ450" s="614">
        <f t="shared" si="214"/>
        <v>0</v>
      </c>
      <c r="AK450" s="614">
        <v>0</v>
      </c>
    </row>
    <row r="451" spans="1:37" s="612" customFormat="1">
      <c r="A451" s="615"/>
      <c r="B451" s="621"/>
      <c r="C451" s="595" t="str">
        <f>IF($B451="","",IFERROR(VLOOKUP($B451,SERVIÇOS!$A:$F,2,0),IFERROR(VLOOKUP($B451,'COMPOSIÇÕES COMPLEMENTARES '!$C:$K,2,0),"")))</f>
        <v/>
      </c>
      <c r="D451" s="617" t="str">
        <f>IF($B451="","",IFERROR(VLOOKUP($B451,SERVIÇOS!$A:$F,3,0),IFERROR(VLOOKUP($B451,'COMPOSIÇÕES COMPLEMENTARES '!$C:$K,3,0),"")))</f>
        <v/>
      </c>
      <c r="E451" s="618"/>
      <c r="F451" s="619" t="str">
        <f>IF($B451="","",IFERROR(VLOOKUP($B451,SERVIÇOS!$A:$F,4,0),IFERROR(VLOOKUP($B451,'COMPOSIÇÕES COMPLEMENTARES '!$C:$K,6,0),"")))</f>
        <v/>
      </c>
      <c r="G451" s="619" t="str">
        <f>IF($B451="","",IFERROR(VLOOKUP($B451,SERVIÇOS!$A:$F,5,0),IFERROR(VLOOKUP($B451,'COMPOSIÇÕES COMPLEMENTARES '!$C:$K,7,0),"")))</f>
        <v/>
      </c>
      <c r="H451" s="619" t="str">
        <f t="shared" si="216"/>
        <v/>
      </c>
      <c r="I451" s="619" t="str">
        <f t="shared" si="211"/>
        <v/>
      </c>
      <c r="J451" s="619" t="str">
        <f t="shared" si="212"/>
        <v/>
      </c>
      <c r="K451" s="619" t="str">
        <f t="shared" si="213"/>
        <v/>
      </c>
      <c r="L451" s="619"/>
      <c r="N451" s="433"/>
      <c r="O451" s="434" t="str">
        <f t="shared" si="218"/>
        <v/>
      </c>
      <c r="P451" s="433"/>
      <c r="Q451" s="435" t="str">
        <f t="shared" si="219"/>
        <v/>
      </c>
      <c r="R451" s="433"/>
      <c r="S451" s="436" t="str">
        <f t="shared" si="220"/>
        <v/>
      </c>
      <c r="T451" s="437">
        <f ca="1">SUMIF($N$8:S$9,"QUANT.",N451:S451)</f>
        <v>0</v>
      </c>
      <c r="U451" s="438">
        <f t="shared" ca="1" si="215"/>
        <v>0</v>
      </c>
      <c r="V451" s="450" t="str">
        <f t="shared" si="217"/>
        <v/>
      </c>
      <c r="W451" s="451">
        <f t="shared" ca="1" si="221"/>
        <v>0</v>
      </c>
      <c r="X451" s="451" t="e">
        <f t="shared" ca="1" si="222"/>
        <v>#VALUE!</v>
      </c>
      <c r="AJ451" s="614">
        <f t="shared" si="214"/>
        <v>0</v>
      </c>
      <c r="AK451" s="614">
        <v>0</v>
      </c>
    </row>
    <row r="452" spans="1:37">
      <c r="A452" s="615"/>
      <c r="B452" s="621"/>
      <c r="C452" s="595" t="str">
        <f>IF($B452="","",IFERROR(VLOOKUP($B452,SERVIÇOS!$A:$F,2,0),IFERROR(VLOOKUP($B452,'COMPOSIÇÕES COMPLEMENTARES '!$C:$K,2,0),"")))</f>
        <v/>
      </c>
      <c r="D452" s="617" t="str">
        <f>IF($B452="","",IFERROR(VLOOKUP($B452,SERVIÇOS!$A:$F,3,0),IFERROR(VLOOKUP($B452,'COMPOSIÇÕES COMPLEMENTARES '!$C:$K,3,0),"")))</f>
        <v/>
      </c>
      <c r="E452" s="618"/>
      <c r="F452" s="619" t="str">
        <f>IF($B452="","",IFERROR(VLOOKUP($B452,SERVIÇOS!$A:$F,4,0),IFERROR(VLOOKUP($B452,'COMPOSIÇÕES COMPLEMENTARES '!$C:$K,6,0),"")))</f>
        <v/>
      </c>
      <c r="G452" s="619" t="str">
        <f>IF($B452="","",IFERROR(VLOOKUP($B452,SERVIÇOS!$A:$F,5,0),IFERROR(VLOOKUP($B452,'COMPOSIÇÕES COMPLEMENTARES '!$C:$K,7,0),"")))</f>
        <v/>
      </c>
      <c r="H452" s="619" t="str">
        <f t="shared" si="216"/>
        <v/>
      </c>
      <c r="I452" s="619" t="str">
        <f t="shared" si="211"/>
        <v/>
      </c>
      <c r="J452" s="619" t="str">
        <f t="shared" si="212"/>
        <v/>
      </c>
      <c r="K452" s="619" t="str">
        <f t="shared" si="213"/>
        <v/>
      </c>
      <c r="L452" s="619"/>
      <c r="N452" s="433"/>
      <c r="O452" s="434" t="str">
        <f t="shared" si="218"/>
        <v/>
      </c>
      <c r="P452" s="433"/>
      <c r="Q452" s="435" t="str">
        <f t="shared" si="219"/>
        <v/>
      </c>
      <c r="R452" s="433"/>
      <c r="S452" s="436" t="str">
        <f t="shared" si="220"/>
        <v/>
      </c>
      <c r="T452" s="437">
        <f ca="1">SUMIF($N$8:S$9,"QUANT.",N452:S452)</f>
        <v>0</v>
      </c>
      <c r="U452" s="438">
        <f t="shared" ca="1" si="215"/>
        <v>0</v>
      </c>
      <c r="V452" s="450" t="str">
        <f t="shared" si="217"/>
        <v/>
      </c>
      <c r="W452" s="451">
        <f t="shared" ca="1" si="221"/>
        <v>0</v>
      </c>
      <c r="X452" s="451" t="e">
        <f t="shared" ca="1" si="222"/>
        <v>#VALUE!</v>
      </c>
    </row>
    <row r="453" spans="1:37">
      <c r="A453" s="615"/>
      <c r="B453" s="621"/>
      <c r="C453" s="595" t="str">
        <f>IF($B453="","",IFERROR(VLOOKUP($B453,SERVIÇOS!$A:$F,2,0),IFERROR(VLOOKUP($B453,'COMPOSIÇÕES COMPLEMENTARES '!$C:$K,2,0),"")))</f>
        <v/>
      </c>
      <c r="D453" s="617" t="str">
        <f>IF($B453="","",IFERROR(VLOOKUP($B453,SERVIÇOS!$A:$F,3,0),IFERROR(VLOOKUP($B453,'COMPOSIÇÕES COMPLEMENTARES '!$C:$K,3,0),"")))</f>
        <v/>
      </c>
      <c r="E453" s="618"/>
      <c r="F453" s="619" t="str">
        <f>IF($B453="","",IFERROR(VLOOKUP($B453,SERVIÇOS!$A:$F,4,0),IFERROR(VLOOKUP($B453,'COMPOSIÇÕES COMPLEMENTARES '!$C:$K,6,0),"")))</f>
        <v/>
      </c>
      <c r="G453" s="619" t="str">
        <f>IF($B453="","",IFERROR(VLOOKUP($B453,SERVIÇOS!$A:$F,5,0),IFERROR(VLOOKUP($B453,'COMPOSIÇÕES COMPLEMENTARES '!$C:$K,7,0),"")))</f>
        <v/>
      </c>
      <c r="H453" s="619" t="str">
        <f t="shared" si="216"/>
        <v/>
      </c>
      <c r="I453" s="619" t="str">
        <f t="shared" si="211"/>
        <v/>
      </c>
      <c r="J453" s="619" t="str">
        <f t="shared" si="212"/>
        <v/>
      </c>
      <c r="K453" s="619" t="str">
        <f t="shared" si="213"/>
        <v/>
      </c>
      <c r="L453" s="619"/>
      <c r="N453" s="433"/>
      <c r="O453" s="434" t="str">
        <f t="shared" si="218"/>
        <v/>
      </c>
      <c r="P453" s="433"/>
      <c r="Q453" s="435" t="str">
        <f t="shared" si="219"/>
        <v/>
      </c>
      <c r="R453" s="433"/>
      <c r="S453" s="436" t="str">
        <f t="shared" si="220"/>
        <v/>
      </c>
      <c r="T453" s="437">
        <f ca="1">SUMIF($N$8:S$9,"QUANT.",N453:S453)</f>
        <v>0</v>
      </c>
      <c r="U453" s="438">
        <f t="shared" ca="1" si="215"/>
        <v>0</v>
      </c>
      <c r="V453" s="450" t="str">
        <f t="shared" si="217"/>
        <v/>
      </c>
      <c r="W453" s="451">
        <f t="shared" ca="1" si="221"/>
        <v>0</v>
      </c>
      <c r="X453" s="451" t="e">
        <f t="shared" ca="1" si="222"/>
        <v>#VALUE!</v>
      </c>
    </row>
    <row r="454" spans="1:37">
      <c r="A454" s="615"/>
      <c r="B454" s="621"/>
      <c r="C454" s="595" t="str">
        <f>IF($B454="","",IFERROR(VLOOKUP($B454,SERVIÇOS!$A:$F,2,0),IFERROR(VLOOKUP($B454,'COMPOSIÇÕES COMPLEMENTARES '!$C:$K,2,0),"")))</f>
        <v/>
      </c>
      <c r="D454" s="617" t="str">
        <f>IF($B454="","",IFERROR(VLOOKUP($B454,SERVIÇOS!$A:$F,3,0),IFERROR(VLOOKUP($B454,'COMPOSIÇÕES COMPLEMENTARES '!$C:$K,3,0),"")))</f>
        <v/>
      </c>
      <c r="E454" s="618"/>
      <c r="F454" s="619" t="str">
        <f>IF($B454="","",IFERROR(VLOOKUP($B454,SERVIÇOS!$A:$F,4,0),IFERROR(VLOOKUP($B454,'COMPOSIÇÕES COMPLEMENTARES '!$C:$K,6,0),"")))</f>
        <v/>
      </c>
      <c r="G454" s="619" t="str">
        <f>IF($B454="","",IFERROR(VLOOKUP($B454,SERVIÇOS!$A:$F,5,0),IFERROR(VLOOKUP($B454,'COMPOSIÇÕES COMPLEMENTARES '!$C:$K,7,0),"")))</f>
        <v/>
      </c>
      <c r="H454" s="619" t="str">
        <f t="shared" si="216"/>
        <v/>
      </c>
      <c r="I454" s="619" t="str">
        <f t="shared" si="211"/>
        <v/>
      </c>
      <c r="J454" s="619" t="str">
        <f t="shared" si="212"/>
        <v/>
      </c>
      <c r="K454" s="619" t="str">
        <f t="shared" si="213"/>
        <v/>
      </c>
      <c r="L454" s="619"/>
      <c r="N454" s="433"/>
      <c r="O454" s="434" t="str">
        <f t="shared" si="218"/>
        <v/>
      </c>
      <c r="P454" s="433"/>
      <c r="Q454" s="435" t="str">
        <f t="shared" si="219"/>
        <v/>
      </c>
      <c r="R454" s="433"/>
      <c r="S454" s="436" t="str">
        <f t="shared" si="220"/>
        <v/>
      </c>
      <c r="T454" s="437">
        <f ca="1">SUMIF($N$8:S$9,"QUANT.",N454:S454)</f>
        <v>0</v>
      </c>
      <c r="U454" s="438">
        <f t="shared" ca="1" si="215"/>
        <v>0</v>
      </c>
      <c r="V454" s="450" t="str">
        <f t="shared" si="217"/>
        <v/>
      </c>
      <c r="W454" s="451">
        <f t="shared" ca="1" si="221"/>
        <v>0</v>
      </c>
      <c r="X454" s="451" t="e">
        <f t="shared" ca="1" si="222"/>
        <v>#VALUE!</v>
      </c>
    </row>
    <row r="455" spans="1:37">
      <c r="A455" s="615"/>
      <c r="B455" s="621"/>
      <c r="C455" s="595" t="str">
        <f>IF($B455="","",IFERROR(VLOOKUP($B455,SERVIÇOS!$A:$F,2,0),IFERROR(VLOOKUP($B455,'COMPOSIÇÕES COMPLEMENTARES '!$C:$K,2,0),"")))</f>
        <v/>
      </c>
      <c r="D455" s="617" t="str">
        <f>IF($B455="","",IFERROR(VLOOKUP($B455,SERVIÇOS!$A:$F,3,0),IFERROR(VLOOKUP($B455,'COMPOSIÇÕES COMPLEMENTARES '!$C:$K,3,0),"")))</f>
        <v/>
      </c>
      <c r="E455" s="618"/>
      <c r="F455" s="619" t="str">
        <f>IF($B455="","",IFERROR(VLOOKUP($B455,SERVIÇOS!$A:$F,4,0),IFERROR(VLOOKUP($B455,'COMPOSIÇÕES COMPLEMENTARES '!$C:$K,6,0),"")))</f>
        <v/>
      </c>
      <c r="G455" s="619" t="str">
        <f>IF($B455="","",IFERROR(VLOOKUP($B455,SERVIÇOS!$A:$F,5,0),IFERROR(VLOOKUP($B455,'COMPOSIÇÕES COMPLEMENTARES '!$C:$K,7,0),"")))</f>
        <v/>
      </c>
      <c r="H455" s="619" t="str">
        <f t="shared" si="216"/>
        <v/>
      </c>
      <c r="I455" s="619" t="str">
        <f t="shared" si="211"/>
        <v/>
      </c>
      <c r="J455" s="619" t="str">
        <f t="shared" si="212"/>
        <v/>
      </c>
      <c r="K455" s="619" t="str">
        <f t="shared" si="213"/>
        <v/>
      </c>
      <c r="L455" s="619"/>
      <c r="N455" s="433"/>
      <c r="O455" s="434" t="str">
        <f t="shared" si="218"/>
        <v/>
      </c>
      <c r="P455" s="433"/>
      <c r="Q455" s="435" t="str">
        <f t="shared" si="219"/>
        <v/>
      </c>
      <c r="R455" s="433"/>
      <c r="S455" s="436" t="str">
        <f t="shared" si="220"/>
        <v/>
      </c>
      <c r="T455" s="437">
        <f ca="1">SUMIF($N$8:S$9,"QUANT.",N455:S455)</f>
        <v>0</v>
      </c>
      <c r="U455" s="438">
        <f t="shared" ca="1" si="215"/>
        <v>0</v>
      </c>
      <c r="V455" s="450" t="str">
        <f t="shared" si="217"/>
        <v/>
      </c>
      <c r="W455" s="451">
        <f t="shared" ca="1" si="221"/>
        <v>0</v>
      </c>
      <c r="X455" s="451" t="e">
        <f t="shared" ca="1" si="222"/>
        <v>#VALUE!</v>
      </c>
    </row>
    <row r="456" spans="1:37">
      <c r="A456" s="615"/>
      <c r="B456" s="621"/>
      <c r="C456" s="595" t="str">
        <f>IF($B456="","",IFERROR(VLOOKUP($B456,SERVIÇOS!$A:$F,2,0),IFERROR(VLOOKUP($B456,'COMPOSIÇÕES COMPLEMENTARES '!$C:$K,2,0),"")))</f>
        <v/>
      </c>
      <c r="D456" s="617" t="str">
        <f>IF($B456="","",IFERROR(VLOOKUP($B456,SERVIÇOS!$A:$F,3,0),IFERROR(VLOOKUP($B456,'COMPOSIÇÕES COMPLEMENTARES '!$C:$K,3,0),"")))</f>
        <v/>
      </c>
      <c r="E456" s="618"/>
      <c r="F456" s="619" t="str">
        <f>IF($B456="","",IFERROR(VLOOKUP($B456,SERVIÇOS!$A:$F,4,0),IFERROR(VLOOKUP($B456,'COMPOSIÇÕES COMPLEMENTARES '!$C:$K,6,0),"")))</f>
        <v/>
      </c>
      <c r="G456" s="619" t="str">
        <f>IF($B456="","",IFERROR(VLOOKUP($B456,SERVIÇOS!$A:$F,5,0),IFERROR(VLOOKUP($B456,'COMPOSIÇÕES COMPLEMENTARES '!$C:$K,7,0),"")))</f>
        <v/>
      </c>
      <c r="H456" s="619" t="str">
        <f t="shared" si="216"/>
        <v/>
      </c>
      <c r="I456" s="619" t="str">
        <f t="shared" ref="I456:I519" si="223">IF(E456="","",TRUNC((E456*F456),2))</f>
        <v/>
      </c>
      <c r="J456" s="619" t="str">
        <f t="shared" ref="J456:J519" si="224">IF(E456="","",TRUNC((E456*G456),2))</f>
        <v/>
      </c>
      <c r="K456" s="619" t="str">
        <f t="shared" si="213"/>
        <v/>
      </c>
      <c r="L456" s="619"/>
      <c r="N456" s="433"/>
      <c r="O456" s="434" t="str">
        <f t="shared" si="218"/>
        <v/>
      </c>
      <c r="P456" s="433"/>
      <c r="Q456" s="435" t="str">
        <f t="shared" si="219"/>
        <v/>
      </c>
      <c r="R456" s="433"/>
      <c r="S456" s="436" t="str">
        <f t="shared" si="220"/>
        <v/>
      </c>
      <c r="T456" s="437">
        <f ca="1">SUMIF($N$8:S$9,"QUANT.",N456:S456)</f>
        <v>0</v>
      </c>
      <c r="U456" s="438">
        <f t="shared" ca="1" si="215"/>
        <v>0</v>
      </c>
      <c r="V456" s="450" t="str">
        <f t="shared" si="217"/>
        <v/>
      </c>
      <c r="W456" s="451">
        <f t="shared" ca="1" si="221"/>
        <v>0</v>
      </c>
      <c r="X456" s="451" t="e">
        <f t="shared" ca="1" si="222"/>
        <v>#VALUE!</v>
      </c>
    </row>
    <row r="457" spans="1:37">
      <c r="A457" s="615"/>
      <c r="B457" s="621"/>
      <c r="C457" s="595" t="str">
        <f>IF($B457="","",IFERROR(VLOOKUP($B457,SERVIÇOS!$A:$F,2,0),IFERROR(VLOOKUP($B457,'COMPOSIÇÕES COMPLEMENTARES '!$C:$K,2,0),"")))</f>
        <v/>
      </c>
      <c r="D457" s="617" t="str">
        <f>IF($B457="","",IFERROR(VLOOKUP($B457,SERVIÇOS!$A:$F,3,0),IFERROR(VLOOKUP($B457,'COMPOSIÇÕES COMPLEMENTARES '!$C:$K,3,0),"")))</f>
        <v/>
      </c>
      <c r="E457" s="618"/>
      <c r="F457" s="619" t="str">
        <f>IF($B457="","",IFERROR(VLOOKUP($B457,SERVIÇOS!$A:$F,4,0),IFERROR(VLOOKUP($B457,'COMPOSIÇÕES COMPLEMENTARES '!$C:$K,6,0),"")))</f>
        <v/>
      </c>
      <c r="G457" s="619" t="str">
        <f>IF($B457="","",IFERROR(VLOOKUP($B457,SERVIÇOS!$A:$F,5,0),IFERROR(VLOOKUP($B457,'COMPOSIÇÕES COMPLEMENTARES '!$C:$K,7,0),"")))</f>
        <v/>
      </c>
      <c r="H457" s="619" t="str">
        <f t="shared" si="216"/>
        <v/>
      </c>
      <c r="I457" s="619" t="str">
        <f t="shared" si="223"/>
        <v/>
      </c>
      <c r="J457" s="619" t="str">
        <f t="shared" si="224"/>
        <v/>
      </c>
      <c r="K457" s="619" t="str">
        <f t="shared" si="213"/>
        <v/>
      </c>
      <c r="L457" s="619"/>
      <c r="N457" s="433"/>
      <c r="O457" s="434" t="str">
        <f t="shared" si="218"/>
        <v/>
      </c>
      <c r="P457" s="433"/>
      <c r="Q457" s="435" t="str">
        <f t="shared" si="219"/>
        <v/>
      </c>
      <c r="R457" s="433"/>
      <c r="S457" s="436" t="str">
        <f t="shared" si="220"/>
        <v/>
      </c>
      <c r="T457" s="437">
        <f ca="1">SUMIF($N$8:S$9,"QUANT.",N457:S457)</f>
        <v>0</v>
      </c>
      <c r="U457" s="438">
        <f t="shared" ca="1" si="215"/>
        <v>0</v>
      </c>
      <c r="V457" s="450" t="str">
        <f t="shared" si="217"/>
        <v/>
      </c>
      <c r="W457" s="451">
        <f t="shared" ca="1" si="221"/>
        <v>0</v>
      </c>
      <c r="X457" s="451" t="e">
        <f t="shared" ca="1" si="222"/>
        <v>#VALUE!</v>
      </c>
    </row>
    <row r="458" spans="1:37">
      <c r="A458" s="615"/>
      <c r="B458" s="621"/>
      <c r="C458" s="595" t="str">
        <f>IF($B458="","",IFERROR(VLOOKUP($B458,SERVIÇOS!$A:$F,2,0),IFERROR(VLOOKUP($B458,'COMPOSIÇÕES COMPLEMENTARES '!$C:$K,2,0),"")))</f>
        <v/>
      </c>
      <c r="D458" s="617" t="str">
        <f>IF($B458="","",IFERROR(VLOOKUP($B458,SERVIÇOS!$A:$F,3,0),IFERROR(VLOOKUP($B458,'COMPOSIÇÕES COMPLEMENTARES '!$C:$K,3,0),"")))</f>
        <v/>
      </c>
      <c r="E458" s="618"/>
      <c r="F458" s="619" t="str">
        <f>IF($B458="","",IFERROR(VLOOKUP($B458,SERVIÇOS!$A:$F,4,0),IFERROR(VLOOKUP($B458,'COMPOSIÇÕES COMPLEMENTARES '!$C:$K,6,0),"")))</f>
        <v/>
      </c>
      <c r="G458" s="619" t="str">
        <f>IF($B458="","",IFERROR(VLOOKUP($B458,SERVIÇOS!$A:$F,5,0),IFERROR(VLOOKUP($B458,'COMPOSIÇÕES COMPLEMENTARES '!$C:$K,7,0),"")))</f>
        <v/>
      </c>
      <c r="H458" s="619" t="str">
        <f t="shared" si="216"/>
        <v/>
      </c>
      <c r="I458" s="619" t="str">
        <f t="shared" si="223"/>
        <v/>
      </c>
      <c r="J458" s="619" t="str">
        <f t="shared" si="224"/>
        <v/>
      </c>
      <c r="K458" s="619" t="str">
        <f t="shared" si="213"/>
        <v/>
      </c>
      <c r="L458" s="619"/>
      <c r="N458" s="433"/>
      <c r="O458" s="434" t="str">
        <f t="shared" si="218"/>
        <v/>
      </c>
      <c r="P458" s="433"/>
      <c r="Q458" s="435" t="str">
        <f t="shared" si="219"/>
        <v/>
      </c>
      <c r="R458" s="433"/>
      <c r="S458" s="436" t="str">
        <f t="shared" si="220"/>
        <v/>
      </c>
      <c r="T458" s="437">
        <f ca="1">SUMIF($N$8:S$9,"QUANT.",N458:S458)</f>
        <v>0</v>
      </c>
      <c r="U458" s="438">
        <f t="shared" ca="1" si="215"/>
        <v>0</v>
      </c>
      <c r="V458" s="450" t="str">
        <f t="shared" si="217"/>
        <v/>
      </c>
      <c r="W458" s="451">
        <f t="shared" ca="1" si="221"/>
        <v>0</v>
      </c>
      <c r="X458" s="451" t="e">
        <f t="shared" ca="1" si="222"/>
        <v>#VALUE!</v>
      </c>
    </row>
    <row r="459" spans="1:37">
      <c r="A459" s="615"/>
      <c r="B459" s="621"/>
      <c r="C459" s="595" t="str">
        <f>IF($B459="","",IFERROR(VLOOKUP($B459,SERVIÇOS!$A:$F,2,0),IFERROR(VLOOKUP($B459,'COMPOSIÇÕES COMPLEMENTARES '!$C:$K,2,0),"")))</f>
        <v/>
      </c>
      <c r="D459" s="617" t="str">
        <f>IF($B459="","",IFERROR(VLOOKUP($B459,SERVIÇOS!$A:$F,3,0),IFERROR(VLOOKUP($B459,'COMPOSIÇÕES COMPLEMENTARES '!$C:$K,3,0),"")))</f>
        <v/>
      </c>
      <c r="E459" s="618"/>
      <c r="F459" s="619" t="str">
        <f>IF($B459="","",IFERROR(VLOOKUP($B459,SERVIÇOS!$A:$F,4,0),IFERROR(VLOOKUP($B459,'COMPOSIÇÕES COMPLEMENTARES '!$C:$K,6,0),"")))</f>
        <v/>
      </c>
      <c r="G459" s="619" t="str">
        <f>IF($B459="","",IFERROR(VLOOKUP($B459,SERVIÇOS!$A:$F,5,0),IFERROR(VLOOKUP($B459,'COMPOSIÇÕES COMPLEMENTARES '!$C:$K,7,0),"")))</f>
        <v/>
      </c>
      <c r="H459" s="619" t="str">
        <f t="shared" si="216"/>
        <v/>
      </c>
      <c r="I459" s="619" t="str">
        <f t="shared" si="223"/>
        <v/>
      </c>
      <c r="J459" s="619" t="str">
        <f t="shared" si="224"/>
        <v/>
      </c>
      <c r="K459" s="619" t="str">
        <f t="shared" si="213"/>
        <v/>
      </c>
      <c r="L459" s="619"/>
      <c r="N459" s="433"/>
      <c r="O459" s="434" t="str">
        <f t="shared" si="218"/>
        <v/>
      </c>
      <c r="P459" s="433"/>
      <c r="Q459" s="435" t="str">
        <f t="shared" si="219"/>
        <v/>
      </c>
      <c r="R459" s="433"/>
      <c r="S459" s="436" t="str">
        <f t="shared" si="220"/>
        <v/>
      </c>
      <c r="T459" s="437">
        <f ca="1">SUMIF($N$8:S$9,"QUANT.",N459:S459)</f>
        <v>0</v>
      </c>
      <c r="U459" s="438">
        <f t="shared" ca="1" si="215"/>
        <v>0</v>
      </c>
      <c r="V459" s="450" t="str">
        <f t="shared" si="217"/>
        <v/>
      </c>
      <c r="W459" s="451">
        <f t="shared" ca="1" si="221"/>
        <v>0</v>
      </c>
      <c r="X459" s="451" t="e">
        <f t="shared" ca="1" si="222"/>
        <v>#VALUE!</v>
      </c>
    </row>
    <row r="460" spans="1:37">
      <c r="A460" s="615"/>
      <c r="B460" s="621"/>
      <c r="C460" s="595" t="str">
        <f>IF($B460="","",IFERROR(VLOOKUP($B460,SERVIÇOS!$A:$F,2,0),IFERROR(VLOOKUP($B460,'COMPOSIÇÕES COMPLEMENTARES '!$C:$K,2,0),"")))</f>
        <v/>
      </c>
      <c r="D460" s="617" t="str">
        <f>IF($B460="","",IFERROR(VLOOKUP($B460,SERVIÇOS!$A:$F,3,0),IFERROR(VLOOKUP($B460,'COMPOSIÇÕES COMPLEMENTARES '!$C:$K,3,0),"")))</f>
        <v/>
      </c>
      <c r="E460" s="618"/>
      <c r="F460" s="619" t="str">
        <f>IF($B460="","",IFERROR(VLOOKUP($B460,SERVIÇOS!$A:$F,4,0),IFERROR(VLOOKUP($B460,'COMPOSIÇÕES COMPLEMENTARES '!$C:$K,6,0),"")))</f>
        <v/>
      </c>
      <c r="G460" s="619" t="str">
        <f>IF($B460="","",IFERROR(VLOOKUP($B460,SERVIÇOS!$A:$F,5,0),IFERROR(VLOOKUP($B460,'COMPOSIÇÕES COMPLEMENTARES '!$C:$K,7,0),"")))</f>
        <v/>
      </c>
      <c r="H460" s="619" t="str">
        <f t="shared" si="216"/>
        <v/>
      </c>
      <c r="I460" s="619" t="str">
        <f t="shared" si="223"/>
        <v/>
      </c>
      <c r="J460" s="619" t="str">
        <f t="shared" si="224"/>
        <v/>
      </c>
      <c r="K460" s="619" t="str">
        <f t="shared" si="213"/>
        <v/>
      </c>
      <c r="L460" s="619"/>
      <c r="N460" s="433"/>
      <c r="O460" s="434" t="str">
        <f t="shared" si="218"/>
        <v/>
      </c>
      <c r="P460" s="433"/>
      <c r="Q460" s="435" t="str">
        <f t="shared" si="219"/>
        <v/>
      </c>
      <c r="R460" s="433"/>
      <c r="S460" s="436" t="str">
        <f t="shared" si="220"/>
        <v/>
      </c>
      <c r="T460" s="437">
        <f ca="1">SUMIF($N$8:S$9,"QUANT.",N460:S460)</f>
        <v>0</v>
      </c>
      <c r="U460" s="438">
        <f t="shared" ca="1" si="215"/>
        <v>0</v>
      </c>
      <c r="V460" s="450" t="str">
        <f t="shared" si="217"/>
        <v/>
      </c>
      <c r="W460" s="451">
        <f t="shared" ca="1" si="221"/>
        <v>0</v>
      </c>
      <c r="X460" s="451" t="e">
        <f t="shared" ca="1" si="222"/>
        <v>#VALUE!</v>
      </c>
    </row>
    <row r="461" spans="1:37">
      <c r="A461" s="615"/>
      <c r="B461" s="621"/>
      <c r="C461" s="595" t="str">
        <f>IF($B461="","",IFERROR(VLOOKUP($B461,SERVIÇOS!$A:$F,2,0),IFERROR(VLOOKUP($B461,'COMPOSIÇÕES COMPLEMENTARES '!$C:$K,2,0),"")))</f>
        <v/>
      </c>
      <c r="D461" s="617" t="str">
        <f>IF($B461="","",IFERROR(VLOOKUP($B461,SERVIÇOS!$A:$F,3,0),IFERROR(VLOOKUP($B461,'COMPOSIÇÕES COMPLEMENTARES '!$C:$K,3,0),"")))</f>
        <v/>
      </c>
      <c r="E461" s="618"/>
      <c r="F461" s="619" t="str">
        <f>IF($B461="","",IFERROR(VLOOKUP($B461,SERVIÇOS!$A:$F,4,0),IFERROR(VLOOKUP($B461,'COMPOSIÇÕES COMPLEMENTARES '!$C:$K,6,0),"")))</f>
        <v/>
      </c>
      <c r="G461" s="619" t="str">
        <f>IF($B461="","",IFERROR(VLOOKUP($B461,SERVIÇOS!$A:$F,5,0),IFERROR(VLOOKUP($B461,'COMPOSIÇÕES COMPLEMENTARES '!$C:$K,7,0),"")))</f>
        <v/>
      </c>
      <c r="H461" s="619" t="str">
        <f t="shared" si="216"/>
        <v/>
      </c>
      <c r="I461" s="619" t="str">
        <f t="shared" si="223"/>
        <v/>
      </c>
      <c r="J461" s="619" t="str">
        <f t="shared" si="224"/>
        <v/>
      </c>
      <c r="K461" s="619" t="str">
        <f t="shared" si="213"/>
        <v/>
      </c>
      <c r="L461" s="619"/>
      <c r="N461" s="433"/>
      <c r="O461" s="434" t="str">
        <f t="shared" si="218"/>
        <v/>
      </c>
      <c r="P461" s="433"/>
      <c r="Q461" s="435" t="str">
        <f t="shared" si="219"/>
        <v/>
      </c>
      <c r="R461" s="433"/>
      <c r="S461" s="436" t="str">
        <f t="shared" si="220"/>
        <v/>
      </c>
      <c r="T461" s="437">
        <f ca="1">SUMIF($N$8:S$9,"QUANT.",N461:S461)</f>
        <v>0</v>
      </c>
      <c r="U461" s="438">
        <f t="shared" ca="1" si="215"/>
        <v>0</v>
      </c>
      <c r="V461" s="450" t="str">
        <f t="shared" si="217"/>
        <v/>
      </c>
      <c r="W461" s="451">
        <f t="shared" ca="1" si="221"/>
        <v>0</v>
      </c>
      <c r="X461" s="451" t="e">
        <f t="shared" ca="1" si="222"/>
        <v>#VALUE!</v>
      </c>
    </row>
    <row r="462" spans="1:37">
      <c r="A462" s="615"/>
      <c r="B462" s="621"/>
      <c r="C462" s="595" t="str">
        <f>IF($B462="","",IFERROR(VLOOKUP($B462,SERVIÇOS!$A:$F,2,0),IFERROR(VLOOKUP($B462,'COMPOSIÇÕES COMPLEMENTARES '!$C:$K,2,0),"")))</f>
        <v/>
      </c>
      <c r="D462" s="617" t="str">
        <f>IF($B462="","",IFERROR(VLOOKUP($B462,SERVIÇOS!$A:$F,3,0),IFERROR(VLOOKUP($B462,'COMPOSIÇÕES COMPLEMENTARES '!$C:$K,3,0),"")))</f>
        <v/>
      </c>
      <c r="E462" s="618"/>
      <c r="F462" s="619" t="str">
        <f>IF($B462="","",IFERROR(VLOOKUP($B462,SERVIÇOS!$A:$F,4,0),IFERROR(VLOOKUP($B462,'COMPOSIÇÕES COMPLEMENTARES '!$C:$K,6,0),"")))</f>
        <v/>
      </c>
      <c r="G462" s="619" t="str">
        <f>IF($B462="","",IFERROR(VLOOKUP($B462,SERVIÇOS!$A:$F,5,0),IFERROR(VLOOKUP($B462,'COMPOSIÇÕES COMPLEMENTARES '!$C:$K,7,0),"")))</f>
        <v/>
      </c>
      <c r="H462" s="619" t="str">
        <f t="shared" si="216"/>
        <v/>
      </c>
      <c r="I462" s="619" t="str">
        <f t="shared" si="223"/>
        <v/>
      </c>
      <c r="J462" s="619" t="str">
        <f t="shared" si="224"/>
        <v/>
      </c>
      <c r="K462" s="619" t="str">
        <f t="shared" si="213"/>
        <v/>
      </c>
      <c r="L462" s="619"/>
      <c r="N462" s="433"/>
      <c r="O462" s="434" t="str">
        <f t="shared" si="218"/>
        <v/>
      </c>
      <c r="P462" s="433"/>
      <c r="Q462" s="435" t="str">
        <f t="shared" si="219"/>
        <v/>
      </c>
      <c r="R462" s="433"/>
      <c r="S462" s="436" t="str">
        <f t="shared" si="220"/>
        <v/>
      </c>
      <c r="T462" s="437">
        <f ca="1">SUMIF($N$8:S$9,"QUANT.",N462:S462)</f>
        <v>0</v>
      </c>
      <c r="U462" s="438">
        <f t="shared" ca="1" si="215"/>
        <v>0</v>
      </c>
      <c r="V462" s="450" t="str">
        <f t="shared" si="217"/>
        <v/>
      </c>
      <c r="W462" s="451">
        <f t="shared" ca="1" si="221"/>
        <v>0</v>
      </c>
      <c r="X462" s="451" t="e">
        <f t="shared" ca="1" si="222"/>
        <v>#VALUE!</v>
      </c>
    </row>
    <row r="463" spans="1:37">
      <c r="A463" s="615"/>
      <c r="B463" s="621"/>
      <c r="C463" s="595" t="str">
        <f>IF($B463="","",IFERROR(VLOOKUP($B463,SERVIÇOS!$A:$F,2,0),IFERROR(VLOOKUP($B463,'COMPOSIÇÕES COMPLEMENTARES '!$C:$K,2,0),"")))</f>
        <v/>
      </c>
      <c r="D463" s="617" t="str">
        <f>IF($B463="","",IFERROR(VLOOKUP($B463,SERVIÇOS!$A:$F,3,0),IFERROR(VLOOKUP($B463,'COMPOSIÇÕES COMPLEMENTARES '!$C:$K,3,0),"")))</f>
        <v/>
      </c>
      <c r="E463" s="618"/>
      <c r="F463" s="619" t="str">
        <f>IF($B463="","",IFERROR(VLOOKUP($B463,SERVIÇOS!$A:$F,4,0),IFERROR(VLOOKUP($B463,'COMPOSIÇÕES COMPLEMENTARES '!$C:$K,6,0),"")))</f>
        <v/>
      </c>
      <c r="G463" s="619" t="str">
        <f>IF($B463="","",IFERROR(VLOOKUP($B463,SERVIÇOS!$A:$F,5,0),IFERROR(VLOOKUP($B463,'COMPOSIÇÕES COMPLEMENTARES '!$C:$K,7,0),"")))</f>
        <v/>
      </c>
      <c r="H463" s="619" t="str">
        <f t="shared" si="216"/>
        <v/>
      </c>
      <c r="I463" s="619" t="str">
        <f t="shared" si="223"/>
        <v/>
      </c>
      <c r="J463" s="619" t="str">
        <f t="shared" si="224"/>
        <v/>
      </c>
      <c r="K463" s="619" t="str">
        <f t="shared" si="213"/>
        <v/>
      </c>
      <c r="L463" s="619"/>
      <c r="N463" s="433"/>
      <c r="O463" s="434" t="str">
        <f t="shared" si="218"/>
        <v/>
      </c>
      <c r="P463" s="433"/>
      <c r="Q463" s="435" t="str">
        <f t="shared" si="219"/>
        <v/>
      </c>
      <c r="R463" s="433"/>
      <c r="S463" s="436" t="str">
        <f t="shared" si="220"/>
        <v/>
      </c>
      <c r="T463" s="437">
        <f ca="1">SUMIF($N$8:S$9,"QUANT.",N463:S463)</f>
        <v>0</v>
      </c>
      <c r="U463" s="438">
        <f t="shared" ca="1" si="215"/>
        <v>0</v>
      </c>
      <c r="V463" s="450" t="str">
        <f t="shared" si="217"/>
        <v/>
      </c>
      <c r="W463" s="451">
        <f t="shared" ca="1" si="221"/>
        <v>0</v>
      </c>
      <c r="X463" s="451" t="e">
        <f t="shared" ca="1" si="222"/>
        <v>#VALUE!</v>
      </c>
    </row>
    <row r="464" spans="1:37">
      <c r="A464" s="615"/>
      <c r="B464" s="621"/>
      <c r="C464" s="595" t="str">
        <f>IF($B464="","",IFERROR(VLOOKUP($B464,SERVIÇOS!$A:$F,2,0),IFERROR(VLOOKUP($B464,'COMPOSIÇÕES COMPLEMENTARES '!$C:$K,2,0),"")))</f>
        <v/>
      </c>
      <c r="D464" s="617" t="str">
        <f>IF($B464="","",IFERROR(VLOOKUP($B464,SERVIÇOS!$A:$F,3,0),IFERROR(VLOOKUP($B464,'COMPOSIÇÕES COMPLEMENTARES '!$C:$K,3,0),"")))</f>
        <v/>
      </c>
      <c r="E464" s="618"/>
      <c r="F464" s="619" t="str">
        <f>IF($B464="","",IFERROR(VLOOKUP($B464,SERVIÇOS!$A:$F,4,0),IFERROR(VLOOKUP($B464,'COMPOSIÇÕES COMPLEMENTARES '!$C:$K,6,0),"")))</f>
        <v/>
      </c>
      <c r="G464" s="619" t="str">
        <f>IF($B464="","",IFERROR(VLOOKUP($B464,SERVIÇOS!$A:$F,5,0),IFERROR(VLOOKUP($B464,'COMPOSIÇÕES COMPLEMENTARES '!$C:$K,7,0),"")))</f>
        <v/>
      </c>
      <c r="H464" s="619" t="str">
        <f t="shared" si="216"/>
        <v/>
      </c>
      <c r="I464" s="619" t="str">
        <f t="shared" si="223"/>
        <v/>
      </c>
      <c r="J464" s="619" t="str">
        <f t="shared" si="224"/>
        <v/>
      </c>
      <c r="K464" s="619" t="str">
        <f t="shared" si="213"/>
        <v/>
      </c>
      <c r="L464" s="619"/>
      <c r="N464" s="433"/>
      <c r="O464" s="434" t="str">
        <f t="shared" si="218"/>
        <v/>
      </c>
      <c r="P464" s="433"/>
      <c r="Q464" s="435" t="str">
        <f t="shared" si="219"/>
        <v/>
      </c>
      <c r="R464" s="433"/>
      <c r="S464" s="436" t="str">
        <f t="shared" si="220"/>
        <v/>
      </c>
      <c r="T464" s="437">
        <f ca="1">SUMIF($N$8:S$9,"QUANT.",N464:S464)</f>
        <v>0</v>
      </c>
      <c r="U464" s="438">
        <f t="shared" ca="1" si="215"/>
        <v>0</v>
      </c>
      <c r="V464" s="450" t="str">
        <f t="shared" si="217"/>
        <v/>
      </c>
      <c r="W464" s="451">
        <f t="shared" ca="1" si="221"/>
        <v>0</v>
      </c>
      <c r="X464" s="451" t="e">
        <f t="shared" ca="1" si="222"/>
        <v>#VALUE!</v>
      </c>
    </row>
    <row r="465" spans="1:24">
      <c r="A465" s="615"/>
      <c r="B465" s="621"/>
      <c r="C465" s="595" t="str">
        <f>IF($B465="","",IFERROR(VLOOKUP($B465,SERVIÇOS!$A:$F,2,0),IFERROR(VLOOKUP($B465,'COMPOSIÇÕES COMPLEMENTARES '!$C:$K,2,0),"")))</f>
        <v/>
      </c>
      <c r="D465" s="617" t="str">
        <f>IF($B465="","",IFERROR(VLOOKUP($B465,SERVIÇOS!$A:$F,3,0),IFERROR(VLOOKUP($B465,'COMPOSIÇÕES COMPLEMENTARES '!$C:$K,3,0),"")))</f>
        <v/>
      </c>
      <c r="E465" s="618"/>
      <c r="F465" s="619" t="str">
        <f>IF($B465="","",IFERROR(VLOOKUP($B465,SERVIÇOS!$A:$F,4,0),IFERROR(VLOOKUP($B465,'COMPOSIÇÕES COMPLEMENTARES '!$C:$K,6,0),"")))</f>
        <v/>
      </c>
      <c r="G465" s="619" t="str">
        <f>IF($B465="","",IFERROR(VLOOKUP($B465,SERVIÇOS!$A:$F,5,0),IFERROR(VLOOKUP($B465,'COMPOSIÇÕES COMPLEMENTARES '!$C:$K,7,0),"")))</f>
        <v/>
      </c>
      <c r="H465" s="619" t="str">
        <f t="shared" si="216"/>
        <v/>
      </c>
      <c r="I465" s="619" t="str">
        <f t="shared" si="223"/>
        <v/>
      </c>
      <c r="J465" s="619" t="str">
        <f t="shared" si="224"/>
        <v/>
      </c>
      <c r="K465" s="619" t="str">
        <f t="shared" ref="K465:K528" si="225">IF(E465="","",I465+J465)</f>
        <v/>
      </c>
      <c r="L465" s="619"/>
      <c r="N465" s="433"/>
      <c r="O465" s="434" t="str">
        <f t="shared" si="218"/>
        <v/>
      </c>
      <c r="P465" s="433"/>
      <c r="Q465" s="435" t="str">
        <f t="shared" si="219"/>
        <v/>
      </c>
      <c r="R465" s="433"/>
      <c r="S465" s="436" t="str">
        <f t="shared" si="220"/>
        <v/>
      </c>
      <c r="T465" s="437">
        <f ca="1">SUMIF($N$8:S$9,"QUANT.",N465:S465)</f>
        <v>0</v>
      </c>
      <c r="U465" s="438">
        <f t="shared" ca="1" si="215"/>
        <v>0</v>
      </c>
      <c r="V465" s="450" t="str">
        <f t="shared" si="217"/>
        <v/>
      </c>
      <c r="W465" s="451">
        <f t="shared" ca="1" si="221"/>
        <v>0</v>
      </c>
      <c r="X465" s="451" t="e">
        <f t="shared" ca="1" si="222"/>
        <v>#VALUE!</v>
      </c>
    </row>
    <row r="466" spans="1:24">
      <c r="A466" s="615"/>
      <c r="B466" s="621"/>
      <c r="C466" s="595" t="str">
        <f>IF($B466="","",IFERROR(VLOOKUP($B466,SERVIÇOS!$A:$F,2,0),IFERROR(VLOOKUP($B466,'COMPOSIÇÕES COMPLEMENTARES '!$C:$K,2,0),"")))</f>
        <v/>
      </c>
      <c r="D466" s="617" t="str">
        <f>IF($B466="","",IFERROR(VLOOKUP($B466,SERVIÇOS!$A:$F,3,0),IFERROR(VLOOKUP($B466,'COMPOSIÇÕES COMPLEMENTARES '!$C:$K,3,0),"")))</f>
        <v/>
      </c>
      <c r="E466" s="618"/>
      <c r="F466" s="619" t="str">
        <f>IF($B466="","",IFERROR(VLOOKUP($B466,SERVIÇOS!$A:$F,4,0),IFERROR(VLOOKUP($B466,'COMPOSIÇÕES COMPLEMENTARES '!$C:$K,6,0),"")))</f>
        <v/>
      </c>
      <c r="G466" s="619" t="str">
        <f>IF($B466="","",IFERROR(VLOOKUP($B466,SERVIÇOS!$A:$F,5,0),IFERROR(VLOOKUP($B466,'COMPOSIÇÕES COMPLEMENTARES '!$C:$K,7,0),"")))</f>
        <v/>
      </c>
      <c r="H466" s="619" t="str">
        <f t="shared" si="216"/>
        <v/>
      </c>
      <c r="I466" s="619" t="str">
        <f t="shared" si="223"/>
        <v/>
      </c>
      <c r="J466" s="619" t="str">
        <f t="shared" si="224"/>
        <v/>
      </c>
      <c r="K466" s="619" t="str">
        <f t="shared" si="225"/>
        <v/>
      </c>
      <c r="L466" s="619"/>
      <c r="N466" s="433"/>
      <c r="O466" s="434" t="str">
        <f t="shared" si="218"/>
        <v/>
      </c>
      <c r="P466" s="433"/>
      <c r="Q466" s="435" t="str">
        <f t="shared" si="219"/>
        <v/>
      </c>
      <c r="R466" s="433"/>
      <c r="S466" s="436" t="str">
        <f t="shared" si="220"/>
        <v/>
      </c>
      <c r="T466" s="437">
        <f ca="1">SUMIF($N$8:S$9,"QUANT.",N466:S466)</f>
        <v>0</v>
      </c>
      <c r="U466" s="438">
        <f t="shared" ca="1" si="215"/>
        <v>0</v>
      </c>
      <c r="V466" s="450" t="str">
        <f t="shared" si="217"/>
        <v/>
      </c>
      <c r="W466" s="451">
        <f t="shared" ca="1" si="221"/>
        <v>0</v>
      </c>
      <c r="X466" s="451" t="e">
        <f t="shared" ca="1" si="222"/>
        <v>#VALUE!</v>
      </c>
    </row>
    <row r="467" spans="1:24">
      <c r="A467" s="615"/>
      <c r="B467" s="621"/>
      <c r="C467" s="595" t="str">
        <f>IF($B467="","",IFERROR(VLOOKUP($B467,SERVIÇOS!$A:$F,2,0),IFERROR(VLOOKUP($B467,'COMPOSIÇÕES COMPLEMENTARES '!$C:$K,2,0),"")))</f>
        <v/>
      </c>
      <c r="D467" s="617" t="str">
        <f>IF($B467="","",IFERROR(VLOOKUP($B467,SERVIÇOS!$A:$F,3,0),IFERROR(VLOOKUP($B467,'COMPOSIÇÕES COMPLEMENTARES '!$C:$K,3,0),"")))</f>
        <v/>
      </c>
      <c r="E467" s="618"/>
      <c r="F467" s="619" t="str">
        <f>IF($B467="","",IFERROR(VLOOKUP($B467,SERVIÇOS!$A:$F,4,0),IFERROR(VLOOKUP($B467,'COMPOSIÇÕES COMPLEMENTARES '!$C:$K,6,0),"")))</f>
        <v/>
      </c>
      <c r="G467" s="619" t="str">
        <f>IF($B467="","",IFERROR(VLOOKUP($B467,SERVIÇOS!$A:$F,5,0),IFERROR(VLOOKUP($B467,'COMPOSIÇÕES COMPLEMENTARES '!$C:$K,7,0),"")))</f>
        <v/>
      </c>
      <c r="H467" s="619" t="str">
        <f t="shared" si="216"/>
        <v/>
      </c>
      <c r="I467" s="619" t="str">
        <f t="shared" si="223"/>
        <v/>
      </c>
      <c r="J467" s="619" t="str">
        <f t="shared" si="224"/>
        <v/>
      </c>
      <c r="K467" s="619" t="str">
        <f t="shared" si="225"/>
        <v/>
      </c>
      <c r="L467" s="619"/>
      <c r="N467" s="433"/>
      <c r="O467" s="434" t="str">
        <f t="shared" si="218"/>
        <v/>
      </c>
      <c r="P467" s="433"/>
      <c r="Q467" s="435" t="str">
        <f t="shared" si="219"/>
        <v/>
      </c>
      <c r="R467" s="433"/>
      <c r="S467" s="436" t="str">
        <f t="shared" si="220"/>
        <v/>
      </c>
      <c r="T467" s="437">
        <f ca="1">SUMIF($N$8:S$9,"QUANT.",N467:S467)</f>
        <v>0</v>
      </c>
      <c r="U467" s="438">
        <f t="shared" ca="1" si="215"/>
        <v>0</v>
      </c>
      <c r="V467" s="450" t="str">
        <f t="shared" si="217"/>
        <v/>
      </c>
      <c r="W467" s="451">
        <f t="shared" ca="1" si="221"/>
        <v>0</v>
      </c>
      <c r="X467" s="451" t="e">
        <f t="shared" ca="1" si="222"/>
        <v>#VALUE!</v>
      </c>
    </row>
    <row r="468" spans="1:24">
      <c r="A468" s="615"/>
      <c r="B468" s="621"/>
      <c r="C468" s="595" t="str">
        <f>IF($B468="","",IFERROR(VLOOKUP($B468,SERVIÇOS!$A:$F,2,0),IFERROR(VLOOKUP($B468,'COMPOSIÇÕES COMPLEMENTARES '!$C:$K,2,0),"")))</f>
        <v/>
      </c>
      <c r="D468" s="617" t="str">
        <f>IF($B468="","",IFERROR(VLOOKUP($B468,SERVIÇOS!$A:$F,3,0),IFERROR(VLOOKUP($B468,'COMPOSIÇÕES COMPLEMENTARES '!$C:$K,3,0),"")))</f>
        <v/>
      </c>
      <c r="E468" s="618"/>
      <c r="F468" s="619" t="str">
        <f>IF($B468="","",IFERROR(VLOOKUP($B468,SERVIÇOS!$A:$F,4,0),IFERROR(VLOOKUP($B468,'COMPOSIÇÕES COMPLEMENTARES '!$C:$K,6,0),"")))</f>
        <v/>
      </c>
      <c r="G468" s="619" t="str">
        <f>IF($B468="","",IFERROR(VLOOKUP($B468,SERVIÇOS!$A:$F,5,0),IFERROR(VLOOKUP($B468,'COMPOSIÇÕES COMPLEMENTARES '!$C:$K,7,0),"")))</f>
        <v/>
      </c>
      <c r="H468" s="619" t="str">
        <f t="shared" si="216"/>
        <v/>
      </c>
      <c r="I468" s="619" t="str">
        <f t="shared" si="223"/>
        <v/>
      </c>
      <c r="J468" s="619" t="str">
        <f t="shared" si="224"/>
        <v/>
      </c>
      <c r="K468" s="619" t="str">
        <f t="shared" si="225"/>
        <v/>
      </c>
      <c r="L468" s="619"/>
      <c r="N468" s="433"/>
      <c r="O468" s="434" t="str">
        <f t="shared" si="218"/>
        <v/>
      </c>
      <c r="P468" s="433"/>
      <c r="Q468" s="435" t="str">
        <f t="shared" si="219"/>
        <v/>
      </c>
      <c r="R468" s="433"/>
      <c r="S468" s="436" t="str">
        <f t="shared" si="220"/>
        <v/>
      </c>
      <c r="T468" s="437">
        <f ca="1">SUMIF($N$8:S$9,"QUANT.",N468:S468)</f>
        <v>0</v>
      </c>
      <c r="U468" s="438">
        <f t="shared" ca="1" si="215"/>
        <v>0</v>
      </c>
      <c r="V468" s="450" t="str">
        <f t="shared" si="217"/>
        <v/>
      </c>
      <c r="W468" s="451">
        <f t="shared" ca="1" si="221"/>
        <v>0</v>
      </c>
      <c r="X468" s="451" t="e">
        <f t="shared" ca="1" si="222"/>
        <v>#VALUE!</v>
      </c>
    </row>
    <row r="469" spans="1:24">
      <c r="A469" s="615"/>
      <c r="B469" s="621"/>
      <c r="C469" s="595" t="str">
        <f>IF($B469="","",IFERROR(VLOOKUP($B469,SERVIÇOS!$A:$F,2,0),IFERROR(VLOOKUP($B469,'COMPOSIÇÕES COMPLEMENTARES '!$C:$K,2,0),"")))</f>
        <v/>
      </c>
      <c r="D469" s="617" t="str">
        <f>IF($B469="","",IFERROR(VLOOKUP($B469,SERVIÇOS!$A:$F,3,0),IFERROR(VLOOKUP($B469,'COMPOSIÇÕES COMPLEMENTARES '!$C:$K,3,0),"")))</f>
        <v/>
      </c>
      <c r="E469" s="618"/>
      <c r="F469" s="619" t="str">
        <f>IF($B469="","",IFERROR(VLOOKUP($B469,SERVIÇOS!$A:$F,4,0),IFERROR(VLOOKUP($B469,'COMPOSIÇÕES COMPLEMENTARES '!$C:$K,6,0),"")))</f>
        <v/>
      </c>
      <c r="G469" s="619" t="str">
        <f>IF($B469="","",IFERROR(VLOOKUP($B469,SERVIÇOS!$A:$F,5,0),IFERROR(VLOOKUP($B469,'COMPOSIÇÕES COMPLEMENTARES '!$C:$K,7,0),"")))</f>
        <v/>
      </c>
      <c r="H469" s="619" t="str">
        <f t="shared" si="216"/>
        <v/>
      </c>
      <c r="I469" s="619" t="str">
        <f t="shared" si="223"/>
        <v/>
      </c>
      <c r="J469" s="619" t="str">
        <f t="shared" si="224"/>
        <v/>
      </c>
      <c r="K469" s="619" t="str">
        <f t="shared" si="225"/>
        <v/>
      </c>
      <c r="L469" s="619"/>
      <c r="N469" s="433"/>
      <c r="O469" s="434" t="str">
        <f t="shared" si="218"/>
        <v/>
      </c>
      <c r="P469" s="433"/>
      <c r="Q469" s="435" t="str">
        <f t="shared" si="219"/>
        <v/>
      </c>
      <c r="R469" s="433"/>
      <c r="S469" s="436" t="str">
        <f t="shared" si="220"/>
        <v/>
      </c>
      <c r="T469" s="437">
        <f ca="1">SUMIF($N$8:S$9,"QUANT.",N469:S469)</f>
        <v>0</v>
      </c>
      <c r="U469" s="438">
        <f t="shared" ca="1" si="215"/>
        <v>0</v>
      </c>
      <c r="V469" s="450" t="str">
        <f t="shared" si="217"/>
        <v/>
      </c>
      <c r="W469" s="451">
        <f t="shared" ca="1" si="221"/>
        <v>0</v>
      </c>
      <c r="X469" s="451" t="e">
        <f t="shared" ca="1" si="222"/>
        <v>#VALUE!</v>
      </c>
    </row>
    <row r="470" spans="1:24">
      <c r="A470" s="615"/>
      <c r="B470" s="621"/>
      <c r="C470" s="595" t="str">
        <f>IF($B470="","",IFERROR(VLOOKUP($B470,SERVIÇOS!$A:$F,2,0),IFERROR(VLOOKUP($B470,'COMPOSIÇÕES COMPLEMENTARES '!$C:$K,2,0),"")))</f>
        <v/>
      </c>
      <c r="D470" s="617" t="str">
        <f>IF($B470="","",IFERROR(VLOOKUP($B470,SERVIÇOS!$A:$F,3,0),IFERROR(VLOOKUP($B470,'COMPOSIÇÕES COMPLEMENTARES '!$C:$K,3,0),"")))</f>
        <v/>
      </c>
      <c r="E470" s="618"/>
      <c r="F470" s="619" t="str">
        <f>IF($B470="","",IFERROR(VLOOKUP($B470,SERVIÇOS!$A:$F,4,0),IFERROR(VLOOKUP($B470,'COMPOSIÇÕES COMPLEMENTARES '!$C:$K,6,0),"")))</f>
        <v/>
      </c>
      <c r="G470" s="619" t="str">
        <f>IF($B470="","",IFERROR(VLOOKUP($B470,SERVIÇOS!$A:$F,5,0),IFERROR(VLOOKUP($B470,'COMPOSIÇÕES COMPLEMENTARES '!$C:$K,7,0),"")))</f>
        <v/>
      </c>
      <c r="H470" s="619" t="str">
        <f t="shared" si="216"/>
        <v/>
      </c>
      <c r="I470" s="619" t="str">
        <f t="shared" si="223"/>
        <v/>
      </c>
      <c r="J470" s="619" t="str">
        <f t="shared" si="224"/>
        <v/>
      </c>
      <c r="K470" s="619" t="str">
        <f t="shared" si="225"/>
        <v/>
      </c>
      <c r="L470" s="619"/>
      <c r="N470" s="433"/>
      <c r="O470" s="434" t="str">
        <f t="shared" si="218"/>
        <v/>
      </c>
      <c r="P470" s="433"/>
      <c r="Q470" s="435" t="str">
        <f t="shared" si="219"/>
        <v/>
      </c>
      <c r="R470" s="433"/>
      <c r="S470" s="436" t="str">
        <f t="shared" si="220"/>
        <v/>
      </c>
      <c r="T470" s="437">
        <f ca="1">SUMIF($N$8:S$9,"QUANT.",N470:S470)</f>
        <v>0</v>
      </c>
      <c r="U470" s="438">
        <f t="shared" ca="1" si="215"/>
        <v>0</v>
      </c>
      <c r="V470" s="450" t="str">
        <f t="shared" si="217"/>
        <v/>
      </c>
      <c r="W470" s="451">
        <f t="shared" ca="1" si="221"/>
        <v>0</v>
      </c>
      <c r="X470" s="451" t="e">
        <f t="shared" ca="1" si="222"/>
        <v>#VALUE!</v>
      </c>
    </row>
    <row r="471" spans="1:24">
      <c r="A471" s="615"/>
      <c r="B471" s="621"/>
      <c r="C471" s="595" t="str">
        <f>IF($B471="","",IFERROR(VLOOKUP($B471,SERVIÇOS!$A:$F,2,0),IFERROR(VLOOKUP($B471,'COMPOSIÇÕES COMPLEMENTARES '!$C:$K,2,0),"")))</f>
        <v/>
      </c>
      <c r="D471" s="617" t="str">
        <f>IF($B471="","",IFERROR(VLOOKUP($B471,SERVIÇOS!$A:$F,3,0),IFERROR(VLOOKUP($B471,'COMPOSIÇÕES COMPLEMENTARES '!$C:$K,3,0),"")))</f>
        <v/>
      </c>
      <c r="E471" s="618"/>
      <c r="F471" s="619" t="str">
        <f>IF($B471="","",IFERROR(VLOOKUP($B471,SERVIÇOS!$A:$F,4,0),IFERROR(VLOOKUP($B471,'COMPOSIÇÕES COMPLEMENTARES '!$C:$K,6,0),"")))</f>
        <v/>
      </c>
      <c r="G471" s="619" t="str">
        <f>IF($B471="","",IFERROR(VLOOKUP($B471,SERVIÇOS!$A:$F,5,0),IFERROR(VLOOKUP($B471,'COMPOSIÇÕES COMPLEMENTARES '!$C:$K,7,0),"")))</f>
        <v/>
      </c>
      <c r="H471" s="619" t="str">
        <f t="shared" si="216"/>
        <v/>
      </c>
      <c r="I471" s="619" t="str">
        <f t="shared" si="223"/>
        <v/>
      </c>
      <c r="J471" s="619" t="str">
        <f t="shared" si="224"/>
        <v/>
      </c>
      <c r="K471" s="619" t="str">
        <f t="shared" si="225"/>
        <v/>
      </c>
      <c r="L471" s="619"/>
      <c r="N471" s="433"/>
      <c r="O471" s="434" t="str">
        <f t="shared" si="218"/>
        <v/>
      </c>
      <c r="P471" s="433"/>
      <c r="Q471" s="435" t="str">
        <f t="shared" si="219"/>
        <v/>
      </c>
      <c r="R471" s="433"/>
      <c r="S471" s="436" t="str">
        <f t="shared" si="220"/>
        <v/>
      </c>
      <c r="T471" s="437">
        <f ca="1">SUMIF($N$8:S$9,"QUANT.",N471:S471)</f>
        <v>0</v>
      </c>
      <c r="U471" s="438">
        <f t="shared" ca="1" si="215"/>
        <v>0</v>
      </c>
      <c r="V471" s="450" t="str">
        <f t="shared" si="217"/>
        <v/>
      </c>
      <c r="W471" s="451">
        <f t="shared" ca="1" si="221"/>
        <v>0</v>
      </c>
      <c r="X471" s="451" t="e">
        <f t="shared" ca="1" si="222"/>
        <v>#VALUE!</v>
      </c>
    </row>
    <row r="472" spans="1:24">
      <c r="A472" s="615"/>
      <c r="B472" s="621"/>
      <c r="C472" s="595" t="str">
        <f>IF($B472="","",IFERROR(VLOOKUP($B472,SERVIÇOS!$A:$F,2,0),IFERROR(VLOOKUP($B472,'COMPOSIÇÕES COMPLEMENTARES '!$C:$K,2,0),"")))</f>
        <v/>
      </c>
      <c r="D472" s="617" t="str">
        <f>IF($B472="","",IFERROR(VLOOKUP($B472,SERVIÇOS!$A:$F,3,0),IFERROR(VLOOKUP($B472,'COMPOSIÇÕES COMPLEMENTARES '!$C:$K,3,0),"")))</f>
        <v/>
      </c>
      <c r="E472" s="618"/>
      <c r="F472" s="619" t="str">
        <f>IF($B472="","",IFERROR(VLOOKUP($B472,SERVIÇOS!$A:$F,4,0),IFERROR(VLOOKUP($B472,'COMPOSIÇÕES COMPLEMENTARES '!$C:$K,6,0),"")))</f>
        <v/>
      </c>
      <c r="G472" s="619" t="str">
        <f>IF($B472="","",IFERROR(VLOOKUP($B472,SERVIÇOS!$A:$F,5,0),IFERROR(VLOOKUP($B472,'COMPOSIÇÕES COMPLEMENTARES '!$C:$K,7,0),"")))</f>
        <v/>
      </c>
      <c r="H472" s="619" t="str">
        <f t="shared" si="216"/>
        <v/>
      </c>
      <c r="I472" s="619" t="str">
        <f t="shared" si="223"/>
        <v/>
      </c>
      <c r="J472" s="619" t="str">
        <f t="shared" si="224"/>
        <v/>
      </c>
      <c r="K472" s="619" t="str">
        <f t="shared" si="225"/>
        <v/>
      </c>
      <c r="L472" s="619"/>
      <c r="N472" s="433"/>
      <c r="O472" s="434" t="str">
        <f t="shared" si="218"/>
        <v/>
      </c>
      <c r="P472" s="433"/>
      <c r="Q472" s="435" t="str">
        <f t="shared" si="219"/>
        <v/>
      </c>
      <c r="R472" s="433"/>
      <c r="S472" s="436" t="str">
        <f t="shared" si="220"/>
        <v/>
      </c>
      <c r="T472" s="437">
        <f ca="1">SUMIF($N$8:S$9,"QUANT.",N472:S472)</f>
        <v>0</v>
      </c>
      <c r="U472" s="438">
        <f t="shared" ca="1" si="215"/>
        <v>0</v>
      </c>
      <c r="V472" s="450" t="str">
        <f t="shared" si="217"/>
        <v/>
      </c>
      <c r="W472" s="451">
        <f t="shared" ca="1" si="221"/>
        <v>0</v>
      </c>
      <c r="X472" s="451" t="e">
        <f t="shared" ca="1" si="222"/>
        <v>#VALUE!</v>
      </c>
    </row>
    <row r="473" spans="1:24">
      <c r="A473" s="615"/>
      <c r="B473" s="621"/>
      <c r="C473" s="595" t="str">
        <f>IF($B473="","",IFERROR(VLOOKUP($B473,SERVIÇOS!$A:$F,2,0),IFERROR(VLOOKUP($B473,'COMPOSIÇÕES COMPLEMENTARES '!$C:$K,2,0),"")))</f>
        <v/>
      </c>
      <c r="D473" s="617" t="str">
        <f>IF($B473="","",IFERROR(VLOOKUP($B473,SERVIÇOS!$A:$F,3,0),IFERROR(VLOOKUP($B473,'COMPOSIÇÕES COMPLEMENTARES '!$C:$K,3,0),"")))</f>
        <v/>
      </c>
      <c r="E473" s="618"/>
      <c r="F473" s="619" t="str">
        <f>IF($B473="","",IFERROR(VLOOKUP($B473,SERVIÇOS!$A:$F,4,0),IFERROR(VLOOKUP($B473,'COMPOSIÇÕES COMPLEMENTARES '!$C:$K,6,0),"")))</f>
        <v/>
      </c>
      <c r="G473" s="619" t="str">
        <f>IF($B473="","",IFERROR(VLOOKUP($B473,SERVIÇOS!$A:$F,5,0),IFERROR(VLOOKUP($B473,'COMPOSIÇÕES COMPLEMENTARES '!$C:$K,7,0),"")))</f>
        <v/>
      </c>
      <c r="H473" s="619" t="str">
        <f t="shared" si="216"/>
        <v/>
      </c>
      <c r="I473" s="619" t="str">
        <f t="shared" si="223"/>
        <v/>
      </c>
      <c r="J473" s="619" t="str">
        <f t="shared" si="224"/>
        <v/>
      </c>
      <c r="K473" s="619" t="str">
        <f t="shared" si="225"/>
        <v/>
      </c>
      <c r="L473" s="619"/>
      <c r="N473" s="433"/>
      <c r="O473" s="434" t="str">
        <f t="shared" si="218"/>
        <v/>
      </c>
      <c r="P473" s="433"/>
      <c r="Q473" s="435" t="str">
        <f t="shared" si="219"/>
        <v/>
      </c>
      <c r="R473" s="433"/>
      <c r="S473" s="436" t="str">
        <f t="shared" si="220"/>
        <v/>
      </c>
      <c r="T473" s="437">
        <f ca="1">SUMIF($N$8:S$9,"QUANT.",N473:S473)</f>
        <v>0</v>
      </c>
      <c r="U473" s="438">
        <f t="shared" ca="1" si="215"/>
        <v>0</v>
      </c>
      <c r="V473" s="450" t="str">
        <f t="shared" si="217"/>
        <v/>
      </c>
      <c r="W473" s="451">
        <f t="shared" ca="1" si="221"/>
        <v>0</v>
      </c>
      <c r="X473" s="451" t="e">
        <f t="shared" ca="1" si="222"/>
        <v>#VALUE!</v>
      </c>
    </row>
    <row r="474" spans="1:24">
      <c r="A474" s="615"/>
      <c r="B474" s="621"/>
      <c r="C474" s="595" t="str">
        <f>IF($B474="","",IFERROR(VLOOKUP($B474,SERVIÇOS!$A:$F,2,0),IFERROR(VLOOKUP($B474,'COMPOSIÇÕES COMPLEMENTARES '!$C:$K,2,0),"")))</f>
        <v/>
      </c>
      <c r="D474" s="617" t="str">
        <f>IF($B474="","",IFERROR(VLOOKUP($B474,SERVIÇOS!$A:$F,3,0),IFERROR(VLOOKUP($B474,'COMPOSIÇÕES COMPLEMENTARES '!$C:$K,3,0),"")))</f>
        <v/>
      </c>
      <c r="E474" s="618"/>
      <c r="F474" s="619" t="str">
        <f>IF($B474="","",IFERROR(VLOOKUP($B474,SERVIÇOS!$A:$F,4,0),IFERROR(VLOOKUP($B474,'COMPOSIÇÕES COMPLEMENTARES '!$C:$K,6,0),"")))</f>
        <v/>
      </c>
      <c r="G474" s="619" t="str">
        <f>IF($B474="","",IFERROR(VLOOKUP($B474,SERVIÇOS!$A:$F,5,0),IFERROR(VLOOKUP($B474,'COMPOSIÇÕES COMPLEMENTARES '!$C:$K,7,0),"")))</f>
        <v/>
      </c>
      <c r="H474" s="619" t="str">
        <f t="shared" si="216"/>
        <v/>
      </c>
      <c r="I474" s="619" t="str">
        <f t="shared" si="223"/>
        <v/>
      </c>
      <c r="J474" s="619" t="str">
        <f t="shared" si="224"/>
        <v/>
      </c>
      <c r="K474" s="619" t="str">
        <f t="shared" si="225"/>
        <v/>
      </c>
      <c r="L474" s="619"/>
      <c r="N474" s="433"/>
      <c r="O474" s="434" t="str">
        <f t="shared" si="218"/>
        <v/>
      </c>
      <c r="P474" s="433"/>
      <c r="Q474" s="435" t="str">
        <f t="shared" si="219"/>
        <v/>
      </c>
      <c r="R474" s="433"/>
      <c r="S474" s="436" t="str">
        <f t="shared" si="220"/>
        <v/>
      </c>
      <c r="T474" s="437">
        <f ca="1">SUMIF($N$8:S$9,"QUANT.",N474:S474)</f>
        <v>0</v>
      </c>
      <c r="U474" s="438">
        <f t="shared" ca="1" si="215"/>
        <v>0</v>
      </c>
      <c r="V474" s="450" t="str">
        <f t="shared" si="217"/>
        <v/>
      </c>
      <c r="W474" s="451">
        <f t="shared" ca="1" si="221"/>
        <v>0</v>
      </c>
      <c r="X474" s="451" t="e">
        <f t="shared" ca="1" si="222"/>
        <v>#VALUE!</v>
      </c>
    </row>
    <row r="475" spans="1:24">
      <c r="A475" s="615"/>
      <c r="B475" s="621"/>
      <c r="C475" s="595" t="str">
        <f>IF($B475="","",IFERROR(VLOOKUP($B475,SERVIÇOS!$A:$F,2,0),IFERROR(VLOOKUP($B475,'COMPOSIÇÕES COMPLEMENTARES '!$C:$K,2,0),"")))</f>
        <v/>
      </c>
      <c r="D475" s="617" t="str">
        <f>IF($B475="","",IFERROR(VLOOKUP($B475,SERVIÇOS!$A:$F,3,0),IFERROR(VLOOKUP($B475,'COMPOSIÇÕES COMPLEMENTARES '!$C:$K,3,0),"")))</f>
        <v/>
      </c>
      <c r="E475" s="618"/>
      <c r="F475" s="619" t="str">
        <f>IF($B475="","",IFERROR(VLOOKUP($B475,SERVIÇOS!$A:$F,4,0),IFERROR(VLOOKUP($B475,'COMPOSIÇÕES COMPLEMENTARES '!$C:$K,6,0),"")))</f>
        <v/>
      </c>
      <c r="G475" s="619" t="str">
        <f>IF($B475="","",IFERROR(VLOOKUP($B475,SERVIÇOS!$A:$F,5,0),IFERROR(VLOOKUP($B475,'COMPOSIÇÕES COMPLEMENTARES '!$C:$K,7,0),"")))</f>
        <v/>
      </c>
      <c r="H475" s="619" t="str">
        <f t="shared" si="216"/>
        <v/>
      </c>
      <c r="I475" s="619" t="str">
        <f t="shared" si="223"/>
        <v/>
      </c>
      <c r="J475" s="619" t="str">
        <f t="shared" si="224"/>
        <v/>
      </c>
      <c r="K475" s="619" t="str">
        <f t="shared" si="225"/>
        <v/>
      </c>
      <c r="L475" s="619"/>
      <c r="N475" s="433"/>
      <c r="O475" s="434" t="str">
        <f t="shared" si="218"/>
        <v/>
      </c>
      <c r="P475" s="433"/>
      <c r="Q475" s="435" t="str">
        <f t="shared" si="219"/>
        <v/>
      </c>
      <c r="R475" s="433"/>
      <c r="S475" s="436" t="str">
        <f t="shared" si="220"/>
        <v/>
      </c>
      <c r="T475" s="437">
        <f ca="1">SUMIF($N$8:S$9,"QUANT.",N475:S475)</f>
        <v>0</v>
      </c>
      <c r="U475" s="438">
        <f t="shared" ca="1" si="215"/>
        <v>0</v>
      </c>
      <c r="V475" s="450" t="str">
        <f t="shared" si="217"/>
        <v/>
      </c>
      <c r="W475" s="451">
        <f t="shared" ca="1" si="221"/>
        <v>0</v>
      </c>
      <c r="X475" s="451" t="e">
        <f t="shared" ca="1" si="222"/>
        <v>#VALUE!</v>
      </c>
    </row>
    <row r="476" spans="1:24">
      <c r="A476" s="615"/>
      <c r="B476" s="621"/>
      <c r="C476" s="595" t="str">
        <f>IF($B476="","",IFERROR(VLOOKUP($B476,SERVIÇOS!$A:$F,2,0),IFERROR(VLOOKUP($B476,'COMPOSIÇÕES COMPLEMENTARES '!$C:$K,2,0),"")))</f>
        <v/>
      </c>
      <c r="D476" s="617" t="str">
        <f>IF($B476="","",IFERROR(VLOOKUP($B476,SERVIÇOS!$A:$F,3,0),IFERROR(VLOOKUP($B476,'COMPOSIÇÕES COMPLEMENTARES '!$C:$K,3,0),"")))</f>
        <v/>
      </c>
      <c r="E476" s="618"/>
      <c r="F476" s="619" t="str">
        <f>IF($B476="","",IFERROR(VLOOKUP($B476,SERVIÇOS!$A:$F,4,0),IFERROR(VLOOKUP($B476,'COMPOSIÇÕES COMPLEMENTARES '!$C:$K,6,0),"")))</f>
        <v/>
      </c>
      <c r="G476" s="619" t="str">
        <f>IF($B476="","",IFERROR(VLOOKUP($B476,SERVIÇOS!$A:$F,5,0),IFERROR(VLOOKUP($B476,'COMPOSIÇÕES COMPLEMENTARES '!$C:$K,7,0),"")))</f>
        <v/>
      </c>
      <c r="H476" s="619" t="str">
        <f t="shared" si="216"/>
        <v/>
      </c>
      <c r="I476" s="619" t="str">
        <f t="shared" si="223"/>
        <v/>
      </c>
      <c r="J476" s="619" t="str">
        <f t="shared" si="224"/>
        <v/>
      </c>
      <c r="K476" s="619" t="str">
        <f t="shared" si="225"/>
        <v/>
      </c>
      <c r="L476" s="619"/>
      <c r="N476" s="433"/>
      <c r="O476" s="434" t="str">
        <f t="shared" si="218"/>
        <v/>
      </c>
      <c r="P476" s="433"/>
      <c r="Q476" s="435" t="str">
        <f t="shared" si="219"/>
        <v/>
      </c>
      <c r="R476" s="433"/>
      <c r="S476" s="436" t="str">
        <f t="shared" si="220"/>
        <v/>
      </c>
      <c r="T476" s="437">
        <f ca="1">SUMIF($N$8:S$9,"QUANT.",N476:S476)</f>
        <v>0</v>
      </c>
      <c r="U476" s="438">
        <f t="shared" ca="1" si="215"/>
        <v>0</v>
      </c>
      <c r="V476" s="450" t="str">
        <f t="shared" si="217"/>
        <v/>
      </c>
      <c r="W476" s="451">
        <f t="shared" ca="1" si="221"/>
        <v>0</v>
      </c>
      <c r="X476" s="451" t="e">
        <f t="shared" ca="1" si="222"/>
        <v>#VALUE!</v>
      </c>
    </row>
    <row r="477" spans="1:24">
      <c r="A477" s="615"/>
      <c r="B477" s="621"/>
      <c r="C477" s="595" t="str">
        <f>IF($B477="","",IFERROR(VLOOKUP($B477,SERVIÇOS!$A:$F,2,0),IFERROR(VLOOKUP($B477,'COMPOSIÇÕES COMPLEMENTARES '!$C:$K,2,0),"")))</f>
        <v/>
      </c>
      <c r="D477" s="617" t="str">
        <f>IF($B477="","",IFERROR(VLOOKUP($B477,SERVIÇOS!$A:$F,3,0),IFERROR(VLOOKUP($B477,'COMPOSIÇÕES COMPLEMENTARES '!$C:$K,3,0),"")))</f>
        <v/>
      </c>
      <c r="E477" s="618"/>
      <c r="F477" s="619" t="str">
        <f>IF($B477="","",IFERROR(VLOOKUP($B477,SERVIÇOS!$A:$F,4,0),IFERROR(VLOOKUP($B477,'COMPOSIÇÕES COMPLEMENTARES '!$C:$K,6,0),"")))</f>
        <v/>
      </c>
      <c r="G477" s="619" t="str">
        <f>IF($B477="","",IFERROR(VLOOKUP($B477,SERVIÇOS!$A:$F,5,0),IFERROR(VLOOKUP($B477,'COMPOSIÇÕES COMPLEMENTARES '!$C:$K,7,0),"")))</f>
        <v/>
      </c>
      <c r="H477" s="619" t="str">
        <f t="shared" si="216"/>
        <v/>
      </c>
      <c r="I477" s="619" t="str">
        <f t="shared" si="223"/>
        <v/>
      </c>
      <c r="J477" s="619" t="str">
        <f t="shared" si="224"/>
        <v/>
      </c>
      <c r="K477" s="619" t="str">
        <f t="shared" si="225"/>
        <v/>
      </c>
      <c r="L477" s="619"/>
      <c r="N477" s="433"/>
      <c r="O477" s="434" t="str">
        <f t="shared" si="218"/>
        <v/>
      </c>
      <c r="P477" s="433"/>
      <c r="Q477" s="435" t="str">
        <f t="shared" si="219"/>
        <v/>
      </c>
      <c r="R477" s="433"/>
      <c r="S477" s="436" t="str">
        <f t="shared" si="220"/>
        <v/>
      </c>
      <c r="T477" s="437">
        <f ca="1">SUMIF($N$8:S$9,"QUANT.",N477:S477)</f>
        <v>0</v>
      </c>
      <c r="U477" s="438">
        <f t="shared" ca="1" si="215"/>
        <v>0</v>
      </c>
      <c r="V477" s="450" t="str">
        <f t="shared" si="217"/>
        <v/>
      </c>
      <c r="W477" s="451">
        <f t="shared" ca="1" si="221"/>
        <v>0</v>
      </c>
      <c r="X477" s="451" t="e">
        <f t="shared" ca="1" si="222"/>
        <v>#VALUE!</v>
      </c>
    </row>
    <row r="478" spans="1:24">
      <c r="A478" s="615"/>
      <c r="B478" s="621"/>
      <c r="C478" s="595" t="str">
        <f>IF($B478="","",IFERROR(VLOOKUP($B478,SERVIÇOS!$A:$F,2,0),IFERROR(VLOOKUP($B478,'COMPOSIÇÕES COMPLEMENTARES '!$C:$K,2,0),"")))</f>
        <v/>
      </c>
      <c r="D478" s="617" t="str">
        <f>IF($B478="","",IFERROR(VLOOKUP($B478,SERVIÇOS!$A:$F,3,0),IFERROR(VLOOKUP($B478,'COMPOSIÇÕES COMPLEMENTARES '!$C:$K,3,0),"")))</f>
        <v/>
      </c>
      <c r="E478" s="618"/>
      <c r="F478" s="619" t="str">
        <f>IF($B478="","",IFERROR(VLOOKUP($B478,SERVIÇOS!$A:$F,4,0),IFERROR(VLOOKUP($B478,'COMPOSIÇÕES COMPLEMENTARES '!$C:$K,6,0),"")))</f>
        <v/>
      </c>
      <c r="G478" s="619" t="str">
        <f>IF($B478="","",IFERROR(VLOOKUP($B478,SERVIÇOS!$A:$F,5,0),IFERROR(VLOOKUP($B478,'COMPOSIÇÕES COMPLEMENTARES '!$C:$K,7,0),"")))</f>
        <v/>
      </c>
      <c r="H478" s="619" t="str">
        <f t="shared" si="216"/>
        <v/>
      </c>
      <c r="I478" s="619" t="str">
        <f t="shared" si="223"/>
        <v/>
      </c>
      <c r="J478" s="619" t="str">
        <f t="shared" si="224"/>
        <v/>
      </c>
      <c r="K478" s="619" t="str">
        <f t="shared" si="225"/>
        <v/>
      </c>
      <c r="L478" s="619"/>
      <c r="N478" s="433"/>
      <c r="O478" s="434" t="str">
        <f t="shared" si="218"/>
        <v/>
      </c>
      <c r="P478" s="433"/>
      <c r="Q478" s="435" t="str">
        <f t="shared" si="219"/>
        <v/>
      </c>
      <c r="R478" s="433"/>
      <c r="S478" s="436" t="str">
        <f t="shared" si="220"/>
        <v/>
      </c>
      <c r="T478" s="437">
        <f ca="1">SUMIF($N$8:S$9,"QUANT.",N478:S478)</f>
        <v>0</v>
      </c>
      <c r="U478" s="438">
        <f t="shared" ca="1" si="215"/>
        <v>0</v>
      </c>
      <c r="V478" s="450" t="str">
        <f t="shared" si="217"/>
        <v/>
      </c>
      <c r="W478" s="451">
        <f t="shared" ca="1" si="221"/>
        <v>0</v>
      </c>
      <c r="X478" s="451" t="e">
        <f t="shared" ca="1" si="222"/>
        <v>#VALUE!</v>
      </c>
    </row>
    <row r="479" spans="1:24">
      <c r="A479" s="615"/>
      <c r="B479" s="621"/>
      <c r="C479" s="595" t="str">
        <f>IF($B479="","",IFERROR(VLOOKUP($B479,SERVIÇOS!$A:$F,2,0),IFERROR(VLOOKUP($B479,'COMPOSIÇÕES COMPLEMENTARES '!$C:$K,2,0),"")))</f>
        <v/>
      </c>
      <c r="D479" s="617" t="str">
        <f>IF($B479="","",IFERROR(VLOOKUP($B479,SERVIÇOS!$A:$F,3,0),IFERROR(VLOOKUP($B479,'COMPOSIÇÕES COMPLEMENTARES '!$C:$K,3,0),"")))</f>
        <v/>
      </c>
      <c r="E479" s="618"/>
      <c r="F479" s="619" t="str">
        <f>IF($B479="","",IFERROR(VLOOKUP($B479,SERVIÇOS!$A:$F,4,0),IFERROR(VLOOKUP($B479,'COMPOSIÇÕES COMPLEMENTARES '!$C:$K,6,0),"")))</f>
        <v/>
      </c>
      <c r="G479" s="619" t="str">
        <f>IF($B479="","",IFERROR(VLOOKUP($B479,SERVIÇOS!$A:$F,5,0),IFERROR(VLOOKUP($B479,'COMPOSIÇÕES COMPLEMENTARES '!$C:$K,7,0),"")))</f>
        <v/>
      </c>
      <c r="H479" s="619" t="str">
        <f t="shared" si="216"/>
        <v/>
      </c>
      <c r="I479" s="619" t="str">
        <f t="shared" si="223"/>
        <v/>
      </c>
      <c r="J479" s="619" t="str">
        <f t="shared" si="224"/>
        <v/>
      </c>
      <c r="K479" s="619" t="str">
        <f t="shared" si="225"/>
        <v/>
      </c>
      <c r="L479" s="619"/>
      <c r="N479" s="433"/>
      <c r="O479" s="434" t="str">
        <f t="shared" si="218"/>
        <v/>
      </c>
      <c r="P479" s="433"/>
      <c r="Q479" s="435" t="str">
        <f t="shared" si="219"/>
        <v/>
      </c>
      <c r="R479" s="433"/>
      <c r="S479" s="436" t="str">
        <f t="shared" si="220"/>
        <v/>
      </c>
      <c r="T479" s="437">
        <f ca="1">SUMIF($N$8:S$9,"QUANT.",N479:S479)</f>
        <v>0</v>
      </c>
      <c r="U479" s="438">
        <f t="shared" ca="1" si="215"/>
        <v>0</v>
      </c>
      <c r="V479" s="450" t="str">
        <f t="shared" si="217"/>
        <v/>
      </c>
      <c r="W479" s="451">
        <f t="shared" ca="1" si="221"/>
        <v>0</v>
      </c>
      <c r="X479" s="451" t="e">
        <f t="shared" ca="1" si="222"/>
        <v>#VALUE!</v>
      </c>
    </row>
    <row r="480" spans="1:24">
      <c r="A480" s="615"/>
      <c r="B480" s="621"/>
      <c r="C480" s="595" t="str">
        <f>IF($B480="","",IFERROR(VLOOKUP($B480,SERVIÇOS!$A:$F,2,0),IFERROR(VLOOKUP($B480,'COMPOSIÇÕES COMPLEMENTARES '!$C:$K,2,0),"")))</f>
        <v/>
      </c>
      <c r="D480" s="617" t="str">
        <f>IF($B480="","",IFERROR(VLOOKUP($B480,SERVIÇOS!$A:$F,3,0),IFERROR(VLOOKUP($B480,'COMPOSIÇÕES COMPLEMENTARES '!$C:$K,3,0),"")))</f>
        <v/>
      </c>
      <c r="E480" s="618"/>
      <c r="F480" s="619" t="str">
        <f>IF($B480="","",IFERROR(VLOOKUP($B480,SERVIÇOS!$A:$F,4,0),IFERROR(VLOOKUP($B480,'COMPOSIÇÕES COMPLEMENTARES '!$C:$K,6,0),"")))</f>
        <v/>
      </c>
      <c r="G480" s="619" t="str">
        <f>IF($B480="","",IFERROR(VLOOKUP($B480,SERVIÇOS!$A:$F,5,0),IFERROR(VLOOKUP($B480,'COMPOSIÇÕES COMPLEMENTARES '!$C:$K,7,0),"")))</f>
        <v/>
      </c>
      <c r="H480" s="619" t="str">
        <f t="shared" si="216"/>
        <v/>
      </c>
      <c r="I480" s="619" t="str">
        <f t="shared" si="223"/>
        <v/>
      </c>
      <c r="J480" s="619" t="str">
        <f t="shared" si="224"/>
        <v/>
      </c>
      <c r="K480" s="619" t="str">
        <f t="shared" si="225"/>
        <v/>
      </c>
      <c r="L480" s="619"/>
      <c r="N480" s="433"/>
      <c r="O480" s="434" t="str">
        <f t="shared" si="218"/>
        <v/>
      </c>
      <c r="P480" s="433"/>
      <c r="Q480" s="435" t="str">
        <f t="shared" si="219"/>
        <v/>
      </c>
      <c r="R480" s="433"/>
      <c r="S480" s="436" t="str">
        <f t="shared" si="220"/>
        <v/>
      </c>
      <c r="T480" s="437">
        <f ca="1">SUMIF($N$8:S$9,"QUANT.",N480:S480)</f>
        <v>0</v>
      </c>
      <c r="U480" s="438">
        <f t="shared" ca="1" si="215"/>
        <v>0</v>
      </c>
      <c r="V480" s="450" t="str">
        <f t="shared" si="217"/>
        <v/>
      </c>
      <c r="W480" s="451">
        <f t="shared" ca="1" si="221"/>
        <v>0</v>
      </c>
      <c r="X480" s="451" t="e">
        <f t="shared" ca="1" si="222"/>
        <v>#VALUE!</v>
      </c>
    </row>
    <row r="481" spans="1:24">
      <c r="A481" s="615"/>
      <c r="B481" s="621"/>
      <c r="C481" s="595" t="str">
        <f>IF($B481="","",IFERROR(VLOOKUP($B481,SERVIÇOS!$A:$F,2,0),IFERROR(VLOOKUP($B481,'COMPOSIÇÕES COMPLEMENTARES '!$C:$K,2,0),"")))</f>
        <v/>
      </c>
      <c r="D481" s="617" t="str">
        <f>IF($B481="","",IFERROR(VLOOKUP($B481,SERVIÇOS!$A:$F,3,0),IFERROR(VLOOKUP($B481,'COMPOSIÇÕES COMPLEMENTARES '!$C:$K,3,0),"")))</f>
        <v/>
      </c>
      <c r="E481" s="618"/>
      <c r="F481" s="619" t="str">
        <f>IF($B481="","",IFERROR(VLOOKUP($B481,SERVIÇOS!$A:$F,4,0),IFERROR(VLOOKUP($B481,'COMPOSIÇÕES COMPLEMENTARES '!$C:$K,6,0),"")))</f>
        <v/>
      </c>
      <c r="G481" s="619" t="str">
        <f>IF($B481="","",IFERROR(VLOOKUP($B481,SERVIÇOS!$A:$F,5,0),IFERROR(VLOOKUP($B481,'COMPOSIÇÕES COMPLEMENTARES '!$C:$K,7,0),"")))</f>
        <v/>
      </c>
      <c r="H481" s="619" t="str">
        <f t="shared" si="216"/>
        <v/>
      </c>
      <c r="I481" s="619" t="str">
        <f t="shared" si="223"/>
        <v/>
      </c>
      <c r="J481" s="619" t="str">
        <f t="shared" si="224"/>
        <v/>
      </c>
      <c r="K481" s="619" t="str">
        <f t="shared" si="225"/>
        <v/>
      </c>
      <c r="L481" s="619"/>
      <c r="N481" s="433"/>
      <c r="O481" s="434" t="str">
        <f t="shared" si="218"/>
        <v/>
      </c>
      <c r="P481" s="433"/>
      <c r="Q481" s="435" t="str">
        <f t="shared" si="219"/>
        <v/>
      </c>
      <c r="R481" s="433"/>
      <c r="S481" s="436" t="str">
        <f t="shared" si="220"/>
        <v/>
      </c>
      <c r="T481" s="437">
        <f ca="1">SUMIF($N$8:S$9,"QUANT.",N481:S481)</f>
        <v>0</v>
      </c>
      <c r="U481" s="438">
        <f t="shared" ca="1" si="215"/>
        <v>0</v>
      </c>
      <c r="V481" s="450" t="str">
        <f t="shared" si="217"/>
        <v/>
      </c>
      <c r="W481" s="451">
        <f t="shared" ca="1" si="221"/>
        <v>0</v>
      </c>
      <c r="X481" s="451" t="e">
        <f t="shared" ca="1" si="222"/>
        <v>#VALUE!</v>
      </c>
    </row>
    <row r="482" spans="1:24">
      <c r="A482" s="615"/>
      <c r="B482" s="621"/>
      <c r="C482" s="595" t="str">
        <f>IF($B482="","",IFERROR(VLOOKUP($B482,SERVIÇOS!$A:$F,2,0),IFERROR(VLOOKUP($B482,'COMPOSIÇÕES COMPLEMENTARES '!$C:$K,2,0),"")))</f>
        <v/>
      </c>
      <c r="D482" s="617" t="str">
        <f>IF($B482="","",IFERROR(VLOOKUP($B482,SERVIÇOS!$A:$F,3,0),IFERROR(VLOOKUP($B482,'COMPOSIÇÕES COMPLEMENTARES '!$C:$K,3,0),"")))</f>
        <v/>
      </c>
      <c r="E482" s="618"/>
      <c r="F482" s="619" t="str">
        <f>IF($B482="","",IFERROR(VLOOKUP($B482,SERVIÇOS!$A:$F,4,0),IFERROR(VLOOKUP($B482,'COMPOSIÇÕES COMPLEMENTARES '!$C:$K,6,0),"")))</f>
        <v/>
      </c>
      <c r="G482" s="619" t="str">
        <f>IF($B482="","",IFERROR(VLOOKUP($B482,SERVIÇOS!$A:$F,5,0),IFERROR(VLOOKUP($B482,'COMPOSIÇÕES COMPLEMENTARES '!$C:$K,7,0),"")))</f>
        <v/>
      </c>
      <c r="H482" s="619" t="str">
        <f t="shared" si="216"/>
        <v/>
      </c>
      <c r="I482" s="619" t="str">
        <f t="shared" si="223"/>
        <v/>
      </c>
      <c r="J482" s="619" t="str">
        <f t="shared" si="224"/>
        <v/>
      </c>
      <c r="K482" s="619" t="str">
        <f t="shared" si="225"/>
        <v/>
      </c>
      <c r="L482" s="619"/>
      <c r="N482" s="433"/>
      <c r="O482" s="434" t="str">
        <f t="shared" si="218"/>
        <v/>
      </c>
      <c r="P482" s="433"/>
      <c r="Q482" s="435" t="str">
        <f t="shared" si="219"/>
        <v/>
      </c>
      <c r="R482" s="433"/>
      <c r="S482" s="436" t="str">
        <f t="shared" si="220"/>
        <v/>
      </c>
      <c r="T482" s="437">
        <f ca="1">SUMIF($N$8:S$9,"QUANT.",N482:S482)</f>
        <v>0</v>
      </c>
      <c r="U482" s="438">
        <f t="shared" ca="1" si="215"/>
        <v>0</v>
      </c>
      <c r="V482" s="450" t="str">
        <f t="shared" si="217"/>
        <v/>
      </c>
      <c r="W482" s="451">
        <f t="shared" ca="1" si="221"/>
        <v>0</v>
      </c>
      <c r="X482" s="451" t="e">
        <f t="shared" ca="1" si="222"/>
        <v>#VALUE!</v>
      </c>
    </row>
    <row r="483" spans="1:24">
      <c r="A483" s="615"/>
      <c r="B483" s="621"/>
      <c r="C483" s="595" t="str">
        <f>IF($B483="","",IFERROR(VLOOKUP($B483,SERVIÇOS!$A:$F,2,0),IFERROR(VLOOKUP($B483,'COMPOSIÇÕES COMPLEMENTARES '!$C:$K,2,0),"")))</f>
        <v/>
      </c>
      <c r="D483" s="617" t="str">
        <f>IF($B483="","",IFERROR(VLOOKUP($B483,SERVIÇOS!$A:$F,3,0),IFERROR(VLOOKUP($B483,'COMPOSIÇÕES COMPLEMENTARES '!$C:$K,3,0),"")))</f>
        <v/>
      </c>
      <c r="E483" s="618"/>
      <c r="F483" s="619" t="str">
        <f>IF($B483="","",IFERROR(VLOOKUP($B483,SERVIÇOS!$A:$F,4,0),IFERROR(VLOOKUP($B483,'COMPOSIÇÕES COMPLEMENTARES '!$C:$K,6,0),"")))</f>
        <v/>
      </c>
      <c r="G483" s="619" t="str">
        <f>IF($B483="","",IFERROR(VLOOKUP($B483,SERVIÇOS!$A:$F,5,0),IFERROR(VLOOKUP($B483,'COMPOSIÇÕES COMPLEMENTARES '!$C:$K,7,0),"")))</f>
        <v/>
      </c>
      <c r="H483" s="619" t="str">
        <f t="shared" si="216"/>
        <v/>
      </c>
      <c r="I483" s="619" t="str">
        <f t="shared" si="223"/>
        <v/>
      </c>
      <c r="J483" s="619" t="str">
        <f t="shared" si="224"/>
        <v/>
      </c>
      <c r="K483" s="619" t="str">
        <f t="shared" si="225"/>
        <v/>
      </c>
      <c r="L483" s="619"/>
      <c r="N483" s="433"/>
      <c r="O483" s="434" t="str">
        <f t="shared" si="218"/>
        <v/>
      </c>
      <c r="P483" s="433"/>
      <c r="Q483" s="435" t="str">
        <f t="shared" si="219"/>
        <v/>
      </c>
      <c r="R483" s="433"/>
      <c r="S483" s="436" t="str">
        <f t="shared" si="220"/>
        <v/>
      </c>
      <c r="T483" s="437">
        <f ca="1">SUMIF($N$8:S$9,"QUANT.",N483:S483)</f>
        <v>0</v>
      </c>
      <c r="U483" s="438">
        <f t="shared" ca="1" si="215"/>
        <v>0</v>
      </c>
      <c r="V483" s="450" t="str">
        <f t="shared" si="217"/>
        <v/>
      </c>
      <c r="W483" s="451">
        <f t="shared" ca="1" si="221"/>
        <v>0</v>
      </c>
      <c r="X483" s="451" t="e">
        <f t="shared" ca="1" si="222"/>
        <v>#VALUE!</v>
      </c>
    </row>
    <row r="484" spans="1:24">
      <c r="A484" s="615"/>
      <c r="B484" s="621"/>
      <c r="C484" s="595" t="str">
        <f>IF($B484="","",IFERROR(VLOOKUP($B484,SERVIÇOS!$A:$F,2,0),IFERROR(VLOOKUP($B484,'COMPOSIÇÕES COMPLEMENTARES '!$C:$K,2,0),"")))</f>
        <v/>
      </c>
      <c r="D484" s="617" t="str">
        <f>IF($B484="","",IFERROR(VLOOKUP($B484,SERVIÇOS!$A:$F,3,0),IFERROR(VLOOKUP($B484,'COMPOSIÇÕES COMPLEMENTARES '!$C:$K,3,0),"")))</f>
        <v/>
      </c>
      <c r="E484" s="618"/>
      <c r="F484" s="619" t="str">
        <f>IF($B484="","",IFERROR(VLOOKUP($B484,SERVIÇOS!$A:$F,4,0),IFERROR(VLOOKUP($B484,'COMPOSIÇÕES COMPLEMENTARES '!$C:$K,6,0),"")))</f>
        <v/>
      </c>
      <c r="G484" s="619" t="str">
        <f>IF($B484="","",IFERROR(VLOOKUP($B484,SERVIÇOS!$A:$F,5,0),IFERROR(VLOOKUP($B484,'COMPOSIÇÕES COMPLEMENTARES '!$C:$K,7,0),"")))</f>
        <v/>
      </c>
      <c r="H484" s="619" t="str">
        <f t="shared" si="216"/>
        <v/>
      </c>
      <c r="I484" s="619" t="str">
        <f t="shared" si="223"/>
        <v/>
      </c>
      <c r="J484" s="619" t="str">
        <f t="shared" si="224"/>
        <v/>
      </c>
      <c r="K484" s="619" t="str">
        <f t="shared" si="225"/>
        <v/>
      </c>
      <c r="L484" s="619"/>
      <c r="N484" s="433"/>
      <c r="O484" s="434" t="str">
        <f t="shared" si="218"/>
        <v/>
      </c>
      <c r="P484" s="433"/>
      <c r="Q484" s="435" t="str">
        <f t="shared" si="219"/>
        <v/>
      </c>
      <c r="R484" s="433"/>
      <c r="S484" s="436" t="str">
        <f t="shared" si="220"/>
        <v/>
      </c>
      <c r="T484" s="437">
        <f ca="1">SUMIF($N$8:S$9,"QUANT.",N484:S484)</f>
        <v>0</v>
      </c>
      <c r="U484" s="438">
        <f t="shared" ca="1" si="215"/>
        <v>0</v>
      </c>
      <c r="V484" s="450" t="str">
        <f t="shared" si="217"/>
        <v/>
      </c>
      <c r="W484" s="451">
        <f t="shared" ca="1" si="221"/>
        <v>0</v>
      </c>
      <c r="X484" s="451" t="e">
        <f t="shared" ca="1" si="222"/>
        <v>#VALUE!</v>
      </c>
    </row>
    <row r="485" spans="1:24">
      <c r="A485" s="615"/>
      <c r="B485" s="621"/>
      <c r="C485" s="595" t="str">
        <f>IF($B485="","",IFERROR(VLOOKUP($B485,SERVIÇOS!$A:$F,2,0),IFERROR(VLOOKUP($B485,'COMPOSIÇÕES COMPLEMENTARES '!$C:$K,2,0),"")))</f>
        <v/>
      </c>
      <c r="D485" s="617" t="str">
        <f>IF($B485="","",IFERROR(VLOOKUP($B485,SERVIÇOS!$A:$F,3,0),IFERROR(VLOOKUP($B485,'COMPOSIÇÕES COMPLEMENTARES '!$C:$K,3,0),"")))</f>
        <v/>
      </c>
      <c r="E485" s="618"/>
      <c r="F485" s="619" t="str">
        <f>IF($B485="","",IFERROR(VLOOKUP($B485,SERVIÇOS!$A:$F,4,0),IFERROR(VLOOKUP($B485,'COMPOSIÇÕES COMPLEMENTARES '!$C:$K,6,0),"")))</f>
        <v/>
      </c>
      <c r="G485" s="619" t="str">
        <f>IF($B485="","",IFERROR(VLOOKUP($B485,SERVIÇOS!$A:$F,5,0),IFERROR(VLOOKUP($B485,'COMPOSIÇÕES COMPLEMENTARES '!$C:$K,7,0),"")))</f>
        <v/>
      </c>
      <c r="H485" s="619" t="str">
        <f t="shared" si="216"/>
        <v/>
      </c>
      <c r="I485" s="619" t="str">
        <f t="shared" si="223"/>
        <v/>
      </c>
      <c r="J485" s="619" t="str">
        <f t="shared" si="224"/>
        <v/>
      </c>
      <c r="K485" s="619" t="str">
        <f t="shared" si="225"/>
        <v/>
      </c>
      <c r="L485" s="619"/>
      <c r="N485" s="433"/>
      <c r="O485" s="434" t="str">
        <f t="shared" si="218"/>
        <v/>
      </c>
      <c r="P485" s="433"/>
      <c r="Q485" s="435" t="str">
        <f t="shared" si="219"/>
        <v/>
      </c>
      <c r="R485" s="433"/>
      <c r="S485" s="436" t="str">
        <f t="shared" si="220"/>
        <v/>
      </c>
      <c r="T485" s="437">
        <f ca="1">SUMIF($N$8:S$9,"QUANT.",N485:S485)</f>
        <v>0</v>
      </c>
      <c r="U485" s="438">
        <f t="shared" ca="1" si="215"/>
        <v>0</v>
      </c>
      <c r="V485" s="450" t="str">
        <f t="shared" si="217"/>
        <v/>
      </c>
      <c r="W485" s="451">
        <f t="shared" ca="1" si="221"/>
        <v>0</v>
      </c>
      <c r="X485" s="451" t="e">
        <f t="shared" ca="1" si="222"/>
        <v>#VALUE!</v>
      </c>
    </row>
    <row r="486" spans="1:24">
      <c r="A486" s="615"/>
      <c r="B486" s="621"/>
      <c r="C486" s="595" t="str">
        <f>IF($B486="","",IFERROR(VLOOKUP($B486,SERVIÇOS!$A:$F,2,0),IFERROR(VLOOKUP($B486,'COMPOSIÇÕES COMPLEMENTARES '!$C:$K,2,0),"")))</f>
        <v/>
      </c>
      <c r="D486" s="617" t="str">
        <f>IF($B486="","",IFERROR(VLOOKUP($B486,SERVIÇOS!$A:$F,3,0),IFERROR(VLOOKUP($B486,'COMPOSIÇÕES COMPLEMENTARES '!$C:$K,3,0),"")))</f>
        <v/>
      </c>
      <c r="E486" s="618"/>
      <c r="F486" s="619" t="str">
        <f>IF($B486="","",IFERROR(VLOOKUP($B486,SERVIÇOS!$A:$F,4,0),IFERROR(VLOOKUP($B486,'COMPOSIÇÕES COMPLEMENTARES '!$C:$K,6,0),"")))</f>
        <v/>
      </c>
      <c r="G486" s="619" t="str">
        <f>IF($B486="","",IFERROR(VLOOKUP($B486,SERVIÇOS!$A:$F,5,0),IFERROR(VLOOKUP($B486,'COMPOSIÇÕES COMPLEMENTARES '!$C:$K,7,0),"")))</f>
        <v/>
      </c>
      <c r="H486" s="619" t="str">
        <f t="shared" si="216"/>
        <v/>
      </c>
      <c r="I486" s="619" t="str">
        <f t="shared" si="223"/>
        <v/>
      </c>
      <c r="J486" s="619" t="str">
        <f t="shared" si="224"/>
        <v/>
      </c>
      <c r="K486" s="619" t="str">
        <f t="shared" si="225"/>
        <v/>
      </c>
      <c r="L486" s="619"/>
      <c r="N486" s="433"/>
      <c r="O486" s="434" t="str">
        <f t="shared" si="218"/>
        <v/>
      </c>
      <c r="P486" s="433"/>
      <c r="Q486" s="435" t="str">
        <f t="shared" si="219"/>
        <v/>
      </c>
      <c r="R486" s="433"/>
      <c r="S486" s="436" t="str">
        <f t="shared" si="220"/>
        <v/>
      </c>
      <c r="T486" s="437">
        <f ca="1">SUMIF($N$8:S$9,"QUANT.",N486:S486)</f>
        <v>0</v>
      </c>
      <c r="U486" s="438">
        <f t="shared" ca="1" si="215"/>
        <v>0</v>
      </c>
      <c r="V486" s="450" t="str">
        <f t="shared" si="217"/>
        <v/>
      </c>
      <c r="W486" s="451">
        <f t="shared" ca="1" si="221"/>
        <v>0</v>
      </c>
      <c r="X486" s="451" t="e">
        <f t="shared" ca="1" si="222"/>
        <v>#VALUE!</v>
      </c>
    </row>
    <row r="487" spans="1:24">
      <c r="A487" s="615"/>
      <c r="B487" s="621"/>
      <c r="C487" s="595" t="str">
        <f>IF($B487="","",IFERROR(VLOOKUP($B487,SERVIÇOS!$A:$F,2,0),IFERROR(VLOOKUP($B487,'COMPOSIÇÕES COMPLEMENTARES '!$C:$K,2,0),"")))</f>
        <v/>
      </c>
      <c r="D487" s="617" t="str">
        <f>IF($B487="","",IFERROR(VLOOKUP($B487,SERVIÇOS!$A:$F,3,0),IFERROR(VLOOKUP($B487,'COMPOSIÇÕES COMPLEMENTARES '!$C:$K,3,0),"")))</f>
        <v/>
      </c>
      <c r="E487" s="618"/>
      <c r="F487" s="619" t="str">
        <f>IF($B487="","",IFERROR(VLOOKUP($B487,SERVIÇOS!$A:$F,4,0),IFERROR(VLOOKUP($B487,'COMPOSIÇÕES COMPLEMENTARES '!$C:$K,6,0),"")))</f>
        <v/>
      </c>
      <c r="G487" s="619" t="str">
        <f>IF($B487="","",IFERROR(VLOOKUP($B487,SERVIÇOS!$A:$F,5,0),IFERROR(VLOOKUP($B487,'COMPOSIÇÕES COMPLEMENTARES '!$C:$K,7,0),"")))</f>
        <v/>
      </c>
      <c r="H487" s="619" t="str">
        <f t="shared" si="216"/>
        <v/>
      </c>
      <c r="I487" s="619" t="str">
        <f t="shared" si="223"/>
        <v/>
      </c>
      <c r="J487" s="619" t="str">
        <f t="shared" si="224"/>
        <v/>
      </c>
      <c r="K487" s="619" t="str">
        <f t="shared" si="225"/>
        <v/>
      </c>
      <c r="L487" s="619"/>
      <c r="N487" s="433"/>
      <c r="O487" s="434" t="str">
        <f t="shared" si="218"/>
        <v/>
      </c>
      <c r="P487" s="433"/>
      <c r="Q487" s="435" t="str">
        <f t="shared" si="219"/>
        <v/>
      </c>
      <c r="R487" s="433"/>
      <c r="S487" s="436" t="str">
        <f t="shared" si="220"/>
        <v/>
      </c>
      <c r="T487" s="437">
        <f ca="1">SUMIF($N$8:S$9,"QUANT.",N487:S487)</f>
        <v>0</v>
      </c>
      <c r="U487" s="438">
        <f t="shared" ca="1" si="215"/>
        <v>0</v>
      </c>
      <c r="V487" s="450" t="str">
        <f t="shared" si="217"/>
        <v/>
      </c>
      <c r="W487" s="451">
        <f t="shared" ca="1" si="221"/>
        <v>0</v>
      </c>
      <c r="X487" s="451" t="e">
        <f t="shared" ca="1" si="222"/>
        <v>#VALUE!</v>
      </c>
    </row>
    <row r="488" spans="1:24">
      <c r="A488" s="615"/>
      <c r="B488" s="621"/>
      <c r="C488" s="595" t="str">
        <f>IF($B488="","",IFERROR(VLOOKUP($B488,SERVIÇOS!$A:$F,2,0),IFERROR(VLOOKUP($B488,'COMPOSIÇÕES COMPLEMENTARES '!$C:$K,2,0),"")))</f>
        <v/>
      </c>
      <c r="D488" s="617" t="str">
        <f>IF($B488="","",IFERROR(VLOOKUP($B488,SERVIÇOS!$A:$F,3,0),IFERROR(VLOOKUP($B488,'COMPOSIÇÕES COMPLEMENTARES '!$C:$K,3,0),"")))</f>
        <v/>
      </c>
      <c r="E488" s="618"/>
      <c r="F488" s="619" t="str">
        <f>IF($B488="","",IFERROR(VLOOKUP($B488,SERVIÇOS!$A:$F,4,0),IFERROR(VLOOKUP($B488,'COMPOSIÇÕES COMPLEMENTARES '!$C:$K,6,0),"")))</f>
        <v/>
      </c>
      <c r="G488" s="619" t="str">
        <f>IF($B488="","",IFERROR(VLOOKUP($B488,SERVIÇOS!$A:$F,5,0),IFERROR(VLOOKUP($B488,'COMPOSIÇÕES COMPLEMENTARES '!$C:$K,7,0),"")))</f>
        <v/>
      </c>
      <c r="H488" s="619" t="str">
        <f t="shared" si="216"/>
        <v/>
      </c>
      <c r="I488" s="619" t="str">
        <f t="shared" si="223"/>
        <v/>
      </c>
      <c r="J488" s="619" t="str">
        <f t="shared" si="224"/>
        <v/>
      </c>
      <c r="K488" s="619" t="str">
        <f t="shared" si="225"/>
        <v/>
      </c>
      <c r="L488" s="619"/>
      <c r="N488" s="433"/>
      <c r="O488" s="434" t="str">
        <f t="shared" si="218"/>
        <v/>
      </c>
      <c r="P488" s="433"/>
      <c r="Q488" s="435" t="str">
        <f t="shared" si="219"/>
        <v/>
      </c>
      <c r="R488" s="433"/>
      <c r="S488" s="436" t="str">
        <f t="shared" si="220"/>
        <v/>
      </c>
      <c r="T488" s="437">
        <f ca="1">SUMIF($N$8:S$9,"QUANT.",N488:S488)</f>
        <v>0</v>
      </c>
      <c r="U488" s="438">
        <f t="shared" ca="1" si="215"/>
        <v>0</v>
      </c>
      <c r="V488" s="450" t="str">
        <f t="shared" si="217"/>
        <v/>
      </c>
      <c r="W488" s="451">
        <f t="shared" ca="1" si="221"/>
        <v>0</v>
      </c>
      <c r="X488" s="451" t="e">
        <f t="shared" ca="1" si="222"/>
        <v>#VALUE!</v>
      </c>
    </row>
    <row r="489" spans="1:24">
      <c r="A489" s="615"/>
      <c r="B489" s="621"/>
      <c r="C489" s="595" t="str">
        <f>IF($B489="","",IFERROR(VLOOKUP($B489,SERVIÇOS!$A:$F,2,0),IFERROR(VLOOKUP($B489,'COMPOSIÇÕES COMPLEMENTARES '!$C:$K,2,0),"")))</f>
        <v/>
      </c>
      <c r="D489" s="617" t="str">
        <f>IF($B489="","",IFERROR(VLOOKUP($B489,SERVIÇOS!$A:$F,3,0),IFERROR(VLOOKUP($B489,'COMPOSIÇÕES COMPLEMENTARES '!$C:$K,3,0),"")))</f>
        <v/>
      </c>
      <c r="E489" s="618"/>
      <c r="F489" s="619" t="str">
        <f>IF($B489="","",IFERROR(VLOOKUP($B489,SERVIÇOS!$A:$F,4,0),IFERROR(VLOOKUP($B489,'COMPOSIÇÕES COMPLEMENTARES '!$C:$K,6,0),"")))</f>
        <v/>
      </c>
      <c r="G489" s="619" t="str">
        <f>IF($B489="","",IFERROR(VLOOKUP($B489,SERVIÇOS!$A:$F,5,0),IFERROR(VLOOKUP($B489,'COMPOSIÇÕES COMPLEMENTARES '!$C:$K,7,0),"")))</f>
        <v/>
      </c>
      <c r="H489" s="619" t="str">
        <f t="shared" si="216"/>
        <v/>
      </c>
      <c r="I489" s="619" t="str">
        <f t="shared" si="223"/>
        <v/>
      </c>
      <c r="J489" s="619" t="str">
        <f t="shared" si="224"/>
        <v/>
      </c>
      <c r="K489" s="619" t="str">
        <f t="shared" si="225"/>
        <v/>
      </c>
      <c r="L489" s="619"/>
      <c r="N489" s="433"/>
      <c r="O489" s="434" t="str">
        <f t="shared" si="218"/>
        <v/>
      </c>
      <c r="P489" s="433"/>
      <c r="Q489" s="435" t="str">
        <f t="shared" si="219"/>
        <v/>
      </c>
      <c r="R489" s="433"/>
      <c r="S489" s="436" t="str">
        <f t="shared" si="220"/>
        <v/>
      </c>
      <c r="T489" s="437">
        <f ca="1">SUMIF($N$8:S$9,"QUANT.",N489:S489)</f>
        <v>0</v>
      </c>
      <c r="U489" s="438">
        <f t="shared" ca="1" si="215"/>
        <v>0</v>
      </c>
      <c r="V489" s="450" t="str">
        <f t="shared" si="217"/>
        <v/>
      </c>
      <c r="W489" s="451">
        <f t="shared" ca="1" si="221"/>
        <v>0</v>
      </c>
      <c r="X489" s="451" t="e">
        <f t="shared" ca="1" si="222"/>
        <v>#VALUE!</v>
      </c>
    </row>
    <row r="490" spans="1:24">
      <c r="A490" s="615"/>
      <c r="B490" s="621"/>
      <c r="C490" s="595" t="str">
        <f>IF($B490="","",IFERROR(VLOOKUP($B490,SERVIÇOS!$A:$F,2,0),IFERROR(VLOOKUP($B490,'COMPOSIÇÕES COMPLEMENTARES '!$C:$K,2,0),"")))</f>
        <v/>
      </c>
      <c r="D490" s="617" t="str">
        <f>IF($B490="","",IFERROR(VLOOKUP($B490,SERVIÇOS!$A:$F,3,0),IFERROR(VLOOKUP($B490,'COMPOSIÇÕES COMPLEMENTARES '!$C:$K,3,0),"")))</f>
        <v/>
      </c>
      <c r="E490" s="618"/>
      <c r="F490" s="619" t="str">
        <f>IF($B490="","",IFERROR(VLOOKUP($B490,SERVIÇOS!$A:$F,4,0),IFERROR(VLOOKUP($B490,'COMPOSIÇÕES COMPLEMENTARES '!$C:$K,6,0),"")))</f>
        <v/>
      </c>
      <c r="G490" s="619" t="str">
        <f>IF($B490="","",IFERROR(VLOOKUP($B490,SERVIÇOS!$A:$F,5,0),IFERROR(VLOOKUP($B490,'COMPOSIÇÕES COMPLEMENTARES '!$C:$K,7,0),"")))</f>
        <v/>
      </c>
      <c r="H490" s="619" t="str">
        <f t="shared" si="216"/>
        <v/>
      </c>
      <c r="I490" s="619" t="str">
        <f t="shared" si="223"/>
        <v/>
      </c>
      <c r="J490" s="619" t="str">
        <f t="shared" si="224"/>
        <v/>
      </c>
      <c r="K490" s="619" t="str">
        <f t="shared" si="225"/>
        <v/>
      </c>
      <c r="L490" s="619"/>
      <c r="N490" s="433"/>
      <c r="O490" s="434" t="str">
        <f t="shared" si="218"/>
        <v/>
      </c>
      <c r="P490" s="433"/>
      <c r="Q490" s="435" t="str">
        <f t="shared" si="219"/>
        <v/>
      </c>
      <c r="R490" s="433"/>
      <c r="S490" s="436" t="str">
        <f t="shared" si="220"/>
        <v/>
      </c>
      <c r="T490" s="437">
        <f ca="1">SUMIF($N$8:S$9,"QUANT.",N490:S490)</f>
        <v>0</v>
      </c>
      <c r="U490" s="438">
        <f t="shared" ca="1" si="215"/>
        <v>0</v>
      </c>
      <c r="V490" s="450" t="str">
        <f t="shared" si="217"/>
        <v/>
      </c>
      <c r="W490" s="451">
        <f t="shared" ca="1" si="221"/>
        <v>0</v>
      </c>
      <c r="X490" s="451" t="e">
        <f t="shared" ca="1" si="222"/>
        <v>#VALUE!</v>
      </c>
    </row>
    <row r="491" spans="1:24">
      <c r="A491" s="615"/>
      <c r="B491" s="621"/>
      <c r="C491" s="595" t="str">
        <f>IF($B491="","",IFERROR(VLOOKUP($B491,SERVIÇOS!$A:$F,2,0),IFERROR(VLOOKUP($B491,'COMPOSIÇÕES COMPLEMENTARES '!$C:$K,2,0),"")))</f>
        <v/>
      </c>
      <c r="D491" s="617" t="str">
        <f>IF($B491="","",IFERROR(VLOOKUP($B491,SERVIÇOS!$A:$F,3,0),IFERROR(VLOOKUP($B491,'COMPOSIÇÕES COMPLEMENTARES '!$C:$K,3,0),"")))</f>
        <v/>
      </c>
      <c r="E491" s="618"/>
      <c r="F491" s="619" t="str">
        <f>IF($B491="","",IFERROR(VLOOKUP($B491,SERVIÇOS!$A:$F,4,0),IFERROR(VLOOKUP($B491,'COMPOSIÇÕES COMPLEMENTARES '!$C:$K,6,0),"")))</f>
        <v/>
      </c>
      <c r="G491" s="619" t="str">
        <f>IF($B491="","",IFERROR(VLOOKUP($B491,SERVIÇOS!$A:$F,5,0),IFERROR(VLOOKUP($B491,'COMPOSIÇÕES COMPLEMENTARES '!$C:$K,7,0),"")))</f>
        <v/>
      </c>
      <c r="H491" s="619" t="str">
        <f t="shared" si="216"/>
        <v/>
      </c>
      <c r="I491" s="619" t="str">
        <f t="shared" si="223"/>
        <v/>
      </c>
      <c r="J491" s="619" t="str">
        <f t="shared" si="224"/>
        <v/>
      </c>
      <c r="K491" s="619" t="str">
        <f t="shared" si="225"/>
        <v/>
      </c>
      <c r="L491" s="619"/>
      <c r="N491" s="433"/>
      <c r="O491" s="434" t="str">
        <f t="shared" si="218"/>
        <v/>
      </c>
      <c r="P491" s="433"/>
      <c r="Q491" s="435" t="str">
        <f t="shared" si="219"/>
        <v/>
      </c>
      <c r="R491" s="433"/>
      <c r="S491" s="436" t="str">
        <f t="shared" si="220"/>
        <v/>
      </c>
      <c r="T491" s="437">
        <f ca="1">SUMIF($N$8:S$9,"QUANT.",N491:S491)</f>
        <v>0</v>
      </c>
      <c r="U491" s="438">
        <f t="shared" ca="1" si="215"/>
        <v>0</v>
      </c>
      <c r="V491" s="450" t="str">
        <f t="shared" si="217"/>
        <v/>
      </c>
      <c r="W491" s="451">
        <f t="shared" ca="1" si="221"/>
        <v>0</v>
      </c>
      <c r="X491" s="451" t="e">
        <f t="shared" ca="1" si="222"/>
        <v>#VALUE!</v>
      </c>
    </row>
    <row r="492" spans="1:24">
      <c r="A492" s="615"/>
      <c r="B492" s="621"/>
      <c r="C492" s="595" t="str">
        <f>IF($B492="","",IFERROR(VLOOKUP($B492,SERVIÇOS!$A:$F,2,0),IFERROR(VLOOKUP($B492,'COMPOSIÇÕES COMPLEMENTARES '!$C:$K,2,0),"")))</f>
        <v/>
      </c>
      <c r="D492" s="617" t="str">
        <f>IF($B492="","",IFERROR(VLOOKUP($B492,SERVIÇOS!$A:$F,3,0),IFERROR(VLOOKUP($B492,'COMPOSIÇÕES COMPLEMENTARES '!$C:$K,3,0),"")))</f>
        <v/>
      </c>
      <c r="E492" s="618"/>
      <c r="F492" s="619" t="str">
        <f>IF($B492="","",IFERROR(VLOOKUP($B492,SERVIÇOS!$A:$F,4,0),IFERROR(VLOOKUP($B492,'COMPOSIÇÕES COMPLEMENTARES '!$C:$K,6,0),"")))</f>
        <v/>
      </c>
      <c r="G492" s="619" t="str">
        <f>IF($B492="","",IFERROR(VLOOKUP($B492,SERVIÇOS!$A:$F,5,0),IFERROR(VLOOKUP($B492,'COMPOSIÇÕES COMPLEMENTARES '!$C:$K,7,0),"")))</f>
        <v/>
      </c>
      <c r="H492" s="619" t="str">
        <f t="shared" si="216"/>
        <v/>
      </c>
      <c r="I492" s="619" t="str">
        <f t="shared" si="223"/>
        <v/>
      </c>
      <c r="J492" s="619" t="str">
        <f t="shared" si="224"/>
        <v/>
      </c>
      <c r="K492" s="619" t="str">
        <f t="shared" si="225"/>
        <v/>
      </c>
      <c r="L492" s="619"/>
      <c r="N492" s="433"/>
      <c r="O492" s="434" t="str">
        <f t="shared" si="218"/>
        <v/>
      </c>
      <c r="P492" s="433"/>
      <c r="Q492" s="435" t="str">
        <f t="shared" si="219"/>
        <v/>
      </c>
      <c r="R492" s="433"/>
      <c r="S492" s="436" t="str">
        <f t="shared" si="220"/>
        <v/>
      </c>
      <c r="T492" s="437">
        <f ca="1">SUMIF($N$8:S$9,"QUANT.",N492:S492)</f>
        <v>0</v>
      </c>
      <c r="U492" s="438">
        <f t="shared" ca="1" si="215"/>
        <v>0</v>
      </c>
      <c r="V492" s="450" t="str">
        <f t="shared" si="217"/>
        <v/>
      </c>
      <c r="W492" s="451">
        <f t="shared" ca="1" si="221"/>
        <v>0</v>
      </c>
      <c r="X492" s="451" t="e">
        <f t="shared" ca="1" si="222"/>
        <v>#VALUE!</v>
      </c>
    </row>
    <row r="493" spans="1:24">
      <c r="A493" s="615"/>
      <c r="B493" s="621"/>
      <c r="C493" s="595" t="str">
        <f>IF($B493="","",IFERROR(VLOOKUP($B493,SERVIÇOS!$A:$F,2,0),IFERROR(VLOOKUP($B493,'COMPOSIÇÕES COMPLEMENTARES '!$C:$K,2,0),"")))</f>
        <v/>
      </c>
      <c r="D493" s="617" t="str">
        <f>IF($B493="","",IFERROR(VLOOKUP($B493,SERVIÇOS!$A:$F,3,0),IFERROR(VLOOKUP($B493,'COMPOSIÇÕES COMPLEMENTARES '!$C:$K,3,0),"")))</f>
        <v/>
      </c>
      <c r="E493" s="618"/>
      <c r="F493" s="619" t="str">
        <f>IF($B493="","",IFERROR(VLOOKUP($B493,SERVIÇOS!$A:$F,4,0),IFERROR(VLOOKUP($B493,'COMPOSIÇÕES COMPLEMENTARES '!$C:$K,6,0),"")))</f>
        <v/>
      </c>
      <c r="G493" s="619" t="str">
        <f>IF($B493="","",IFERROR(VLOOKUP($B493,SERVIÇOS!$A:$F,5,0),IFERROR(VLOOKUP($B493,'COMPOSIÇÕES COMPLEMENTARES '!$C:$K,7,0),"")))</f>
        <v/>
      </c>
      <c r="H493" s="619" t="str">
        <f t="shared" si="216"/>
        <v/>
      </c>
      <c r="I493" s="619" t="str">
        <f t="shared" si="223"/>
        <v/>
      </c>
      <c r="J493" s="619" t="str">
        <f t="shared" si="224"/>
        <v/>
      </c>
      <c r="K493" s="619" t="str">
        <f t="shared" si="225"/>
        <v/>
      </c>
      <c r="L493" s="619"/>
      <c r="N493" s="433"/>
      <c r="O493" s="434" t="str">
        <f t="shared" si="218"/>
        <v/>
      </c>
      <c r="P493" s="433"/>
      <c r="Q493" s="435" t="str">
        <f t="shared" si="219"/>
        <v/>
      </c>
      <c r="R493" s="433"/>
      <c r="S493" s="436" t="str">
        <f t="shared" si="220"/>
        <v/>
      </c>
      <c r="T493" s="437">
        <f ca="1">SUMIF($N$8:S$9,"QUANT.",N493:S493)</f>
        <v>0</v>
      </c>
      <c r="U493" s="438">
        <f t="shared" ca="1" si="215"/>
        <v>0</v>
      </c>
      <c r="V493" s="450" t="str">
        <f t="shared" si="217"/>
        <v/>
      </c>
      <c r="W493" s="451">
        <f t="shared" ca="1" si="221"/>
        <v>0</v>
      </c>
      <c r="X493" s="451" t="e">
        <f t="shared" ca="1" si="222"/>
        <v>#VALUE!</v>
      </c>
    </row>
    <row r="494" spans="1:24">
      <c r="A494" s="615"/>
      <c r="B494" s="621"/>
      <c r="C494" s="595" t="str">
        <f>IF($B494="","",IFERROR(VLOOKUP($B494,SERVIÇOS!$A:$F,2,0),IFERROR(VLOOKUP($B494,'COMPOSIÇÕES COMPLEMENTARES '!$C:$K,2,0),"")))</f>
        <v/>
      </c>
      <c r="D494" s="617" t="str">
        <f>IF($B494="","",IFERROR(VLOOKUP($B494,SERVIÇOS!$A:$F,3,0),IFERROR(VLOOKUP($B494,'COMPOSIÇÕES COMPLEMENTARES '!$C:$K,3,0),"")))</f>
        <v/>
      </c>
      <c r="E494" s="618"/>
      <c r="F494" s="619" t="str">
        <f>IF($B494="","",IFERROR(VLOOKUP($B494,SERVIÇOS!$A:$F,4,0),IFERROR(VLOOKUP($B494,'COMPOSIÇÕES COMPLEMENTARES '!$C:$K,6,0),"")))</f>
        <v/>
      </c>
      <c r="G494" s="619" t="str">
        <f>IF($B494="","",IFERROR(VLOOKUP($B494,SERVIÇOS!$A:$F,5,0),IFERROR(VLOOKUP($B494,'COMPOSIÇÕES COMPLEMENTARES '!$C:$K,7,0),"")))</f>
        <v/>
      </c>
      <c r="H494" s="619" t="str">
        <f t="shared" si="216"/>
        <v/>
      </c>
      <c r="I494" s="619" t="str">
        <f t="shared" si="223"/>
        <v/>
      </c>
      <c r="J494" s="619" t="str">
        <f t="shared" si="224"/>
        <v/>
      </c>
      <c r="K494" s="619" t="str">
        <f t="shared" si="225"/>
        <v/>
      </c>
      <c r="L494" s="619"/>
      <c r="N494" s="433"/>
      <c r="O494" s="434" t="str">
        <f t="shared" si="218"/>
        <v/>
      </c>
      <c r="P494" s="433"/>
      <c r="Q494" s="435" t="str">
        <f t="shared" si="219"/>
        <v/>
      </c>
      <c r="R494" s="433"/>
      <c r="S494" s="436" t="str">
        <f t="shared" si="220"/>
        <v/>
      </c>
      <c r="T494" s="437">
        <f ca="1">SUMIF($N$8:S$9,"QUANT.",N494:S494)</f>
        <v>0</v>
      </c>
      <c r="U494" s="438">
        <f t="shared" ca="1" si="215"/>
        <v>0</v>
      </c>
      <c r="V494" s="450" t="str">
        <f t="shared" si="217"/>
        <v/>
      </c>
      <c r="W494" s="451">
        <f t="shared" ca="1" si="221"/>
        <v>0</v>
      </c>
      <c r="X494" s="451" t="e">
        <f t="shared" ca="1" si="222"/>
        <v>#VALUE!</v>
      </c>
    </row>
    <row r="495" spans="1:24">
      <c r="A495" s="615"/>
      <c r="B495" s="621"/>
      <c r="C495" s="595" t="str">
        <f>IF($B495="","",IFERROR(VLOOKUP($B495,SERVIÇOS!$A:$F,2,0),IFERROR(VLOOKUP($B495,'COMPOSIÇÕES COMPLEMENTARES '!$C:$K,2,0),"")))</f>
        <v/>
      </c>
      <c r="D495" s="617" t="str">
        <f>IF($B495="","",IFERROR(VLOOKUP($B495,SERVIÇOS!$A:$F,3,0),IFERROR(VLOOKUP($B495,'COMPOSIÇÕES COMPLEMENTARES '!$C:$K,3,0),"")))</f>
        <v/>
      </c>
      <c r="E495" s="618"/>
      <c r="F495" s="619" t="str">
        <f>IF($B495="","",IFERROR(VLOOKUP($B495,SERVIÇOS!$A:$F,4,0),IFERROR(VLOOKUP($B495,'COMPOSIÇÕES COMPLEMENTARES '!$C:$K,6,0),"")))</f>
        <v/>
      </c>
      <c r="G495" s="619" t="str">
        <f>IF($B495="","",IFERROR(VLOOKUP($B495,SERVIÇOS!$A:$F,5,0),IFERROR(VLOOKUP($B495,'COMPOSIÇÕES COMPLEMENTARES '!$C:$K,7,0),"")))</f>
        <v/>
      </c>
      <c r="H495" s="619" t="str">
        <f t="shared" si="216"/>
        <v/>
      </c>
      <c r="I495" s="619" t="str">
        <f t="shared" si="223"/>
        <v/>
      </c>
      <c r="J495" s="619" t="str">
        <f t="shared" si="224"/>
        <v/>
      </c>
      <c r="K495" s="619" t="str">
        <f t="shared" si="225"/>
        <v/>
      </c>
      <c r="L495" s="619"/>
      <c r="N495" s="433"/>
      <c r="O495" s="434" t="str">
        <f t="shared" si="218"/>
        <v/>
      </c>
      <c r="P495" s="433"/>
      <c r="Q495" s="435" t="str">
        <f t="shared" si="219"/>
        <v/>
      </c>
      <c r="R495" s="433"/>
      <c r="S495" s="436" t="str">
        <f t="shared" si="220"/>
        <v/>
      </c>
      <c r="T495" s="437">
        <f ca="1">SUMIF($N$8:S$9,"QUANT.",N495:S495)</f>
        <v>0</v>
      </c>
      <c r="U495" s="438">
        <f t="shared" ca="1" si="215"/>
        <v>0</v>
      </c>
      <c r="V495" s="450" t="str">
        <f t="shared" si="217"/>
        <v/>
      </c>
      <c r="W495" s="451">
        <f t="shared" ca="1" si="221"/>
        <v>0</v>
      </c>
      <c r="X495" s="451" t="e">
        <f t="shared" ca="1" si="222"/>
        <v>#VALUE!</v>
      </c>
    </row>
    <row r="496" spans="1:24">
      <c r="A496" s="615"/>
      <c r="B496" s="621"/>
      <c r="C496" s="595" t="str">
        <f>IF($B496="","",IFERROR(VLOOKUP($B496,SERVIÇOS!$A:$F,2,0),IFERROR(VLOOKUP($B496,'COMPOSIÇÕES COMPLEMENTARES '!$C:$K,2,0),"")))</f>
        <v/>
      </c>
      <c r="D496" s="617" t="str">
        <f>IF($B496="","",IFERROR(VLOOKUP($B496,SERVIÇOS!$A:$F,3,0),IFERROR(VLOOKUP($B496,'COMPOSIÇÕES COMPLEMENTARES '!$C:$K,3,0),"")))</f>
        <v/>
      </c>
      <c r="E496" s="618"/>
      <c r="F496" s="619" t="str">
        <f>IF($B496="","",IFERROR(VLOOKUP($B496,SERVIÇOS!$A:$F,4,0),IFERROR(VLOOKUP($B496,'COMPOSIÇÕES COMPLEMENTARES '!$C:$K,6,0),"")))</f>
        <v/>
      </c>
      <c r="G496" s="619" t="str">
        <f>IF($B496="","",IFERROR(VLOOKUP($B496,SERVIÇOS!$A:$F,5,0),IFERROR(VLOOKUP($B496,'COMPOSIÇÕES COMPLEMENTARES '!$C:$K,7,0),"")))</f>
        <v/>
      </c>
      <c r="H496" s="619" t="str">
        <f t="shared" si="216"/>
        <v/>
      </c>
      <c r="I496" s="619" t="str">
        <f t="shared" si="223"/>
        <v/>
      </c>
      <c r="J496" s="619" t="str">
        <f t="shared" si="224"/>
        <v/>
      </c>
      <c r="K496" s="619" t="str">
        <f t="shared" si="225"/>
        <v/>
      </c>
      <c r="L496" s="619"/>
      <c r="N496" s="433"/>
      <c r="O496" s="434" t="str">
        <f t="shared" si="218"/>
        <v/>
      </c>
      <c r="P496" s="433"/>
      <c r="Q496" s="435" t="str">
        <f t="shared" si="219"/>
        <v/>
      </c>
      <c r="R496" s="433"/>
      <c r="S496" s="436" t="str">
        <f t="shared" si="220"/>
        <v/>
      </c>
      <c r="T496" s="437">
        <f ca="1">SUMIF($N$8:S$9,"QUANT.",N496:S496)</f>
        <v>0</v>
      </c>
      <c r="U496" s="438">
        <f t="shared" ca="1" si="215"/>
        <v>0</v>
      </c>
      <c r="V496" s="450" t="str">
        <f t="shared" si="217"/>
        <v/>
      </c>
      <c r="W496" s="451">
        <f t="shared" ca="1" si="221"/>
        <v>0</v>
      </c>
      <c r="X496" s="451" t="e">
        <f t="shared" ca="1" si="222"/>
        <v>#VALUE!</v>
      </c>
    </row>
    <row r="497" spans="1:24">
      <c r="A497" s="615"/>
      <c r="B497" s="621"/>
      <c r="C497" s="595" t="str">
        <f>IF($B497="","",IFERROR(VLOOKUP($B497,SERVIÇOS!$A:$F,2,0),IFERROR(VLOOKUP($B497,'COMPOSIÇÕES COMPLEMENTARES '!$C:$K,2,0),"")))</f>
        <v/>
      </c>
      <c r="D497" s="617" t="str">
        <f>IF($B497="","",IFERROR(VLOOKUP($B497,SERVIÇOS!$A:$F,3,0),IFERROR(VLOOKUP($B497,'COMPOSIÇÕES COMPLEMENTARES '!$C:$K,3,0),"")))</f>
        <v/>
      </c>
      <c r="E497" s="618"/>
      <c r="F497" s="619" t="str">
        <f>IF($B497="","",IFERROR(VLOOKUP($B497,SERVIÇOS!$A:$F,4,0),IFERROR(VLOOKUP($B497,'COMPOSIÇÕES COMPLEMENTARES '!$C:$K,6,0),"")))</f>
        <v/>
      </c>
      <c r="G497" s="619" t="str">
        <f>IF($B497="","",IFERROR(VLOOKUP($B497,SERVIÇOS!$A:$F,5,0),IFERROR(VLOOKUP($B497,'COMPOSIÇÕES COMPLEMENTARES '!$C:$K,7,0),"")))</f>
        <v/>
      </c>
      <c r="H497" s="619" t="str">
        <f t="shared" si="216"/>
        <v/>
      </c>
      <c r="I497" s="619" t="str">
        <f t="shared" si="223"/>
        <v/>
      </c>
      <c r="J497" s="619" t="str">
        <f t="shared" si="224"/>
        <v/>
      </c>
      <c r="K497" s="619" t="str">
        <f t="shared" si="225"/>
        <v/>
      </c>
      <c r="L497" s="619"/>
      <c r="N497" s="433"/>
      <c r="O497" s="434" t="str">
        <f t="shared" si="218"/>
        <v/>
      </c>
      <c r="P497" s="433"/>
      <c r="Q497" s="435" t="str">
        <f t="shared" si="219"/>
        <v/>
      </c>
      <c r="R497" s="433"/>
      <c r="S497" s="436" t="str">
        <f t="shared" si="220"/>
        <v/>
      </c>
      <c r="T497" s="437">
        <f ca="1">SUMIF($N$8:S$9,"QUANT.",N497:S497)</f>
        <v>0</v>
      </c>
      <c r="U497" s="438">
        <f t="shared" ca="1" si="215"/>
        <v>0</v>
      </c>
      <c r="V497" s="450" t="str">
        <f t="shared" si="217"/>
        <v/>
      </c>
      <c r="W497" s="451">
        <f t="shared" ca="1" si="221"/>
        <v>0</v>
      </c>
      <c r="X497" s="451" t="e">
        <f t="shared" ca="1" si="222"/>
        <v>#VALUE!</v>
      </c>
    </row>
    <row r="498" spans="1:24">
      <c r="A498" s="615"/>
      <c r="B498" s="621"/>
      <c r="C498" s="595" t="str">
        <f>IF($B498="","",IFERROR(VLOOKUP($B498,SERVIÇOS!$A:$F,2,0),IFERROR(VLOOKUP($B498,'COMPOSIÇÕES COMPLEMENTARES '!$C:$K,2,0),"")))</f>
        <v/>
      </c>
      <c r="D498" s="617" t="str">
        <f>IF($B498="","",IFERROR(VLOOKUP($B498,SERVIÇOS!$A:$F,3,0),IFERROR(VLOOKUP($B498,'COMPOSIÇÕES COMPLEMENTARES '!$C:$K,3,0),"")))</f>
        <v/>
      </c>
      <c r="E498" s="618"/>
      <c r="F498" s="619" t="str">
        <f>IF($B498="","",IFERROR(VLOOKUP($B498,SERVIÇOS!$A:$F,4,0),IFERROR(VLOOKUP($B498,'COMPOSIÇÕES COMPLEMENTARES '!$C:$K,6,0),"")))</f>
        <v/>
      </c>
      <c r="G498" s="619" t="str">
        <f>IF($B498="","",IFERROR(VLOOKUP($B498,SERVIÇOS!$A:$F,5,0),IFERROR(VLOOKUP($B498,'COMPOSIÇÕES COMPLEMENTARES '!$C:$K,7,0),"")))</f>
        <v/>
      </c>
      <c r="H498" s="619" t="str">
        <f t="shared" si="216"/>
        <v/>
      </c>
      <c r="I498" s="619" t="str">
        <f t="shared" si="223"/>
        <v/>
      </c>
      <c r="J498" s="619" t="str">
        <f t="shared" si="224"/>
        <v/>
      </c>
      <c r="K498" s="619" t="str">
        <f t="shared" si="225"/>
        <v/>
      </c>
      <c r="L498" s="619"/>
      <c r="N498" s="433"/>
      <c r="O498" s="434" t="str">
        <f t="shared" si="218"/>
        <v/>
      </c>
      <c r="P498" s="433"/>
      <c r="Q498" s="435" t="str">
        <f t="shared" si="219"/>
        <v/>
      </c>
      <c r="R498" s="433"/>
      <c r="S498" s="436" t="str">
        <f t="shared" si="220"/>
        <v/>
      </c>
      <c r="T498" s="437">
        <f ca="1">SUMIF($N$8:S$9,"QUANT.",N498:S498)</f>
        <v>0</v>
      </c>
      <c r="U498" s="438">
        <f t="shared" ca="1" si="215"/>
        <v>0</v>
      </c>
      <c r="V498" s="450" t="str">
        <f t="shared" si="217"/>
        <v/>
      </c>
      <c r="W498" s="451">
        <f t="shared" ca="1" si="221"/>
        <v>0</v>
      </c>
      <c r="X498" s="451" t="e">
        <f t="shared" ca="1" si="222"/>
        <v>#VALUE!</v>
      </c>
    </row>
    <row r="499" spans="1:24">
      <c r="A499" s="615"/>
      <c r="B499" s="621"/>
      <c r="C499" s="595" t="str">
        <f>IF($B499="","",IFERROR(VLOOKUP($B499,SERVIÇOS!$A:$F,2,0),IFERROR(VLOOKUP($B499,'COMPOSIÇÕES COMPLEMENTARES '!$C:$K,2,0),"")))</f>
        <v/>
      </c>
      <c r="D499" s="617" t="str">
        <f>IF($B499="","",IFERROR(VLOOKUP($B499,SERVIÇOS!$A:$F,3,0),IFERROR(VLOOKUP($B499,'COMPOSIÇÕES COMPLEMENTARES '!$C:$K,3,0),"")))</f>
        <v/>
      </c>
      <c r="E499" s="618"/>
      <c r="F499" s="619" t="str">
        <f>IF($B499="","",IFERROR(VLOOKUP($B499,SERVIÇOS!$A:$F,4,0),IFERROR(VLOOKUP($B499,'COMPOSIÇÕES COMPLEMENTARES '!$C:$K,6,0),"")))</f>
        <v/>
      </c>
      <c r="G499" s="619" t="str">
        <f>IF($B499="","",IFERROR(VLOOKUP($B499,SERVIÇOS!$A:$F,5,0),IFERROR(VLOOKUP($B499,'COMPOSIÇÕES COMPLEMENTARES '!$C:$K,7,0),"")))</f>
        <v/>
      </c>
      <c r="H499" s="619" t="str">
        <f t="shared" si="216"/>
        <v/>
      </c>
      <c r="I499" s="619" t="str">
        <f t="shared" si="223"/>
        <v/>
      </c>
      <c r="J499" s="619" t="str">
        <f t="shared" si="224"/>
        <v/>
      </c>
      <c r="K499" s="619" t="str">
        <f t="shared" si="225"/>
        <v/>
      </c>
      <c r="L499" s="619"/>
      <c r="N499" s="433"/>
      <c r="O499" s="434" t="str">
        <f t="shared" si="218"/>
        <v/>
      </c>
      <c r="P499" s="433"/>
      <c r="Q499" s="435" t="str">
        <f t="shared" si="219"/>
        <v/>
      </c>
      <c r="R499" s="433"/>
      <c r="S499" s="436" t="str">
        <f t="shared" si="220"/>
        <v/>
      </c>
      <c r="T499" s="437">
        <f ca="1">SUMIF($N$8:S$9,"QUANT.",N499:S499)</f>
        <v>0</v>
      </c>
      <c r="U499" s="438">
        <f t="shared" ca="1" si="215"/>
        <v>0</v>
      </c>
      <c r="V499" s="450" t="str">
        <f t="shared" si="217"/>
        <v/>
      </c>
      <c r="W499" s="451">
        <f t="shared" ca="1" si="221"/>
        <v>0</v>
      </c>
      <c r="X499" s="451" t="e">
        <f t="shared" ca="1" si="222"/>
        <v>#VALUE!</v>
      </c>
    </row>
    <row r="500" spans="1:24">
      <c r="A500" s="615"/>
      <c r="B500" s="621"/>
      <c r="C500" s="595" t="str">
        <f>IF($B500="","",IFERROR(VLOOKUP($B500,SERVIÇOS!$A:$F,2,0),IFERROR(VLOOKUP($B500,'COMPOSIÇÕES COMPLEMENTARES '!$C:$K,2,0),"")))</f>
        <v/>
      </c>
      <c r="D500" s="617" t="str">
        <f>IF($B500="","",IFERROR(VLOOKUP($B500,SERVIÇOS!$A:$F,3,0),IFERROR(VLOOKUP($B500,'COMPOSIÇÕES COMPLEMENTARES '!$C:$K,3,0),"")))</f>
        <v/>
      </c>
      <c r="E500" s="618"/>
      <c r="F500" s="619" t="str">
        <f>IF($B500="","",IFERROR(VLOOKUP($B500,SERVIÇOS!$A:$F,4,0),IFERROR(VLOOKUP($B500,'COMPOSIÇÕES COMPLEMENTARES '!$C:$K,6,0),"")))</f>
        <v/>
      </c>
      <c r="G500" s="619" t="str">
        <f>IF($B500="","",IFERROR(VLOOKUP($B500,SERVIÇOS!$A:$F,5,0),IFERROR(VLOOKUP($B500,'COMPOSIÇÕES COMPLEMENTARES '!$C:$K,7,0),"")))</f>
        <v/>
      </c>
      <c r="H500" s="619" t="str">
        <f t="shared" si="216"/>
        <v/>
      </c>
      <c r="I500" s="619" t="str">
        <f t="shared" si="223"/>
        <v/>
      </c>
      <c r="J500" s="619" t="str">
        <f t="shared" si="224"/>
        <v/>
      </c>
      <c r="K500" s="619" t="str">
        <f t="shared" si="225"/>
        <v/>
      </c>
      <c r="L500" s="619"/>
      <c r="N500" s="433"/>
      <c r="O500" s="434" t="str">
        <f t="shared" si="218"/>
        <v/>
      </c>
      <c r="P500" s="433"/>
      <c r="Q500" s="435" t="str">
        <f t="shared" si="219"/>
        <v/>
      </c>
      <c r="R500" s="433"/>
      <c r="S500" s="436" t="str">
        <f t="shared" si="220"/>
        <v/>
      </c>
      <c r="T500" s="437">
        <f ca="1">SUMIF($N$8:S$9,"QUANT.",N500:S500)</f>
        <v>0</v>
      </c>
      <c r="U500" s="438">
        <f t="shared" ca="1" si="215"/>
        <v>0</v>
      </c>
      <c r="V500" s="450" t="str">
        <f t="shared" si="217"/>
        <v/>
      </c>
      <c r="W500" s="451">
        <f t="shared" ca="1" si="221"/>
        <v>0</v>
      </c>
      <c r="X500" s="451" t="e">
        <f t="shared" ca="1" si="222"/>
        <v>#VALUE!</v>
      </c>
    </row>
    <row r="501" spans="1:24">
      <c r="A501" s="615"/>
      <c r="B501" s="621"/>
      <c r="C501" s="595" t="str">
        <f>IF($B501="","",IFERROR(VLOOKUP($B501,SERVIÇOS!$A:$F,2,0),IFERROR(VLOOKUP($B501,'COMPOSIÇÕES COMPLEMENTARES '!$C:$K,2,0),"")))</f>
        <v/>
      </c>
      <c r="D501" s="617" t="str">
        <f>IF($B501="","",IFERROR(VLOOKUP($B501,SERVIÇOS!$A:$F,3,0),IFERROR(VLOOKUP($B501,'COMPOSIÇÕES COMPLEMENTARES '!$C:$K,3,0),"")))</f>
        <v/>
      </c>
      <c r="E501" s="618"/>
      <c r="F501" s="619" t="str">
        <f>IF($B501="","",IFERROR(VLOOKUP($B501,SERVIÇOS!$A:$F,4,0),IFERROR(VLOOKUP($B501,'COMPOSIÇÕES COMPLEMENTARES '!$C:$K,6,0),"")))</f>
        <v/>
      </c>
      <c r="G501" s="619" t="str">
        <f>IF($B501="","",IFERROR(VLOOKUP($B501,SERVIÇOS!$A:$F,5,0),IFERROR(VLOOKUP($B501,'COMPOSIÇÕES COMPLEMENTARES '!$C:$K,7,0),"")))</f>
        <v/>
      </c>
      <c r="H501" s="619" t="str">
        <f t="shared" si="216"/>
        <v/>
      </c>
      <c r="I501" s="619" t="str">
        <f t="shared" si="223"/>
        <v/>
      </c>
      <c r="J501" s="619" t="str">
        <f t="shared" si="224"/>
        <v/>
      </c>
      <c r="K501" s="619" t="str">
        <f t="shared" si="225"/>
        <v/>
      </c>
      <c r="L501" s="619"/>
      <c r="N501" s="433"/>
      <c r="O501" s="434" t="str">
        <f t="shared" si="218"/>
        <v/>
      </c>
      <c r="P501" s="433"/>
      <c r="Q501" s="435" t="str">
        <f t="shared" si="219"/>
        <v/>
      </c>
      <c r="R501" s="433"/>
      <c r="S501" s="436" t="str">
        <f t="shared" si="220"/>
        <v/>
      </c>
      <c r="T501" s="437">
        <f ca="1">SUMIF($N$8:S$9,"QUANT.",N501:S501)</f>
        <v>0</v>
      </c>
      <c r="U501" s="438">
        <f t="shared" ca="1" si="215"/>
        <v>0</v>
      </c>
      <c r="V501" s="450" t="str">
        <f t="shared" si="217"/>
        <v/>
      </c>
      <c r="W501" s="451">
        <f t="shared" ca="1" si="221"/>
        <v>0</v>
      </c>
      <c r="X501" s="451" t="e">
        <f t="shared" ca="1" si="222"/>
        <v>#VALUE!</v>
      </c>
    </row>
    <row r="502" spans="1:24">
      <c r="A502" s="615"/>
      <c r="B502" s="621"/>
      <c r="C502" s="595" t="str">
        <f>IF($B502="","",IFERROR(VLOOKUP($B502,SERVIÇOS!$A:$F,2,0),IFERROR(VLOOKUP($B502,'COMPOSIÇÕES COMPLEMENTARES '!$C:$K,2,0),"")))</f>
        <v/>
      </c>
      <c r="D502" s="617" t="str">
        <f>IF($B502="","",IFERROR(VLOOKUP($B502,SERVIÇOS!$A:$F,3,0),IFERROR(VLOOKUP($B502,'COMPOSIÇÕES COMPLEMENTARES '!$C:$K,3,0),"")))</f>
        <v/>
      </c>
      <c r="E502" s="618"/>
      <c r="F502" s="619" t="str">
        <f>IF($B502="","",IFERROR(VLOOKUP($B502,SERVIÇOS!$A:$F,4,0),IFERROR(VLOOKUP($B502,'COMPOSIÇÕES COMPLEMENTARES '!$C:$K,6,0),"")))</f>
        <v/>
      </c>
      <c r="G502" s="619" t="str">
        <f>IF($B502="","",IFERROR(VLOOKUP($B502,SERVIÇOS!$A:$F,5,0),IFERROR(VLOOKUP($B502,'COMPOSIÇÕES COMPLEMENTARES '!$C:$K,7,0),"")))</f>
        <v/>
      </c>
      <c r="H502" s="619" t="str">
        <f t="shared" si="216"/>
        <v/>
      </c>
      <c r="I502" s="619" t="str">
        <f t="shared" si="223"/>
        <v/>
      </c>
      <c r="J502" s="619" t="str">
        <f t="shared" si="224"/>
        <v/>
      </c>
      <c r="K502" s="619" t="str">
        <f t="shared" si="225"/>
        <v/>
      </c>
      <c r="L502" s="619"/>
      <c r="N502" s="433"/>
      <c r="O502" s="434" t="str">
        <f t="shared" si="218"/>
        <v/>
      </c>
      <c r="P502" s="433"/>
      <c r="Q502" s="435" t="str">
        <f t="shared" si="219"/>
        <v/>
      </c>
      <c r="R502" s="433"/>
      <c r="S502" s="436" t="str">
        <f t="shared" si="220"/>
        <v/>
      </c>
      <c r="T502" s="437">
        <f ca="1">SUMIF($N$8:S$9,"QUANT.",N502:S502)</f>
        <v>0</v>
      </c>
      <c r="U502" s="438">
        <f t="shared" ca="1" si="215"/>
        <v>0</v>
      </c>
      <c r="V502" s="450" t="str">
        <f t="shared" si="217"/>
        <v/>
      </c>
      <c r="W502" s="451">
        <f t="shared" ca="1" si="221"/>
        <v>0</v>
      </c>
      <c r="X502" s="451" t="e">
        <f t="shared" ca="1" si="222"/>
        <v>#VALUE!</v>
      </c>
    </row>
    <row r="503" spans="1:24">
      <c r="A503" s="615"/>
      <c r="B503" s="621"/>
      <c r="C503" s="595" t="str">
        <f>IF($B503="","",IFERROR(VLOOKUP($B503,SERVIÇOS!$A:$F,2,0),IFERROR(VLOOKUP($B503,'COMPOSIÇÕES COMPLEMENTARES '!$C:$K,2,0),"")))</f>
        <v/>
      </c>
      <c r="D503" s="617" t="str">
        <f>IF($B503="","",IFERROR(VLOOKUP($B503,SERVIÇOS!$A:$F,3,0),IFERROR(VLOOKUP($B503,'COMPOSIÇÕES COMPLEMENTARES '!$C:$K,3,0),"")))</f>
        <v/>
      </c>
      <c r="E503" s="618"/>
      <c r="F503" s="619" t="str">
        <f>IF($B503="","",IFERROR(VLOOKUP($B503,SERVIÇOS!$A:$F,4,0),IFERROR(VLOOKUP($B503,'COMPOSIÇÕES COMPLEMENTARES '!$C:$K,6,0),"")))</f>
        <v/>
      </c>
      <c r="G503" s="619" t="str">
        <f>IF($B503="","",IFERROR(VLOOKUP($B503,SERVIÇOS!$A:$F,5,0),IFERROR(VLOOKUP($B503,'COMPOSIÇÕES COMPLEMENTARES '!$C:$K,7,0),"")))</f>
        <v/>
      </c>
      <c r="H503" s="619" t="str">
        <f t="shared" si="216"/>
        <v/>
      </c>
      <c r="I503" s="619" t="str">
        <f t="shared" si="223"/>
        <v/>
      </c>
      <c r="J503" s="619" t="str">
        <f t="shared" si="224"/>
        <v/>
      </c>
      <c r="K503" s="619" t="str">
        <f t="shared" si="225"/>
        <v/>
      </c>
      <c r="L503" s="619"/>
      <c r="N503" s="433"/>
      <c r="O503" s="434" t="str">
        <f t="shared" si="218"/>
        <v/>
      </c>
      <c r="P503" s="433"/>
      <c r="Q503" s="435" t="str">
        <f t="shared" si="219"/>
        <v/>
      </c>
      <c r="R503" s="433"/>
      <c r="S503" s="436" t="str">
        <f t="shared" si="220"/>
        <v/>
      </c>
      <c r="T503" s="437">
        <f ca="1">SUMIF($N$8:S$9,"QUANT.",N503:S503)</f>
        <v>0</v>
      </c>
      <c r="U503" s="438">
        <f t="shared" ca="1" si="215"/>
        <v>0</v>
      </c>
      <c r="V503" s="450" t="str">
        <f t="shared" si="217"/>
        <v/>
      </c>
      <c r="W503" s="451">
        <f t="shared" ca="1" si="221"/>
        <v>0</v>
      </c>
      <c r="X503" s="451" t="e">
        <f t="shared" ca="1" si="222"/>
        <v>#VALUE!</v>
      </c>
    </row>
    <row r="504" spans="1:24">
      <c r="A504" s="615"/>
      <c r="B504" s="621"/>
      <c r="C504" s="595" t="str">
        <f>IF($B504="","",IFERROR(VLOOKUP($B504,SERVIÇOS!$A:$F,2,0),IFERROR(VLOOKUP($B504,'COMPOSIÇÕES COMPLEMENTARES '!$C:$K,2,0),"")))</f>
        <v/>
      </c>
      <c r="D504" s="617" t="str">
        <f>IF($B504="","",IFERROR(VLOOKUP($B504,SERVIÇOS!$A:$F,3,0),IFERROR(VLOOKUP($B504,'COMPOSIÇÕES COMPLEMENTARES '!$C:$K,3,0),"")))</f>
        <v/>
      </c>
      <c r="E504" s="618"/>
      <c r="F504" s="619" t="str">
        <f>IF($B504="","",IFERROR(VLOOKUP($B504,SERVIÇOS!$A:$F,4,0),IFERROR(VLOOKUP($B504,'COMPOSIÇÕES COMPLEMENTARES '!$C:$K,6,0),"")))</f>
        <v/>
      </c>
      <c r="G504" s="619" t="str">
        <f>IF($B504="","",IFERROR(VLOOKUP($B504,SERVIÇOS!$A:$F,5,0),IFERROR(VLOOKUP($B504,'COMPOSIÇÕES COMPLEMENTARES '!$C:$K,7,0),"")))</f>
        <v/>
      </c>
      <c r="H504" s="619" t="str">
        <f t="shared" si="216"/>
        <v/>
      </c>
      <c r="I504" s="619" t="str">
        <f t="shared" si="223"/>
        <v/>
      </c>
      <c r="J504" s="619" t="str">
        <f t="shared" si="224"/>
        <v/>
      </c>
      <c r="K504" s="619" t="str">
        <f t="shared" si="225"/>
        <v/>
      </c>
      <c r="L504" s="619"/>
      <c r="N504" s="433"/>
      <c r="O504" s="434" t="str">
        <f t="shared" si="218"/>
        <v/>
      </c>
      <c r="P504" s="433"/>
      <c r="Q504" s="435" t="str">
        <f t="shared" si="219"/>
        <v/>
      </c>
      <c r="R504" s="433"/>
      <c r="S504" s="436" t="str">
        <f t="shared" si="220"/>
        <v/>
      </c>
      <c r="T504" s="437">
        <f ca="1">SUMIF($N$8:S$9,"QUANT.",N504:S504)</f>
        <v>0</v>
      </c>
      <c r="U504" s="438">
        <f t="shared" ca="1" si="215"/>
        <v>0</v>
      </c>
      <c r="V504" s="450" t="str">
        <f t="shared" si="217"/>
        <v/>
      </c>
      <c r="W504" s="451">
        <f t="shared" ca="1" si="221"/>
        <v>0</v>
      </c>
      <c r="X504" s="451" t="e">
        <f t="shared" ca="1" si="222"/>
        <v>#VALUE!</v>
      </c>
    </row>
    <row r="505" spans="1:24">
      <c r="A505" s="615"/>
      <c r="B505" s="621"/>
      <c r="C505" s="595" t="str">
        <f>IF($B505="","",IFERROR(VLOOKUP($B505,SERVIÇOS!$A:$F,2,0),IFERROR(VLOOKUP($B505,'COMPOSIÇÕES COMPLEMENTARES '!$C:$K,2,0),"")))</f>
        <v/>
      </c>
      <c r="D505" s="617" t="str">
        <f>IF($B505="","",IFERROR(VLOOKUP($B505,SERVIÇOS!$A:$F,3,0),IFERROR(VLOOKUP($B505,'COMPOSIÇÕES COMPLEMENTARES '!$C:$K,3,0),"")))</f>
        <v/>
      </c>
      <c r="E505" s="618"/>
      <c r="F505" s="619" t="str">
        <f>IF($B505="","",IFERROR(VLOOKUP($B505,SERVIÇOS!$A:$F,4,0),IFERROR(VLOOKUP($B505,'COMPOSIÇÕES COMPLEMENTARES '!$C:$K,6,0),"")))</f>
        <v/>
      </c>
      <c r="G505" s="619" t="str">
        <f>IF($B505="","",IFERROR(VLOOKUP($B505,SERVIÇOS!$A:$F,5,0),IFERROR(VLOOKUP($B505,'COMPOSIÇÕES COMPLEMENTARES '!$C:$K,7,0),"")))</f>
        <v/>
      </c>
      <c r="H505" s="619" t="str">
        <f t="shared" si="216"/>
        <v/>
      </c>
      <c r="I505" s="619" t="str">
        <f t="shared" si="223"/>
        <v/>
      </c>
      <c r="J505" s="619" t="str">
        <f t="shared" si="224"/>
        <v/>
      </c>
      <c r="K505" s="619" t="str">
        <f t="shared" si="225"/>
        <v/>
      </c>
      <c r="L505" s="619"/>
      <c r="N505" s="433"/>
      <c r="O505" s="434" t="str">
        <f t="shared" si="218"/>
        <v/>
      </c>
      <c r="P505" s="433"/>
      <c r="Q505" s="435" t="str">
        <f t="shared" si="219"/>
        <v/>
      </c>
      <c r="R505" s="433"/>
      <c r="S505" s="436" t="str">
        <f t="shared" si="220"/>
        <v/>
      </c>
      <c r="T505" s="437">
        <f ca="1">SUMIF($N$8:S$9,"QUANT.",N505:S505)</f>
        <v>0</v>
      </c>
      <c r="U505" s="438">
        <f t="shared" ca="1" si="215"/>
        <v>0</v>
      </c>
      <c r="V505" s="450" t="str">
        <f t="shared" si="217"/>
        <v/>
      </c>
      <c r="W505" s="451">
        <f t="shared" ca="1" si="221"/>
        <v>0</v>
      </c>
      <c r="X505" s="451" t="e">
        <f t="shared" ca="1" si="222"/>
        <v>#VALUE!</v>
      </c>
    </row>
    <row r="506" spans="1:24">
      <c r="A506" s="615"/>
      <c r="B506" s="621"/>
      <c r="C506" s="595" t="str">
        <f>IF($B506="","",IFERROR(VLOOKUP($B506,SERVIÇOS!$A:$F,2,0),IFERROR(VLOOKUP($B506,'COMPOSIÇÕES COMPLEMENTARES '!$C:$K,2,0),"")))</f>
        <v/>
      </c>
      <c r="D506" s="617" t="str">
        <f>IF($B506="","",IFERROR(VLOOKUP($B506,SERVIÇOS!$A:$F,3,0),IFERROR(VLOOKUP($B506,'COMPOSIÇÕES COMPLEMENTARES '!$C:$K,3,0),"")))</f>
        <v/>
      </c>
      <c r="E506" s="618"/>
      <c r="F506" s="619" t="str">
        <f>IF($B506="","",IFERROR(VLOOKUP($B506,SERVIÇOS!$A:$F,4,0),IFERROR(VLOOKUP($B506,'COMPOSIÇÕES COMPLEMENTARES '!$C:$K,6,0),"")))</f>
        <v/>
      </c>
      <c r="G506" s="619" t="str">
        <f>IF($B506="","",IFERROR(VLOOKUP($B506,SERVIÇOS!$A:$F,5,0),IFERROR(VLOOKUP($B506,'COMPOSIÇÕES COMPLEMENTARES '!$C:$K,7,0),"")))</f>
        <v/>
      </c>
      <c r="H506" s="619" t="str">
        <f t="shared" si="216"/>
        <v/>
      </c>
      <c r="I506" s="619" t="str">
        <f t="shared" si="223"/>
        <v/>
      </c>
      <c r="J506" s="619" t="str">
        <f t="shared" si="224"/>
        <v/>
      </c>
      <c r="K506" s="619" t="str">
        <f t="shared" si="225"/>
        <v/>
      </c>
      <c r="L506" s="619"/>
      <c r="N506" s="433"/>
      <c r="O506" s="434" t="str">
        <f t="shared" si="218"/>
        <v/>
      </c>
      <c r="P506" s="433"/>
      <c r="Q506" s="435" t="str">
        <f t="shared" si="219"/>
        <v/>
      </c>
      <c r="R506" s="433"/>
      <c r="S506" s="436" t="str">
        <f t="shared" si="220"/>
        <v/>
      </c>
      <c r="T506" s="437">
        <f ca="1">SUMIF($N$8:S$9,"QUANT.",N506:S506)</f>
        <v>0</v>
      </c>
      <c r="U506" s="438">
        <f t="shared" ca="1" si="215"/>
        <v>0</v>
      </c>
      <c r="V506" s="450" t="str">
        <f t="shared" si="217"/>
        <v/>
      </c>
      <c r="W506" s="451">
        <f t="shared" ca="1" si="221"/>
        <v>0</v>
      </c>
      <c r="X506" s="451" t="e">
        <f t="shared" ca="1" si="222"/>
        <v>#VALUE!</v>
      </c>
    </row>
    <row r="507" spans="1:24">
      <c r="A507" s="615"/>
      <c r="B507" s="621"/>
      <c r="C507" s="595" t="str">
        <f>IF($B507="","",IFERROR(VLOOKUP($B507,SERVIÇOS!$A:$F,2,0),IFERROR(VLOOKUP($B507,'COMPOSIÇÕES COMPLEMENTARES '!$C:$K,2,0),"")))</f>
        <v/>
      </c>
      <c r="D507" s="617" t="str">
        <f>IF($B507="","",IFERROR(VLOOKUP($B507,SERVIÇOS!$A:$F,3,0),IFERROR(VLOOKUP($B507,'COMPOSIÇÕES COMPLEMENTARES '!$C:$K,3,0),"")))</f>
        <v/>
      </c>
      <c r="E507" s="618"/>
      <c r="F507" s="619" t="str">
        <f>IF($B507="","",IFERROR(VLOOKUP($B507,SERVIÇOS!$A:$F,4,0),IFERROR(VLOOKUP($B507,'COMPOSIÇÕES COMPLEMENTARES '!$C:$K,6,0),"")))</f>
        <v/>
      </c>
      <c r="G507" s="619" t="str">
        <f>IF($B507="","",IFERROR(VLOOKUP($B507,SERVIÇOS!$A:$F,5,0),IFERROR(VLOOKUP($B507,'COMPOSIÇÕES COMPLEMENTARES '!$C:$K,7,0),"")))</f>
        <v/>
      </c>
      <c r="H507" s="619" t="str">
        <f t="shared" si="216"/>
        <v/>
      </c>
      <c r="I507" s="619" t="str">
        <f t="shared" si="223"/>
        <v/>
      </c>
      <c r="J507" s="619" t="str">
        <f t="shared" si="224"/>
        <v/>
      </c>
      <c r="K507" s="619" t="str">
        <f t="shared" si="225"/>
        <v/>
      </c>
      <c r="L507" s="619"/>
      <c r="N507" s="433"/>
      <c r="O507" s="434" t="str">
        <f t="shared" si="218"/>
        <v/>
      </c>
      <c r="P507" s="433"/>
      <c r="Q507" s="435" t="str">
        <f t="shared" si="219"/>
        <v/>
      </c>
      <c r="R507" s="433"/>
      <c r="S507" s="436" t="str">
        <f t="shared" si="220"/>
        <v/>
      </c>
      <c r="T507" s="437">
        <f ca="1">SUMIF($N$8:S$9,"QUANT.",N507:S507)</f>
        <v>0</v>
      </c>
      <c r="U507" s="438">
        <f t="shared" ca="1" si="215"/>
        <v>0</v>
      </c>
      <c r="V507" s="450" t="str">
        <f t="shared" si="217"/>
        <v/>
      </c>
      <c r="W507" s="451">
        <f t="shared" ca="1" si="221"/>
        <v>0</v>
      </c>
      <c r="X507" s="451" t="e">
        <f t="shared" ca="1" si="222"/>
        <v>#VALUE!</v>
      </c>
    </row>
    <row r="508" spans="1:24">
      <c r="A508" s="615"/>
      <c r="B508" s="621"/>
      <c r="C508" s="595" t="str">
        <f>IF($B508="","",IFERROR(VLOOKUP($B508,SERVIÇOS!$A:$F,2,0),IFERROR(VLOOKUP($B508,'COMPOSIÇÕES COMPLEMENTARES '!$C:$K,2,0),"")))</f>
        <v/>
      </c>
      <c r="D508" s="617" t="str">
        <f>IF($B508="","",IFERROR(VLOOKUP($B508,SERVIÇOS!$A:$F,3,0),IFERROR(VLOOKUP($B508,'COMPOSIÇÕES COMPLEMENTARES '!$C:$K,3,0),"")))</f>
        <v/>
      </c>
      <c r="E508" s="618"/>
      <c r="F508" s="619" t="str">
        <f>IF($B508="","",IFERROR(VLOOKUP($B508,SERVIÇOS!$A:$F,4,0),IFERROR(VLOOKUP($B508,'COMPOSIÇÕES COMPLEMENTARES '!$C:$K,6,0),"")))</f>
        <v/>
      </c>
      <c r="G508" s="619" t="str">
        <f>IF($B508="","",IFERROR(VLOOKUP($B508,SERVIÇOS!$A:$F,5,0),IFERROR(VLOOKUP($B508,'COMPOSIÇÕES COMPLEMENTARES '!$C:$K,7,0),"")))</f>
        <v/>
      </c>
      <c r="H508" s="619" t="str">
        <f t="shared" si="216"/>
        <v/>
      </c>
      <c r="I508" s="619" t="str">
        <f t="shared" si="223"/>
        <v/>
      </c>
      <c r="J508" s="619" t="str">
        <f t="shared" si="224"/>
        <v/>
      </c>
      <c r="K508" s="619" t="str">
        <f t="shared" si="225"/>
        <v/>
      </c>
      <c r="L508" s="619"/>
      <c r="N508" s="433"/>
      <c r="O508" s="434" t="str">
        <f t="shared" si="218"/>
        <v/>
      </c>
      <c r="P508" s="433"/>
      <c r="Q508" s="435" t="str">
        <f t="shared" si="219"/>
        <v/>
      </c>
      <c r="R508" s="433"/>
      <c r="S508" s="436" t="str">
        <f t="shared" si="220"/>
        <v/>
      </c>
      <c r="T508" s="437">
        <f ca="1">SUMIF($N$8:S$9,"QUANT.",N508:S508)</f>
        <v>0</v>
      </c>
      <c r="U508" s="438">
        <f t="shared" ca="1" si="215"/>
        <v>0</v>
      </c>
      <c r="V508" s="450" t="str">
        <f t="shared" si="217"/>
        <v/>
      </c>
      <c r="W508" s="451">
        <f t="shared" ca="1" si="221"/>
        <v>0</v>
      </c>
      <c r="X508" s="451" t="e">
        <f t="shared" ca="1" si="222"/>
        <v>#VALUE!</v>
      </c>
    </row>
    <row r="509" spans="1:24">
      <c r="A509" s="615"/>
      <c r="B509" s="621"/>
      <c r="C509" s="595" t="str">
        <f>IF($B509="","",IFERROR(VLOOKUP($B509,SERVIÇOS!$A:$F,2,0),IFERROR(VLOOKUP($B509,'COMPOSIÇÕES COMPLEMENTARES '!$C:$K,2,0),"")))</f>
        <v/>
      </c>
      <c r="D509" s="617" t="str">
        <f>IF($B509="","",IFERROR(VLOOKUP($B509,SERVIÇOS!$A:$F,3,0),IFERROR(VLOOKUP($B509,'COMPOSIÇÕES COMPLEMENTARES '!$C:$K,3,0),"")))</f>
        <v/>
      </c>
      <c r="E509" s="618"/>
      <c r="F509" s="619" t="str">
        <f>IF($B509="","",IFERROR(VLOOKUP($B509,SERVIÇOS!$A:$F,4,0),IFERROR(VLOOKUP($B509,'COMPOSIÇÕES COMPLEMENTARES '!$C:$K,6,0),"")))</f>
        <v/>
      </c>
      <c r="G509" s="619" t="str">
        <f>IF($B509="","",IFERROR(VLOOKUP($B509,SERVIÇOS!$A:$F,5,0),IFERROR(VLOOKUP($B509,'COMPOSIÇÕES COMPLEMENTARES '!$C:$K,7,0),"")))</f>
        <v/>
      </c>
      <c r="H509" s="619" t="str">
        <f t="shared" si="216"/>
        <v/>
      </c>
      <c r="I509" s="619" t="str">
        <f t="shared" si="223"/>
        <v/>
      </c>
      <c r="J509" s="619" t="str">
        <f t="shared" si="224"/>
        <v/>
      </c>
      <c r="K509" s="619" t="str">
        <f t="shared" si="225"/>
        <v/>
      </c>
      <c r="L509" s="619"/>
      <c r="N509" s="433"/>
      <c r="O509" s="434" t="str">
        <f t="shared" si="218"/>
        <v/>
      </c>
      <c r="P509" s="433"/>
      <c r="Q509" s="435" t="str">
        <f t="shared" si="219"/>
        <v/>
      </c>
      <c r="R509" s="433"/>
      <c r="S509" s="436" t="str">
        <f t="shared" si="220"/>
        <v/>
      </c>
      <c r="T509" s="437">
        <f ca="1">SUMIF($N$8:S$9,"QUANT.",N509:S509)</f>
        <v>0</v>
      </c>
      <c r="U509" s="438">
        <f t="shared" ca="1" si="215"/>
        <v>0</v>
      </c>
      <c r="V509" s="450" t="str">
        <f t="shared" si="217"/>
        <v/>
      </c>
      <c r="W509" s="451">
        <f t="shared" ca="1" si="221"/>
        <v>0</v>
      </c>
      <c r="X509" s="451" t="e">
        <f t="shared" ca="1" si="222"/>
        <v>#VALUE!</v>
      </c>
    </row>
    <row r="510" spans="1:24">
      <c r="A510" s="615"/>
      <c r="B510" s="621"/>
      <c r="C510" s="595" t="str">
        <f>IF($B510="","",IFERROR(VLOOKUP($B510,SERVIÇOS!$A:$F,2,0),IFERROR(VLOOKUP($B510,'COMPOSIÇÕES COMPLEMENTARES '!$C:$K,2,0),"")))</f>
        <v/>
      </c>
      <c r="D510" s="617" t="str">
        <f>IF($B510="","",IFERROR(VLOOKUP($B510,SERVIÇOS!$A:$F,3,0),IFERROR(VLOOKUP($B510,'COMPOSIÇÕES COMPLEMENTARES '!$C:$K,3,0),"")))</f>
        <v/>
      </c>
      <c r="E510" s="618"/>
      <c r="F510" s="619" t="str">
        <f>IF($B510="","",IFERROR(VLOOKUP($B510,SERVIÇOS!$A:$F,4,0),IFERROR(VLOOKUP($B510,'COMPOSIÇÕES COMPLEMENTARES '!$C:$K,6,0),"")))</f>
        <v/>
      </c>
      <c r="G510" s="619" t="str">
        <f>IF($B510="","",IFERROR(VLOOKUP($B510,SERVIÇOS!$A:$F,5,0),IFERROR(VLOOKUP($B510,'COMPOSIÇÕES COMPLEMENTARES '!$C:$K,7,0),"")))</f>
        <v/>
      </c>
      <c r="H510" s="619" t="str">
        <f t="shared" si="216"/>
        <v/>
      </c>
      <c r="I510" s="619" t="str">
        <f t="shared" si="223"/>
        <v/>
      </c>
      <c r="J510" s="619" t="str">
        <f t="shared" si="224"/>
        <v/>
      </c>
      <c r="K510" s="619" t="str">
        <f t="shared" si="225"/>
        <v/>
      </c>
      <c r="L510" s="619"/>
      <c r="N510" s="433"/>
      <c r="O510" s="434" t="str">
        <f t="shared" si="218"/>
        <v/>
      </c>
      <c r="P510" s="433"/>
      <c r="Q510" s="435" t="str">
        <f t="shared" si="219"/>
        <v/>
      </c>
      <c r="R510" s="433"/>
      <c r="S510" s="436" t="str">
        <f t="shared" si="220"/>
        <v/>
      </c>
      <c r="T510" s="437">
        <f ca="1">SUMIF($N$8:S$9,"QUANT.",N510:S510)</f>
        <v>0</v>
      </c>
      <c r="U510" s="438">
        <f t="shared" ref="U510:U573" ca="1" si="226">SUMIF($N$8:$S$9,"CUSTO",N510:S510)</f>
        <v>0</v>
      </c>
      <c r="V510" s="450" t="str">
        <f t="shared" si="217"/>
        <v/>
      </c>
      <c r="W510" s="451">
        <f t="shared" ca="1" si="221"/>
        <v>0</v>
      </c>
      <c r="X510" s="451" t="e">
        <f t="shared" ca="1" si="222"/>
        <v>#VALUE!</v>
      </c>
    </row>
    <row r="511" spans="1:24">
      <c r="A511" s="615"/>
      <c r="B511" s="621"/>
      <c r="C511" s="595" t="str">
        <f>IF($B511="","",IFERROR(VLOOKUP($B511,SERVIÇOS!$A:$F,2,0),IFERROR(VLOOKUP($B511,'COMPOSIÇÕES COMPLEMENTARES '!$C:$K,2,0),"")))</f>
        <v/>
      </c>
      <c r="D511" s="617" t="str">
        <f>IF($B511="","",IFERROR(VLOOKUP($B511,SERVIÇOS!$A:$F,3,0),IFERROR(VLOOKUP($B511,'COMPOSIÇÕES COMPLEMENTARES '!$C:$K,3,0),"")))</f>
        <v/>
      </c>
      <c r="E511" s="618"/>
      <c r="F511" s="619" t="str">
        <f>IF($B511="","",IFERROR(VLOOKUP($B511,SERVIÇOS!$A:$F,4,0),IFERROR(VLOOKUP($B511,'COMPOSIÇÕES COMPLEMENTARES '!$C:$K,6,0),"")))</f>
        <v/>
      </c>
      <c r="G511" s="619" t="str">
        <f>IF($B511="","",IFERROR(VLOOKUP($B511,SERVIÇOS!$A:$F,5,0),IFERROR(VLOOKUP($B511,'COMPOSIÇÕES COMPLEMENTARES '!$C:$K,7,0),"")))</f>
        <v/>
      </c>
      <c r="H511" s="619" t="str">
        <f t="shared" ref="H511:H574" si="227">IF(E511="","",F511+G511)</f>
        <v/>
      </c>
      <c r="I511" s="619" t="str">
        <f t="shared" si="223"/>
        <v/>
      </c>
      <c r="J511" s="619" t="str">
        <f t="shared" si="224"/>
        <v/>
      </c>
      <c r="K511" s="619" t="str">
        <f t="shared" si="225"/>
        <v/>
      </c>
      <c r="L511" s="619"/>
      <c r="N511" s="433"/>
      <c r="O511" s="434" t="str">
        <f t="shared" si="218"/>
        <v/>
      </c>
      <c r="P511" s="433"/>
      <c r="Q511" s="435" t="str">
        <f t="shared" si="219"/>
        <v/>
      </c>
      <c r="R511" s="433"/>
      <c r="S511" s="436" t="str">
        <f t="shared" si="220"/>
        <v/>
      </c>
      <c r="T511" s="437">
        <f ca="1">SUMIF($N$8:S$9,"QUANT.",N511:S511)</f>
        <v>0</v>
      </c>
      <c r="U511" s="438">
        <f t="shared" ca="1" si="226"/>
        <v>0</v>
      </c>
      <c r="V511" s="450" t="str">
        <f t="shared" ref="V511:V574" si="228">IF(B511&lt;&gt;"",IF(U511=0,"MEDIR",IF(K511-U511=0,"OK",IF(K511-U511&gt;0,"MEDIR","ALERTA!"))),"")</f>
        <v/>
      </c>
      <c r="W511" s="451">
        <f t="shared" ca="1" si="221"/>
        <v>0</v>
      </c>
      <c r="X511" s="451" t="e">
        <f t="shared" ca="1" si="222"/>
        <v>#VALUE!</v>
      </c>
    </row>
    <row r="512" spans="1:24">
      <c r="A512" s="615"/>
      <c r="B512" s="621"/>
      <c r="C512" s="595" t="str">
        <f>IF($B512="","",IFERROR(VLOOKUP($B512,SERVIÇOS!$A:$F,2,0),IFERROR(VLOOKUP($B512,'COMPOSIÇÕES COMPLEMENTARES '!$C:$K,2,0),"")))</f>
        <v/>
      </c>
      <c r="D512" s="617" t="str">
        <f>IF($B512="","",IFERROR(VLOOKUP($B512,SERVIÇOS!$A:$F,3,0),IFERROR(VLOOKUP($B512,'COMPOSIÇÕES COMPLEMENTARES '!$C:$K,3,0),"")))</f>
        <v/>
      </c>
      <c r="E512" s="618"/>
      <c r="F512" s="619" t="str">
        <f>IF($B512="","",IFERROR(VLOOKUP($B512,SERVIÇOS!$A:$F,4,0),IFERROR(VLOOKUP($B512,'COMPOSIÇÕES COMPLEMENTARES '!$C:$K,6,0),"")))</f>
        <v/>
      </c>
      <c r="G512" s="619" t="str">
        <f>IF($B512="","",IFERROR(VLOOKUP($B512,SERVIÇOS!$A:$F,5,0),IFERROR(VLOOKUP($B512,'COMPOSIÇÕES COMPLEMENTARES '!$C:$K,7,0),"")))</f>
        <v/>
      </c>
      <c r="H512" s="619" t="str">
        <f t="shared" si="227"/>
        <v/>
      </c>
      <c r="I512" s="619" t="str">
        <f t="shared" si="223"/>
        <v/>
      </c>
      <c r="J512" s="619" t="str">
        <f t="shared" si="224"/>
        <v/>
      </c>
      <c r="K512" s="619" t="str">
        <f t="shared" si="225"/>
        <v/>
      </c>
      <c r="L512" s="619"/>
      <c r="N512" s="433"/>
      <c r="O512" s="434" t="str">
        <f t="shared" ref="O512:O575" si="229">IF(OR(N512="",$K512=""),"",(N512/$E512)*$K512)</f>
        <v/>
      </c>
      <c r="P512" s="433"/>
      <c r="Q512" s="435" t="str">
        <f t="shared" ref="Q512:Q575" si="230">IF(OR(P512="",$K512=""),"",(P512/$E512)*$K512)</f>
        <v/>
      </c>
      <c r="R512" s="433"/>
      <c r="S512" s="436" t="str">
        <f t="shared" ref="S512:S575" si="231">IF(OR(R512="",$K512=""),"",(R512/$E512)*$K512)</f>
        <v/>
      </c>
      <c r="T512" s="437">
        <f ca="1">SUMIF($N$8:S$9,"QUANT.",N512:S512)</f>
        <v>0</v>
      </c>
      <c r="U512" s="438">
        <f t="shared" ca="1" si="226"/>
        <v>0</v>
      </c>
      <c r="V512" s="450" t="str">
        <f t="shared" si="228"/>
        <v/>
      </c>
      <c r="W512" s="451">
        <f t="shared" ref="W512:W575" ca="1" si="232">IF(T512="",0,E512-T512)</f>
        <v>0</v>
      </c>
      <c r="X512" s="451" t="e">
        <f t="shared" ref="X512:X575" ca="1" si="233">IF(U512="",0,K512-U512)</f>
        <v>#VALUE!</v>
      </c>
    </row>
    <row r="513" spans="1:24">
      <c r="A513" s="615"/>
      <c r="B513" s="621"/>
      <c r="C513" s="595" t="str">
        <f>IF($B513="","",IFERROR(VLOOKUP($B513,SERVIÇOS!$A:$F,2,0),IFERROR(VLOOKUP($B513,'COMPOSIÇÕES COMPLEMENTARES '!$C:$K,2,0),"")))</f>
        <v/>
      </c>
      <c r="D513" s="617" t="str">
        <f>IF($B513="","",IFERROR(VLOOKUP($B513,SERVIÇOS!$A:$F,3,0),IFERROR(VLOOKUP($B513,'COMPOSIÇÕES COMPLEMENTARES '!$C:$K,3,0),"")))</f>
        <v/>
      </c>
      <c r="E513" s="618"/>
      <c r="F513" s="619" t="str">
        <f>IF($B513="","",IFERROR(VLOOKUP($B513,SERVIÇOS!$A:$F,4,0),IFERROR(VLOOKUP($B513,'COMPOSIÇÕES COMPLEMENTARES '!$C:$K,6,0),"")))</f>
        <v/>
      </c>
      <c r="G513" s="619" t="str">
        <f>IF($B513="","",IFERROR(VLOOKUP($B513,SERVIÇOS!$A:$F,5,0),IFERROR(VLOOKUP($B513,'COMPOSIÇÕES COMPLEMENTARES '!$C:$K,7,0),"")))</f>
        <v/>
      </c>
      <c r="H513" s="619" t="str">
        <f t="shared" si="227"/>
        <v/>
      </c>
      <c r="I513" s="619" t="str">
        <f t="shared" si="223"/>
        <v/>
      </c>
      <c r="J513" s="619" t="str">
        <f t="shared" si="224"/>
        <v/>
      </c>
      <c r="K513" s="619" t="str">
        <f t="shared" si="225"/>
        <v/>
      </c>
      <c r="L513" s="619"/>
      <c r="N513" s="433"/>
      <c r="O513" s="434" t="str">
        <f t="shared" si="229"/>
        <v/>
      </c>
      <c r="P513" s="433"/>
      <c r="Q513" s="435" t="str">
        <f t="shared" si="230"/>
        <v/>
      </c>
      <c r="R513" s="433"/>
      <c r="S513" s="436" t="str">
        <f t="shared" si="231"/>
        <v/>
      </c>
      <c r="T513" s="437">
        <f ca="1">SUMIF($N$8:S$9,"QUANT.",N513:S513)</f>
        <v>0</v>
      </c>
      <c r="U513" s="438">
        <f t="shared" ca="1" si="226"/>
        <v>0</v>
      </c>
      <c r="V513" s="450" t="str">
        <f t="shared" si="228"/>
        <v/>
      </c>
      <c r="W513" s="451">
        <f t="shared" ca="1" si="232"/>
        <v>0</v>
      </c>
      <c r="X513" s="451" t="e">
        <f t="shared" ca="1" si="233"/>
        <v>#VALUE!</v>
      </c>
    </row>
    <row r="514" spans="1:24">
      <c r="A514" s="615"/>
      <c r="B514" s="621"/>
      <c r="C514" s="595" t="str">
        <f>IF($B514="","",IFERROR(VLOOKUP($B514,SERVIÇOS!$A:$F,2,0),IFERROR(VLOOKUP($B514,'COMPOSIÇÕES COMPLEMENTARES '!$C:$K,2,0),"")))</f>
        <v/>
      </c>
      <c r="D514" s="617" t="str">
        <f>IF($B514="","",IFERROR(VLOOKUP($B514,SERVIÇOS!$A:$F,3,0),IFERROR(VLOOKUP($B514,'COMPOSIÇÕES COMPLEMENTARES '!$C:$K,3,0),"")))</f>
        <v/>
      </c>
      <c r="E514" s="618"/>
      <c r="F514" s="619" t="str">
        <f>IF($B514="","",IFERROR(VLOOKUP($B514,SERVIÇOS!$A:$F,4,0),IFERROR(VLOOKUP($B514,'COMPOSIÇÕES COMPLEMENTARES '!$C:$K,6,0),"")))</f>
        <v/>
      </c>
      <c r="G514" s="619" t="str">
        <f>IF($B514="","",IFERROR(VLOOKUP($B514,SERVIÇOS!$A:$F,5,0),IFERROR(VLOOKUP($B514,'COMPOSIÇÕES COMPLEMENTARES '!$C:$K,7,0),"")))</f>
        <v/>
      </c>
      <c r="H514" s="619" t="str">
        <f t="shared" si="227"/>
        <v/>
      </c>
      <c r="I514" s="619" t="str">
        <f t="shared" si="223"/>
        <v/>
      </c>
      <c r="J514" s="619" t="str">
        <f t="shared" si="224"/>
        <v/>
      </c>
      <c r="K514" s="619" t="str">
        <f t="shared" si="225"/>
        <v/>
      </c>
      <c r="L514" s="619"/>
      <c r="N514" s="433"/>
      <c r="O514" s="434" t="str">
        <f t="shared" si="229"/>
        <v/>
      </c>
      <c r="P514" s="433"/>
      <c r="Q514" s="435" t="str">
        <f t="shared" si="230"/>
        <v/>
      </c>
      <c r="R514" s="433"/>
      <c r="S514" s="436" t="str">
        <f t="shared" si="231"/>
        <v/>
      </c>
      <c r="T514" s="437">
        <f ca="1">SUMIF($N$8:S$9,"QUANT.",N514:S514)</f>
        <v>0</v>
      </c>
      <c r="U514" s="438">
        <f t="shared" ca="1" si="226"/>
        <v>0</v>
      </c>
      <c r="V514" s="450" t="str">
        <f t="shared" si="228"/>
        <v/>
      </c>
      <c r="W514" s="451">
        <f t="shared" ca="1" si="232"/>
        <v>0</v>
      </c>
      <c r="X514" s="451" t="e">
        <f t="shared" ca="1" si="233"/>
        <v>#VALUE!</v>
      </c>
    </row>
    <row r="515" spans="1:24">
      <c r="A515" s="615"/>
      <c r="B515" s="621"/>
      <c r="C515" s="595" t="str">
        <f>IF($B515="","",IFERROR(VLOOKUP($B515,SERVIÇOS!$A:$F,2,0),IFERROR(VLOOKUP($B515,'COMPOSIÇÕES COMPLEMENTARES '!$C:$K,2,0),"")))</f>
        <v/>
      </c>
      <c r="D515" s="617" t="str">
        <f>IF($B515="","",IFERROR(VLOOKUP($B515,SERVIÇOS!$A:$F,3,0),IFERROR(VLOOKUP($B515,'COMPOSIÇÕES COMPLEMENTARES '!$C:$K,3,0),"")))</f>
        <v/>
      </c>
      <c r="E515" s="618"/>
      <c r="F515" s="619" t="str">
        <f>IF($B515="","",IFERROR(VLOOKUP($B515,SERVIÇOS!$A:$F,4,0),IFERROR(VLOOKUP($B515,'COMPOSIÇÕES COMPLEMENTARES '!$C:$K,6,0),"")))</f>
        <v/>
      </c>
      <c r="G515" s="619" t="str">
        <f>IF($B515="","",IFERROR(VLOOKUP($B515,SERVIÇOS!$A:$F,5,0),IFERROR(VLOOKUP($B515,'COMPOSIÇÕES COMPLEMENTARES '!$C:$K,7,0),"")))</f>
        <v/>
      </c>
      <c r="H515" s="619" t="str">
        <f t="shared" si="227"/>
        <v/>
      </c>
      <c r="I515" s="619" t="str">
        <f t="shared" si="223"/>
        <v/>
      </c>
      <c r="J515" s="619" t="str">
        <f t="shared" si="224"/>
        <v/>
      </c>
      <c r="K515" s="619" t="str">
        <f t="shared" si="225"/>
        <v/>
      </c>
      <c r="L515" s="619"/>
      <c r="N515" s="433"/>
      <c r="O515" s="434" t="str">
        <f t="shared" si="229"/>
        <v/>
      </c>
      <c r="P515" s="433"/>
      <c r="Q515" s="435" t="str">
        <f t="shared" si="230"/>
        <v/>
      </c>
      <c r="R515" s="433"/>
      <c r="S515" s="436" t="str">
        <f t="shared" si="231"/>
        <v/>
      </c>
      <c r="T515" s="437">
        <f ca="1">SUMIF($N$8:S$9,"QUANT.",N515:S515)</f>
        <v>0</v>
      </c>
      <c r="U515" s="438">
        <f t="shared" ca="1" si="226"/>
        <v>0</v>
      </c>
      <c r="V515" s="450" t="str">
        <f t="shared" si="228"/>
        <v/>
      </c>
      <c r="W515" s="451">
        <f t="shared" ca="1" si="232"/>
        <v>0</v>
      </c>
      <c r="X515" s="451" t="e">
        <f t="shared" ca="1" si="233"/>
        <v>#VALUE!</v>
      </c>
    </row>
    <row r="516" spans="1:24">
      <c r="A516" s="615"/>
      <c r="B516" s="621"/>
      <c r="C516" s="595" t="str">
        <f>IF($B516="","",IFERROR(VLOOKUP($B516,SERVIÇOS!$A:$F,2,0),IFERROR(VLOOKUP($B516,'COMPOSIÇÕES COMPLEMENTARES '!$C:$K,2,0),"")))</f>
        <v/>
      </c>
      <c r="D516" s="617" t="str">
        <f>IF($B516="","",IFERROR(VLOOKUP($B516,SERVIÇOS!$A:$F,3,0),IFERROR(VLOOKUP($B516,'COMPOSIÇÕES COMPLEMENTARES '!$C:$K,3,0),"")))</f>
        <v/>
      </c>
      <c r="E516" s="618"/>
      <c r="F516" s="619" t="str">
        <f>IF($B516="","",IFERROR(VLOOKUP($B516,SERVIÇOS!$A:$F,4,0),IFERROR(VLOOKUP($B516,'COMPOSIÇÕES COMPLEMENTARES '!$C:$K,6,0),"")))</f>
        <v/>
      </c>
      <c r="G516" s="619" t="str">
        <f>IF($B516="","",IFERROR(VLOOKUP($B516,SERVIÇOS!$A:$F,5,0),IFERROR(VLOOKUP($B516,'COMPOSIÇÕES COMPLEMENTARES '!$C:$K,7,0),"")))</f>
        <v/>
      </c>
      <c r="H516" s="619" t="str">
        <f t="shared" si="227"/>
        <v/>
      </c>
      <c r="I516" s="619" t="str">
        <f t="shared" si="223"/>
        <v/>
      </c>
      <c r="J516" s="619" t="str">
        <f t="shared" si="224"/>
        <v/>
      </c>
      <c r="K516" s="619" t="str">
        <f t="shared" si="225"/>
        <v/>
      </c>
      <c r="L516" s="619"/>
      <c r="N516" s="433"/>
      <c r="O516" s="434" t="str">
        <f t="shared" si="229"/>
        <v/>
      </c>
      <c r="P516" s="433"/>
      <c r="Q516" s="435" t="str">
        <f t="shared" si="230"/>
        <v/>
      </c>
      <c r="R516" s="433"/>
      <c r="S516" s="436" t="str">
        <f t="shared" si="231"/>
        <v/>
      </c>
      <c r="T516" s="437">
        <f ca="1">SUMIF($N$8:S$9,"QUANT.",N516:S516)</f>
        <v>0</v>
      </c>
      <c r="U516" s="438">
        <f t="shared" ca="1" si="226"/>
        <v>0</v>
      </c>
      <c r="V516" s="450" t="str">
        <f t="shared" si="228"/>
        <v/>
      </c>
      <c r="W516" s="451">
        <f t="shared" ca="1" si="232"/>
        <v>0</v>
      </c>
      <c r="X516" s="451" t="e">
        <f t="shared" ca="1" si="233"/>
        <v>#VALUE!</v>
      </c>
    </row>
    <row r="517" spans="1:24">
      <c r="A517" s="615"/>
      <c r="B517" s="621"/>
      <c r="C517" s="595" t="str">
        <f>IF($B517="","",IFERROR(VLOOKUP($B517,SERVIÇOS!$A:$F,2,0),IFERROR(VLOOKUP($B517,'COMPOSIÇÕES COMPLEMENTARES '!$C:$K,2,0),"")))</f>
        <v/>
      </c>
      <c r="D517" s="617" t="str">
        <f>IF($B517="","",IFERROR(VLOOKUP($B517,SERVIÇOS!$A:$F,3,0),IFERROR(VLOOKUP($B517,'COMPOSIÇÕES COMPLEMENTARES '!$C:$K,3,0),"")))</f>
        <v/>
      </c>
      <c r="E517" s="618"/>
      <c r="F517" s="619" t="str">
        <f>IF($B517="","",IFERROR(VLOOKUP($B517,SERVIÇOS!$A:$F,4,0),IFERROR(VLOOKUP($B517,'COMPOSIÇÕES COMPLEMENTARES '!$C:$K,6,0),"")))</f>
        <v/>
      </c>
      <c r="G517" s="619" t="str">
        <f>IF($B517="","",IFERROR(VLOOKUP($B517,SERVIÇOS!$A:$F,5,0),IFERROR(VLOOKUP($B517,'COMPOSIÇÕES COMPLEMENTARES '!$C:$K,7,0),"")))</f>
        <v/>
      </c>
      <c r="H517" s="619" t="str">
        <f t="shared" si="227"/>
        <v/>
      </c>
      <c r="I517" s="619" t="str">
        <f t="shared" si="223"/>
        <v/>
      </c>
      <c r="J517" s="619" t="str">
        <f t="shared" si="224"/>
        <v/>
      </c>
      <c r="K517" s="619" t="str">
        <f t="shared" si="225"/>
        <v/>
      </c>
      <c r="L517" s="619"/>
      <c r="N517" s="433"/>
      <c r="O517" s="434" t="str">
        <f t="shared" si="229"/>
        <v/>
      </c>
      <c r="P517" s="433"/>
      <c r="Q517" s="435" t="str">
        <f t="shared" si="230"/>
        <v/>
      </c>
      <c r="R517" s="433"/>
      <c r="S517" s="436" t="str">
        <f t="shared" si="231"/>
        <v/>
      </c>
      <c r="T517" s="437">
        <f ca="1">SUMIF($N$8:S$9,"QUANT.",N517:S517)</f>
        <v>0</v>
      </c>
      <c r="U517" s="438">
        <f t="shared" ca="1" si="226"/>
        <v>0</v>
      </c>
      <c r="V517" s="450" t="str">
        <f t="shared" si="228"/>
        <v/>
      </c>
      <c r="W517" s="451">
        <f t="shared" ca="1" si="232"/>
        <v>0</v>
      </c>
      <c r="X517" s="451" t="e">
        <f t="shared" ca="1" si="233"/>
        <v>#VALUE!</v>
      </c>
    </row>
    <row r="518" spans="1:24">
      <c r="A518" s="615"/>
      <c r="B518" s="621"/>
      <c r="C518" s="595" t="str">
        <f>IF($B518="","",IFERROR(VLOOKUP($B518,SERVIÇOS!$A:$F,2,0),IFERROR(VLOOKUP($B518,'COMPOSIÇÕES COMPLEMENTARES '!$C:$K,2,0),"")))</f>
        <v/>
      </c>
      <c r="D518" s="617" t="str">
        <f>IF($B518="","",IFERROR(VLOOKUP($B518,SERVIÇOS!$A:$F,3,0),IFERROR(VLOOKUP($B518,'COMPOSIÇÕES COMPLEMENTARES '!$C:$K,3,0),"")))</f>
        <v/>
      </c>
      <c r="E518" s="618"/>
      <c r="F518" s="619" t="str">
        <f>IF($B518="","",IFERROR(VLOOKUP($B518,SERVIÇOS!$A:$F,4,0),IFERROR(VLOOKUP($B518,'COMPOSIÇÕES COMPLEMENTARES '!$C:$K,6,0),"")))</f>
        <v/>
      </c>
      <c r="G518" s="619" t="str">
        <f>IF($B518="","",IFERROR(VLOOKUP($B518,SERVIÇOS!$A:$F,5,0),IFERROR(VLOOKUP($B518,'COMPOSIÇÕES COMPLEMENTARES '!$C:$K,7,0),"")))</f>
        <v/>
      </c>
      <c r="H518" s="619" t="str">
        <f t="shared" si="227"/>
        <v/>
      </c>
      <c r="I518" s="619" t="str">
        <f t="shared" si="223"/>
        <v/>
      </c>
      <c r="J518" s="619" t="str">
        <f t="shared" si="224"/>
        <v/>
      </c>
      <c r="K518" s="619" t="str">
        <f t="shared" si="225"/>
        <v/>
      </c>
      <c r="L518" s="619"/>
      <c r="N518" s="433"/>
      <c r="O518" s="434" t="str">
        <f t="shared" si="229"/>
        <v/>
      </c>
      <c r="P518" s="433"/>
      <c r="Q518" s="435" t="str">
        <f t="shared" si="230"/>
        <v/>
      </c>
      <c r="R518" s="433"/>
      <c r="S518" s="436" t="str">
        <f t="shared" si="231"/>
        <v/>
      </c>
      <c r="T518" s="437">
        <f ca="1">SUMIF($N$8:S$9,"QUANT.",N518:S518)</f>
        <v>0</v>
      </c>
      <c r="U518" s="438">
        <f t="shared" ca="1" si="226"/>
        <v>0</v>
      </c>
      <c r="V518" s="450" t="str">
        <f t="shared" si="228"/>
        <v/>
      </c>
      <c r="W518" s="451">
        <f t="shared" ca="1" si="232"/>
        <v>0</v>
      </c>
      <c r="X518" s="451" t="e">
        <f t="shared" ca="1" si="233"/>
        <v>#VALUE!</v>
      </c>
    </row>
    <row r="519" spans="1:24">
      <c r="A519" s="615"/>
      <c r="B519" s="621"/>
      <c r="C519" s="595" t="str">
        <f>IF($B519="","",IFERROR(VLOOKUP($B519,SERVIÇOS!$A:$F,2,0),IFERROR(VLOOKUP($B519,'COMPOSIÇÕES COMPLEMENTARES '!$C:$K,2,0),"")))</f>
        <v/>
      </c>
      <c r="D519" s="617" t="str">
        <f>IF($B519="","",IFERROR(VLOOKUP($B519,SERVIÇOS!$A:$F,3,0),IFERROR(VLOOKUP($B519,'COMPOSIÇÕES COMPLEMENTARES '!$C:$K,3,0),"")))</f>
        <v/>
      </c>
      <c r="E519" s="618"/>
      <c r="F519" s="619" t="str">
        <f>IF($B519="","",IFERROR(VLOOKUP($B519,SERVIÇOS!$A:$F,4,0),IFERROR(VLOOKUP($B519,'COMPOSIÇÕES COMPLEMENTARES '!$C:$K,6,0),"")))</f>
        <v/>
      </c>
      <c r="G519" s="619" t="str">
        <f>IF($B519="","",IFERROR(VLOOKUP($B519,SERVIÇOS!$A:$F,5,0),IFERROR(VLOOKUP($B519,'COMPOSIÇÕES COMPLEMENTARES '!$C:$K,7,0),"")))</f>
        <v/>
      </c>
      <c r="H519" s="619" t="str">
        <f t="shared" si="227"/>
        <v/>
      </c>
      <c r="I519" s="619" t="str">
        <f t="shared" si="223"/>
        <v/>
      </c>
      <c r="J519" s="619" t="str">
        <f t="shared" si="224"/>
        <v/>
      </c>
      <c r="K519" s="619" t="str">
        <f t="shared" si="225"/>
        <v/>
      </c>
      <c r="L519" s="619"/>
      <c r="N519" s="433"/>
      <c r="O519" s="434" t="str">
        <f t="shared" si="229"/>
        <v/>
      </c>
      <c r="P519" s="433"/>
      <c r="Q519" s="435" t="str">
        <f t="shared" si="230"/>
        <v/>
      </c>
      <c r="R519" s="433"/>
      <c r="S519" s="436" t="str">
        <f t="shared" si="231"/>
        <v/>
      </c>
      <c r="T519" s="437">
        <f ca="1">SUMIF($N$8:S$9,"QUANT.",N519:S519)</f>
        <v>0</v>
      </c>
      <c r="U519" s="438">
        <f t="shared" ca="1" si="226"/>
        <v>0</v>
      </c>
      <c r="V519" s="450" t="str">
        <f t="shared" si="228"/>
        <v/>
      </c>
      <c r="W519" s="451">
        <f t="shared" ca="1" si="232"/>
        <v>0</v>
      </c>
      <c r="X519" s="451" t="e">
        <f t="shared" ca="1" si="233"/>
        <v>#VALUE!</v>
      </c>
    </row>
    <row r="520" spans="1:24">
      <c r="A520" s="615"/>
      <c r="B520" s="621"/>
      <c r="C520" s="595" t="str">
        <f>IF($B520="","",IFERROR(VLOOKUP($B520,SERVIÇOS!$A:$F,2,0),IFERROR(VLOOKUP($B520,'COMPOSIÇÕES COMPLEMENTARES '!$C:$K,2,0),"")))</f>
        <v/>
      </c>
      <c r="D520" s="617" t="str">
        <f>IF($B520="","",IFERROR(VLOOKUP($B520,SERVIÇOS!$A:$F,3,0),IFERROR(VLOOKUP($B520,'COMPOSIÇÕES COMPLEMENTARES '!$C:$K,3,0),"")))</f>
        <v/>
      </c>
      <c r="E520" s="618"/>
      <c r="F520" s="619" t="str">
        <f>IF($B520="","",IFERROR(VLOOKUP($B520,SERVIÇOS!$A:$F,4,0),IFERROR(VLOOKUP($B520,'COMPOSIÇÕES COMPLEMENTARES '!$C:$K,6,0),"")))</f>
        <v/>
      </c>
      <c r="G520" s="619" t="str">
        <f>IF($B520="","",IFERROR(VLOOKUP($B520,SERVIÇOS!$A:$F,5,0),IFERROR(VLOOKUP($B520,'COMPOSIÇÕES COMPLEMENTARES '!$C:$K,7,0),"")))</f>
        <v/>
      </c>
      <c r="H520" s="619" t="str">
        <f t="shared" si="227"/>
        <v/>
      </c>
      <c r="I520" s="619" t="str">
        <f t="shared" ref="I520:I583" si="234">IF(E520="","",TRUNC((E520*F520),2))</f>
        <v/>
      </c>
      <c r="J520" s="619" t="str">
        <f t="shared" ref="J520:J583" si="235">IF(E520="","",TRUNC((E520*G520),2))</f>
        <v/>
      </c>
      <c r="K520" s="619" t="str">
        <f t="shared" si="225"/>
        <v/>
      </c>
      <c r="L520" s="619"/>
      <c r="N520" s="433"/>
      <c r="O520" s="434" t="str">
        <f t="shared" si="229"/>
        <v/>
      </c>
      <c r="P520" s="433"/>
      <c r="Q520" s="435" t="str">
        <f t="shared" si="230"/>
        <v/>
      </c>
      <c r="R520" s="433"/>
      <c r="S520" s="436" t="str">
        <f t="shared" si="231"/>
        <v/>
      </c>
      <c r="T520" s="437">
        <f ca="1">SUMIF($N$8:S$9,"QUANT.",N520:S520)</f>
        <v>0</v>
      </c>
      <c r="U520" s="438">
        <f t="shared" ca="1" si="226"/>
        <v>0</v>
      </c>
      <c r="V520" s="450" t="str">
        <f t="shared" si="228"/>
        <v/>
      </c>
      <c r="W520" s="451">
        <f t="shared" ca="1" si="232"/>
        <v>0</v>
      </c>
      <c r="X520" s="451" t="e">
        <f t="shared" ca="1" si="233"/>
        <v>#VALUE!</v>
      </c>
    </row>
    <row r="521" spans="1:24">
      <c r="A521" s="615"/>
      <c r="B521" s="621"/>
      <c r="C521" s="595" t="str">
        <f>IF($B521="","",IFERROR(VLOOKUP($B521,SERVIÇOS!$A:$F,2,0),IFERROR(VLOOKUP($B521,'COMPOSIÇÕES COMPLEMENTARES '!$C:$K,2,0),"")))</f>
        <v/>
      </c>
      <c r="D521" s="617" t="str">
        <f>IF($B521="","",IFERROR(VLOOKUP($B521,SERVIÇOS!$A:$F,3,0),IFERROR(VLOOKUP($B521,'COMPOSIÇÕES COMPLEMENTARES '!$C:$K,3,0),"")))</f>
        <v/>
      </c>
      <c r="E521" s="618"/>
      <c r="F521" s="619" t="str">
        <f>IF($B521="","",IFERROR(VLOOKUP($B521,SERVIÇOS!$A:$F,4,0),IFERROR(VLOOKUP($B521,'COMPOSIÇÕES COMPLEMENTARES '!$C:$K,6,0),"")))</f>
        <v/>
      </c>
      <c r="G521" s="619" t="str">
        <f>IF($B521="","",IFERROR(VLOOKUP($B521,SERVIÇOS!$A:$F,5,0),IFERROR(VLOOKUP($B521,'COMPOSIÇÕES COMPLEMENTARES '!$C:$K,7,0),"")))</f>
        <v/>
      </c>
      <c r="H521" s="619" t="str">
        <f t="shared" si="227"/>
        <v/>
      </c>
      <c r="I521" s="619" t="str">
        <f t="shared" si="234"/>
        <v/>
      </c>
      <c r="J521" s="619" t="str">
        <f t="shared" si="235"/>
        <v/>
      </c>
      <c r="K521" s="619" t="str">
        <f t="shared" si="225"/>
        <v/>
      </c>
      <c r="L521" s="619"/>
      <c r="N521" s="433"/>
      <c r="O521" s="434" t="str">
        <f t="shared" si="229"/>
        <v/>
      </c>
      <c r="P521" s="433"/>
      <c r="Q521" s="435" t="str">
        <f t="shared" si="230"/>
        <v/>
      </c>
      <c r="R521" s="433"/>
      <c r="S521" s="436" t="str">
        <f t="shared" si="231"/>
        <v/>
      </c>
      <c r="T521" s="437">
        <f ca="1">SUMIF($N$8:S$9,"QUANT.",N521:S521)</f>
        <v>0</v>
      </c>
      <c r="U521" s="438">
        <f t="shared" ca="1" si="226"/>
        <v>0</v>
      </c>
      <c r="V521" s="450" t="str">
        <f t="shared" si="228"/>
        <v/>
      </c>
      <c r="W521" s="451">
        <f t="shared" ca="1" si="232"/>
        <v>0</v>
      </c>
      <c r="X521" s="451" t="e">
        <f t="shared" ca="1" si="233"/>
        <v>#VALUE!</v>
      </c>
    </row>
    <row r="522" spans="1:24">
      <c r="A522" s="615"/>
      <c r="B522" s="621"/>
      <c r="C522" s="595" t="str">
        <f>IF($B522="","",IFERROR(VLOOKUP($B522,SERVIÇOS!$A:$F,2,0),IFERROR(VLOOKUP($B522,'COMPOSIÇÕES COMPLEMENTARES '!$C:$K,2,0),"")))</f>
        <v/>
      </c>
      <c r="D522" s="617" t="str">
        <f>IF($B522="","",IFERROR(VLOOKUP($B522,SERVIÇOS!$A:$F,3,0),IFERROR(VLOOKUP($B522,'COMPOSIÇÕES COMPLEMENTARES '!$C:$K,3,0),"")))</f>
        <v/>
      </c>
      <c r="E522" s="618"/>
      <c r="F522" s="619" t="str">
        <f>IF($B522="","",IFERROR(VLOOKUP($B522,SERVIÇOS!$A:$F,4,0),IFERROR(VLOOKUP($B522,'COMPOSIÇÕES COMPLEMENTARES '!$C:$K,6,0),"")))</f>
        <v/>
      </c>
      <c r="G522" s="619" t="str">
        <f>IF($B522="","",IFERROR(VLOOKUP($B522,SERVIÇOS!$A:$F,5,0),IFERROR(VLOOKUP($B522,'COMPOSIÇÕES COMPLEMENTARES '!$C:$K,7,0),"")))</f>
        <v/>
      </c>
      <c r="H522" s="619" t="str">
        <f t="shared" si="227"/>
        <v/>
      </c>
      <c r="I522" s="619" t="str">
        <f t="shared" si="234"/>
        <v/>
      </c>
      <c r="J522" s="619" t="str">
        <f t="shared" si="235"/>
        <v/>
      </c>
      <c r="K522" s="619" t="str">
        <f t="shared" si="225"/>
        <v/>
      </c>
      <c r="L522" s="619"/>
      <c r="N522" s="433"/>
      <c r="O522" s="434" t="str">
        <f t="shared" si="229"/>
        <v/>
      </c>
      <c r="P522" s="433"/>
      <c r="Q522" s="435" t="str">
        <f t="shared" si="230"/>
        <v/>
      </c>
      <c r="R522" s="433"/>
      <c r="S522" s="436" t="str">
        <f t="shared" si="231"/>
        <v/>
      </c>
      <c r="T522" s="437">
        <f ca="1">SUMIF($N$8:S$9,"QUANT.",N522:S522)</f>
        <v>0</v>
      </c>
      <c r="U522" s="438">
        <f t="shared" ca="1" si="226"/>
        <v>0</v>
      </c>
      <c r="V522" s="450" t="str">
        <f t="shared" si="228"/>
        <v/>
      </c>
      <c r="W522" s="451">
        <f t="shared" ca="1" si="232"/>
        <v>0</v>
      </c>
      <c r="X522" s="451" t="e">
        <f t="shared" ca="1" si="233"/>
        <v>#VALUE!</v>
      </c>
    </row>
    <row r="523" spans="1:24">
      <c r="A523" s="615"/>
      <c r="B523" s="621"/>
      <c r="C523" s="595" t="str">
        <f>IF($B523="","",IFERROR(VLOOKUP($B523,SERVIÇOS!$A:$F,2,0),IFERROR(VLOOKUP($B523,'COMPOSIÇÕES COMPLEMENTARES '!$C:$K,2,0),"")))</f>
        <v/>
      </c>
      <c r="D523" s="617" t="str">
        <f>IF($B523="","",IFERROR(VLOOKUP($B523,SERVIÇOS!$A:$F,3,0),IFERROR(VLOOKUP($B523,'COMPOSIÇÕES COMPLEMENTARES '!$C:$K,3,0),"")))</f>
        <v/>
      </c>
      <c r="E523" s="618"/>
      <c r="F523" s="619" t="str">
        <f>IF($B523="","",IFERROR(VLOOKUP($B523,SERVIÇOS!$A:$F,4,0),IFERROR(VLOOKUP($B523,'COMPOSIÇÕES COMPLEMENTARES '!$C:$K,6,0),"")))</f>
        <v/>
      </c>
      <c r="G523" s="619" t="str">
        <f>IF($B523="","",IFERROR(VLOOKUP($B523,SERVIÇOS!$A:$F,5,0),IFERROR(VLOOKUP($B523,'COMPOSIÇÕES COMPLEMENTARES '!$C:$K,7,0),"")))</f>
        <v/>
      </c>
      <c r="H523" s="619" t="str">
        <f t="shared" si="227"/>
        <v/>
      </c>
      <c r="I523" s="619" t="str">
        <f t="shared" si="234"/>
        <v/>
      </c>
      <c r="J523" s="619" t="str">
        <f t="shared" si="235"/>
        <v/>
      </c>
      <c r="K523" s="619" t="str">
        <f t="shared" si="225"/>
        <v/>
      </c>
      <c r="L523" s="619"/>
      <c r="N523" s="433"/>
      <c r="O523" s="434" t="str">
        <f t="shared" si="229"/>
        <v/>
      </c>
      <c r="P523" s="433"/>
      <c r="Q523" s="435" t="str">
        <f t="shared" si="230"/>
        <v/>
      </c>
      <c r="R523" s="433"/>
      <c r="S523" s="436" t="str">
        <f t="shared" si="231"/>
        <v/>
      </c>
      <c r="T523" s="437">
        <f ca="1">SUMIF($N$8:S$9,"QUANT.",N523:S523)</f>
        <v>0</v>
      </c>
      <c r="U523" s="438">
        <f t="shared" ca="1" si="226"/>
        <v>0</v>
      </c>
      <c r="V523" s="450" t="str">
        <f t="shared" si="228"/>
        <v/>
      </c>
      <c r="W523" s="451">
        <f t="shared" ca="1" si="232"/>
        <v>0</v>
      </c>
      <c r="X523" s="451" t="e">
        <f t="shared" ca="1" si="233"/>
        <v>#VALUE!</v>
      </c>
    </row>
    <row r="524" spans="1:24">
      <c r="A524" s="615"/>
      <c r="B524" s="621"/>
      <c r="C524" s="595" t="str">
        <f>IF($B524="","",IFERROR(VLOOKUP($B524,SERVIÇOS!$A:$F,2,0),IFERROR(VLOOKUP($B524,'COMPOSIÇÕES COMPLEMENTARES '!$C:$K,2,0),"")))</f>
        <v/>
      </c>
      <c r="D524" s="617" t="str">
        <f>IF($B524="","",IFERROR(VLOOKUP($B524,SERVIÇOS!$A:$F,3,0),IFERROR(VLOOKUP($B524,'COMPOSIÇÕES COMPLEMENTARES '!$C:$K,3,0),"")))</f>
        <v/>
      </c>
      <c r="E524" s="618"/>
      <c r="F524" s="619" t="str">
        <f>IF($B524="","",IFERROR(VLOOKUP($B524,SERVIÇOS!$A:$F,4,0),IFERROR(VLOOKUP($B524,'COMPOSIÇÕES COMPLEMENTARES '!$C:$K,6,0),"")))</f>
        <v/>
      </c>
      <c r="G524" s="619" t="str">
        <f>IF($B524="","",IFERROR(VLOOKUP($B524,SERVIÇOS!$A:$F,5,0),IFERROR(VLOOKUP($B524,'COMPOSIÇÕES COMPLEMENTARES '!$C:$K,7,0),"")))</f>
        <v/>
      </c>
      <c r="H524" s="619" t="str">
        <f t="shared" si="227"/>
        <v/>
      </c>
      <c r="I524" s="619" t="str">
        <f t="shared" si="234"/>
        <v/>
      </c>
      <c r="J524" s="619" t="str">
        <f t="shared" si="235"/>
        <v/>
      </c>
      <c r="K524" s="619" t="str">
        <f t="shared" si="225"/>
        <v/>
      </c>
      <c r="L524" s="619"/>
      <c r="N524" s="433"/>
      <c r="O524" s="434" t="str">
        <f t="shared" si="229"/>
        <v/>
      </c>
      <c r="P524" s="433"/>
      <c r="Q524" s="435" t="str">
        <f t="shared" si="230"/>
        <v/>
      </c>
      <c r="R524" s="433"/>
      <c r="S524" s="436" t="str">
        <f t="shared" si="231"/>
        <v/>
      </c>
      <c r="T524" s="437">
        <f ca="1">SUMIF($N$8:S$9,"QUANT.",N524:S524)</f>
        <v>0</v>
      </c>
      <c r="U524" s="438">
        <f t="shared" ca="1" si="226"/>
        <v>0</v>
      </c>
      <c r="V524" s="450" t="str">
        <f t="shared" si="228"/>
        <v/>
      </c>
      <c r="W524" s="451">
        <f t="shared" ca="1" si="232"/>
        <v>0</v>
      </c>
      <c r="X524" s="451" t="e">
        <f t="shared" ca="1" si="233"/>
        <v>#VALUE!</v>
      </c>
    </row>
    <row r="525" spans="1:24">
      <c r="A525" s="615"/>
      <c r="B525" s="621"/>
      <c r="C525" s="595" t="str">
        <f>IF($B525="","",IFERROR(VLOOKUP($B525,SERVIÇOS!$A:$F,2,0),IFERROR(VLOOKUP($B525,'COMPOSIÇÕES COMPLEMENTARES '!$C:$K,2,0),"")))</f>
        <v/>
      </c>
      <c r="D525" s="617" t="str">
        <f>IF($B525="","",IFERROR(VLOOKUP($B525,SERVIÇOS!$A:$F,3,0),IFERROR(VLOOKUP($B525,'COMPOSIÇÕES COMPLEMENTARES '!$C:$K,3,0),"")))</f>
        <v/>
      </c>
      <c r="E525" s="618"/>
      <c r="F525" s="619" t="str">
        <f>IF($B525="","",IFERROR(VLOOKUP($B525,SERVIÇOS!$A:$F,4,0),IFERROR(VLOOKUP($B525,'COMPOSIÇÕES COMPLEMENTARES '!$C:$K,6,0),"")))</f>
        <v/>
      </c>
      <c r="G525" s="619" t="str">
        <f>IF($B525="","",IFERROR(VLOOKUP($B525,SERVIÇOS!$A:$F,5,0),IFERROR(VLOOKUP($B525,'COMPOSIÇÕES COMPLEMENTARES '!$C:$K,7,0),"")))</f>
        <v/>
      </c>
      <c r="H525" s="619" t="str">
        <f t="shared" si="227"/>
        <v/>
      </c>
      <c r="I525" s="619" t="str">
        <f t="shared" si="234"/>
        <v/>
      </c>
      <c r="J525" s="619" t="str">
        <f t="shared" si="235"/>
        <v/>
      </c>
      <c r="K525" s="619" t="str">
        <f t="shared" si="225"/>
        <v/>
      </c>
      <c r="L525" s="619"/>
      <c r="N525" s="433"/>
      <c r="O525" s="434" t="str">
        <f t="shared" si="229"/>
        <v/>
      </c>
      <c r="P525" s="433"/>
      <c r="Q525" s="435" t="str">
        <f t="shared" si="230"/>
        <v/>
      </c>
      <c r="R525" s="433"/>
      <c r="S525" s="436" t="str">
        <f t="shared" si="231"/>
        <v/>
      </c>
      <c r="T525" s="437">
        <f ca="1">SUMIF($N$8:S$9,"QUANT.",N525:S525)</f>
        <v>0</v>
      </c>
      <c r="U525" s="438">
        <f t="shared" ca="1" si="226"/>
        <v>0</v>
      </c>
      <c r="V525" s="450" t="str">
        <f t="shared" si="228"/>
        <v/>
      </c>
      <c r="W525" s="451">
        <f t="shared" ca="1" si="232"/>
        <v>0</v>
      </c>
      <c r="X525" s="451" t="e">
        <f t="shared" ca="1" si="233"/>
        <v>#VALUE!</v>
      </c>
    </row>
    <row r="526" spans="1:24">
      <c r="A526" s="615"/>
      <c r="B526" s="621"/>
      <c r="C526" s="595" t="str">
        <f>IF($B526="","",IFERROR(VLOOKUP($B526,SERVIÇOS!$A:$F,2,0),IFERROR(VLOOKUP($B526,'COMPOSIÇÕES COMPLEMENTARES '!$C:$K,2,0),"")))</f>
        <v/>
      </c>
      <c r="D526" s="617" t="str">
        <f>IF($B526="","",IFERROR(VLOOKUP($B526,SERVIÇOS!$A:$F,3,0),IFERROR(VLOOKUP($B526,'COMPOSIÇÕES COMPLEMENTARES '!$C:$K,3,0),"")))</f>
        <v/>
      </c>
      <c r="E526" s="618"/>
      <c r="F526" s="619" t="str">
        <f>IF($B526="","",IFERROR(VLOOKUP($B526,SERVIÇOS!$A:$F,4,0),IFERROR(VLOOKUP($B526,'COMPOSIÇÕES COMPLEMENTARES '!$C:$K,6,0),"")))</f>
        <v/>
      </c>
      <c r="G526" s="619" t="str">
        <f>IF($B526="","",IFERROR(VLOOKUP($B526,SERVIÇOS!$A:$F,5,0),IFERROR(VLOOKUP($B526,'COMPOSIÇÕES COMPLEMENTARES '!$C:$K,7,0),"")))</f>
        <v/>
      </c>
      <c r="H526" s="619" t="str">
        <f t="shared" si="227"/>
        <v/>
      </c>
      <c r="I526" s="619" t="str">
        <f t="shared" si="234"/>
        <v/>
      </c>
      <c r="J526" s="619" t="str">
        <f t="shared" si="235"/>
        <v/>
      </c>
      <c r="K526" s="619" t="str">
        <f t="shared" si="225"/>
        <v/>
      </c>
      <c r="L526" s="619"/>
      <c r="N526" s="433"/>
      <c r="O526" s="434" t="str">
        <f t="shared" si="229"/>
        <v/>
      </c>
      <c r="P526" s="433"/>
      <c r="Q526" s="435" t="str">
        <f t="shared" si="230"/>
        <v/>
      </c>
      <c r="R526" s="433"/>
      <c r="S526" s="436" t="str">
        <f t="shared" si="231"/>
        <v/>
      </c>
      <c r="T526" s="437">
        <f ca="1">SUMIF($N$8:S$9,"QUANT.",N526:S526)</f>
        <v>0</v>
      </c>
      <c r="U526" s="438">
        <f t="shared" ca="1" si="226"/>
        <v>0</v>
      </c>
      <c r="V526" s="450" t="str">
        <f t="shared" si="228"/>
        <v/>
      </c>
      <c r="W526" s="451">
        <f t="shared" ca="1" si="232"/>
        <v>0</v>
      </c>
      <c r="X526" s="451" t="e">
        <f t="shared" ca="1" si="233"/>
        <v>#VALUE!</v>
      </c>
    </row>
    <row r="527" spans="1:24">
      <c r="A527" s="615"/>
      <c r="B527" s="621"/>
      <c r="C527" s="595" t="str">
        <f>IF($B527="","",IFERROR(VLOOKUP($B527,SERVIÇOS!$A:$F,2,0),IFERROR(VLOOKUP($B527,'COMPOSIÇÕES COMPLEMENTARES '!$C:$K,2,0),"")))</f>
        <v/>
      </c>
      <c r="D527" s="617" t="str">
        <f>IF($B527="","",IFERROR(VLOOKUP($B527,SERVIÇOS!$A:$F,3,0),IFERROR(VLOOKUP($B527,'COMPOSIÇÕES COMPLEMENTARES '!$C:$K,3,0),"")))</f>
        <v/>
      </c>
      <c r="E527" s="618"/>
      <c r="F527" s="619" t="str">
        <f>IF($B527="","",IFERROR(VLOOKUP($B527,SERVIÇOS!$A:$F,4,0),IFERROR(VLOOKUP($B527,'COMPOSIÇÕES COMPLEMENTARES '!$C:$K,6,0),"")))</f>
        <v/>
      </c>
      <c r="G527" s="619" t="str">
        <f>IF($B527="","",IFERROR(VLOOKUP($B527,SERVIÇOS!$A:$F,5,0),IFERROR(VLOOKUP($B527,'COMPOSIÇÕES COMPLEMENTARES '!$C:$K,7,0),"")))</f>
        <v/>
      </c>
      <c r="H527" s="619" t="str">
        <f t="shared" si="227"/>
        <v/>
      </c>
      <c r="I527" s="619" t="str">
        <f t="shared" si="234"/>
        <v/>
      </c>
      <c r="J527" s="619" t="str">
        <f t="shared" si="235"/>
        <v/>
      </c>
      <c r="K527" s="619" t="str">
        <f t="shared" si="225"/>
        <v/>
      </c>
      <c r="L527" s="619"/>
      <c r="N527" s="433"/>
      <c r="O527" s="434" t="str">
        <f t="shared" si="229"/>
        <v/>
      </c>
      <c r="P527" s="433"/>
      <c r="Q527" s="435" t="str">
        <f t="shared" si="230"/>
        <v/>
      </c>
      <c r="R527" s="433"/>
      <c r="S527" s="436" t="str">
        <f t="shared" si="231"/>
        <v/>
      </c>
      <c r="T527" s="437">
        <f ca="1">SUMIF($N$8:S$9,"QUANT.",N527:S527)</f>
        <v>0</v>
      </c>
      <c r="U527" s="438">
        <f t="shared" ca="1" si="226"/>
        <v>0</v>
      </c>
      <c r="V527" s="450" t="str">
        <f t="shared" si="228"/>
        <v/>
      </c>
      <c r="W527" s="451">
        <f t="shared" ca="1" si="232"/>
        <v>0</v>
      </c>
      <c r="X527" s="451" t="e">
        <f t="shared" ca="1" si="233"/>
        <v>#VALUE!</v>
      </c>
    </row>
    <row r="528" spans="1:24">
      <c r="A528" s="615"/>
      <c r="B528" s="621"/>
      <c r="C528" s="595" t="str">
        <f>IF($B528="","",IFERROR(VLOOKUP($B528,SERVIÇOS!$A:$F,2,0),IFERROR(VLOOKUP($B528,'COMPOSIÇÕES COMPLEMENTARES '!$C:$K,2,0),"")))</f>
        <v/>
      </c>
      <c r="D528" s="617" t="str">
        <f>IF($B528="","",IFERROR(VLOOKUP($B528,SERVIÇOS!$A:$F,3,0),IFERROR(VLOOKUP($B528,'COMPOSIÇÕES COMPLEMENTARES '!$C:$K,3,0),"")))</f>
        <v/>
      </c>
      <c r="E528" s="618"/>
      <c r="F528" s="619" t="str">
        <f>IF($B528="","",IFERROR(VLOOKUP($B528,SERVIÇOS!$A:$F,4,0),IFERROR(VLOOKUP($B528,'COMPOSIÇÕES COMPLEMENTARES '!$C:$K,6,0),"")))</f>
        <v/>
      </c>
      <c r="G528" s="619" t="str">
        <f>IF($B528="","",IFERROR(VLOOKUP($B528,SERVIÇOS!$A:$F,5,0),IFERROR(VLOOKUP($B528,'COMPOSIÇÕES COMPLEMENTARES '!$C:$K,7,0),"")))</f>
        <v/>
      </c>
      <c r="H528" s="619" t="str">
        <f t="shared" si="227"/>
        <v/>
      </c>
      <c r="I528" s="619" t="str">
        <f t="shared" si="234"/>
        <v/>
      </c>
      <c r="J528" s="619" t="str">
        <f t="shared" si="235"/>
        <v/>
      </c>
      <c r="K528" s="619" t="str">
        <f t="shared" si="225"/>
        <v/>
      </c>
      <c r="L528" s="619"/>
      <c r="N528" s="433"/>
      <c r="O528" s="434" t="str">
        <f t="shared" si="229"/>
        <v/>
      </c>
      <c r="P528" s="433"/>
      <c r="Q528" s="435" t="str">
        <f t="shared" si="230"/>
        <v/>
      </c>
      <c r="R528" s="433"/>
      <c r="S528" s="436" t="str">
        <f t="shared" si="231"/>
        <v/>
      </c>
      <c r="T528" s="437">
        <f ca="1">SUMIF($N$8:S$9,"QUANT.",N528:S528)</f>
        <v>0</v>
      </c>
      <c r="U528" s="438">
        <f t="shared" ca="1" si="226"/>
        <v>0</v>
      </c>
      <c r="V528" s="450" t="str">
        <f t="shared" si="228"/>
        <v/>
      </c>
      <c r="W528" s="451">
        <f t="shared" ca="1" si="232"/>
        <v>0</v>
      </c>
      <c r="X528" s="451" t="e">
        <f t="shared" ca="1" si="233"/>
        <v>#VALUE!</v>
      </c>
    </row>
    <row r="529" spans="1:24">
      <c r="A529" s="615"/>
      <c r="B529" s="621"/>
      <c r="C529" s="595" t="str">
        <f>IF($B529="","",IFERROR(VLOOKUP($B529,SERVIÇOS!$A:$F,2,0),IFERROR(VLOOKUP($B529,'COMPOSIÇÕES COMPLEMENTARES '!$C:$K,2,0),"")))</f>
        <v/>
      </c>
      <c r="D529" s="617" t="str">
        <f>IF($B529="","",IFERROR(VLOOKUP($B529,SERVIÇOS!$A:$F,3,0),IFERROR(VLOOKUP($B529,'COMPOSIÇÕES COMPLEMENTARES '!$C:$K,3,0),"")))</f>
        <v/>
      </c>
      <c r="E529" s="618"/>
      <c r="F529" s="619" t="str">
        <f>IF($B529="","",IFERROR(VLOOKUP($B529,SERVIÇOS!$A:$F,4,0),IFERROR(VLOOKUP($B529,'COMPOSIÇÕES COMPLEMENTARES '!$C:$K,6,0),"")))</f>
        <v/>
      </c>
      <c r="G529" s="619" t="str">
        <f>IF($B529="","",IFERROR(VLOOKUP($B529,SERVIÇOS!$A:$F,5,0),IFERROR(VLOOKUP($B529,'COMPOSIÇÕES COMPLEMENTARES '!$C:$K,7,0),"")))</f>
        <v/>
      </c>
      <c r="H529" s="619" t="str">
        <f t="shared" si="227"/>
        <v/>
      </c>
      <c r="I529" s="619" t="str">
        <f t="shared" si="234"/>
        <v/>
      </c>
      <c r="J529" s="619" t="str">
        <f t="shared" si="235"/>
        <v/>
      </c>
      <c r="K529" s="619" t="str">
        <f t="shared" ref="K529:K592" si="236">IF(E529="","",I529+J529)</f>
        <v/>
      </c>
      <c r="L529" s="619"/>
      <c r="N529" s="433"/>
      <c r="O529" s="434" t="str">
        <f t="shared" si="229"/>
        <v/>
      </c>
      <c r="P529" s="433"/>
      <c r="Q529" s="435" t="str">
        <f t="shared" si="230"/>
        <v/>
      </c>
      <c r="R529" s="433"/>
      <c r="S529" s="436" t="str">
        <f t="shared" si="231"/>
        <v/>
      </c>
      <c r="T529" s="437">
        <f ca="1">SUMIF($N$8:S$9,"QUANT.",N529:S529)</f>
        <v>0</v>
      </c>
      <c r="U529" s="438">
        <f t="shared" ca="1" si="226"/>
        <v>0</v>
      </c>
      <c r="V529" s="450" t="str">
        <f t="shared" si="228"/>
        <v/>
      </c>
      <c r="W529" s="451">
        <f t="shared" ca="1" si="232"/>
        <v>0</v>
      </c>
      <c r="X529" s="451" t="e">
        <f t="shared" ca="1" si="233"/>
        <v>#VALUE!</v>
      </c>
    </row>
    <row r="530" spans="1:24">
      <c r="A530" s="615"/>
      <c r="B530" s="621"/>
      <c r="C530" s="595" t="str">
        <f>IF($B530="","",IFERROR(VLOOKUP($B530,SERVIÇOS!$A:$F,2,0),IFERROR(VLOOKUP($B530,'COMPOSIÇÕES COMPLEMENTARES '!$C:$K,2,0),"")))</f>
        <v/>
      </c>
      <c r="D530" s="617" t="str">
        <f>IF($B530="","",IFERROR(VLOOKUP($B530,SERVIÇOS!$A:$F,3,0),IFERROR(VLOOKUP($B530,'COMPOSIÇÕES COMPLEMENTARES '!$C:$K,3,0),"")))</f>
        <v/>
      </c>
      <c r="E530" s="618"/>
      <c r="F530" s="619" t="str">
        <f>IF($B530="","",IFERROR(VLOOKUP($B530,SERVIÇOS!$A:$F,4,0),IFERROR(VLOOKUP($B530,'COMPOSIÇÕES COMPLEMENTARES '!$C:$K,6,0),"")))</f>
        <v/>
      </c>
      <c r="G530" s="619" t="str">
        <f>IF($B530="","",IFERROR(VLOOKUP($B530,SERVIÇOS!$A:$F,5,0),IFERROR(VLOOKUP($B530,'COMPOSIÇÕES COMPLEMENTARES '!$C:$K,7,0),"")))</f>
        <v/>
      </c>
      <c r="H530" s="619" t="str">
        <f t="shared" si="227"/>
        <v/>
      </c>
      <c r="I530" s="619" t="str">
        <f t="shared" si="234"/>
        <v/>
      </c>
      <c r="J530" s="619" t="str">
        <f t="shared" si="235"/>
        <v/>
      </c>
      <c r="K530" s="619" t="str">
        <f t="shared" si="236"/>
        <v/>
      </c>
      <c r="L530" s="619"/>
      <c r="N530" s="433"/>
      <c r="O530" s="434" t="str">
        <f t="shared" si="229"/>
        <v/>
      </c>
      <c r="P530" s="433"/>
      <c r="Q530" s="435" t="str">
        <f t="shared" si="230"/>
        <v/>
      </c>
      <c r="R530" s="433"/>
      <c r="S530" s="436" t="str">
        <f t="shared" si="231"/>
        <v/>
      </c>
      <c r="T530" s="437">
        <f ca="1">SUMIF($N$8:S$9,"QUANT.",N530:S530)</f>
        <v>0</v>
      </c>
      <c r="U530" s="438">
        <f t="shared" ca="1" si="226"/>
        <v>0</v>
      </c>
      <c r="V530" s="450" t="str">
        <f t="shared" si="228"/>
        <v/>
      </c>
      <c r="W530" s="451">
        <f t="shared" ca="1" si="232"/>
        <v>0</v>
      </c>
      <c r="X530" s="451" t="e">
        <f t="shared" ca="1" si="233"/>
        <v>#VALUE!</v>
      </c>
    </row>
    <row r="531" spans="1:24">
      <c r="A531" s="615"/>
      <c r="B531" s="621"/>
      <c r="C531" s="595" t="str">
        <f>IF($B531="","",IFERROR(VLOOKUP($B531,SERVIÇOS!$A:$F,2,0),IFERROR(VLOOKUP($B531,'COMPOSIÇÕES COMPLEMENTARES '!$C:$K,2,0),"")))</f>
        <v/>
      </c>
      <c r="D531" s="617" t="str">
        <f>IF($B531="","",IFERROR(VLOOKUP($B531,SERVIÇOS!$A:$F,3,0),IFERROR(VLOOKUP($B531,'COMPOSIÇÕES COMPLEMENTARES '!$C:$K,3,0),"")))</f>
        <v/>
      </c>
      <c r="E531" s="618"/>
      <c r="F531" s="619" t="str">
        <f>IF($B531="","",IFERROR(VLOOKUP($B531,SERVIÇOS!$A:$F,4,0),IFERROR(VLOOKUP($B531,'COMPOSIÇÕES COMPLEMENTARES '!$C:$K,6,0),"")))</f>
        <v/>
      </c>
      <c r="G531" s="619" t="str">
        <f>IF($B531="","",IFERROR(VLOOKUP($B531,SERVIÇOS!$A:$F,5,0),IFERROR(VLOOKUP($B531,'COMPOSIÇÕES COMPLEMENTARES '!$C:$K,7,0),"")))</f>
        <v/>
      </c>
      <c r="H531" s="619" t="str">
        <f t="shared" si="227"/>
        <v/>
      </c>
      <c r="I531" s="619" t="str">
        <f t="shared" si="234"/>
        <v/>
      </c>
      <c r="J531" s="619" t="str">
        <f t="shared" si="235"/>
        <v/>
      </c>
      <c r="K531" s="619" t="str">
        <f t="shared" si="236"/>
        <v/>
      </c>
      <c r="L531" s="619"/>
      <c r="N531" s="433"/>
      <c r="O531" s="434" t="str">
        <f t="shared" si="229"/>
        <v/>
      </c>
      <c r="P531" s="433"/>
      <c r="Q531" s="435" t="str">
        <f t="shared" si="230"/>
        <v/>
      </c>
      <c r="R531" s="433"/>
      <c r="S531" s="436" t="str">
        <f t="shared" si="231"/>
        <v/>
      </c>
      <c r="T531" s="437">
        <f ca="1">SUMIF($N$8:S$9,"QUANT.",N531:S531)</f>
        <v>0</v>
      </c>
      <c r="U531" s="438">
        <f t="shared" ca="1" si="226"/>
        <v>0</v>
      </c>
      <c r="V531" s="450" t="str">
        <f t="shared" si="228"/>
        <v/>
      </c>
      <c r="W531" s="451">
        <f t="shared" ca="1" si="232"/>
        <v>0</v>
      </c>
      <c r="X531" s="451" t="e">
        <f t="shared" ca="1" si="233"/>
        <v>#VALUE!</v>
      </c>
    </row>
    <row r="532" spans="1:24">
      <c r="A532" s="615"/>
      <c r="B532" s="621"/>
      <c r="C532" s="595" t="str">
        <f>IF($B532="","",IFERROR(VLOOKUP($B532,SERVIÇOS!$A:$F,2,0),IFERROR(VLOOKUP($B532,'COMPOSIÇÕES COMPLEMENTARES '!$C:$K,2,0),"")))</f>
        <v/>
      </c>
      <c r="D532" s="617" t="str">
        <f>IF($B532="","",IFERROR(VLOOKUP($B532,SERVIÇOS!$A:$F,3,0),IFERROR(VLOOKUP($B532,'COMPOSIÇÕES COMPLEMENTARES '!$C:$K,3,0),"")))</f>
        <v/>
      </c>
      <c r="E532" s="618"/>
      <c r="F532" s="619" t="str">
        <f>IF($B532="","",IFERROR(VLOOKUP($B532,SERVIÇOS!$A:$F,4,0),IFERROR(VLOOKUP($B532,'COMPOSIÇÕES COMPLEMENTARES '!$C:$K,6,0),"")))</f>
        <v/>
      </c>
      <c r="G532" s="619" t="str">
        <f>IF($B532="","",IFERROR(VLOOKUP($B532,SERVIÇOS!$A:$F,5,0),IFERROR(VLOOKUP($B532,'COMPOSIÇÕES COMPLEMENTARES '!$C:$K,7,0),"")))</f>
        <v/>
      </c>
      <c r="H532" s="619" t="str">
        <f t="shared" si="227"/>
        <v/>
      </c>
      <c r="I532" s="619" t="str">
        <f t="shared" si="234"/>
        <v/>
      </c>
      <c r="J532" s="619" t="str">
        <f t="shared" si="235"/>
        <v/>
      </c>
      <c r="K532" s="619" t="str">
        <f t="shared" si="236"/>
        <v/>
      </c>
      <c r="L532" s="619"/>
      <c r="N532" s="433"/>
      <c r="O532" s="434" t="str">
        <f t="shared" si="229"/>
        <v/>
      </c>
      <c r="P532" s="433"/>
      <c r="Q532" s="435" t="str">
        <f t="shared" si="230"/>
        <v/>
      </c>
      <c r="R532" s="433"/>
      <c r="S532" s="436" t="str">
        <f t="shared" si="231"/>
        <v/>
      </c>
      <c r="T532" s="437">
        <f ca="1">SUMIF($N$8:S$9,"QUANT.",N532:S532)</f>
        <v>0</v>
      </c>
      <c r="U532" s="438">
        <f t="shared" ca="1" si="226"/>
        <v>0</v>
      </c>
      <c r="V532" s="450" t="str">
        <f t="shared" si="228"/>
        <v/>
      </c>
      <c r="W532" s="451">
        <f t="shared" ca="1" si="232"/>
        <v>0</v>
      </c>
      <c r="X532" s="451" t="e">
        <f t="shared" ca="1" si="233"/>
        <v>#VALUE!</v>
      </c>
    </row>
    <row r="533" spans="1:24">
      <c r="A533" s="615"/>
      <c r="B533" s="621"/>
      <c r="C533" s="595" t="str">
        <f>IF($B533="","",IFERROR(VLOOKUP($B533,SERVIÇOS!$A:$F,2,0),IFERROR(VLOOKUP($B533,'COMPOSIÇÕES COMPLEMENTARES '!$C:$K,2,0),"")))</f>
        <v/>
      </c>
      <c r="D533" s="617" t="str">
        <f>IF($B533="","",IFERROR(VLOOKUP($B533,SERVIÇOS!$A:$F,3,0),IFERROR(VLOOKUP($B533,'COMPOSIÇÕES COMPLEMENTARES '!$C:$K,3,0),"")))</f>
        <v/>
      </c>
      <c r="E533" s="618"/>
      <c r="F533" s="619" t="str">
        <f>IF($B533="","",IFERROR(VLOOKUP($B533,SERVIÇOS!$A:$F,4,0),IFERROR(VLOOKUP($B533,'COMPOSIÇÕES COMPLEMENTARES '!$C:$K,6,0),"")))</f>
        <v/>
      </c>
      <c r="G533" s="619" t="str">
        <f>IF($B533="","",IFERROR(VLOOKUP($B533,SERVIÇOS!$A:$F,5,0),IFERROR(VLOOKUP($B533,'COMPOSIÇÕES COMPLEMENTARES '!$C:$K,7,0),"")))</f>
        <v/>
      </c>
      <c r="H533" s="619" t="str">
        <f t="shared" si="227"/>
        <v/>
      </c>
      <c r="I533" s="619" t="str">
        <f t="shared" si="234"/>
        <v/>
      </c>
      <c r="J533" s="619" t="str">
        <f t="shared" si="235"/>
        <v/>
      </c>
      <c r="K533" s="619" t="str">
        <f t="shared" si="236"/>
        <v/>
      </c>
      <c r="L533" s="619"/>
      <c r="N533" s="433"/>
      <c r="O533" s="434" t="str">
        <f t="shared" si="229"/>
        <v/>
      </c>
      <c r="P533" s="433"/>
      <c r="Q533" s="435" t="str">
        <f t="shared" si="230"/>
        <v/>
      </c>
      <c r="R533" s="433"/>
      <c r="S533" s="436" t="str">
        <f t="shared" si="231"/>
        <v/>
      </c>
      <c r="T533" s="437">
        <f ca="1">SUMIF($N$8:S$9,"QUANT.",N533:S533)</f>
        <v>0</v>
      </c>
      <c r="U533" s="438">
        <f t="shared" ca="1" si="226"/>
        <v>0</v>
      </c>
      <c r="V533" s="450" t="str">
        <f t="shared" si="228"/>
        <v/>
      </c>
      <c r="W533" s="451">
        <f t="shared" ca="1" si="232"/>
        <v>0</v>
      </c>
      <c r="X533" s="451" t="e">
        <f t="shared" ca="1" si="233"/>
        <v>#VALUE!</v>
      </c>
    </row>
    <row r="534" spans="1:24">
      <c r="A534" s="615"/>
      <c r="B534" s="621"/>
      <c r="C534" s="595" t="str">
        <f>IF($B534="","",IFERROR(VLOOKUP($B534,SERVIÇOS!$A:$F,2,0),IFERROR(VLOOKUP($B534,'COMPOSIÇÕES COMPLEMENTARES '!$C:$K,2,0),"")))</f>
        <v/>
      </c>
      <c r="D534" s="617" t="str">
        <f>IF($B534="","",IFERROR(VLOOKUP($B534,SERVIÇOS!$A:$F,3,0),IFERROR(VLOOKUP($B534,'COMPOSIÇÕES COMPLEMENTARES '!$C:$K,3,0),"")))</f>
        <v/>
      </c>
      <c r="E534" s="618"/>
      <c r="F534" s="619" t="str">
        <f>IF($B534="","",IFERROR(VLOOKUP($B534,SERVIÇOS!$A:$F,4,0),IFERROR(VLOOKUP($B534,'COMPOSIÇÕES COMPLEMENTARES '!$C:$K,6,0),"")))</f>
        <v/>
      </c>
      <c r="G534" s="619" t="str">
        <f>IF($B534="","",IFERROR(VLOOKUP($B534,SERVIÇOS!$A:$F,5,0),IFERROR(VLOOKUP($B534,'COMPOSIÇÕES COMPLEMENTARES '!$C:$K,7,0),"")))</f>
        <v/>
      </c>
      <c r="H534" s="619" t="str">
        <f t="shared" si="227"/>
        <v/>
      </c>
      <c r="I534" s="619" t="str">
        <f t="shared" si="234"/>
        <v/>
      </c>
      <c r="J534" s="619" t="str">
        <f t="shared" si="235"/>
        <v/>
      </c>
      <c r="K534" s="619" t="str">
        <f t="shared" si="236"/>
        <v/>
      </c>
      <c r="L534" s="619"/>
      <c r="N534" s="433"/>
      <c r="O534" s="434" t="str">
        <f t="shared" si="229"/>
        <v/>
      </c>
      <c r="P534" s="433"/>
      <c r="Q534" s="435" t="str">
        <f t="shared" si="230"/>
        <v/>
      </c>
      <c r="R534" s="433"/>
      <c r="S534" s="436" t="str">
        <f t="shared" si="231"/>
        <v/>
      </c>
      <c r="T534" s="437">
        <f ca="1">SUMIF($N$8:S$9,"QUANT.",N534:S534)</f>
        <v>0</v>
      </c>
      <c r="U534" s="438">
        <f t="shared" ca="1" si="226"/>
        <v>0</v>
      </c>
      <c r="V534" s="450" t="str">
        <f t="shared" si="228"/>
        <v/>
      </c>
      <c r="W534" s="451">
        <f t="shared" ca="1" si="232"/>
        <v>0</v>
      </c>
      <c r="X534" s="451" t="e">
        <f t="shared" ca="1" si="233"/>
        <v>#VALUE!</v>
      </c>
    </row>
    <row r="535" spans="1:24">
      <c r="A535" s="615"/>
      <c r="B535" s="621"/>
      <c r="C535" s="595" t="str">
        <f>IF($B535="","",IFERROR(VLOOKUP($B535,SERVIÇOS!$A:$F,2,0),IFERROR(VLOOKUP($B535,'COMPOSIÇÕES COMPLEMENTARES '!$C:$K,2,0),"")))</f>
        <v/>
      </c>
      <c r="D535" s="617" t="str">
        <f>IF($B535="","",IFERROR(VLOOKUP($B535,SERVIÇOS!$A:$F,3,0),IFERROR(VLOOKUP($B535,'COMPOSIÇÕES COMPLEMENTARES '!$C:$K,3,0),"")))</f>
        <v/>
      </c>
      <c r="E535" s="618"/>
      <c r="F535" s="619" t="str">
        <f>IF($B535="","",IFERROR(VLOOKUP($B535,SERVIÇOS!$A:$F,4,0),IFERROR(VLOOKUP($B535,'COMPOSIÇÕES COMPLEMENTARES '!$C:$K,6,0),"")))</f>
        <v/>
      </c>
      <c r="G535" s="619" t="str">
        <f>IF($B535="","",IFERROR(VLOOKUP($B535,SERVIÇOS!$A:$F,5,0),IFERROR(VLOOKUP($B535,'COMPOSIÇÕES COMPLEMENTARES '!$C:$K,7,0),"")))</f>
        <v/>
      </c>
      <c r="H535" s="619" t="str">
        <f t="shared" si="227"/>
        <v/>
      </c>
      <c r="I535" s="619" t="str">
        <f t="shared" si="234"/>
        <v/>
      </c>
      <c r="J535" s="619" t="str">
        <f t="shared" si="235"/>
        <v/>
      </c>
      <c r="K535" s="619" t="str">
        <f t="shared" si="236"/>
        <v/>
      </c>
      <c r="L535" s="619"/>
      <c r="N535" s="433"/>
      <c r="O535" s="434" t="str">
        <f t="shared" si="229"/>
        <v/>
      </c>
      <c r="P535" s="433"/>
      <c r="Q535" s="435" t="str">
        <f t="shared" si="230"/>
        <v/>
      </c>
      <c r="R535" s="433"/>
      <c r="S535" s="436" t="str">
        <f t="shared" si="231"/>
        <v/>
      </c>
      <c r="T535" s="437">
        <f ca="1">SUMIF($N$8:S$9,"QUANT.",N535:S535)</f>
        <v>0</v>
      </c>
      <c r="U535" s="438">
        <f t="shared" ca="1" si="226"/>
        <v>0</v>
      </c>
      <c r="V535" s="450" t="str">
        <f t="shared" si="228"/>
        <v/>
      </c>
      <c r="W535" s="451">
        <f t="shared" ca="1" si="232"/>
        <v>0</v>
      </c>
      <c r="X535" s="451" t="e">
        <f t="shared" ca="1" si="233"/>
        <v>#VALUE!</v>
      </c>
    </row>
    <row r="536" spans="1:24">
      <c r="A536" s="615"/>
      <c r="B536" s="621"/>
      <c r="C536" s="595" t="str">
        <f>IF($B536="","",IFERROR(VLOOKUP($B536,SERVIÇOS!$A:$F,2,0),IFERROR(VLOOKUP($B536,'COMPOSIÇÕES COMPLEMENTARES '!$C:$K,2,0),"")))</f>
        <v/>
      </c>
      <c r="D536" s="617" t="str">
        <f>IF($B536="","",IFERROR(VLOOKUP($B536,SERVIÇOS!$A:$F,3,0),IFERROR(VLOOKUP($B536,'COMPOSIÇÕES COMPLEMENTARES '!$C:$K,3,0),"")))</f>
        <v/>
      </c>
      <c r="E536" s="618"/>
      <c r="F536" s="619" t="str">
        <f>IF($B536="","",IFERROR(VLOOKUP($B536,SERVIÇOS!$A:$F,4,0),IFERROR(VLOOKUP($B536,'COMPOSIÇÕES COMPLEMENTARES '!$C:$K,6,0),"")))</f>
        <v/>
      </c>
      <c r="G536" s="619" t="str">
        <f>IF($B536="","",IFERROR(VLOOKUP($B536,SERVIÇOS!$A:$F,5,0),IFERROR(VLOOKUP($B536,'COMPOSIÇÕES COMPLEMENTARES '!$C:$K,7,0),"")))</f>
        <v/>
      </c>
      <c r="H536" s="619" t="str">
        <f t="shared" si="227"/>
        <v/>
      </c>
      <c r="I536" s="619" t="str">
        <f t="shared" si="234"/>
        <v/>
      </c>
      <c r="J536" s="619" t="str">
        <f t="shared" si="235"/>
        <v/>
      </c>
      <c r="K536" s="619" t="str">
        <f t="shared" si="236"/>
        <v/>
      </c>
      <c r="L536" s="619"/>
      <c r="N536" s="433"/>
      <c r="O536" s="434" t="str">
        <f t="shared" si="229"/>
        <v/>
      </c>
      <c r="P536" s="433"/>
      <c r="Q536" s="435" t="str">
        <f t="shared" si="230"/>
        <v/>
      </c>
      <c r="R536" s="433"/>
      <c r="S536" s="436" t="str">
        <f t="shared" si="231"/>
        <v/>
      </c>
      <c r="T536" s="437">
        <f ca="1">SUMIF($N$8:S$9,"QUANT.",N536:S536)</f>
        <v>0</v>
      </c>
      <c r="U536" s="438">
        <f t="shared" ca="1" si="226"/>
        <v>0</v>
      </c>
      <c r="V536" s="450" t="str">
        <f t="shared" si="228"/>
        <v/>
      </c>
      <c r="W536" s="451">
        <f t="shared" ca="1" si="232"/>
        <v>0</v>
      </c>
      <c r="X536" s="451" t="e">
        <f t="shared" ca="1" si="233"/>
        <v>#VALUE!</v>
      </c>
    </row>
    <row r="537" spans="1:24">
      <c r="A537" s="615"/>
      <c r="B537" s="621"/>
      <c r="C537" s="595" t="str">
        <f>IF($B537="","",IFERROR(VLOOKUP($B537,SERVIÇOS!$A:$F,2,0),IFERROR(VLOOKUP($B537,'COMPOSIÇÕES COMPLEMENTARES '!$C:$K,2,0),"")))</f>
        <v/>
      </c>
      <c r="D537" s="617" t="str">
        <f>IF($B537="","",IFERROR(VLOOKUP($B537,SERVIÇOS!$A:$F,3,0),IFERROR(VLOOKUP($B537,'COMPOSIÇÕES COMPLEMENTARES '!$C:$K,3,0),"")))</f>
        <v/>
      </c>
      <c r="E537" s="618"/>
      <c r="F537" s="619" t="str">
        <f>IF($B537="","",IFERROR(VLOOKUP($B537,SERVIÇOS!$A:$F,4,0),IFERROR(VLOOKUP($B537,'COMPOSIÇÕES COMPLEMENTARES '!$C:$K,6,0),"")))</f>
        <v/>
      </c>
      <c r="G537" s="619" t="str">
        <f>IF($B537="","",IFERROR(VLOOKUP($B537,SERVIÇOS!$A:$F,5,0),IFERROR(VLOOKUP($B537,'COMPOSIÇÕES COMPLEMENTARES '!$C:$K,7,0),"")))</f>
        <v/>
      </c>
      <c r="H537" s="619" t="str">
        <f t="shared" si="227"/>
        <v/>
      </c>
      <c r="I537" s="619" t="str">
        <f t="shared" si="234"/>
        <v/>
      </c>
      <c r="J537" s="619" t="str">
        <f t="shared" si="235"/>
        <v/>
      </c>
      <c r="K537" s="619" t="str">
        <f t="shared" si="236"/>
        <v/>
      </c>
      <c r="L537" s="619"/>
      <c r="N537" s="433"/>
      <c r="O537" s="434" t="str">
        <f t="shared" si="229"/>
        <v/>
      </c>
      <c r="P537" s="433"/>
      <c r="Q537" s="435" t="str">
        <f t="shared" si="230"/>
        <v/>
      </c>
      <c r="R537" s="433"/>
      <c r="S537" s="436" t="str">
        <f t="shared" si="231"/>
        <v/>
      </c>
      <c r="T537" s="437">
        <f ca="1">SUMIF($N$8:S$9,"QUANT.",N537:S537)</f>
        <v>0</v>
      </c>
      <c r="U537" s="438">
        <f t="shared" ca="1" si="226"/>
        <v>0</v>
      </c>
      <c r="V537" s="450" t="str">
        <f t="shared" si="228"/>
        <v/>
      </c>
      <c r="W537" s="451">
        <f t="shared" ca="1" si="232"/>
        <v>0</v>
      </c>
      <c r="X537" s="451" t="e">
        <f t="shared" ca="1" si="233"/>
        <v>#VALUE!</v>
      </c>
    </row>
    <row r="538" spans="1:24">
      <c r="A538" s="615"/>
      <c r="B538" s="621"/>
      <c r="C538" s="595" t="str">
        <f>IF($B538="","",IFERROR(VLOOKUP($B538,SERVIÇOS!$A:$F,2,0),IFERROR(VLOOKUP($B538,'COMPOSIÇÕES COMPLEMENTARES '!$C:$K,2,0),"")))</f>
        <v/>
      </c>
      <c r="D538" s="617" t="str">
        <f>IF($B538="","",IFERROR(VLOOKUP($B538,SERVIÇOS!$A:$F,3,0),IFERROR(VLOOKUP($B538,'COMPOSIÇÕES COMPLEMENTARES '!$C:$K,3,0),"")))</f>
        <v/>
      </c>
      <c r="E538" s="618"/>
      <c r="F538" s="619" t="str">
        <f>IF($B538="","",IFERROR(VLOOKUP($B538,SERVIÇOS!$A:$F,4,0),IFERROR(VLOOKUP($B538,'COMPOSIÇÕES COMPLEMENTARES '!$C:$K,6,0),"")))</f>
        <v/>
      </c>
      <c r="G538" s="619" t="str">
        <f>IF($B538="","",IFERROR(VLOOKUP($B538,SERVIÇOS!$A:$F,5,0),IFERROR(VLOOKUP($B538,'COMPOSIÇÕES COMPLEMENTARES '!$C:$K,7,0),"")))</f>
        <v/>
      </c>
      <c r="H538" s="619" t="str">
        <f t="shared" si="227"/>
        <v/>
      </c>
      <c r="I538" s="619" t="str">
        <f t="shared" si="234"/>
        <v/>
      </c>
      <c r="J538" s="619" t="str">
        <f t="shared" si="235"/>
        <v/>
      </c>
      <c r="K538" s="619" t="str">
        <f t="shared" si="236"/>
        <v/>
      </c>
      <c r="L538" s="619"/>
      <c r="N538" s="433"/>
      <c r="O538" s="434" t="str">
        <f t="shared" si="229"/>
        <v/>
      </c>
      <c r="P538" s="433"/>
      <c r="Q538" s="435" t="str">
        <f t="shared" si="230"/>
        <v/>
      </c>
      <c r="R538" s="433"/>
      <c r="S538" s="436" t="str">
        <f t="shared" si="231"/>
        <v/>
      </c>
      <c r="T538" s="437">
        <f ca="1">SUMIF($N$8:S$9,"QUANT.",N538:S538)</f>
        <v>0</v>
      </c>
      <c r="U538" s="438">
        <f t="shared" ca="1" si="226"/>
        <v>0</v>
      </c>
      <c r="V538" s="450" t="str">
        <f t="shared" si="228"/>
        <v/>
      </c>
      <c r="W538" s="451">
        <f t="shared" ca="1" si="232"/>
        <v>0</v>
      </c>
      <c r="X538" s="451" t="e">
        <f t="shared" ca="1" si="233"/>
        <v>#VALUE!</v>
      </c>
    </row>
    <row r="539" spans="1:24">
      <c r="A539" s="615"/>
      <c r="B539" s="621"/>
      <c r="C539" s="595" t="str">
        <f>IF($B539="","",IFERROR(VLOOKUP($B539,SERVIÇOS!$A:$F,2,0),IFERROR(VLOOKUP($B539,'COMPOSIÇÕES COMPLEMENTARES '!$C:$K,2,0),"")))</f>
        <v/>
      </c>
      <c r="D539" s="617" t="str">
        <f>IF($B539="","",IFERROR(VLOOKUP($B539,SERVIÇOS!$A:$F,3,0),IFERROR(VLOOKUP($B539,'COMPOSIÇÕES COMPLEMENTARES '!$C:$K,3,0),"")))</f>
        <v/>
      </c>
      <c r="E539" s="618"/>
      <c r="F539" s="619" t="str">
        <f>IF($B539="","",IFERROR(VLOOKUP($B539,SERVIÇOS!$A:$F,4,0),IFERROR(VLOOKUP($B539,'COMPOSIÇÕES COMPLEMENTARES '!$C:$K,6,0),"")))</f>
        <v/>
      </c>
      <c r="G539" s="619" t="str">
        <f>IF($B539="","",IFERROR(VLOOKUP($B539,SERVIÇOS!$A:$F,5,0),IFERROR(VLOOKUP($B539,'COMPOSIÇÕES COMPLEMENTARES '!$C:$K,7,0),"")))</f>
        <v/>
      </c>
      <c r="H539" s="619" t="str">
        <f t="shared" si="227"/>
        <v/>
      </c>
      <c r="I539" s="619" t="str">
        <f t="shared" si="234"/>
        <v/>
      </c>
      <c r="J539" s="619" t="str">
        <f t="shared" si="235"/>
        <v/>
      </c>
      <c r="K539" s="619" t="str">
        <f t="shared" si="236"/>
        <v/>
      </c>
      <c r="L539" s="619"/>
      <c r="N539" s="433"/>
      <c r="O539" s="434" t="str">
        <f t="shared" si="229"/>
        <v/>
      </c>
      <c r="P539" s="433"/>
      <c r="Q539" s="435" t="str">
        <f t="shared" si="230"/>
        <v/>
      </c>
      <c r="R539" s="433"/>
      <c r="S539" s="436" t="str">
        <f t="shared" si="231"/>
        <v/>
      </c>
      <c r="T539" s="437">
        <f ca="1">SUMIF($N$8:S$9,"QUANT.",N539:S539)</f>
        <v>0</v>
      </c>
      <c r="U539" s="438">
        <f t="shared" ca="1" si="226"/>
        <v>0</v>
      </c>
      <c r="V539" s="450" t="str">
        <f t="shared" si="228"/>
        <v/>
      </c>
      <c r="W539" s="451">
        <f t="shared" ca="1" si="232"/>
        <v>0</v>
      </c>
      <c r="X539" s="451" t="e">
        <f t="shared" ca="1" si="233"/>
        <v>#VALUE!</v>
      </c>
    </row>
    <row r="540" spans="1:24">
      <c r="A540" s="615"/>
      <c r="B540" s="621"/>
      <c r="C540" s="595" t="str">
        <f>IF($B540="","",IFERROR(VLOOKUP($B540,SERVIÇOS!$A:$F,2,0),IFERROR(VLOOKUP($B540,'COMPOSIÇÕES COMPLEMENTARES '!$C:$K,2,0),"")))</f>
        <v/>
      </c>
      <c r="D540" s="617" t="str">
        <f>IF($B540="","",IFERROR(VLOOKUP($B540,SERVIÇOS!$A:$F,3,0),IFERROR(VLOOKUP($B540,'COMPOSIÇÕES COMPLEMENTARES '!$C:$K,3,0),"")))</f>
        <v/>
      </c>
      <c r="E540" s="618"/>
      <c r="F540" s="619" t="str">
        <f>IF($B540="","",IFERROR(VLOOKUP($B540,SERVIÇOS!$A:$F,4,0),IFERROR(VLOOKUP($B540,'COMPOSIÇÕES COMPLEMENTARES '!$C:$K,6,0),"")))</f>
        <v/>
      </c>
      <c r="G540" s="619" t="str">
        <f>IF($B540="","",IFERROR(VLOOKUP($B540,SERVIÇOS!$A:$F,5,0),IFERROR(VLOOKUP($B540,'COMPOSIÇÕES COMPLEMENTARES '!$C:$K,7,0),"")))</f>
        <v/>
      </c>
      <c r="H540" s="619" t="str">
        <f t="shared" si="227"/>
        <v/>
      </c>
      <c r="I540" s="619" t="str">
        <f t="shared" si="234"/>
        <v/>
      </c>
      <c r="J540" s="619" t="str">
        <f t="shared" si="235"/>
        <v/>
      </c>
      <c r="K540" s="619" t="str">
        <f t="shared" si="236"/>
        <v/>
      </c>
      <c r="L540" s="619"/>
      <c r="N540" s="433"/>
      <c r="O540" s="434" t="str">
        <f t="shared" si="229"/>
        <v/>
      </c>
      <c r="P540" s="433"/>
      <c r="Q540" s="435" t="str">
        <f t="shared" si="230"/>
        <v/>
      </c>
      <c r="R540" s="433"/>
      <c r="S540" s="436" t="str">
        <f t="shared" si="231"/>
        <v/>
      </c>
      <c r="T540" s="437">
        <f ca="1">SUMIF($N$8:S$9,"QUANT.",N540:S540)</f>
        <v>0</v>
      </c>
      <c r="U540" s="438">
        <f t="shared" ca="1" si="226"/>
        <v>0</v>
      </c>
      <c r="V540" s="450" t="str">
        <f t="shared" si="228"/>
        <v/>
      </c>
      <c r="W540" s="451">
        <f t="shared" ca="1" si="232"/>
        <v>0</v>
      </c>
      <c r="X540" s="451" t="e">
        <f t="shared" ca="1" si="233"/>
        <v>#VALUE!</v>
      </c>
    </row>
    <row r="541" spans="1:24">
      <c r="A541" s="615"/>
      <c r="B541" s="621"/>
      <c r="C541" s="595" t="str">
        <f>IF($B541="","",IFERROR(VLOOKUP($B541,SERVIÇOS!$A:$F,2,0),IFERROR(VLOOKUP($B541,'COMPOSIÇÕES COMPLEMENTARES '!$C:$K,2,0),"")))</f>
        <v/>
      </c>
      <c r="D541" s="617" t="str">
        <f>IF($B541="","",IFERROR(VLOOKUP($B541,SERVIÇOS!$A:$F,3,0),IFERROR(VLOOKUP($B541,'COMPOSIÇÕES COMPLEMENTARES '!$C:$K,3,0),"")))</f>
        <v/>
      </c>
      <c r="E541" s="618"/>
      <c r="F541" s="619" t="str">
        <f>IF($B541="","",IFERROR(VLOOKUP($B541,SERVIÇOS!$A:$F,4,0),IFERROR(VLOOKUP($B541,'COMPOSIÇÕES COMPLEMENTARES '!$C:$K,6,0),"")))</f>
        <v/>
      </c>
      <c r="G541" s="619" t="str">
        <f>IF($B541="","",IFERROR(VLOOKUP($B541,SERVIÇOS!$A:$F,5,0),IFERROR(VLOOKUP($B541,'COMPOSIÇÕES COMPLEMENTARES '!$C:$K,7,0),"")))</f>
        <v/>
      </c>
      <c r="H541" s="619" t="str">
        <f t="shared" si="227"/>
        <v/>
      </c>
      <c r="I541" s="619" t="str">
        <f t="shared" si="234"/>
        <v/>
      </c>
      <c r="J541" s="619" t="str">
        <f t="shared" si="235"/>
        <v/>
      </c>
      <c r="K541" s="619" t="str">
        <f t="shared" si="236"/>
        <v/>
      </c>
      <c r="L541" s="619"/>
      <c r="N541" s="433"/>
      <c r="O541" s="434" t="str">
        <f t="shared" si="229"/>
        <v/>
      </c>
      <c r="P541" s="433"/>
      <c r="Q541" s="435" t="str">
        <f t="shared" si="230"/>
        <v/>
      </c>
      <c r="R541" s="433"/>
      <c r="S541" s="436" t="str">
        <f t="shared" si="231"/>
        <v/>
      </c>
      <c r="T541" s="437">
        <f ca="1">SUMIF($N$8:S$9,"QUANT.",N541:S541)</f>
        <v>0</v>
      </c>
      <c r="U541" s="438">
        <f t="shared" ca="1" si="226"/>
        <v>0</v>
      </c>
      <c r="V541" s="450" t="str">
        <f t="shared" si="228"/>
        <v/>
      </c>
      <c r="W541" s="451">
        <f t="shared" ca="1" si="232"/>
        <v>0</v>
      </c>
      <c r="X541" s="451" t="e">
        <f t="shared" ca="1" si="233"/>
        <v>#VALUE!</v>
      </c>
    </row>
    <row r="542" spans="1:24">
      <c r="A542" s="615"/>
      <c r="B542" s="621"/>
      <c r="C542" s="595" t="str">
        <f>IF($B542="","",IFERROR(VLOOKUP($B542,SERVIÇOS!$A:$F,2,0),IFERROR(VLOOKUP($B542,'COMPOSIÇÕES COMPLEMENTARES '!$C:$K,2,0),"")))</f>
        <v/>
      </c>
      <c r="D542" s="617" t="str">
        <f>IF($B542="","",IFERROR(VLOOKUP($B542,SERVIÇOS!$A:$F,3,0),IFERROR(VLOOKUP($B542,'COMPOSIÇÕES COMPLEMENTARES '!$C:$K,3,0),"")))</f>
        <v/>
      </c>
      <c r="E542" s="618"/>
      <c r="F542" s="619" t="str">
        <f>IF($B542="","",IFERROR(VLOOKUP($B542,SERVIÇOS!$A:$F,4,0),IFERROR(VLOOKUP($B542,'COMPOSIÇÕES COMPLEMENTARES '!$C:$K,6,0),"")))</f>
        <v/>
      </c>
      <c r="G542" s="619" t="str">
        <f>IF($B542="","",IFERROR(VLOOKUP($B542,SERVIÇOS!$A:$F,5,0),IFERROR(VLOOKUP($B542,'COMPOSIÇÕES COMPLEMENTARES '!$C:$K,7,0),"")))</f>
        <v/>
      </c>
      <c r="H542" s="619" t="str">
        <f t="shared" si="227"/>
        <v/>
      </c>
      <c r="I542" s="619" t="str">
        <f t="shared" si="234"/>
        <v/>
      </c>
      <c r="J542" s="619" t="str">
        <f t="shared" si="235"/>
        <v/>
      </c>
      <c r="K542" s="619" t="str">
        <f t="shared" si="236"/>
        <v/>
      </c>
      <c r="L542" s="619"/>
      <c r="N542" s="433"/>
      <c r="O542" s="434" t="str">
        <f t="shared" si="229"/>
        <v/>
      </c>
      <c r="P542" s="433"/>
      <c r="Q542" s="435" t="str">
        <f t="shared" si="230"/>
        <v/>
      </c>
      <c r="R542" s="433"/>
      <c r="S542" s="436" t="str">
        <f t="shared" si="231"/>
        <v/>
      </c>
      <c r="T542" s="437">
        <f ca="1">SUMIF($N$8:S$9,"QUANT.",N542:S542)</f>
        <v>0</v>
      </c>
      <c r="U542" s="438">
        <f t="shared" ca="1" si="226"/>
        <v>0</v>
      </c>
      <c r="V542" s="450" t="str">
        <f t="shared" si="228"/>
        <v/>
      </c>
      <c r="W542" s="451">
        <f t="shared" ca="1" si="232"/>
        <v>0</v>
      </c>
      <c r="X542" s="451" t="e">
        <f t="shared" ca="1" si="233"/>
        <v>#VALUE!</v>
      </c>
    </row>
    <row r="543" spans="1:24">
      <c r="A543" s="615"/>
      <c r="B543" s="621"/>
      <c r="C543" s="595" t="str">
        <f>IF($B543="","",IFERROR(VLOOKUP($B543,SERVIÇOS!$A:$F,2,0),IFERROR(VLOOKUP($B543,'COMPOSIÇÕES COMPLEMENTARES '!$C:$K,2,0),"")))</f>
        <v/>
      </c>
      <c r="D543" s="617" t="str">
        <f>IF($B543="","",IFERROR(VLOOKUP($B543,SERVIÇOS!$A:$F,3,0),IFERROR(VLOOKUP($B543,'COMPOSIÇÕES COMPLEMENTARES '!$C:$K,3,0),"")))</f>
        <v/>
      </c>
      <c r="E543" s="618"/>
      <c r="F543" s="619" t="str">
        <f>IF($B543="","",IFERROR(VLOOKUP($B543,SERVIÇOS!$A:$F,4,0),IFERROR(VLOOKUP($B543,'COMPOSIÇÕES COMPLEMENTARES '!$C:$K,6,0),"")))</f>
        <v/>
      </c>
      <c r="G543" s="619" t="str">
        <f>IF($B543="","",IFERROR(VLOOKUP($B543,SERVIÇOS!$A:$F,5,0),IFERROR(VLOOKUP($B543,'COMPOSIÇÕES COMPLEMENTARES '!$C:$K,7,0),"")))</f>
        <v/>
      </c>
      <c r="H543" s="619" t="str">
        <f t="shared" si="227"/>
        <v/>
      </c>
      <c r="I543" s="619" t="str">
        <f t="shared" si="234"/>
        <v/>
      </c>
      <c r="J543" s="619" t="str">
        <f t="shared" si="235"/>
        <v/>
      </c>
      <c r="K543" s="619" t="str">
        <f t="shared" si="236"/>
        <v/>
      </c>
      <c r="L543" s="619"/>
      <c r="N543" s="433"/>
      <c r="O543" s="434" t="str">
        <f t="shared" si="229"/>
        <v/>
      </c>
      <c r="P543" s="433"/>
      <c r="Q543" s="435" t="str">
        <f t="shared" si="230"/>
        <v/>
      </c>
      <c r="R543" s="433"/>
      <c r="S543" s="436" t="str">
        <f t="shared" si="231"/>
        <v/>
      </c>
      <c r="T543" s="437">
        <f ca="1">SUMIF($N$8:S$9,"QUANT.",N543:S543)</f>
        <v>0</v>
      </c>
      <c r="U543" s="438">
        <f t="shared" ca="1" si="226"/>
        <v>0</v>
      </c>
      <c r="V543" s="450" t="str">
        <f t="shared" si="228"/>
        <v/>
      </c>
      <c r="W543" s="451">
        <f t="shared" ca="1" si="232"/>
        <v>0</v>
      </c>
      <c r="X543" s="451" t="e">
        <f t="shared" ca="1" si="233"/>
        <v>#VALUE!</v>
      </c>
    </row>
    <row r="544" spans="1:24">
      <c r="A544" s="615"/>
      <c r="B544" s="621"/>
      <c r="C544" s="595" t="str">
        <f>IF($B544="","",IFERROR(VLOOKUP($B544,SERVIÇOS!$A:$F,2,0),IFERROR(VLOOKUP($B544,'COMPOSIÇÕES COMPLEMENTARES '!$C:$K,2,0),"")))</f>
        <v/>
      </c>
      <c r="D544" s="617" t="str">
        <f>IF($B544="","",IFERROR(VLOOKUP($B544,SERVIÇOS!$A:$F,3,0),IFERROR(VLOOKUP($B544,'COMPOSIÇÕES COMPLEMENTARES '!$C:$K,3,0),"")))</f>
        <v/>
      </c>
      <c r="E544" s="618"/>
      <c r="F544" s="619" t="str">
        <f>IF($B544="","",IFERROR(VLOOKUP($B544,SERVIÇOS!$A:$F,4,0),IFERROR(VLOOKUP($B544,'COMPOSIÇÕES COMPLEMENTARES '!$C:$K,6,0),"")))</f>
        <v/>
      </c>
      <c r="G544" s="619" t="str">
        <f>IF($B544="","",IFERROR(VLOOKUP($B544,SERVIÇOS!$A:$F,5,0),IFERROR(VLOOKUP($B544,'COMPOSIÇÕES COMPLEMENTARES '!$C:$K,7,0),"")))</f>
        <v/>
      </c>
      <c r="H544" s="619" t="str">
        <f t="shared" si="227"/>
        <v/>
      </c>
      <c r="I544" s="619" t="str">
        <f t="shared" si="234"/>
        <v/>
      </c>
      <c r="J544" s="619" t="str">
        <f t="shared" si="235"/>
        <v/>
      </c>
      <c r="K544" s="619" t="str">
        <f t="shared" si="236"/>
        <v/>
      </c>
      <c r="L544" s="619"/>
      <c r="N544" s="433"/>
      <c r="O544" s="434" t="str">
        <f t="shared" si="229"/>
        <v/>
      </c>
      <c r="P544" s="433"/>
      <c r="Q544" s="435" t="str">
        <f t="shared" si="230"/>
        <v/>
      </c>
      <c r="R544" s="433"/>
      <c r="S544" s="436" t="str">
        <f t="shared" si="231"/>
        <v/>
      </c>
      <c r="T544" s="437">
        <f ca="1">SUMIF($N$8:S$9,"QUANT.",N544:S544)</f>
        <v>0</v>
      </c>
      <c r="U544" s="438">
        <f t="shared" ca="1" si="226"/>
        <v>0</v>
      </c>
      <c r="V544" s="450" t="str">
        <f t="shared" si="228"/>
        <v/>
      </c>
      <c r="W544" s="451">
        <f t="shared" ca="1" si="232"/>
        <v>0</v>
      </c>
      <c r="X544" s="451" t="e">
        <f t="shared" ca="1" si="233"/>
        <v>#VALUE!</v>
      </c>
    </row>
    <row r="545" spans="1:24">
      <c r="A545" s="615"/>
      <c r="B545" s="621"/>
      <c r="C545" s="595" t="str">
        <f>IF($B545="","",IFERROR(VLOOKUP($B545,SERVIÇOS!$A:$F,2,0),IFERROR(VLOOKUP($B545,'COMPOSIÇÕES COMPLEMENTARES '!$C:$K,2,0),"")))</f>
        <v/>
      </c>
      <c r="D545" s="617" t="str">
        <f>IF($B545="","",IFERROR(VLOOKUP($B545,SERVIÇOS!$A:$F,3,0),IFERROR(VLOOKUP($B545,'COMPOSIÇÕES COMPLEMENTARES '!$C:$K,3,0),"")))</f>
        <v/>
      </c>
      <c r="E545" s="618"/>
      <c r="F545" s="619" t="str">
        <f>IF($B545="","",IFERROR(VLOOKUP($B545,SERVIÇOS!$A:$F,4,0),IFERROR(VLOOKUP($B545,'COMPOSIÇÕES COMPLEMENTARES '!$C:$K,6,0),"")))</f>
        <v/>
      </c>
      <c r="G545" s="619" t="str">
        <f>IF($B545="","",IFERROR(VLOOKUP($B545,SERVIÇOS!$A:$F,5,0),IFERROR(VLOOKUP($B545,'COMPOSIÇÕES COMPLEMENTARES '!$C:$K,7,0),"")))</f>
        <v/>
      </c>
      <c r="H545" s="619" t="str">
        <f t="shared" si="227"/>
        <v/>
      </c>
      <c r="I545" s="619" t="str">
        <f t="shared" si="234"/>
        <v/>
      </c>
      <c r="J545" s="619" t="str">
        <f t="shared" si="235"/>
        <v/>
      </c>
      <c r="K545" s="619" t="str">
        <f t="shared" si="236"/>
        <v/>
      </c>
      <c r="L545" s="619"/>
      <c r="N545" s="433"/>
      <c r="O545" s="434" t="str">
        <f t="shared" si="229"/>
        <v/>
      </c>
      <c r="P545" s="433"/>
      <c r="Q545" s="435" t="str">
        <f t="shared" si="230"/>
        <v/>
      </c>
      <c r="R545" s="433"/>
      <c r="S545" s="436" t="str">
        <f t="shared" si="231"/>
        <v/>
      </c>
      <c r="T545" s="437">
        <f ca="1">SUMIF($N$8:S$9,"QUANT.",N545:S545)</f>
        <v>0</v>
      </c>
      <c r="U545" s="438">
        <f t="shared" ca="1" si="226"/>
        <v>0</v>
      </c>
      <c r="V545" s="450" t="str">
        <f t="shared" si="228"/>
        <v/>
      </c>
      <c r="W545" s="451">
        <f t="shared" ca="1" si="232"/>
        <v>0</v>
      </c>
      <c r="X545" s="451" t="e">
        <f t="shared" ca="1" si="233"/>
        <v>#VALUE!</v>
      </c>
    </row>
    <row r="546" spans="1:24">
      <c r="A546" s="615"/>
      <c r="B546" s="621"/>
      <c r="C546" s="595" t="str">
        <f>IF($B546="","",IFERROR(VLOOKUP($B546,SERVIÇOS!$A:$F,2,0),IFERROR(VLOOKUP($B546,'COMPOSIÇÕES COMPLEMENTARES '!$C:$K,2,0),"")))</f>
        <v/>
      </c>
      <c r="D546" s="617" t="str">
        <f>IF($B546="","",IFERROR(VLOOKUP($B546,SERVIÇOS!$A:$F,3,0),IFERROR(VLOOKUP($B546,'COMPOSIÇÕES COMPLEMENTARES '!$C:$K,3,0),"")))</f>
        <v/>
      </c>
      <c r="E546" s="618"/>
      <c r="F546" s="619" t="str">
        <f>IF($B546="","",IFERROR(VLOOKUP($B546,SERVIÇOS!$A:$F,4,0),IFERROR(VLOOKUP($B546,'COMPOSIÇÕES COMPLEMENTARES '!$C:$K,6,0),"")))</f>
        <v/>
      </c>
      <c r="G546" s="619" t="str">
        <f>IF($B546="","",IFERROR(VLOOKUP($B546,SERVIÇOS!$A:$F,5,0),IFERROR(VLOOKUP($B546,'COMPOSIÇÕES COMPLEMENTARES '!$C:$K,7,0),"")))</f>
        <v/>
      </c>
      <c r="H546" s="619" t="str">
        <f t="shared" si="227"/>
        <v/>
      </c>
      <c r="I546" s="619" t="str">
        <f t="shared" si="234"/>
        <v/>
      </c>
      <c r="J546" s="619" t="str">
        <f t="shared" si="235"/>
        <v/>
      </c>
      <c r="K546" s="619" t="str">
        <f t="shared" si="236"/>
        <v/>
      </c>
      <c r="L546" s="619"/>
      <c r="N546" s="433"/>
      <c r="O546" s="434" t="str">
        <f t="shared" si="229"/>
        <v/>
      </c>
      <c r="P546" s="433"/>
      <c r="Q546" s="435" t="str">
        <f t="shared" si="230"/>
        <v/>
      </c>
      <c r="R546" s="433"/>
      <c r="S546" s="436" t="str">
        <f t="shared" si="231"/>
        <v/>
      </c>
      <c r="T546" s="437">
        <f ca="1">SUMIF($N$8:S$9,"QUANT.",N546:S546)</f>
        <v>0</v>
      </c>
      <c r="U546" s="438">
        <f t="shared" ca="1" si="226"/>
        <v>0</v>
      </c>
      <c r="V546" s="450" t="str">
        <f t="shared" si="228"/>
        <v/>
      </c>
      <c r="W546" s="451">
        <f t="shared" ca="1" si="232"/>
        <v>0</v>
      </c>
      <c r="X546" s="451" t="e">
        <f t="shared" ca="1" si="233"/>
        <v>#VALUE!</v>
      </c>
    </row>
    <row r="547" spans="1:24">
      <c r="A547" s="615"/>
      <c r="B547" s="621"/>
      <c r="C547" s="595" t="str">
        <f>IF($B547="","",IFERROR(VLOOKUP($B547,SERVIÇOS!$A:$F,2,0),IFERROR(VLOOKUP($B547,'COMPOSIÇÕES COMPLEMENTARES '!$C:$K,2,0),"")))</f>
        <v/>
      </c>
      <c r="D547" s="617" t="str">
        <f>IF($B547="","",IFERROR(VLOOKUP($B547,SERVIÇOS!$A:$F,3,0),IFERROR(VLOOKUP($B547,'COMPOSIÇÕES COMPLEMENTARES '!$C:$K,3,0),"")))</f>
        <v/>
      </c>
      <c r="E547" s="618"/>
      <c r="F547" s="619" t="str">
        <f>IF($B547="","",IFERROR(VLOOKUP($B547,SERVIÇOS!$A:$F,4,0),IFERROR(VLOOKUP($B547,'COMPOSIÇÕES COMPLEMENTARES '!$C:$K,6,0),"")))</f>
        <v/>
      </c>
      <c r="G547" s="619" t="str">
        <f>IF($B547="","",IFERROR(VLOOKUP($B547,SERVIÇOS!$A:$F,5,0),IFERROR(VLOOKUP($B547,'COMPOSIÇÕES COMPLEMENTARES '!$C:$K,7,0),"")))</f>
        <v/>
      </c>
      <c r="H547" s="619" t="str">
        <f t="shared" si="227"/>
        <v/>
      </c>
      <c r="I547" s="619" t="str">
        <f t="shared" si="234"/>
        <v/>
      </c>
      <c r="J547" s="619" t="str">
        <f t="shared" si="235"/>
        <v/>
      </c>
      <c r="K547" s="619" t="str">
        <f t="shared" si="236"/>
        <v/>
      </c>
      <c r="L547" s="619"/>
      <c r="N547" s="433"/>
      <c r="O547" s="434" t="str">
        <f t="shared" si="229"/>
        <v/>
      </c>
      <c r="P547" s="433"/>
      <c r="Q547" s="435" t="str">
        <f t="shared" si="230"/>
        <v/>
      </c>
      <c r="R547" s="433"/>
      <c r="S547" s="436" t="str">
        <f t="shared" si="231"/>
        <v/>
      </c>
      <c r="T547" s="437">
        <f ca="1">SUMIF($N$8:S$9,"QUANT.",N547:S547)</f>
        <v>0</v>
      </c>
      <c r="U547" s="438">
        <f t="shared" ca="1" si="226"/>
        <v>0</v>
      </c>
      <c r="V547" s="450" t="str">
        <f t="shared" si="228"/>
        <v/>
      </c>
      <c r="W547" s="451">
        <f t="shared" ca="1" si="232"/>
        <v>0</v>
      </c>
      <c r="X547" s="451" t="e">
        <f t="shared" ca="1" si="233"/>
        <v>#VALUE!</v>
      </c>
    </row>
    <row r="548" spans="1:24">
      <c r="A548" s="615"/>
      <c r="B548" s="621"/>
      <c r="C548" s="595" t="str">
        <f>IF($B548="","",IFERROR(VLOOKUP($B548,SERVIÇOS!$A:$F,2,0),IFERROR(VLOOKUP($B548,'COMPOSIÇÕES COMPLEMENTARES '!$C:$K,2,0),"")))</f>
        <v/>
      </c>
      <c r="D548" s="617" t="str">
        <f>IF($B548="","",IFERROR(VLOOKUP($B548,SERVIÇOS!$A:$F,3,0),IFERROR(VLOOKUP($B548,'COMPOSIÇÕES COMPLEMENTARES '!$C:$K,3,0),"")))</f>
        <v/>
      </c>
      <c r="E548" s="618"/>
      <c r="F548" s="619" t="str">
        <f>IF($B548="","",IFERROR(VLOOKUP($B548,SERVIÇOS!$A:$F,4,0),IFERROR(VLOOKUP($B548,'COMPOSIÇÕES COMPLEMENTARES '!$C:$K,6,0),"")))</f>
        <v/>
      </c>
      <c r="G548" s="619" t="str">
        <f>IF($B548="","",IFERROR(VLOOKUP($B548,SERVIÇOS!$A:$F,5,0),IFERROR(VLOOKUP($B548,'COMPOSIÇÕES COMPLEMENTARES '!$C:$K,7,0),"")))</f>
        <v/>
      </c>
      <c r="H548" s="619" t="str">
        <f t="shared" si="227"/>
        <v/>
      </c>
      <c r="I548" s="619" t="str">
        <f t="shared" si="234"/>
        <v/>
      </c>
      <c r="J548" s="619" t="str">
        <f t="shared" si="235"/>
        <v/>
      </c>
      <c r="K548" s="619" t="str">
        <f t="shared" si="236"/>
        <v/>
      </c>
      <c r="L548" s="619"/>
      <c r="N548" s="433"/>
      <c r="O548" s="434" t="str">
        <f t="shared" si="229"/>
        <v/>
      </c>
      <c r="P548" s="433"/>
      <c r="Q548" s="435" t="str">
        <f t="shared" si="230"/>
        <v/>
      </c>
      <c r="R548" s="433"/>
      <c r="S548" s="436" t="str">
        <f t="shared" si="231"/>
        <v/>
      </c>
      <c r="T548" s="437">
        <f ca="1">SUMIF($N$8:S$9,"QUANT.",N548:S548)</f>
        <v>0</v>
      </c>
      <c r="U548" s="438">
        <f t="shared" ca="1" si="226"/>
        <v>0</v>
      </c>
      <c r="V548" s="450" t="str">
        <f t="shared" si="228"/>
        <v/>
      </c>
      <c r="W548" s="451">
        <f t="shared" ca="1" si="232"/>
        <v>0</v>
      </c>
      <c r="X548" s="451" t="e">
        <f t="shared" ca="1" si="233"/>
        <v>#VALUE!</v>
      </c>
    </row>
    <row r="549" spans="1:24">
      <c r="A549" s="615"/>
      <c r="B549" s="621"/>
      <c r="C549" s="595" t="str">
        <f>IF($B549="","",IFERROR(VLOOKUP($B549,SERVIÇOS!$A:$F,2,0),IFERROR(VLOOKUP($B549,'COMPOSIÇÕES COMPLEMENTARES '!$C:$K,2,0),"")))</f>
        <v/>
      </c>
      <c r="D549" s="617" t="str">
        <f>IF($B549="","",IFERROR(VLOOKUP($B549,SERVIÇOS!$A:$F,3,0),IFERROR(VLOOKUP($B549,'COMPOSIÇÕES COMPLEMENTARES '!$C:$K,3,0),"")))</f>
        <v/>
      </c>
      <c r="E549" s="618"/>
      <c r="F549" s="619" t="str">
        <f>IF($B549="","",IFERROR(VLOOKUP($B549,SERVIÇOS!$A:$F,4,0),IFERROR(VLOOKUP($B549,'COMPOSIÇÕES COMPLEMENTARES '!$C:$K,6,0),"")))</f>
        <v/>
      </c>
      <c r="G549" s="619" t="str">
        <f>IF($B549="","",IFERROR(VLOOKUP($B549,SERVIÇOS!$A:$F,5,0),IFERROR(VLOOKUP($B549,'COMPOSIÇÕES COMPLEMENTARES '!$C:$K,7,0),"")))</f>
        <v/>
      </c>
      <c r="H549" s="619" t="str">
        <f t="shared" si="227"/>
        <v/>
      </c>
      <c r="I549" s="619" t="str">
        <f t="shared" si="234"/>
        <v/>
      </c>
      <c r="J549" s="619" t="str">
        <f t="shared" si="235"/>
        <v/>
      </c>
      <c r="K549" s="619" t="str">
        <f t="shared" si="236"/>
        <v/>
      </c>
      <c r="L549" s="619"/>
      <c r="N549" s="433"/>
      <c r="O549" s="434" t="str">
        <f t="shared" si="229"/>
        <v/>
      </c>
      <c r="P549" s="433"/>
      <c r="Q549" s="435" t="str">
        <f t="shared" si="230"/>
        <v/>
      </c>
      <c r="R549" s="433"/>
      <c r="S549" s="436" t="str">
        <f t="shared" si="231"/>
        <v/>
      </c>
      <c r="T549" s="437">
        <f ca="1">SUMIF($N$8:S$9,"QUANT.",N549:S549)</f>
        <v>0</v>
      </c>
      <c r="U549" s="438">
        <f t="shared" ca="1" si="226"/>
        <v>0</v>
      </c>
      <c r="V549" s="450" t="str">
        <f t="shared" si="228"/>
        <v/>
      </c>
      <c r="W549" s="451">
        <f t="shared" ca="1" si="232"/>
        <v>0</v>
      </c>
      <c r="X549" s="451" t="e">
        <f t="shared" ca="1" si="233"/>
        <v>#VALUE!</v>
      </c>
    </row>
    <row r="550" spans="1:24">
      <c r="A550" s="615"/>
      <c r="B550" s="621"/>
      <c r="C550" s="595" t="str">
        <f>IF($B550="","",IFERROR(VLOOKUP($B550,SERVIÇOS!$A:$F,2,0),IFERROR(VLOOKUP($B550,'COMPOSIÇÕES COMPLEMENTARES '!$C:$K,2,0),"")))</f>
        <v/>
      </c>
      <c r="D550" s="617" t="str">
        <f>IF($B550="","",IFERROR(VLOOKUP($B550,SERVIÇOS!$A:$F,3,0),IFERROR(VLOOKUP($B550,'COMPOSIÇÕES COMPLEMENTARES '!$C:$K,3,0),"")))</f>
        <v/>
      </c>
      <c r="E550" s="618"/>
      <c r="F550" s="619" t="str">
        <f>IF($B550="","",IFERROR(VLOOKUP($B550,SERVIÇOS!$A:$F,4,0),IFERROR(VLOOKUP($B550,'COMPOSIÇÕES COMPLEMENTARES '!$C:$K,6,0),"")))</f>
        <v/>
      </c>
      <c r="G550" s="619" t="str">
        <f>IF($B550="","",IFERROR(VLOOKUP($B550,SERVIÇOS!$A:$F,5,0),IFERROR(VLOOKUP($B550,'COMPOSIÇÕES COMPLEMENTARES '!$C:$K,7,0),"")))</f>
        <v/>
      </c>
      <c r="H550" s="619" t="str">
        <f t="shared" si="227"/>
        <v/>
      </c>
      <c r="I550" s="619" t="str">
        <f t="shared" si="234"/>
        <v/>
      </c>
      <c r="J550" s="619" t="str">
        <f t="shared" si="235"/>
        <v/>
      </c>
      <c r="K550" s="619" t="str">
        <f t="shared" si="236"/>
        <v/>
      </c>
      <c r="L550" s="619"/>
      <c r="N550" s="433"/>
      <c r="O550" s="434" t="str">
        <f t="shared" si="229"/>
        <v/>
      </c>
      <c r="P550" s="433"/>
      <c r="Q550" s="435" t="str">
        <f t="shared" si="230"/>
        <v/>
      </c>
      <c r="R550" s="433"/>
      <c r="S550" s="436" t="str">
        <f t="shared" si="231"/>
        <v/>
      </c>
      <c r="T550" s="437">
        <f ca="1">SUMIF($N$8:S$9,"QUANT.",N550:S550)</f>
        <v>0</v>
      </c>
      <c r="U550" s="438">
        <f t="shared" ca="1" si="226"/>
        <v>0</v>
      </c>
      <c r="V550" s="450" t="str">
        <f t="shared" si="228"/>
        <v/>
      </c>
      <c r="W550" s="451">
        <f t="shared" ca="1" si="232"/>
        <v>0</v>
      </c>
      <c r="X550" s="451" t="e">
        <f t="shared" ca="1" si="233"/>
        <v>#VALUE!</v>
      </c>
    </row>
    <row r="551" spans="1:24">
      <c r="A551" s="615"/>
      <c r="B551" s="621"/>
      <c r="C551" s="595" t="str">
        <f>IF($B551="","",IFERROR(VLOOKUP($B551,SERVIÇOS!$A:$F,2,0),IFERROR(VLOOKUP($B551,'COMPOSIÇÕES COMPLEMENTARES '!$C:$K,2,0),"")))</f>
        <v/>
      </c>
      <c r="D551" s="617" t="str">
        <f>IF($B551="","",IFERROR(VLOOKUP($B551,SERVIÇOS!$A:$F,3,0),IFERROR(VLOOKUP($B551,'COMPOSIÇÕES COMPLEMENTARES '!$C:$K,3,0),"")))</f>
        <v/>
      </c>
      <c r="E551" s="618"/>
      <c r="F551" s="619" t="str">
        <f>IF($B551="","",IFERROR(VLOOKUP($B551,SERVIÇOS!$A:$F,4,0),IFERROR(VLOOKUP($B551,'COMPOSIÇÕES COMPLEMENTARES '!$C:$K,6,0),"")))</f>
        <v/>
      </c>
      <c r="G551" s="619" t="str">
        <f>IF($B551="","",IFERROR(VLOOKUP($B551,SERVIÇOS!$A:$F,5,0),IFERROR(VLOOKUP($B551,'COMPOSIÇÕES COMPLEMENTARES '!$C:$K,7,0),"")))</f>
        <v/>
      </c>
      <c r="H551" s="619" t="str">
        <f t="shared" si="227"/>
        <v/>
      </c>
      <c r="I551" s="619" t="str">
        <f t="shared" si="234"/>
        <v/>
      </c>
      <c r="J551" s="619" t="str">
        <f t="shared" si="235"/>
        <v/>
      </c>
      <c r="K551" s="619" t="str">
        <f t="shared" si="236"/>
        <v/>
      </c>
      <c r="L551" s="619"/>
      <c r="N551" s="433"/>
      <c r="O551" s="434" t="str">
        <f t="shared" si="229"/>
        <v/>
      </c>
      <c r="P551" s="433"/>
      <c r="Q551" s="435" t="str">
        <f t="shared" si="230"/>
        <v/>
      </c>
      <c r="R551" s="433"/>
      <c r="S551" s="436" t="str">
        <f t="shared" si="231"/>
        <v/>
      </c>
      <c r="T551" s="437">
        <f ca="1">SUMIF($N$8:S$9,"QUANT.",N551:S551)</f>
        <v>0</v>
      </c>
      <c r="U551" s="438">
        <f t="shared" ca="1" si="226"/>
        <v>0</v>
      </c>
      <c r="V551" s="450" t="str">
        <f t="shared" si="228"/>
        <v/>
      </c>
      <c r="W551" s="451">
        <f t="shared" ca="1" si="232"/>
        <v>0</v>
      </c>
      <c r="X551" s="451" t="e">
        <f t="shared" ca="1" si="233"/>
        <v>#VALUE!</v>
      </c>
    </row>
    <row r="552" spans="1:24">
      <c r="A552" s="615"/>
      <c r="B552" s="621"/>
      <c r="C552" s="595" t="str">
        <f>IF($B552="","",IFERROR(VLOOKUP($B552,SERVIÇOS!$A:$F,2,0),IFERROR(VLOOKUP($B552,'COMPOSIÇÕES COMPLEMENTARES '!$C:$K,2,0),"")))</f>
        <v/>
      </c>
      <c r="D552" s="617" t="str">
        <f>IF($B552="","",IFERROR(VLOOKUP($B552,SERVIÇOS!$A:$F,3,0),IFERROR(VLOOKUP($B552,'COMPOSIÇÕES COMPLEMENTARES '!$C:$K,3,0),"")))</f>
        <v/>
      </c>
      <c r="E552" s="618"/>
      <c r="F552" s="619" t="str">
        <f>IF($B552="","",IFERROR(VLOOKUP($B552,SERVIÇOS!$A:$F,4,0),IFERROR(VLOOKUP($B552,'COMPOSIÇÕES COMPLEMENTARES '!$C:$K,6,0),"")))</f>
        <v/>
      </c>
      <c r="G552" s="619" t="str">
        <f>IF($B552="","",IFERROR(VLOOKUP($B552,SERVIÇOS!$A:$F,5,0),IFERROR(VLOOKUP($B552,'COMPOSIÇÕES COMPLEMENTARES '!$C:$K,7,0),"")))</f>
        <v/>
      </c>
      <c r="H552" s="619" t="str">
        <f t="shared" si="227"/>
        <v/>
      </c>
      <c r="I552" s="619" t="str">
        <f t="shared" si="234"/>
        <v/>
      </c>
      <c r="J552" s="619" t="str">
        <f t="shared" si="235"/>
        <v/>
      </c>
      <c r="K552" s="619" t="str">
        <f t="shared" si="236"/>
        <v/>
      </c>
      <c r="L552" s="619"/>
      <c r="N552" s="433"/>
      <c r="O552" s="434" t="str">
        <f t="shared" si="229"/>
        <v/>
      </c>
      <c r="P552" s="433"/>
      <c r="Q552" s="435" t="str">
        <f t="shared" si="230"/>
        <v/>
      </c>
      <c r="R552" s="433"/>
      <c r="S552" s="436" t="str">
        <f t="shared" si="231"/>
        <v/>
      </c>
      <c r="T552" s="437">
        <f ca="1">SUMIF($N$8:S$9,"QUANT.",N552:S552)</f>
        <v>0</v>
      </c>
      <c r="U552" s="438">
        <f t="shared" ca="1" si="226"/>
        <v>0</v>
      </c>
      <c r="V552" s="450" t="str">
        <f t="shared" si="228"/>
        <v/>
      </c>
      <c r="W552" s="451">
        <f t="shared" ca="1" si="232"/>
        <v>0</v>
      </c>
      <c r="X552" s="451" t="e">
        <f t="shared" ca="1" si="233"/>
        <v>#VALUE!</v>
      </c>
    </row>
    <row r="553" spans="1:24">
      <c r="A553" s="615"/>
      <c r="B553" s="621"/>
      <c r="C553" s="595" t="str">
        <f>IF($B553="","",IFERROR(VLOOKUP($B553,SERVIÇOS!$A:$F,2,0),IFERROR(VLOOKUP($B553,'COMPOSIÇÕES COMPLEMENTARES '!$C:$K,2,0),"")))</f>
        <v/>
      </c>
      <c r="D553" s="617" t="str">
        <f>IF($B553="","",IFERROR(VLOOKUP($B553,SERVIÇOS!$A:$F,3,0),IFERROR(VLOOKUP($B553,'COMPOSIÇÕES COMPLEMENTARES '!$C:$K,3,0),"")))</f>
        <v/>
      </c>
      <c r="E553" s="618"/>
      <c r="F553" s="619" t="str">
        <f>IF($B553="","",IFERROR(VLOOKUP($B553,SERVIÇOS!$A:$F,4,0),IFERROR(VLOOKUP($B553,'COMPOSIÇÕES COMPLEMENTARES '!$C:$K,6,0),"")))</f>
        <v/>
      </c>
      <c r="G553" s="619" t="str">
        <f>IF($B553="","",IFERROR(VLOOKUP($B553,SERVIÇOS!$A:$F,5,0),IFERROR(VLOOKUP($B553,'COMPOSIÇÕES COMPLEMENTARES '!$C:$K,7,0),"")))</f>
        <v/>
      </c>
      <c r="H553" s="619" t="str">
        <f t="shared" si="227"/>
        <v/>
      </c>
      <c r="I553" s="619" t="str">
        <f t="shared" si="234"/>
        <v/>
      </c>
      <c r="J553" s="619" t="str">
        <f t="shared" si="235"/>
        <v/>
      </c>
      <c r="K553" s="619" t="str">
        <f t="shared" si="236"/>
        <v/>
      </c>
      <c r="L553" s="619"/>
      <c r="N553" s="433"/>
      <c r="O553" s="434" t="str">
        <f t="shared" si="229"/>
        <v/>
      </c>
      <c r="P553" s="433"/>
      <c r="Q553" s="435" t="str">
        <f t="shared" si="230"/>
        <v/>
      </c>
      <c r="R553" s="433"/>
      <c r="S553" s="436" t="str">
        <f t="shared" si="231"/>
        <v/>
      </c>
      <c r="T553" s="437">
        <f ca="1">SUMIF($N$8:S$9,"QUANT.",N553:S553)</f>
        <v>0</v>
      </c>
      <c r="U553" s="438">
        <f t="shared" ca="1" si="226"/>
        <v>0</v>
      </c>
      <c r="V553" s="450" t="str">
        <f t="shared" si="228"/>
        <v/>
      </c>
      <c r="W553" s="451">
        <f t="shared" ca="1" si="232"/>
        <v>0</v>
      </c>
      <c r="X553" s="451" t="e">
        <f t="shared" ca="1" si="233"/>
        <v>#VALUE!</v>
      </c>
    </row>
    <row r="554" spans="1:24">
      <c r="A554" s="615"/>
      <c r="B554" s="621"/>
      <c r="C554" s="595" t="str">
        <f>IF($B554="","",IFERROR(VLOOKUP($B554,SERVIÇOS!$A:$F,2,0),IFERROR(VLOOKUP($B554,'COMPOSIÇÕES COMPLEMENTARES '!$C:$K,2,0),"")))</f>
        <v/>
      </c>
      <c r="D554" s="617" t="str">
        <f>IF($B554="","",IFERROR(VLOOKUP($B554,SERVIÇOS!$A:$F,3,0),IFERROR(VLOOKUP($B554,'COMPOSIÇÕES COMPLEMENTARES '!$C:$K,3,0),"")))</f>
        <v/>
      </c>
      <c r="E554" s="618"/>
      <c r="F554" s="619" t="str">
        <f>IF($B554="","",IFERROR(VLOOKUP($B554,SERVIÇOS!$A:$F,4,0),IFERROR(VLOOKUP($B554,'COMPOSIÇÕES COMPLEMENTARES '!$C:$K,6,0),"")))</f>
        <v/>
      </c>
      <c r="G554" s="619" t="str">
        <f>IF($B554="","",IFERROR(VLOOKUP($B554,SERVIÇOS!$A:$F,5,0),IFERROR(VLOOKUP($B554,'COMPOSIÇÕES COMPLEMENTARES '!$C:$K,7,0),"")))</f>
        <v/>
      </c>
      <c r="H554" s="619" t="str">
        <f t="shared" si="227"/>
        <v/>
      </c>
      <c r="I554" s="619" t="str">
        <f t="shared" si="234"/>
        <v/>
      </c>
      <c r="J554" s="619" t="str">
        <f t="shared" si="235"/>
        <v/>
      </c>
      <c r="K554" s="619" t="str">
        <f t="shared" si="236"/>
        <v/>
      </c>
      <c r="L554" s="619"/>
      <c r="N554" s="433"/>
      <c r="O554" s="434" t="str">
        <f t="shared" si="229"/>
        <v/>
      </c>
      <c r="P554" s="433"/>
      <c r="Q554" s="435" t="str">
        <f t="shared" si="230"/>
        <v/>
      </c>
      <c r="R554" s="433"/>
      <c r="S554" s="436" t="str">
        <f t="shared" si="231"/>
        <v/>
      </c>
      <c r="T554" s="437">
        <f ca="1">SUMIF($N$8:S$9,"QUANT.",N554:S554)</f>
        <v>0</v>
      </c>
      <c r="U554" s="438">
        <f t="shared" ca="1" si="226"/>
        <v>0</v>
      </c>
      <c r="V554" s="450" t="str">
        <f t="shared" si="228"/>
        <v/>
      </c>
      <c r="W554" s="451">
        <f t="shared" ca="1" si="232"/>
        <v>0</v>
      </c>
      <c r="X554" s="451" t="e">
        <f t="shared" ca="1" si="233"/>
        <v>#VALUE!</v>
      </c>
    </row>
    <row r="555" spans="1:24">
      <c r="A555" s="615"/>
      <c r="B555" s="621"/>
      <c r="C555" s="595" t="str">
        <f>IF($B555="","",IFERROR(VLOOKUP($B555,SERVIÇOS!$A:$F,2,0),IFERROR(VLOOKUP($B555,'COMPOSIÇÕES COMPLEMENTARES '!$C:$K,2,0),"")))</f>
        <v/>
      </c>
      <c r="D555" s="617" t="str">
        <f>IF($B555="","",IFERROR(VLOOKUP($B555,SERVIÇOS!$A:$F,3,0),IFERROR(VLOOKUP($B555,'COMPOSIÇÕES COMPLEMENTARES '!$C:$K,3,0),"")))</f>
        <v/>
      </c>
      <c r="E555" s="618"/>
      <c r="F555" s="619" t="str">
        <f>IF($B555="","",IFERROR(VLOOKUP($B555,SERVIÇOS!$A:$F,4,0),IFERROR(VLOOKUP($B555,'COMPOSIÇÕES COMPLEMENTARES '!$C:$K,6,0),"")))</f>
        <v/>
      </c>
      <c r="G555" s="619" t="str">
        <f>IF($B555="","",IFERROR(VLOOKUP($B555,SERVIÇOS!$A:$F,5,0),IFERROR(VLOOKUP($B555,'COMPOSIÇÕES COMPLEMENTARES '!$C:$K,7,0),"")))</f>
        <v/>
      </c>
      <c r="H555" s="619" t="str">
        <f t="shared" si="227"/>
        <v/>
      </c>
      <c r="I555" s="619" t="str">
        <f t="shared" si="234"/>
        <v/>
      </c>
      <c r="J555" s="619" t="str">
        <f t="shared" si="235"/>
        <v/>
      </c>
      <c r="K555" s="619" t="str">
        <f t="shared" si="236"/>
        <v/>
      </c>
      <c r="L555" s="619"/>
      <c r="N555" s="433"/>
      <c r="O555" s="434" t="str">
        <f t="shared" si="229"/>
        <v/>
      </c>
      <c r="P555" s="433"/>
      <c r="Q555" s="435" t="str">
        <f t="shared" si="230"/>
        <v/>
      </c>
      <c r="R555" s="433"/>
      <c r="S555" s="436" t="str">
        <f t="shared" si="231"/>
        <v/>
      </c>
      <c r="T555" s="437">
        <f ca="1">SUMIF($N$8:S$9,"QUANT.",N555:S555)</f>
        <v>0</v>
      </c>
      <c r="U555" s="438">
        <f t="shared" ca="1" si="226"/>
        <v>0</v>
      </c>
      <c r="V555" s="450" t="str">
        <f t="shared" si="228"/>
        <v/>
      </c>
      <c r="W555" s="451">
        <f t="shared" ca="1" si="232"/>
        <v>0</v>
      </c>
      <c r="X555" s="451" t="e">
        <f t="shared" ca="1" si="233"/>
        <v>#VALUE!</v>
      </c>
    </row>
    <row r="556" spans="1:24">
      <c r="A556" s="615"/>
      <c r="B556" s="621"/>
      <c r="C556" s="595" t="str">
        <f>IF($B556="","",IFERROR(VLOOKUP($B556,SERVIÇOS!$A:$F,2,0),IFERROR(VLOOKUP($B556,'COMPOSIÇÕES COMPLEMENTARES '!$C:$K,2,0),"")))</f>
        <v/>
      </c>
      <c r="D556" s="617" t="str">
        <f>IF($B556="","",IFERROR(VLOOKUP($B556,SERVIÇOS!$A:$F,3,0),IFERROR(VLOOKUP($B556,'COMPOSIÇÕES COMPLEMENTARES '!$C:$K,3,0),"")))</f>
        <v/>
      </c>
      <c r="E556" s="618"/>
      <c r="F556" s="619" t="str">
        <f>IF($B556="","",IFERROR(VLOOKUP($B556,SERVIÇOS!$A:$F,4,0),IFERROR(VLOOKUP($B556,'COMPOSIÇÕES COMPLEMENTARES '!$C:$K,6,0),"")))</f>
        <v/>
      </c>
      <c r="G556" s="619" t="str">
        <f>IF($B556="","",IFERROR(VLOOKUP($B556,SERVIÇOS!$A:$F,5,0),IFERROR(VLOOKUP($B556,'COMPOSIÇÕES COMPLEMENTARES '!$C:$K,7,0),"")))</f>
        <v/>
      </c>
      <c r="H556" s="619" t="str">
        <f t="shared" si="227"/>
        <v/>
      </c>
      <c r="I556" s="619" t="str">
        <f t="shared" si="234"/>
        <v/>
      </c>
      <c r="J556" s="619" t="str">
        <f t="shared" si="235"/>
        <v/>
      </c>
      <c r="K556" s="619" t="str">
        <f t="shared" si="236"/>
        <v/>
      </c>
      <c r="L556" s="619"/>
      <c r="N556" s="433"/>
      <c r="O556" s="434" t="str">
        <f t="shared" si="229"/>
        <v/>
      </c>
      <c r="P556" s="433"/>
      <c r="Q556" s="435" t="str">
        <f t="shared" si="230"/>
        <v/>
      </c>
      <c r="R556" s="433"/>
      <c r="S556" s="436" t="str">
        <f t="shared" si="231"/>
        <v/>
      </c>
      <c r="T556" s="437">
        <f ca="1">SUMIF($N$8:S$9,"QUANT.",N556:S556)</f>
        <v>0</v>
      </c>
      <c r="U556" s="438">
        <f t="shared" ca="1" si="226"/>
        <v>0</v>
      </c>
      <c r="V556" s="450" t="str">
        <f t="shared" si="228"/>
        <v/>
      </c>
      <c r="W556" s="451">
        <f t="shared" ca="1" si="232"/>
        <v>0</v>
      </c>
      <c r="X556" s="451" t="e">
        <f t="shared" ca="1" si="233"/>
        <v>#VALUE!</v>
      </c>
    </row>
    <row r="557" spans="1:24">
      <c r="A557" s="615"/>
      <c r="B557" s="621"/>
      <c r="C557" s="595" t="str">
        <f>IF($B557="","",IFERROR(VLOOKUP($B557,SERVIÇOS!$A:$F,2,0),IFERROR(VLOOKUP($B557,'COMPOSIÇÕES COMPLEMENTARES '!$C:$K,2,0),"")))</f>
        <v/>
      </c>
      <c r="D557" s="617" t="str">
        <f>IF($B557="","",IFERROR(VLOOKUP($B557,SERVIÇOS!$A:$F,3,0),IFERROR(VLOOKUP($B557,'COMPOSIÇÕES COMPLEMENTARES '!$C:$K,3,0),"")))</f>
        <v/>
      </c>
      <c r="E557" s="618"/>
      <c r="F557" s="619" t="str">
        <f>IF($B557="","",IFERROR(VLOOKUP($B557,SERVIÇOS!$A:$F,4,0),IFERROR(VLOOKUP($B557,'COMPOSIÇÕES COMPLEMENTARES '!$C:$K,6,0),"")))</f>
        <v/>
      </c>
      <c r="G557" s="619" t="str">
        <f>IF($B557="","",IFERROR(VLOOKUP($B557,SERVIÇOS!$A:$F,5,0),IFERROR(VLOOKUP($B557,'COMPOSIÇÕES COMPLEMENTARES '!$C:$K,7,0),"")))</f>
        <v/>
      </c>
      <c r="H557" s="619" t="str">
        <f t="shared" si="227"/>
        <v/>
      </c>
      <c r="I557" s="619" t="str">
        <f t="shared" si="234"/>
        <v/>
      </c>
      <c r="J557" s="619" t="str">
        <f t="shared" si="235"/>
        <v/>
      </c>
      <c r="K557" s="619" t="str">
        <f t="shared" si="236"/>
        <v/>
      </c>
      <c r="L557" s="619"/>
      <c r="N557" s="433"/>
      <c r="O557" s="434" t="str">
        <f t="shared" si="229"/>
        <v/>
      </c>
      <c r="P557" s="433"/>
      <c r="Q557" s="435" t="str">
        <f t="shared" si="230"/>
        <v/>
      </c>
      <c r="R557" s="433"/>
      <c r="S557" s="436" t="str">
        <f t="shared" si="231"/>
        <v/>
      </c>
      <c r="T557" s="437">
        <f ca="1">SUMIF($N$8:S$9,"QUANT.",N557:S557)</f>
        <v>0</v>
      </c>
      <c r="U557" s="438">
        <f t="shared" ca="1" si="226"/>
        <v>0</v>
      </c>
      <c r="V557" s="450" t="str">
        <f t="shared" si="228"/>
        <v/>
      </c>
      <c r="W557" s="451">
        <f t="shared" ca="1" si="232"/>
        <v>0</v>
      </c>
      <c r="X557" s="451" t="e">
        <f t="shared" ca="1" si="233"/>
        <v>#VALUE!</v>
      </c>
    </row>
    <row r="558" spans="1:24">
      <c r="A558" s="615"/>
      <c r="B558" s="621"/>
      <c r="C558" s="595" t="str">
        <f>IF($B558="","",IFERROR(VLOOKUP($B558,SERVIÇOS!$A:$F,2,0),IFERROR(VLOOKUP($B558,'COMPOSIÇÕES COMPLEMENTARES '!$C:$K,2,0),"")))</f>
        <v/>
      </c>
      <c r="D558" s="617" t="str">
        <f>IF($B558="","",IFERROR(VLOOKUP($B558,SERVIÇOS!$A:$F,3,0),IFERROR(VLOOKUP($B558,'COMPOSIÇÕES COMPLEMENTARES '!$C:$K,3,0),"")))</f>
        <v/>
      </c>
      <c r="E558" s="618"/>
      <c r="F558" s="619" t="str">
        <f>IF($B558="","",IFERROR(VLOOKUP($B558,SERVIÇOS!$A:$F,4,0),IFERROR(VLOOKUP($B558,'COMPOSIÇÕES COMPLEMENTARES '!$C:$K,6,0),"")))</f>
        <v/>
      </c>
      <c r="G558" s="619" t="str">
        <f>IF($B558="","",IFERROR(VLOOKUP($B558,SERVIÇOS!$A:$F,5,0),IFERROR(VLOOKUP($B558,'COMPOSIÇÕES COMPLEMENTARES '!$C:$K,7,0),"")))</f>
        <v/>
      </c>
      <c r="H558" s="619" t="str">
        <f t="shared" si="227"/>
        <v/>
      </c>
      <c r="I558" s="619" t="str">
        <f t="shared" si="234"/>
        <v/>
      </c>
      <c r="J558" s="619" t="str">
        <f t="shared" si="235"/>
        <v/>
      </c>
      <c r="K558" s="619" t="str">
        <f t="shared" si="236"/>
        <v/>
      </c>
      <c r="L558" s="619"/>
      <c r="N558" s="433"/>
      <c r="O558" s="434" t="str">
        <f t="shared" si="229"/>
        <v/>
      </c>
      <c r="P558" s="433"/>
      <c r="Q558" s="435" t="str">
        <f t="shared" si="230"/>
        <v/>
      </c>
      <c r="R558" s="433"/>
      <c r="S558" s="436" t="str">
        <f t="shared" si="231"/>
        <v/>
      </c>
      <c r="T558" s="437">
        <f ca="1">SUMIF($N$8:S$9,"QUANT.",N558:S558)</f>
        <v>0</v>
      </c>
      <c r="U558" s="438">
        <f t="shared" ca="1" si="226"/>
        <v>0</v>
      </c>
      <c r="V558" s="450" t="str">
        <f t="shared" si="228"/>
        <v/>
      </c>
      <c r="W558" s="451">
        <f t="shared" ca="1" si="232"/>
        <v>0</v>
      </c>
      <c r="X558" s="451" t="e">
        <f t="shared" ca="1" si="233"/>
        <v>#VALUE!</v>
      </c>
    </row>
    <row r="559" spans="1:24">
      <c r="A559" s="615"/>
      <c r="B559" s="621"/>
      <c r="C559" s="595" t="str">
        <f>IF($B559="","",IFERROR(VLOOKUP($B559,SERVIÇOS!$A:$F,2,0),IFERROR(VLOOKUP($B559,'COMPOSIÇÕES COMPLEMENTARES '!$C:$K,2,0),"")))</f>
        <v/>
      </c>
      <c r="D559" s="617" t="str">
        <f>IF($B559="","",IFERROR(VLOOKUP($B559,SERVIÇOS!$A:$F,3,0),IFERROR(VLOOKUP($B559,'COMPOSIÇÕES COMPLEMENTARES '!$C:$K,3,0),"")))</f>
        <v/>
      </c>
      <c r="E559" s="618"/>
      <c r="F559" s="619" t="str">
        <f>IF($B559="","",IFERROR(VLOOKUP($B559,SERVIÇOS!$A:$F,4,0),IFERROR(VLOOKUP($B559,'COMPOSIÇÕES COMPLEMENTARES '!$C:$K,6,0),"")))</f>
        <v/>
      </c>
      <c r="G559" s="619" t="str">
        <f>IF($B559="","",IFERROR(VLOOKUP($B559,SERVIÇOS!$A:$F,5,0),IFERROR(VLOOKUP($B559,'COMPOSIÇÕES COMPLEMENTARES '!$C:$K,7,0),"")))</f>
        <v/>
      </c>
      <c r="H559" s="619" t="str">
        <f t="shared" si="227"/>
        <v/>
      </c>
      <c r="I559" s="619" t="str">
        <f t="shared" si="234"/>
        <v/>
      </c>
      <c r="J559" s="619" t="str">
        <f t="shared" si="235"/>
        <v/>
      </c>
      <c r="K559" s="619" t="str">
        <f t="shared" si="236"/>
        <v/>
      </c>
      <c r="L559" s="619"/>
      <c r="N559" s="433"/>
      <c r="O559" s="434" t="str">
        <f t="shared" si="229"/>
        <v/>
      </c>
      <c r="P559" s="433"/>
      <c r="Q559" s="435" t="str">
        <f t="shared" si="230"/>
        <v/>
      </c>
      <c r="R559" s="433"/>
      <c r="S559" s="436" t="str">
        <f t="shared" si="231"/>
        <v/>
      </c>
      <c r="T559" s="437">
        <f ca="1">SUMIF($N$8:S$9,"QUANT.",N559:S559)</f>
        <v>0</v>
      </c>
      <c r="U559" s="438">
        <f t="shared" ca="1" si="226"/>
        <v>0</v>
      </c>
      <c r="V559" s="450" t="str">
        <f t="shared" si="228"/>
        <v/>
      </c>
      <c r="W559" s="451">
        <f t="shared" ca="1" si="232"/>
        <v>0</v>
      </c>
      <c r="X559" s="451" t="e">
        <f t="shared" ca="1" si="233"/>
        <v>#VALUE!</v>
      </c>
    </row>
    <row r="560" spans="1:24">
      <c r="A560" s="615"/>
      <c r="B560" s="621"/>
      <c r="C560" s="595" t="str">
        <f>IF($B560="","",IFERROR(VLOOKUP($B560,SERVIÇOS!$A:$F,2,0),IFERROR(VLOOKUP($B560,'COMPOSIÇÕES COMPLEMENTARES '!$C:$K,2,0),"")))</f>
        <v/>
      </c>
      <c r="D560" s="617" t="str">
        <f>IF($B560="","",IFERROR(VLOOKUP($B560,SERVIÇOS!$A:$F,3,0),IFERROR(VLOOKUP($B560,'COMPOSIÇÕES COMPLEMENTARES '!$C:$K,3,0),"")))</f>
        <v/>
      </c>
      <c r="E560" s="618"/>
      <c r="F560" s="619" t="str">
        <f>IF($B560="","",IFERROR(VLOOKUP($B560,SERVIÇOS!$A:$F,4,0),IFERROR(VLOOKUP($B560,'COMPOSIÇÕES COMPLEMENTARES '!$C:$K,6,0),"")))</f>
        <v/>
      </c>
      <c r="G560" s="619" t="str">
        <f>IF($B560="","",IFERROR(VLOOKUP($B560,SERVIÇOS!$A:$F,5,0),IFERROR(VLOOKUP($B560,'COMPOSIÇÕES COMPLEMENTARES '!$C:$K,7,0),"")))</f>
        <v/>
      </c>
      <c r="H560" s="619" t="str">
        <f t="shared" si="227"/>
        <v/>
      </c>
      <c r="I560" s="619" t="str">
        <f t="shared" si="234"/>
        <v/>
      </c>
      <c r="J560" s="619" t="str">
        <f t="shared" si="235"/>
        <v/>
      </c>
      <c r="K560" s="619" t="str">
        <f t="shared" si="236"/>
        <v/>
      </c>
      <c r="L560" s="619"/>
      <c r="N560" s="433"/>
      <c r="O560" s="434" t="str">
        <f t="shared" si="229"/>
        <v/>
      </c>
      <c r="P560" s="433"/>
      <c r="Q560" s="435" t="str">
        <f t="shared" si="230"/>
        <v/>
      </c>
      <c r="R560" s="433"/>
      <c r="S560" s="436" t="str">
        <f t="shared" si="231"/>
        <v/>
      </c>
      <c r="T560" s="437">
        <f ca="1">SUMIF($N$8:S$9,"QUANT.",N560:S560)</f>
        <v>0</v>
      </c>
      <c r="U560" s="438">
        <f t="shared" ca="1" si="226"/>
        <v>0</v>
      </c>
      <c r="V560" s="450" t="str">
        <f t="shared" si="228"/>
        <v/>
      </c>
      <c r="W560" s="451">
        <f t="shared" ca="1" si="232"/>
        <v>0</v>
      </c>
      <c r="X560" s="451" t="e">
        <f t="shared" ca="1" si="233"/>
        <v>#VALUE!</v>
      </c>
    </row>
    <row r="561" spans="1:24">
      <c r="A561" s="615"/>
      <c r="B561" s="621"/>
      <c r="C561" s="595" t="str">
        <f>IF($B561="","",IFERROR(VLOOKUP($B561,SERVIÇOS!$A:$F,2,0),IFERROR(VLOOKUP($B561,'COMPOSIÇÕES COMPLEMENTARES '!$C:$K,2,0),"")))</f>
        <v/>
      </c>
      <c r="D561" s="617" t="str">
        <f>IF($B561="","",IFERROR(VLOOKUP($B561,SERVIÇOS!$A:$F,3,0),IFERROR(VLOOKUP($B561,'COMPOSIÇÕES COMPLEMENTARES '!$C:$K,3,0),"")))</f>
        <v/>
      </c>
      <c r="E561" s="618"/>
      <c r="F561" s="619" t="str">
        <f>IF($B561="","",IFERROR(VLOOKUP($B561,SERVIÇOS!$A:$F,4,0),IFERROR(VLOOKUP($B561,'COMPOSIÇÕES COMPLEMENTARES '!$C:$K,6,0),"")))</f>
        <v/>
      </c>
      <c r="G561" s="619" t="str">
        <f>IF($B561="","",IFERROR(VLOOKUP($B561,SERVIÇOS!$A:$F,5,0),IFERROR(VLOOKUP($B561,'COMPOSIÇÕES COMPLEMENTARES '!$C:$K,7,0),"")))</f>
        <v/>
      </c>
      <c r="H561" s="619" t="str">
        <f t="shared" si="227"/>
        <v/>
      </c>
      <c r="I561" s="619" t="str">
        <f t="shared" si="234"/>
        <v/>
      </c>
      <c r="J561" s="619" t="str">
        <f t="shared" si="235"/>
        <v/>
      </c>
      <c r="K561" s="619" t="str">
        <f t="shared" si="236"/>
        <v/>
      </c>
      <c r="L561" s="619"/>
      <c r="N561" s="433"/>
      <c r="O561" s="434" t="str">
        <f t="shared" si="229"/>
        <v/>
      </c>
      <c r="P561" s="433"/>
      <c r="Q561" s="435" t="str">
        <f t="shared" si="230"/>
        <v/>
      </c>
      <c r="R561" s="433"/>
      <c r="S561" s="436" t="str">
        <f t="shared" si="231"/>
        <v/>
      </c>
      <c r="T561" s="437">
        <f ca="1">SUMIF($N$8:S$9,"QUANT.",N561:S561)</f>
        <v>0</v>
      </c>
      <c r="U561" s="438">
        <f t="shared" ca="1" si="226"/>
        <v>0</v>
      </c>
      <c r="V561" s="450" t="str">
        <f t="shared" si="228"/>
        <v/>
      </c>
      <c r="W561" s="451">
        <f t="shared" ca="1" si="232"/>
        <v>0</v>
      </c>
      <c r="X561" s="451" t="e">
        <f t="shared" ca="1" si="233"/>
        <v>#VALUE!</v>
      </c>
    </row>
    <row r="562" spans="1:24">
      <c r="A562" s="615"/>
      <c r="B562" s="621"/>
      <c r="C562" s="595" t="str">
        <f>IF($B562="","",IFERROR(VLOOKUP($B562,SERVIÇOS!$A:$F,2,0),IFERROR(VLOOKUP($B562,'COMPOSIÇÕES COMPLEMENTARES '!$C:$K,2,0),"")))</f>
        <v/>
      </c>
      <c r="D562" s="617" t="str">
        <f>IF($B562="","",IFERROR(VLOOKUP($B562,SERVIÇOS!$A:$F,3,0),IFERROR(VLOOKUP($B562,'COMPOSIÇÕES COMPLEMENTARES '!$C:$K,3,0),"")))</f>
        <v/>
      </c>
      <c r="E562" s="618"/>
      <c r="F562" s="619" t="str">
        <f>IF($B562="","",IFERROR(VLOOKUP($B562,SERVIÇOS!$A:$F,4,0),IFERROR(VLOOKUP($B562,'COMPOSIÇÕES COMPLEMENTARES '!$C:$K,6,0),"")))</f>
        <v/>
      </c>
      <c r="G562" s="619" t="str">
        <f>IF($B562="","",IFERROR(VLOOKUP($B562,SERVIÇOS!$A:$F,5,0),IFERROR(VLOOKUP($B562,'COMPOSIÇÕES COMPLEMENTARES '!$C:$K,7,0),"")))</f>
        <v/>
      </c>
      <c r="H562" s="619" t="str">
        <f t="shared" si="227"/>
        <v/>
      </c>
      <c r="I562" s="619" t="str">
        <f t="shared" si="234"/>
        <v/>
      </c>
      <c r="J562" s="619" t="str">
        <f t="shared" si="235"/>
        <v/>
      </c>
      <c r="K562" s="619" t="str">
        <f t="shared" si="236"/>
        <v/>
      </c>
      <c r="L562" s="619"/>
      <c r="N562" s="433"/>
      <c r="O562" s="434" t="str">
        <f t="shared" si="229"/>
        <v/>
      </c>
      <c r="P562" s="433"/>
      <c r="Q562" s="435" t="str">
        <f t="shared" si="230"/>
        <v/>
      </c>
      <c r="R562" s="433"/>
      <c r="S562" s="436" t="str">
        <f t="shared" si="231"/>
        <v/>
      </c>
      <c r="T562" s="437">
        <f ca="1">SUMIF($N$8:S$9,"QUANT.",N562:S562)</f>
        <v>0</v>
      </c>
      <c r="U562" s="438">
        <f t="shared" ca="1" si="226"/>
        <v>0</v>
      </c>
      <c r="V562" s="450" t="str">
        <f t="shared" si="228"/>
        <v/>
      </c>
      <c r="W562" s="451">
        <f t="shared" ca="1" si="232"/>
        <v>0</v>
      </c>
      <c r="X562" s="451" t="e">
        <f t="shared" ca="1" si="233"/>
        <v>#VALUE!</v>
      </c>
    </row>
    <row r="563" spans="1:24">
      <c r="A563" s="615"/>
      <c r="B563" s="621"/>
      <c r="C563" s="595" t="str">
        <f>IF($B563="","",IFERROR(VLOOKUP($B563,SERVIÇOS!$A:$F,2,0),IFERROR(VLOOKUP($B563,'COMPOSIÇÕES COMPLEMENTARES '!$C:$K,2,0),"")))</f>
        <v/>
      </c>
      <c r="D563" s="617" t="str">
        <f>IF($B563="","",IFERROR(VLOOKUP($B563,SERVIÇOS!$A:$F,3,0),IFERROR(VLOOKUP($B563,'COMPOSIÇÕES COMPLEMENTARES '!$C:$K,3,0),"")))</f>
        <v/>
      </c>
      <c r="E563" s="618"/>
      <c r="F563" s="619" t="str">
        <f>IF($B563="","",IFERROR(VLOOKUP($B563,SERVIÇOS!$A:$F,4,0),IFERROR(VLOOKUP($B563,'COMPOSIÇÕES COMPLEMENTARES '!$C:$K,6,0),"")))</f>
        <v/>
      </c>
      <c r="G563" s="619" t="str">
        <f>IF($B563="","",IFERROR(VLOOKUP($B563,SERVIÇOS!$A:$F,5,0),IFERROR(VLOOKUP($B563,'COMPOSIÇÕES COMPLEMENTARES '!$C:$K,7,0),"")))</f>
        <v/>
      </c>
      <c r="H563" s="619" t="str">
        <f t="shared" si="227"/>
        <v/>
      </c>
      <c r="I563" s="619" t="str">
        <f t="shared" si="234"/>
        <v/>
      </c>
      <c r="J563" s="619" t="str">
        <f t="shared" si="235"/>
        <v/>
      </c>
      <c r="K563" s="619" t="str">
        <f t="shared" si="236"/>
        <v/>
      </c>
      <c r="L563" s="619"/>
      <c r="N563" s="433"/>
      <c r="O563" s="434" t="str">
        <f t="shared" si="229"/>
        <v/>
      </c>
      <c r="P563" s="433"/>
      <c r="Q563" s="435" t="str">
        <f t="shared" si="230"/>
        <v/>
      </c>
      <c r="R563" s="433"/>
      <c r="S563" s="436" t="str">
        <f t="shared" si="231"/>
        <v/>
      </c>
      <c r="T563" s="437">
        <f ca="1">SUMIF($N$8:S$9,"QUANT.",N563:S563)</f>
        <v>0</v>
      </c>
      <c r="U563" s="438">
        <f t="shared" ca="1" si="226"/>
        <v>0</v>
      </c>
      <c r="V563" s="450" t="str">
        <f t="shared" si="228"/>
        <v/>
      </c>
      <c r="W563" s="451">
        <f t="shared" ca="1" si="232"/>
        <v>0</v>
      </c>
      <c r="X563" s="451" t="e">
        <f t="shared" ca="1" si="233"/>
        <v>#VALUE!</v>
      </c>
    </row>
    <row r="564" spans="1:24">
      <c r="A564" s="615"/>
      <c r="B564" s="621"/>
      <c r="C564" s="595" t="str">
        <f>IF($B564="","",IFERROR(VLOOKUP($B564,SERVIÇOS!$A:$F,2,0),IFERROR(VLOOKUP($B564,'COMPOSIÇÕES COMPLEMENTARES '!$C:$K,2,0),"")))</f>
        <v/>
      </c>
      <c r="D564" s="617" t="str">
        <f>IF($B564="","",IFERROR(VLOOKUP($B564,SERVIÇOS!$A:$F,3,0),IFERROR(VLOOKUP($B564,'COMPOSIÇÕES COMPLEMENTARES '!$C:$K,3,0),"")))</f>
        <v/>
      </c>
      <c r="E564" s="618"/>
      <c r="F564" s="619" t="str">
        <f>IF($B564="","",IFERROR(VLOOKUP($B564,SERVIÇOS!$A:$F,4,0),IFERROR(VLOOKUP($B564,'COMPOSIÇÕES COMPLEMENTARES '!$C:$K,6,0),"")))</f>
        <v/>
      </c>
      <c r="G564" s="619" t="str">
        <f>IF($B564="","",IFERROR(VLOOKUP($B564,SERVIÇOS!$A:$F,5,0),IFERROR(VLOOKUP($B564,'COMPOSIÇÕES COMPLEMENTARES '!$C:$K,7,0),"")))</f>
        <v/>
      </c>
      <c r="H564" s="619" t="str">
        <f t="shared" si="227"/>
        <v/>
      </c>
      <c r="I564" s="619" t="str">
        <f t="shared" si="234"/>
        <v/>
      </c>
      <c r="J564" s="619" t="str">
        <f t="shared" si="235"/>
        <v/>
      </c>
      <c r="K564" s="619" t="str">
        <f t="shared" si="236"/>
        <v/>
      </c>
      <c r="L564" s="619"/>
      <c r="N564" s="433"/>
      <c r="O564" s="434" t="str">
        <f t="shared" si="229"/>
        <v/>
      </c>
      <c r="P564" s="433"/>
      <c r="Q564" s="435" t="str">
        <f t="shared" si="230"/>
        <v/>
      </c>
      <c r="R564" s="433"/>
      <c r="S564" s="436" t="str">
        <f t="shared" si="231"/>
        <v/>
      </c>
      <c r="T564" s="437">
        <f ca="1">SUMIF($N$8:S$9,"QUANT.",N564:S564)</f>
        <v>0</v>
      </c>
      <c r="U564" s="438">
        <f t="shared" ca="1" si="226"/>
        <v>0</v>
      </c>
      <c r="V564" s="450" t="str">
        <f t="shared" si="228"/>
        <v/>
      </c>
      <c r="W564" s="451">
        <f t="shared" ca="1" si="232"/>
        <v>0</v>
      </c>
      <c r="X564" s="451" t="e">
        <f t="shared" ca="1" si="233"/>
        <v>#VALUE!</v>
      </c>
    </row>
    <row r="565" spans="1:24">
      <c r="A565" s="615"/>
      <c r="B565" s="621"/>
      <c r="C565" s="595" t="str">
        <f>IF($B565="","",IFERROR(VLOOKUP($B565,SERVIÇOS!$A:$F,2,0),IFERROR(VLOOKUP($B565,'COMPOSIÇÕES COMPLEMENTARES '!$C:$K,2,0),"")))</f>
        <v/>
      </c>
      <c r="D565" s="617" t="str">
        <f>IF($B565="","",IFERROR(VLOOKUP($B565,SERVIÇOS!$A:$F,3,0),IFERROR(VLOOKUP($B565,'COMPOSIÇÕES COMPLEMENTARES '!$C:$K,3,0),"")))</f>
        <v/>
      </c>
      <c r="E565" s="618"/>
      <c r="F565" s="619" t="str">
        <f>IF($B565="","",IFERROR(VLOOKUP($B565,SERVIÇOS!$A:$F,4,0),IFERROR(VLOOKUP($B565,'COMPOSIÇÕES COMPLEMENTARES '!$C:$K,6,0),"")))</f>
        <v/>
      </c>
      <c r="G565" s="619" t="str">
        <f>IF($B565="","",IFERROR(VLOOKUP($B565,SERVIÇOS!$A:$F,5,0),IFERROR(VLOOKUP($B565,'COMPOSIÇÕES COMPLEMENTARES '!$C:$K,7,0),"")))</f>
        <v/>
      </c>
      <c r="H565" s="619" t="str">
        <f t="shared" si="227"/>
        <v/>
      </c>
      <c r="I565" s="619" t="str">
        <f t="shared" si="234"/>
        <v/>
      </c>
      <c r="J565" s="619" t="str">
        <f t="shared" si="235"/>
        <v/>
      </c>
      <c r="K565" s="619" t="str">
        <f t="shared" si="236"/>
        <v/>
      </c>
      <c r="L565" s="619"/>
      <c r="N565" s="433"/>
      <c r="O565" s="434" t="str">
        <f t="shared" si="229"/>
        <v/>
      </c>
      <c r="P565" s="433"/>
      <c r="Q565" s="435" t="str">
        <f t="shared" si="230"/>
        <v/>
      </c>
      <c r="R565" s="433"/>
      <c r="S565" s="436" t="str">
        <f t="shared" si="231"/>
        <v/>
      </c>
      <c r="T565" s="437">
        <f ca="1">SUMIF($N$8:S$9,"QUANT.",N565:S565)</f>
        <v>0</v>
      </c>
      <c r="U565" s="438">
        <f t="shared" ca="1" si="226"/>
        <v>0</v>
      </c>
      <c r="V565" s="450" t="str">
        <f t="shared" si="228"/>
        <v/>
      </c>
      <c r="W565" s="451">
        <f t="shared" ca="1" si="232"/>
        <v>0</v>
      </c>
      <c r="X565" s="451" t="e">
        <f t="shared" ca="1" si="233"/>
        <v>#VALUE!</v>
      </c>
    </row>
    <row r="566" spans="1:24">
      <c r="A566" s="615"/>
      <c r="B566" s="621"/>
      <c r="C566" s="595" t="str">
        <f>IF($B566="","",IFERROR(VLOOKUP($B566,SERVIÇOS!$A:$F,2,0),IFERROR(VLOOKUP($B566,'COMPOSIÇÕES COMPLEMENTARES '!$C:$K,2,0),"")))</f>
        <v/>
      </c>
      <c r="D566" s="617" t="str">
        <f>IF($B566="","",IFERROR(VLOOKUP($B566,SERVIÇOS!$A:$F,3,0),IFERROR(VLOOKUP($B566,'COMPOSIÇÕES COMPLEMENTARES '!$C:$K,3,0),"")))</f>
        <v/>
      </c>
      <c r="E566" s="618"/>
      <c r="F566" s="619" t="str">
        <f>IF($B566="","",IFERROR(VLOOKUP($B566,SERVIÇOS!$A:$F,4,0),IFERROR(VLOOKUP($B566,'COMPOSIÇÕES COMPLEMENTARES '!$C:$K,6,0),"")))</f>
        <v/>
      </c>
      <c r="G566" s="619" t="str">
        <f>IF($B566="","",IFERROR(VLOOKUP($B566,SERVIÇOS!$A:$F,5,0),IFERROR(VLOOKUP($B566,'COMPOSIÇÕES COMPLEMENTARES '!$C:$K,7,0),"")))</f>
        <v/>
      </c>
      <c r="H566" s="619" t="str">
        <f t="shared" si="227"/>
        <v/>
      </c>
      <c r="I566" s="619" t="str">
        <f t="shared" si="234"/>
        <v/>
      </c>
      <c r="J566" s="619" t="str">
        <f t="shared" si="235"/>
        <v/>
      </c>
      <c r="K566" s="619" t="str">
        <f t="shared" si="236"/>
        <v/>
      </c>
      <c r="L566" s="619"/>
      <c r="N566" s="433"/>
      <c r="O566" s="434" t="str">
        <f t="shared" si="229"/>
        <v/>
      </c>
      <c r="P566" s="433"/>
      <c r="Q566" s="435" t="str">
        <f t="shared" si="230"/>
        <v/>
      </c>
      <c r="R566" s="433"/>
      <c r="S566" s="436" t="str">
        <f t="shared" si="231"/>
        <v/>
      </c>
      <c r="T566" s="437">
        <f ca="1">SUMIF($N$8:S$9,"QUANT.",N566:S566)</f>
        <v>0</v>
      </c>
      <c r="U566" s="438">
        <f t="shared" ca="1" si="226"/>
        <v>0</v>
      </c>
      <c r="V566" s="450" t="str">
        <f t="shared" si="228"/>
        <v/>
      </c>
      <c r="W566" s="451">
        <f t="shared" ca="1" si="232"/>
        <v>0</v>
      </c>
      <c r="X566" s="451" t="e">
        <f t="shared" ca="1" si="233"/>
        <v>#VALUE!</v>
      </c>
    </row>
    <row r="567" spans="1:24">
      <c r="A567" s="615"/>
      <c r="B567" s="621"/>
      <c r="C567" s="595" t="str">
        <f>IF($B567="","",IFERROR(VLOOKUP($B567,SERVIÇOS!$A:$F,2,0),IFERROR(VLOOKUP($B567,'COMPOSIÇÕES COMPLEMENTARES '!$C:$K,2,0),"")))</f>
        <v/>
      </c>
      <c r="D567" s="617" t="str">
        <f>IF($B567="","",IFERROR(VLOOKUP($B567,SERVIÇOS!$A:$F,3,0),IFERROR(VLOOKUP($B567,'COMPOSIÇÕES COMPLEMENTARES '!$C:$K,3,0),"")))</f>
        <v/>
      </c>
      <c r="E567" s="618"/>
      <c r="F567" s="619" t="str">
        <f>IF($B567="","",IFERROR(VLOOKUP($B567,SERVIÇOS!$A:$F,4,0),IFERROR(VLOOKUP($B567,'COMPOSIÇÕES COMPLEMENTARES '!$C:$K,6,0),"")))</f>
        <v/>
      </c>
      <c r="G567" s="619" t="str">
        <f>IF($B567="","",IFERROR(VLOOKUP($B567,SERVIÇOS!$A:$F,5,0),IFERROR(VLOOKUP($B567,'COMPOSIÇÕES COMPLEMENTARES '!$C:$K,7,0),"")))</f>
        <v/>
      </c>
      <c r="H567" s="619" t="str">
        <f t="shared" si="227"/>
        <v/>
      </c>
      <c r="I567" s="619" t="str">
        <f t="shared" si="234"/>
        <v/>
      </c>
      <c r="J567" s="619" t="str">
        <f t="shared" si="235"/>
        <v/>
      </c>
      <c r="K567" s="619" t="str">
        <f t="shared" si="236"/>
        <v/>
      </c>
      <c r="L567" s="619"/>
      <c r="N567" s="433"/>
      <c r="O567" s="434" t="str">
        <f t="shared" si="229"/>
        <v/>
      </c>
      <c r="P567" s="433"/>
      <c r="Q567" s="435" t="str">
        <f t="shared" si="230"/>
        <v/>
      </c>
      <c r="R567" s="433"/>
      <c r="S567" s="436" t="str">
        <f t="shared" si="231"/>
        <v/>
      </c>
      <c r="T567" s="437">
        <f ca="1">SUMIF($N$8:S$9,"QUANT.",N567:S567)</f>
        <v>0</v>
      </c>
      <c r="U567" s="438">
        <f t="shared" ca="1" si="226"/>
        <v>0</v>
      </c>
      <c r="V567" s="450" t="str">
        <f t="shared" si="228"/>
        <v/>
      </c>
      <c r="W567" s="451">
        <f t="shared" ca="1" si="232"/>
        <v>0</v>
      </c>
      <c r="X567" s="451" t="e">
        <f t="shared" ca="1" si="233"/>
        <v>#VALUE!</v>
      </c>
    </row>
    <row r="568" spans="1:24">
      <c r="A568" s="615"/>
      <c r="B568" s="621"/>
      <c r="C568" s="595" t="str">
        <f>IF($B568="","",IFERROR(VLOOKUP($B568,SERVIÇOS!$A:$F,2,0),IFERROR(VLOOKUP($B568,'COMPOSIÇÕES COMPLEMENTARES '!$C:$K,2,0),"")))</f>
        <v/>
      </c>
      <c r="D568" s="617" t="str">
        <f>IF($B568="","",IFERROR(VLOOKUP($B568,SERVIÇOS!$A:$F,3,0),IFERROR(VLOOKUP($B568,'COMPOSIÇÕES COMPLEMENTARES '!$C:$K,3,0),"")))</f>
        <v/>
      </c>
      <c r="E568" s="618"/>
      <c r="F568" s="619" t="str">
        <f>IF($B568="","",IFERROR(VLOOKUP($B568,SERVIÇOS!$A:$F,4,0),IFERROR(VLOOKUP($B568,'COMPOSIÇÕES COMPLEMENTARES '!$C:$K,6,0),"")))</f>
        <v/>
      </c>
      <c r="G568" s="619" t="str">
        <f>IF($B568="","",IFERROR(VLOOKUP($B568,SERVIÇOS!$A:$F,5,0),IFERROR(VLOOKUP($B568,'COMPOSIÇÕES COMPLEMENTARES '!$C:$K,7,0),"")))</f>
        <v/>
      </c>
      <c r="H568" s="619" t="str">
        <f t="shared" si="227"/>
        <v/>
      </c>
      <c r="I568" s="619" t="str">
        <f t="shared" si="234"/>
        <v/>
      </c>
      <c r="J568" s="619" t="str">
        <f t="shared" si="235"/>
        <v/>
      </c>
      <c r="K568" s="619" t="str">
        <f t="shared" si="236"/>
        <v/>
      </c>
      <c r="L568" s="619"/>
      <c r="N568" s="433"/>
      <c r="O568" s="434" t="str">
        <f t="shared" si="229"/>
        <v/>
      </c>
      <c r="P568" s="433"/>
      <c r="Q568" s="435" t="str">
        <f t="shared" si="230"/>
        <v/>
      </c>
      <c r="R568" s="433"/>
      <c r="S568" s="436" t="str">
        <f t="shared" si="231"/>
        <v/>
      </c>
      <c r="T568" s="437">
        <f ca="1">SUMIF($N$8:S$9,"QUANT.",N568:S568)</f>
        <v>0</v>
      </c>
      <c r="U568" s="438">
        <f t="shared" ca="1" si="226"/>
        <v>0</v>
      </c>
      <c r="V568" s="450" t="str">
        <f t="shared" si="228"/>
        <v/>
      </c>
      <c r="W568" s="451">
        <f t="shared" ca="1" si="232"/>
        <v>0</v>
      </c>
      <c r="X568" s="451" t="e">
        <f t="shared" ca="1" si="233"/>
        <v>#VALUE!</v>
      </c>
    </row>
    <row r="569" spans="1:24">
      <c r="A569" s="615"/>
      <c r="B569" s="621"/>
      <c r="C569" s="595" t="str">
        <f>IF($B569="","",IFERROR(VLOOKUP($B569,SERVIÇOS!$A:$F,2,0),IFERROR(VLOOKUP($B569,'COMPOSIÇÕES COMPLEMENTARES '!$C:$K,2,0),"")))</f>
        <v/>
      </c>
      <c r="D569" s="617" t="str">
        <f>IF($B569="","",IFERROR(VLOOKUP($B569,SERVIÇOS!$A:$F,3,0),IFERROR(VLOOKUP($B569,'COMPOSIÇÕES COMPLEMENTARES '!$C:$K,3,0),"")))</f>
        <v/>
      </c>
      <c r="E569" s="618"/>
      <c r="F569" s="619" t="str">
        <f>IF($B569="","",IFERROR(VLOOKUP($B569,SERVIÇOS!$A:$F,4,0),IFERROR(VLOOKUP($B569,'COMPOSIÇÕES COMPLEMENTARES '!$C:$K,6,0),"")))</f>
        <v/>
      </c>
      <c r="G569" s="619" t="str">
        <f>IF($B569="","",IFERROR(VLOOKUP($B569,SERVIÇOS!$A:$F,5,0),IFERROR(VLOOKUP($B569,'COMPOSIÇÕES COMPLEMENTARES '!$C:$K,7,0),"")))</f>
        <v/>
      </c>
      <c r="H569" s="619" t="str">
        <f t="shared" si="227"/>
        <v/>
      </c>
      <c r="I569" s="619" t="str">
        <f t="shared" si="234"/>
        <v/>
      </c>
      <c r="J569" s="619" t="str">
        <f t="shared" si="235"/>
        <v/>
      </c>
      <c r="K569" s="619" t="str">
        <f t="shared" si="236"/>
        <v/>
      </c>
      <c r="L569" s="619"/>
      <c r="N569" s="433"/>
      <c r="O569" s="434" t="str">
        <f t="shared" si="229"/>
        <v/>
      </c>
      <c r="P569" s="433"/>
      <c r="Q569" s="435" t="str">
        <f t="shared" si="230"/>
        <v/>
      </c>
      <c r="R569" s="433"/>
      <c r="S569" s="436" t="str">
        <f t="shared" si="231"/>
        <v/>
      </c>
      <c r="T569" s="437">
        <f ca="1">SUMIF($N$8:S$9,"QUANT.",N569:S569)</f>
        <v>0</v>
      </c>
      <c r="U569" s="438">
        <f t="shared" ca="1" si="226"/>
        <v>0</v>
      </c>
      <c r="V569" s="450" t="str">
        <f t="shared" si="228"/>
        <v/>
      </c>
      <c r="W569" s="451">
        <f t="shared" ca="1" si="232"/>
        <v>0</v>
      </c>
      <c r="X569" s="451" t="e">
        <f t="shared" ca="1" si="233"/>
        <v>#VALUE!</v>
      </c>
    </row>
    <row r="570" spans="1:24">
      <c r="A570" s="615"/>
      <c r="B570" s="621"/>
      <c r="C570" s="595" t="str">
        <f>IF($B570="","",IFERROR(VLOOKUP($B570,SERVIÇOS!$A:$F,2,0),IFERROR(VLOOKUP($B570,'COMPOSIÇÕES COMPLEMENTARES '!$C:$K,2,0),"")))</f>
        <v/>
      </c>
      <c r="D570" s="617" t="str">
        <f>IF($B570="","",IFERROR(VLOOKUP($B570,SERVIÇOS!$A:$F,3,0),IFERROR(VLOOKUP($B570,'COMPOSIÇÕES COMPLEMENTARES '!$C:$K,3,0),"")))</f>
        <v/>
      </c>
      <c r="E570" s="618"/>
      <c r="F570" s="619" t="str">
        <f>IF($B570="","",IFERROR(VLOOKUP($B570,SERVIÇOS!$A:$F,4,0),IFERROR(VLOOKUP($B570,'COMPOSIÇÕES COMPLEMENTARES '!$C:$K,6,0),"")))</f>
        <v/>
      </c>
      <c r="G570" s="619" t="str">
        <f>IF($B570="","",IFERROR(VLOOKUP($B570,SERVIÇOS!$A:$F,5,0),IFERROR(VLOOKUP($B570,'COMPOSIÇÕES COMPLEMENTARES '!$C:$K,7,0),"")))</f>
        <v/>
      </c>
      <c r="H570" s="619" t="str">
        <f t="shared" si="227"/>
        <v/>
      </c>
      <c r="I570" s="619" t="str">
        <f t="shared" si="234"/>
        <v/>
      </c>
      <c r="J570" s="619" t="str">
        <f t="shared" si="235"/>
        <v/>
      </c>
      <c r="K570" s="619" t="str">
        <f t="shared" si="236"/>
        <v/>
      </c>
      <c r="L570" s="619"/>
      <c r="N570" s="433"/>
      <c r="O570" s="434" t="str">
        <f t="shared" si="229"/>
        <v/>
      </c>
      <c r="P570" s="433"/>
      <c r="Q570" s="435" t="str">
        <f t="shared" si="230"/>
        <v/>
      </c>
      <c r="R570" s="433"/>
      <c r="S570" s="436" t="str">
        <f t="shared" si="231"/>
        <v/>
      </c>
      <c r="T570" s="437">
        <f ca="1">SUMIF($N$8:S$9,"QUANT.",N570:S570)</f>
        <v>0</v>
      </c>
      <c r="U570" s="438">
        <f t="shared" ca="1" si="226"/>
        <v>0</v>
      </c>
      <c r="V570" s="450" t="str">
        <f t="shared" si="228"/>
        <v/>
      </c>
      <c r="W570" s="451">
        <f t="shared" ca="1" si="232"/>
        <v>0</v>
      </c>
      <c r="X570" s="451" t="e">
        <f t="shared" ca="1" si="233"/>
        <v>#VALUE!</v>
      </c>
    </row>
    <row r="571" spans="1:24">
      <c r="A571" s="615"/>
      <c r="B571" s="621"/>
      <c r="C571" s="595" t="str">
        <f>IF($B571="","",IFERROR(VLOOKUP($B571,SERVIÇOS!$A:$F,2,0),IFERROR(VLOOKUP($B571,'COMPOSIÇÕES COMPLEMENTARES '!$C:$K,2,0),"")))</f>
        <v/>
      </c>
      <c r="D571" s="617" t="str">
        <f>IF($B571="","",IFERROR(VLOOKUP($B571,SERVIÇOS!$A:$F,3,0),IFERROR(VLOOKUP($B571,'COMPOSIÇÕES COMPLEMENTARES '!$C:$K,3,0),"")))</f>
        <v/>
      </c>
      <c r="E571" s="618"/>
      <c r="F571" s="619" t="str">
        <f>IF($B571="","",IFERROR(VLOOKUP($B571,SERVIÇOS!$A:$F,4,0),IFERROR(VLOOKUP($B571,'COMPOSIÇÕES COMPLEMENTARES '!$C:$K,6,0),"")))</f>
        <v/>
      </c>
      <c r="G571" s="619" t="str">
        <f>IF($B571="","",IFERROR(VLOOKUP($B571,SERVIÇOS!$A:$F,5,0),IFERROR(VLOOKUP($B571,'COMPOSIÇÕES COMPLEMENTARES '!$C:$K,7,0),"")))</f>
        <v/>
      </c>
      <c r="H571" s="619" t="str">
        <f t="shared" si="227"/>
        <v/>
      </c>
      <c r="I571" s="619" t="str">
        <f t="shared" si="234"/>
        <v/>
      </c>
      <c r="J571" s="619" t="str">
        <f t="shared" si="235"/>
        <v/>
      </c>
      <c r="K571" s="619" t="str">
        <f t="shared" si="236"/>
        <v/>
      </c>
      <c r="L571" s="619"/>
      <c r="N571" s="433"/>
      <c r="O571" s="434" t="str">
        <f t="shared" si="229"/>
        <v/>
      </c>
      <c r="P571" s="433"/>
      <c r="Q571" s="435" t="str">
        <f t="shared" si="230"/>
        <v/>
      </c>
      <c r="R571" s="433"/>
      <c r="S571" s="436" t="str">
        <f t="shared" si="231"/>
        <v/>
      </c>
      <c r="T571" s="437">
        <f ca="1">SUMIF($N$8:S$9,"QUANT.",N571:S571)</f>
        <v>0</v>
      </c>
      <c r="U571" s="438">
        <f t="shared" ca="1" si="226"/>
        <v>0</v>
      </c>
      <c r="V571" s="450" t="str">
        <f t="shared" si="228"/>
        <v/>
      </c>
      <c r="W571" s="451">
        <f t="shared" ca="1" si="232"/>
        <v>0</v>
      </c>
      <c r="X571" s="451" t="e">
        <f t="shared" ca="1" si="233"/>
        <v>#VALUE!</v>
      </c>
    </row>
    <row r="572" spans="1:24">
      <c r="A572" s="615"/>
      <c r="B572" s="621"/>
      <c r="C572" s="595" t="str">
        <f>IF($B572="","",IFERROR(VLOOKUP($B572,SERVIÇOS!$A:$F,2,0),IFERROR(VLOOKUP($B572,'COMPOSIÇÕES COMPLEMENTARES '!$C:$K,2,0),"")))</f>
        <v/>
      </c>
      <c r="D572" s="617" t="str">
        <f>IF($B572="","",IFERROR(VLOOKUP($B572,SERVIÇOS!$A:$F,3,0),IFERROR(VLOOKUP($B572,'COMPOSIÇÕES COMPLEMENTARES '!$C:$K,3,0),"")))</f>
        <v/>
      </c>
      <c r="E572" s="618"/>
      <c r="F572" s="619" t="str">
        <f>IF($B572="","",IFERROR(VLOOKUP($B572,SERVIÇOS!$A:$F,4,0),IFERROR(VLOOKUP($B572,'COMPOSIÇÕES COMPLEMENTARES '!$C:$K,6,0),"")))</f>
        <v/>
      </c>
      <c r="G572" s="619" t="str">
        <f>IF($B572="","",IFERROR(VLOOKUP($B572,SERVIÇOS!$A:$F,5,0),IFERROR(VLOOKUP($B572,'COMPOSIÇÕES COMPLEMENTARES '!$C:$K,7,0),"")))</f>
        <v/>
      </c>
      <c r="H572" s="619" t="str">
        <f t="shared" si="227"/>
        <v/>
      </c>
      <c r="I572" s="619" t="str">
        <f t="shared" si="234"/>
        <v/>
      </c>
      <c r="J572" s="619" t="str">
        <f t="shared" si="235"/>
        <v/>
      </c>
      <c r="K572" s="619" t="str">
        <f t="shared" si="236"/>
        <v/>
      </c>
      <c r="L572" s="619"/>
      <c r="N572" s="433"/>
      <c r="O572" s="434" t="str">
        <f t="shared" si="229"/>
        <v/>
      </c>
      <c r="P572" s="433"/>
      <c r="Q572" s="435" t="str">
        <f t="shared" si="230"/>
        <v/>
      </c>
      <c r="R572" s="433"/>
      <c r="S572" s="436" t="str">
        <f t="shared" si="231"/>
        <v/>
      </c>
      <c r="T572" s="437">
        <f ca="1">SUMIF($N$8:S$9,"QUANT.",N572:S572)</f>
        <v>0</v>
      </c>
      <c r="U572" s="438">
        <f t="shared" ca="1" si="226"/>
        <v>0</v>
      </c>
      <c r="V572" s="450" t="str">
        <f t="shared" si="228"/>
        <v/>
      </c>
      <c r="W572" s="451">
        <f t="shared" ca="1" si="232"/>
        <v>0</v>
      </c>
      <c r="X572" s="451" t="e">
        <f t="shared" ca="1" si="233"/>
        <v>#VALUE!</v>
      </c>
    </row>
    <row r="573" spans="1:24">
      <c r="A573" s="615"/>
      <c r="B573" s="621"/>
      <c r="C573" s="595" t="str">
        <f>IF($B573="","",IFERROR(VLOOKUP($B573,SERVIÇOS!$A:$F,2,0),IFERROR(VLOOKUP($B573,'COMPOSIÇÕES COMPLEMENTARES '!$C:$K,2,0),"")))</f>
        <v/>
      </c>
      <c r="D573" s="617" t="str">
        <f>IF($B573="","",IFERROR(VLOOKUP($B573,SERVIÇOS!$A:$F,3,0),IFERROR(VLOOKUP($B573,'COMPOSIÇÕES COMPLEMENTARES '!$C:$K,3,0),"")))</f>
        <v/>
      </c>
      <c r="E573" s="618"/>
      <c r="F573" s="619" t="str">
        <f>IF($B573="","",IFERROR(VLOOKUP($B573,SERVIÇOS!$A:$F,4,0),IFERROR(VLOOKUP($B573,'COMPOSIÇÕES COMPLEMENTARES '!$C:$K,6,0),"")))</f>
        <v/>
      </c>
      <c r="G573" s="619" t="str">
        <f>IF($B573="","",IFERROR(VLOOKUP($B573,SERVIÇOS!$A:$F,5,0),IFERROR(VLOOKUP($B573,'COMPOSIÇÕES COMPLEMENTARES '!$C:$K,7,0),"")))</f>
        <v/>
      </c>
      <c r="H573" s="619" t="str">
        <f t="shared" si="227"/>
        <v/>
      </c>
      <c r="I573" s="619" t="str">
        <f t="shared" si="234"/>
        <v/>
      </c>
      <c r="J573" s="619" t="str">
        <f t="shared" si="235"/>
        <v/>
      </c>
      <c r="K573" s="619" t="str">
        <f t="shared" si="236"/>
        <v/>
      </c>
      <c r="L573" s="619"/>
      <c r="N573" s="433"/>
      <c r="O573" s="434" t="str">
        <f t="shared" si="229"/>
        <v/>
      </c>
      <c r="P573" s="433"/>
      <c r="Q573" s="435" t="str">
        <f t="shared" si="230"/>
        <v/>
      </c>
      <c r="R573" s="433"/>
      <c r="S573" s="436" t="str">
        <f t="shared" si="231"/>
        <v/>
      </c>
      <c r="T573" s="437">
        <f ca="1">SUMIF($N$8:S$9,"QUANT.",N573:S573)</f>
        <v>0</v>
      </c>
      <c r="U573" s="438">
        <f t="shared" ca="1" si="226"/>
        <v>0</v>
      </c>
      <c r="V573" s="450" t="str">
        <f t="shared" si="228"/>
        <v/>
      </c>
      <c r="W573" s="451">
        <f t="shared" ca="1" si="232"/>
        <v>0</v>
      </c>
      <c r="X573" s="451" t="e">
        <f t="shared" ca="1" si="233"/>
        <v>#VALUE!</v>
      </c>
    </row>
    <row r="574" spans="1:24">
      <c r="A574" s="615"/>
      <c r="B574" s="621"/>
      <c r="C574" s="595" t="str">
        <f>IF($B574="","",IFERROR(VLOOKUP($B574,SERVIÇOS!$A:$F,2,0),IFERROR(VLOOKUP($B574,'COMPOSIÇÕES COMPLEMENTARES '!$C:$K,2,0),"")))</f>
        <v/>
      </c>
      <c r="D574" s="617" t="str">
        <f>IF($B574="","",IFERROR(VLOOKUP($B574,SERVIÇOS!$A:$F,3,0),IFERROR(VLOOKUP($B574,'COMPOSIÇÕES COMPLEMENTARES '!$C:$K,3,0),"")))</f>
        <v/>
      </c>
      <c r="E574" s="618"/>
      <c r="F574" s="619" t="str">
        <f>IF($B574="","",IFERROR(VLOOKUP($B574,SERVIÇOS!$A:$F,4,0),IFERROR(VLOOKUP($B574,'COMPOSIÇÕES COMPLEMENTARES '!$C:$K,6,0),"")))</f>
        <v/>
      </c>
      <c r="G574" s="619" t="str">
        <f>IF($B574="","",IFERROR(VLOOKUP($B574,SERVIÇOS!$A:$F,5,0),IFERROR(VLOOKUP($B574,'COMPOSIÇÕES COMPLEMENTARES '!$C:$K,7,0),"")))</f>
        <v/>
      </c>
      <c r="H574" s="619" t="str">
        <f t="shared" si="227"/>
        <v/>
      </c>
      <c r="I574" s="619" t="str">
        <f t="shared" si="234"/>
        <v/>
      </c>
      <c r="J574" s="619" t="str">
        <f t="shared" si="235"/>
        <v/>
      </c>
      <c r="K574" s="619" t="str">
        <f t="shared" si="236"/>
        <v/>
      </c>
      <c r="L574" s="619"/>
      <c r="N574" s="433"/>
      <c r="O574" s="434" t="str">
        <f t="shared" si="229"/>
        <v/>
      </c>
      <c r="P574" s="433"/>
      <c r="Q574" s="435" t="str">
        <f t="shared" si="230"/>
        <v/>
      </c>
      <c r="R574" s="433"/>
      <c r="S574" s="436" t="str">
        <f t="shared" si="231"/>
        <v/>
      </c>
      <c r="T574" s="437">
        <f ca="1">SUMIF($N$8:S$9,"QUANT.",N574:S574)</f>
        <v>0</v>
      </c>
      <c r="U574" s="438">
        <f t="shared" ref="U574:U637" ca="1" si="237">SUMIF($N$8:$S$9,"CUSTO",N574:S574)</f>
        <v>0</v>
      </c>
      <c r="V574" s="450" t="str">
        <f t="shared" si="228"/>
        <v/>
      </c>
      <c r="W574" s="451">
        <f t="shared" ca="1" si="232"/>
        <v>0</v>
      </c>
      <c r="X574" s="451" t="e">
        <f t="shared" ca="1" si="233"/>
        <v>#VALUE!</v>
      </c>
    </row>
    <row r="575" spans="1:24">
      <c r="A575" s="615"/>
      <c r="B575" s="621"/>
      <c r="C575" s="595" t="str">
        <f>IF($B575="","",IFERROR(VLOOKUP($B575,SERVIÇOS!$A:$F,2,0),IFERROR(VLOOKUP($B575,'COMPOSIÇÕES COMPLEMENTARES '!$C:$K,2,0),"")))</f>
        <v/>
      </c>
      <c r="D575" s="617" t="str">
        <f>IF($B575="","",IFERROR(VLOOKUP($B575,SERVIÇOS!$A:$F,3,0),IFERROR(VLOOKUP($B575,'COMPOSIÇÕES COMPLEMENTARES '!$C:$K,3,0),"")))</f>
        <v/>
      </c>
      <c r="E575" s="618"/>
      <c r="F575" s="619" t="str">
        <f>IF($B575="","",IFERROR(VLOOKUP($B575,SERVIÇOS!$A:$F,4,0),IFERROR(VLOOKUP($B575,'COMPOSIÇÕES COMPLEMENTARES '!$C:$K,6,0),"")))</f>
        <v/>
      </c>
      <c r="G575" s="619" t="str">
        <f>IF($B575="","",IFERROR(VLOOKUP($B575,SERVIÇOS!$A:$F,5,0),IFERROR(VLOOKUP($B575,'COMPOSIÇÕES COMPLEMENTARES '!$C:$K,7,0),"")))</f>
        <v/>
      </c>
      <c r="H575" s="619" t="str">
        <f t="shared" ref="H575:H638" si="238">IF(E575="","",F575+G575)</f>
        <v/>
      </c>
      <c r="I575" s="619" t="str">
        <f t="shared" si="234"/>
        <v/>
      </c>
      <c r="J575" s="619" t="str">
        <f t="shared" si="235"/>
        <v/>
      </c>
      <c r="K575" s="619" t="str">
        <f t="shared" si="236"/>
        <v/>
      </c>
      <c r="L575" s="619"/>
      <c r="N575" s="433"/>
      <c r="O575" s="434" t="str">
        <f t="shared" si="229"/>
        <v/>
      </c>
      <c r="P575" s="433"/>
      <c r="Q575" s="435" t="str">
        <f t="shared" si="230"/>
        <v/>
      </c>
      <c r="R575" s="433"/>
      <c r="S575" s="436" t="str">
        <f t="shared" si="231"/>
        <v/>
      </c>
      <c r="T575" s="437">
        <f ca="1">SUMIF($N$8:S$9,"QUANT.",N575:S575)</f>
        <v>0</v>
      </c>
      <c r="U575" s="438">
        <f t="shared" ca="1" si="237"/>
        <v>0</v>
      </c>
      <c r="V575" s="450" t="str">
        <f t="shared" ref="V575:V638" si="239">IF(B575&lt;&gt;"",IF(U575=0,"MEDIR",IF(K575-U575=0,"OK",IF(K575-U575&gt;0,"MEDIR","ALERTA!"))),"")</f>
        <v/>
      </c>
      <c r="W575" s="451">
        <f t="shared" ca="1" si="232"/>
        <v>0</v>
      </c>
      <c r="X575" s="451" t="e">
        <f t="shared" ca="1" si="233"/>
        <v>#VALUE!</v>
      </c>
    </row>
    <row r="576" spans="1:24">
      <c r="A576" s="615"/>
      <c r="B576" s="621"/>
      <c r="C576" s="595" t="str">
        <f>IF($B576="","",IFERROR(VLOOKUP($B576,SERVIÇOS!$A:$F,2,0),IFERROR(VLOOKUP($B576,'COMPOSIÇÕES COMPLEMENTARES '!$C:$K,2,0),"")))</f>
        <v/>
      </c>
      <c r="D576" s="617" t="str">
        <f>IF($B576="","",IFERROR(VLOOKUP($B576,SERVIÇOS!$A:$F,3,0),IFERROR(VLOOKUP($B576,'COMPOSIÇÕES COMPLEMENTARES '!$C:$K,3,0),"")))</f>
        <v/>
      </c>
      <c r="E576" s="618"/>
      <c r="F576" s="619" t="str">
        <f>IF($B576="","",IFERROR(VLOOKUP($B576,SERVIÇOS!$A:$F,4,0),IFERROR(VLOOKUP($B576,'COMPOSIÇÕES COMPLEMENTARES '!$C:$K,6,0),"")))</f>
        <v/>
      </c>
      <c r="G576" s="619" t="str">
        <f>IF($B576="","",IFERROR(VLOOKUP($B576,SERVIÇOS!$A:$F,5,0),IFERROR(VLOOKUP($B576,'COMPOSIÇÕES COMPLEMENTARES '!$C:$K,7,0),"")))</f>
        <v/>
      </c>
      <c r="H576" s="619" t="str">
        <f t="shared" si="238"/>
        <v/>
      </c>
      <c r="I576" s="619" t="str">
        <f t="shared" si="234"/>
        <v/>
      </c>
      <c r="J576" s="619" t="str">
        <f t="shared" si="235"/>
        <v/>
      </c>
      <c r="K576" s="619" t="str">
        <f t="shared" si="236"/>
        <v/>
      </c>
      <c r="L576" s="619"/>
      <c r="N576" s="433"/>
      <c r="O576" s="434" t="str">
        <f t="shared" ref="O576:O639" si="240">IF(OR(N576="",$K576=""),"",(N576/$E576)*$K576)</f>
        <v/>
      </c>
      <c r="P576" s="433"/>
      <c r="Q576" s="435" t="str">
        <f t="shared" ref="Q576:Q639" si="241">IF(OR(P576="",$K576=""),"",(P576/$E576)*$K576)</f>
        <v/>
      </c>
      <c r="R576" s="433"/>
      <c r="S576" s="436" t="str">
        <f t="shared" ref="S576:S639" si="242">IF(OR(R576="",$K576=""),"",(R576/$E576)*$K576)</f>
        <v/>
      </c>
      <c r="T576" s="437">
        <f ca="1">SUMIF($N$8:S$9,"QUANT.",N576:S576)</f>
        <v>0</v>
      </c>
      <c r="U576" s="438">
        <f t="shared" ca="1" si="237"/>
        <v>0</v>
      </c>
      <c r="V576" s="450" t="str">
        <f t="shared" si="239"/>
        <v/>
      </c>
      <c r="W576" s="451">
        <f t="shared" ref="W576:W639" ca="1" si="243">IF(T576="",0,E576-T576)</f>
        <v>0</v>
      </c>
      <c r="X576" s="451" t="e">
        <f t="shared" ref="X576:X639" ca="1" si="244">IF(U576="",0,K576-U576)</f>
        <v>#VALUE!</v>
      </c>
    </row>
    <row r="577" spans="1:24">
      <c r="A577" s="615"/>
      <c r="B577" s="621"/>
      <c r="C577" s="595" t="str">
        <f>IF($B577="","",IFERROR(VLOOKUP($B577,SERVIÇOS!$A:$F,2,0),IFERROR(VLOOKUP($B577,'COMPOSIÇÕES COMPLEMENTARES '!$C:$K,2,0),"")))</f>
        <v/>
      </c>
      <c r="D577" s="617" t="str">
        <f>IF($B577="","",IFERROR(VLOOKUP($B577,SERVIÇOS!$A:$F,3,0),IFERROR(VLOOKUP($B577,'COMPOSIÇÕES COMPLEMENTARES '!$C:$K,3,0),"")))</f>
        <v/>
      </c>
      <c r="E577" s="618"/>
      <c r="F577" s="619" t="str">
        <f>IF($B577="","",IFERROR(VLOOKUP($B577,SERVIÇOS!$A:$F,4,0),IFERROR(VLOOKUP($B577,'COMPOSIÇÕES COMPLEMENTARES '!$C:$K,6,0),"")))</f>
        <v/>
      </c>
      <c r="G577" s="619" t="str">
        <f>IF($B577="","",IFERROR(VLOOKUP($B577,SERVIÇOS!$A:$F,5,0),IFERROR(VLOOKUP($B577,'COMPOSIÇÕES COMPLEMENTARES '!$C:$K,7,0),"")))</f>
        <v/>
      </c>
      <c r="H577" s="619" t="str">
        <f t="shared" si="238"/>
        <v/>
      </c>
      <c r="I577" s="619" t="str">
        <f t="shared" si="234"/>
        <v/>
      </c>
      <c r="J577" s="619" t="str">
        <f t="shared" si="235"/>
        <v/>
      </c>
      <c r="K577" s="619" t="str">
        <f t="shared" si="236"/>
        <v/>
      </c>
      <c r="L577" s="619"/>
      <c r="N577" s="433"/>
      <c r="O577" s="434" t="str">
        <f t="shared" si="240"/>
        <v/>
      </c>
      <c r="P577" s="433"/>
      <c r="Q577" s="435" t="str">
        <f t="shared" si="241"/>
        <v/>
      </c>
      <c r="R577" s="433"/>
      <c r="S577" s="436" t="str">
        <f t="shared" si="242"/>
        <v/>
      </c>
      <c r="T577" s="437">
        <f ca="1">SUMIF($N$8:S$9,"QUANT.",N577:S577)</f>
        <v>0</v>
      </c>
      <c r="U577" s="438">
        <f t="shared" ca="1" si="237"/>
        <v>0</v>
      </c>
      <c r="V577" s="450" t="str">
        <f t="shared" si="239"/>
        <v/>
      </c>
      <c r="W577" s="451">
        <f t="shared" ca="1" si="243"/>
        <v>0</v>
      </c>
      <c r="X577" s="451" t="e">
        <f t="shared" ca="1" si="244"/>
        <v>#VALUE!</v>
      </c>
    </row>
    <row r="578" spans="1:24">
      <c r="A578" s="615"/>
      <c r="B578" s="621"/>
      <c r="C578" s="595" t="str">
        <f>IF($B578="","",IFERROR(VLOOKUP($B578,SERVIÇOS!$A:$F,2,0),IFERROR(VLOOKUP($B578,'COMPOSIÇÕES COMPLEMENTARES '!$C:$K,2,0),"")))</f>
        <v/>
      </c>
      <c r="D578" s="617" t="str">
        <f>IF($B578="","",IFERROR(VLOOKUP($B578,SERVIÇOS!$A:$F,3,0),IFERROR(VLOOKUP($B578,'COMPOSIÇÕES COMPLEMENTARES '!$C:$K,3,0),"")))</f>
        <v/>
      </c>
      <c r="E578" s="618"/>
      <c r="F578" s="619" t="str">
        <f>IF($B578="","",IFERROR(VLOOKUP($B578,SERVIÇOS!$A:$F,4,0),IFERROR(VLOOKUP($B578,'COMPOSIÇÕES COMPLEMENTARES '!$C:$K,6,0),"")))</f>
        <v/>
      </c>
      <c r="G578" s="619" t="str">
        <f>IF($B578="","",IFERROR(VLOOKUP($B578,SERVIÇOS!$A:$F,5,0),IFERROR(VLOOKUP($B578,'COMPOSIÇÕES COMPLEMENTARES '!$C:$K,7,0),"")))</f>
        <v/>
      </c>
      <c r="H578" s="619" t="str">
        <f t="shared" si="238"/>
        <v/>
      </c>
      <c r="I578" s="619" t="str">
        <f t="shared" si="234"/>
        <v/>
      </c>
      <c r="J578" s="619" t="str">
        <f t="shared" si="235"/>
        <v/>
      </c>
      <c r="K578" s="619" t="str">
        <f t="shared" si="236"/>
        <v/>
      </c>
      <c r="L578" s="619"/>
      <c r="N578" s="433"/>
      <c r="O578" s="434" t="str">
        <f t="shared" si="240"/>
        <v/>
      </c>
      <c r="P578" s="433"/>
      <c r="Q578" s="435" t="str">
        <f t="shared" si="241"/>
        <v/>
      </c>
      <c r="R578" s="433"/>
      <c r="S578" s="436" t="str">
        <f t="shared" si="242"/>
        <v/>
      </c>
      <c r="T578" s="437">
        <f ca="1">SUMIF($N$8:S$9,"QUANT.",N578:S578)</f>
        <v>0</v>
      </c>
      <c r="U578" s="438">
        <f t="shared" ca="1" si="237"/>
        <v>0</v>
      </c>
      <c r="V578" s="450" t="str">
        <f t="shared" si="239"/>
        <v/>
      </c>
      <c r="W578" s="451">
        <f t="shared" ca="1" si="243"/>
        <v>0</v>
      </c>
      <c r="X578" s="451" t="e">
        <f t="shared" ca="1" si="244"/>
        <v>#VALUE!</v>
      </c>
    </row>
    <row r="579" spans="1:24">
      <c r="A579" s="615"/>
      <c r="B579" s="621"/>
      <c r="C579" s="595" t="str">
        <f>IF($B579="","",IFERROR(VLOOKUP($B579,SERVIÇOS!$A:$F,2,0),IFERROR(VLOOKUP($B579,'COMPOSIÇÕES COMPLEMENTARES '!$C:$K,2,0),"")))</f>
        <v/>
      </c>
      <c r="D579" s="617" t="str">
        <f>IF($B579="","",IFERROR(VLOOKUP($B579,SERVIÇOS!$A:$F,3,0),IFERROR(VLOOKUP($B579,'COMPOSIÇÕES COMPLEMENTARES '!$C:$K,3,0),"")))</f>
        <v/>
      </c>
      <c r="E579" s="618"/>
      <c r="F579" s="619" t="str">
        <f>IF($B579="","",IFERROR(VLOOKUP($B579,SERVIÇOS!$A:$F,4,0),IFERROR(VLOOKUP($B579,'COMPOSIÇÕES COMPLEMENTARES '!$C:$K,6,0),"")))</f>
        <v/>
      </c>
      <c r="G579" s="619" t="str">
        <f>IF($B579="","",IFERROR(VLOOKUP($B579,SERVIÇOS!$A:$F,5,0),IFERROR(VLOOKUP($B579,'COMPOSIÇÕES COMPLEMENTARES '!$C:$K,7,0),"")))</f>
        <v/>
      </c>
      <c r="H579" s="619" t="str">
        <f t="shared" si="238"/>
        <v/>
      </c>
      <c r="I579" s="619" t="str">
        <f t="shared" si="234"/>
        <v/>
      </c>
      <c r="J579" s="619" t="str">
        <f t="shared" si="235"/>
        <v/>
      </c>
      <c r="K579" s="619" t="str">
        <f t="shared" si="236"/>
        <v/>
      </c>
      <c r="L579" s="619"/>
      <c r="N579" s="433"/>
      <c r="O579" s="434" t="str">
        <f t="shared" si="240"/>
        <v/>
      </c>
      <c r="P579" s="433"/>
      <c r="Q579" s="435" t="str">
        <f t="shared" si="241"/>
        <v/>
      </c>
      <c r="R579" s="433"/>
      <c r="S579" s="436" t="str">
        <f t="shared" si="242"/>
        <v/>
      </c>
      <c r="T579" s="437">
        <f ca="1">SUMIF($N$8:S$9,"QUANT.",N579:S579)</f>
        <v>0</v>
      </c>
      <c r="U579" s="438">
        <f t="shared" ca="1" si="237"/>
        <v>0</v>
      </c>
      <c r="V579" s="450" t="str">
        <f t="shared" si="239"/>
        <v/>
      </c>
      <c r="W579" s="451">
        <f t="shared" ca="1" si="243"/>
        <v>0</v>
      </c>
      <c r="X579" s="451" t="e">
        <f t="shared" ca="1" si="244"/>
        <v>#VALUE!</v>
      </c>
    </row>
    <row r="580" spans="1:24">
      <c r="A580" s="615"/>
      <c r="B580" s="621"/>
      <c r="C580" s="595" t="str">
        <f>IF($B580="","",IFERROR(VLOOKUP($B580,SERVIÇOS!$A:$F,2,0),IFERROR(VLOOKUP($B580,'COMPOSIÇÕES COMPLEMENTARES '!$C:$K,2,0),"")))</f>
        <v/>
      </c>
      <c r="D580" s="617" t="str">
        <f>IF($B580="","",IFERROR(VLOOKUP($B580,SERVIÇOS!$A:$F,3,0),IFERROR(VLOOKUP($B580,'COMPOSIÇÕES COMPLEMENTARES '!$C:$K,3,0),"")))</f>
        <v/>
      </c>
      <c r="E580" s="618"/>
      <c r="F580" s="619" t="str">
        <f>IF($B580="","",IFERROR(VLOOKUP($B580,SERVIÇOS!$A:$F,4,0),IFERROR(VLOOKUP($B580,'COMPOSIÇÕES COMPLEMENTARES '!$C:$K,6,0),"")))</f>
        <v/>
      </c>
      <c r="G580" s="619" t="str">
        <f>IF($B580="","",IFERROR(VLOOKUP($B580,SERVIÇOS!$A:$F,5,0),IFERROR(VLOOKUP($B580,'COMPOSIÇÕES COMPLEMENTARES '!$C:$K,7,0),"")))</f>
        <v/>
      </c>
      <c r="H580" s="619" t="str">
        <f t="shared" si="238"/>
        <v/>
      </c>
      <c r="I580" s="619" t="str">
        <f t="shared" si="234"/>
        <v/>
      </c>
      <c r="J580" s="619" t="str">
        <f t="shared" si="235"/>
        <v/>
      </c>
      <c r="K580" s="619" t="str">
        <f t="shared" si="236"/>
        <v/>
      </c>
      <c r="L580" s="619"/>
      <c r="N580" s="433"/>
      <c r="O580" s="434" t="str">
        <f t="shared" si="240"/>
        <v/>
      </c>
      <c r="P580" s="433"/>
      <c r="Q580" s="435" t="str">
        <f t="shared" si="241"/>
        <v/>
      </c>
      <c r="R580" s="433"/>
      <c r="S580" s="436" t="str">
        <f t="shared" si="242"/>
        <v/>
      </c>
      <c r="T580" s="437">
        <f ca="1">SUMIF($N$8:S$9,"QUANT.",N580:S580)</f>
        <v>0</v>
      </c>
      <c r="U580" s="438">
        <f t="shared" ca="1" si="237"/>
        <v>0</v>
      </c>
      <c r="V580" s="450" t="str">
        <f t="shared" si="239"/>
        <v/>
      </c>
      <c r="W580" s="451">
        <f t="shared" ca="1" si="243"/>
        <v>0</v>
      </c>
      <c r="X580" s="451" t="e">
        <f t="shared" ca="1" si="244"/>
        <v>#VALUE!</v>
      </c>
    </row>
    <row r="581" spans="1:24">
      <c r="A581" s="615"/>
      <c r="B581" s="621"/>
      <c r="C581" s="595" t="str">
        <f>IF($B581="","",IFERROR(VLOOKUP($B581,SERVIÇOS!$A:$F,2,0),IFERROR(VLOOKUP($B581,'COMPOSIÇÕES COMPLEMENTARES '!$C:$K,2,0),"")))</f>
        <v/>
      </c>
      <c r="D581" s="617" t="str">
        <f>IF($B581="","",IFERROR(VLOOKUP($B581,SERVIÇOS!$A:$F,3,0),IFERROR(VLOOKUP($B581,'COMPOSIÇÕES COMPLEMENTARES '!$C:$K,3,0),"")))</f>
        <v/>
      </c>
      <c r="E581" s="618"/>
      <c r="F581" s="619" t="str">
        <f>IF($B581="","",IFERROR(VLOOKUP($B581,SERVIÇOS!$A:$F,4,0),IFERROR(VLOOKUP($B581,'COMPOSIÇÕES COMPLEMENTARES '!$C:$K,6,0),"")))</f>
        <v/>
      </c>
      <c r="G581" s="619" t="str">
        <f>IF($B581="","",IFERROR(VLOOKUP($B581,SERVIÇOS!$A:$F,5,0),IFERROR(VLOOKUP($B581,'COMPOSIÇÕES COMPLEMENTARES '!$C:$K,7,0),"")))</f>
        <v/>
      </c>
      <c r="H581" s="619" t="str">
        <f t="shared" si="238"/>
        <v/>
      </c>
      <c r="I581" s="619" t="str">
        <f t="shared" si="234"/>
        <v/>
      </c>
      <c r="J581" s="619" t="str">
        <f t="shared" si="235"/>
        <v/>
      </c>
      <c r="K581" s="619" t="str">
        <f t="shared" si="236"/>
        <v/>
      </c>
      <c r="L581" s="619"/>
      <c r="N581" s="433"/>
      <c r="O581" s="434" t="str">
        <f t="shared" si="240"/>
        <v/>
      </c>
      <c r="P581" s="433"/>
      <c r="Q581" s="435" t="str">
        <f t="shared" si="241"/>
        <v/>
      </c>
      <c r="R581" s="433"/>
      <c r="S581" s="436" t="str">
        <f t="shared" si="242"/>
        <v/>
      </c>
      <c r="T581" s="437">
        <f ca="1">SUMIF($N$8:S$9,"QUANT.",N581:S581)</f>
        <v>0</v>
      </c>
      <c r="U581" s="438">
        <f t="shared" ca="1" si="237"/>
        <v>0</v>
      </c>
      <c r="V581" s="450" t="str">
        <f t="shared" si="239"/>
        <v/>
      </c>
      <c r="W581" s="451">
        <f t="shared" ca="1" si="243"/>
        <v>0</v>
      </c>
      <c r="X581" s="451" t="e">
        <f t="shared" ca="1" si="244"/>
        <v>#VALUE!</v>
      </c>
    </row>
    <row r="582" spans="1:24">
      <c r="A582" s="615"/>
      <c r="B582" s="621"/>
      <c r="C582" s="595" t="str">
        <f>IF($B582="","",IFERROR(VLOOKUP($B582,SERVIÇOS!$A:$F,2,0),IFERROR(VLOOKUP($B582,'COMPOSIÇÕES COMPLEMENTARES '!$C:$K,2,0),"")))</f>
        <v/>
      </c>
      <c r="D582" s="617" t="str">
        <f>IF($B582="","",IFERROR(VLOOKUP($B582,SERVIÇOS!$A:$F,3,0),IFERROR(VLOOKUP($B582,'COMPOSIÇÕES COMPLEMENTARES '!$C:$K,3,0),"")))</f>
        <v/>
      </c>
      <c r="E582" s="618"/>
      <c r="F582" s="619" t="str">
        <f>IF($B582="","",IFERROR(VLOOKUP($B582,SERVIÇOS!$A:$F,4,0),IFERROR(VLOOKUP($B582,'COMPOSIÇÕES COMPLEMENTARES '!$C:$K,6,0),"")))</f>
        <v/>
      </c>
      <c r="G582" s="619" t="str">
        <f>IF($B582="","",IFERROR(VLOOKUP($B582,SERVIÇOS!$A:$F,5,0),IFERROR(VLOOKUP($B582,'COMPOSIÇÕES COMPLEMENTARES '!$C:$K,7,0),"")))</f>
        <v/>
      </c>
      <c r="H582" s="619" t="str">
        <f t="shared" si="238"/>
        <v/>
      </c>
      <c r="I582" s="619" t="str">
        <f t="shared" si="234"/>
        <v/>
      </c>
      <c r="J582" s="619" t="str">
        <f t="shared" si="235"/>
        <v/>
      </c>
      <c r="K582" s="619" t="str">
        <f t="shared" si="236"/>
        <v/>
      </c>
      <c r="L582" s="619"/>
      <c r="N582" s="433"/>
      <c r="O582" s="434" t="str">
        <f t="shared" si="240"/>
        <v/>
      </c>
      <c r="P582" s="433"/>
      <c r="Q582" s="435" t="str">
        <f t="shared" si="241"/>
        <v/>
      </c>
      <c r="R582" s="433"/>
      <c r="S582" s="436" t="str">
        <f t="shared" si="242"/>
        <v/>
      </c>
      <c r="T582" s="437">
        <f ca="1">SUMIF($N$8:S$9,"QUANT.",N582:S582)</f>
        <v>0</v>
      </c>
      <c r="U582" s="438">
        <f t="shared" ca="1" si="237"/>
        <v>0</v>
      </c>
      <c r="V582" s="450" t="str">
        <f t="shared" si="239"/>
        <v/>
      </c>
      <c r="W582" s="451">
        <f t="shared" ca="1" si="243"/>
        <v>0</v>
      </c>
      <c r="X582" s="451" t="e">
        <f t="shared" ca="1" si="244"/>
        <v>#VALUE!</v>
      </c>
    </row>
    <row r="583" spans="1:24">
      <c r="A583" s="615"/>
      <c r="B583" s="621"/>
      <c r="C583" s="595" t="str">
        <f>IF($B583="","",IFERROR(VLOOKUP($B583,SERVIÇOS!$A:$F,2,0),IFERROR(VLOOKUP($B583,'COMPOSIÇÕES COMPLEMENTARES '!$C:$K,2,0),"")))</f>
        <v/>
      </c>
      <c r="D583" s="617" t="str">
        <f>IF($B583="","",IFERROR(VLOOKUP($B583,SERVIÇOS!$A:$F,3,0),IFERROR(VLOOKUP($B583,'COMPOSIÇÕES COMPLEMENTARES '!$C:$K,3,0),"")))</f>
        <v/>
      </c>
      <c r="E583" s="618"/>
      <c r="F583" s="619" t="str">
        <f>IF($B583="","",IFERROR(VLOOKUP($B583,SERVIÇOS!$A:$F,4,0),IFERROR(VLOOKUP($B583,'COMPOSIÇÕES COMPLEMENTARES '!$C:$K,6,0),"")))</f>
        <v/>
      </c>
      <c r="G583" s="619" t="str">
        <f>IF($B583="","",IFERROR(VLOOKUP($B583,SERVIÇOS!$A:$F,5,0),IFERROR(VLOOKUP($B583,'COMPOSIÇÕES COMPLEMENTARES '!$C:$K,7,0),"")))</f>
        <v/>
      </c>
      <c r="H583" s="619" t="str">
        <f t="shared" si="238"/>
        <v/>
      </c>
      <c r="I583" s="619" t="str">
        <f t="shared" si="234"/>
        <v/>
      </c>
      <c r="J583" s="619" t="str">
        <f t="shared" si="235"/>
        <v/>
      </c>
      <c r="K583" s="619" t="str">
        <f t="shared" si="236"/>
        <v/>
      </c>
      <c r="L583" s="619"/>
      <c r="N583" s="433"/>
      <c r="O583" s="434" t="str">
        <f t="shared" si="240"/>
        <v/>
      </c>
      <c r="P583" s="433"/>
      <c r="Q583" s="435" t="str">
        <f t="shared" si="241"/>
        <v/>
      </c>
      <c r="R583" s="433"/>
      <c r="S583" s="436" t="str">
        <f t="shared" si="242"/>
        <v/>
      </c>
      <c r="T583" s="437">
        <f ca="1">SUMIF($N$8:S$9,"QUANT.",N583:S583)</f>
        <v>0</v>
      </c>
      <c r="U583" s="438">
        <f t="shared" ca="1" si="237"/>
        <v>0</v>
      </c>
      <c r="V583" s="450" t="str">
        <f t="shared" si="239"/>
        <v/>
      </c>
      <c r="W583" s="451">
        <f t="shared" ca="1" si="243"/>
        <v>0</v>
      </c>
      <c r="X583" s="451" t="e">
        <f t="shared" ca="1" si="244"/>
        <v>#VALUE!</v>
      </c>
    </row>
    <row r="584" spans="1:24">
      <c r="A584" s="615"/>
      <c r="B584" s="621"/>
      <c r="C584" s="595" t="str">
        <f>IF($B584="","",IFERROR(VLOOKUP($B584,SERVIÇOS!$A:$F,2,0),IFERROR(VLOOKUP($B584,'COMPOSIÇÕES COMPLEMENTARES '!$C:$K,2,0),"")))</f>
        <v/>
      </c>
      <c r="D584" s="617" t="str">
        <f>IF($B584="","",IFERROR(VLOOKUP($B584,SERVIÇOS!$A:$F,3,0),IFERROR(VLOOKUP($B584,'COMPOSIÇÕES COMPLEMENTARES '!$C:$K,3,0),"")))</f>
        <v/>
      </c>
      <c r="E584" s="618"/>
      <c r="F584" s="619" t="str">
        <f>IF($B584="","",IFERROR(VLOOKUP($B584,SERVIÇOS!$A:$F,4,0),IFERROR(VLOOKUP($B584,'COMPOSIÇÕES COMPLEMENTARES '!$C:$K,6,0),"")))</f>
        <v/>
      </c>
      <c r="G584" s="619" t="str">
        <f>IF($B584="","",IFERROR(VLOOKUP($B584,SERVIÇOS!$A:$F,5,0),IFERROR(VLOOKUP($B584,'COMPOSIÇÕES COMPLEMENTARES '!$C:$K,7,0),"")))</f>
        <v/>
      </c>
      <c r="H584" s="619" t="str">
        <f t="shared" si="238"/>
        <v/>
      </c>
      <c r="I584" s="619" t="str">
        <f t="shared" ref="I584:I647" si="245">IF(E584="","",TRUNC((E584*F584),2))</f>
        <v/>
      </c>
      <c r="J584" s="619" t="str">
        <f t="shared" ref="J584:J647" si="246">IF(E584="","",TRUNC((E584*G584),2))</f>
        <v/>
      </c>
      <c r="K584" s="619" t="str">
        <f t="shared" si="236"/>
        <v/>
      </c>
      <c r="L584" s="619"/>
      <c r="N584" s="433"/>
      <c r="O584" s="434" t="str">
        <f t="shared" si="240"/>
        <v/>
      </c>
      <c r="P584" s="433"/>
      <c r="Q584" s="435" t="str">
        <f t="shared" si="241"/>
        <v/>
      </c>
      <c r="R584" s="433"/>
      <c r="S584" s="436" t="str">
        <f t="shared" si="242"/>
        <v/>
      </c>
      <c r="T584" s="437">
        <f ca="1">SUMIF($N$8:S$9,"QUANT.",N584:S584)</f>
        <v>0</v>
      </c>
      <c r="U584" s="438">
        <f t="shared" ca="1" si="237"/>
        <v>0</v>
      </c>
      <c r="V584" s="450" t="str">
        <f t="shared" si="239"/>
        <v/>
      </c>
      <c r="W584" s="451">
        <f t="shared" ca="1" si="243"/>
        <v>0</v>
      </c>
      <c r="X584" s="451" t="e">
        <f t="shared" ca="1" si="244"/>
        <v>#VALUE!</v>
      </c>
    </row>
    <row r="585" spans="1:24">
      <c r="A585" s="615"/>
      <c r="B585" s="621"/>
      <c r="C585" s="595" t="str">
        <f>IF($B585="","",IFERROR(VLOOKUP($B585,SERVIÇOS!$A:$F,2,0),IFERROR(VLOOKUP($B585,'COMPOSIÇÕES COMPLEMENTARES '!$C:$K,2,0),"")))</f>
        <v/>
      </c>
      <c r="D585" s="617" t="str">
        <f>IF($B585="","",IFERROR(VLOOKUP($B585,SERVIÇOS!$A:$F,3,0),IFERROR(VLOOKUP($B585,'COMPOSIÇÕES COMPLEMENTARES '!$C:$K,3,0),"")))</f>
        <v/>
      </c>
      <c r="E585" s="618"/>
      <c r="F585" s="619" t="str">
        <f>IF($B585="","",IFERROR(VLOOKUP($B585,SERVIÇOS!$A:$F,4,0),IFERROR(VLOOKUP($B585,'COMPOSIÇÕES COMPLEMENTARES '!$C:$K,6,0),"")))</f>
        <v/>
      </c>
      <c r="G585" s="619" t="str">
        <f>IF($B585="","",IFERROR(VLOOKUP($B585,SERVIÇOS!$A:$F,5,0),IFERROR(VLOOKUP($B585,'COMPOSIÇÕES COMPLEMENTARES '!$C:$K,7,0),"")))</f>
        <v/>
      </c>
      <c r="H585" s="619" t="str">
        <f t="shared" si="238"/>
        <v/>
      </c>
      <c r="I585" s="619" t="str">
        <f t="shared" si="245"/>
        <v/>
      </c>
      <c r="J585" s="619" t="str">
        <f t="shared" si="246"/>
        <v/>
      </c>
      <c r="K585" s="619" t="str">
        <f t="shared" si="236"/>
        <v/>
      </c>
      <c r="L585" s="619"/>
      <c r="N585" s="433"/>
      <c r="O585" s="434" t="str">
        <f t="shared" si="240"/>
        <v/>
      </c>
      <c r="P585" s="433"/>
      <c r="Q585" s="435" t="str">
        <f t="shared" si="241"/>
        <v/>
      </c>
      <c r="R585" s="433"/>
      <c r="S585" s="436" t="str">
        <f t="shared" si="242"/>
        <v/>
      </c>
      <c r="T585" s="437">
        <f ca="1">SUMIF($N$8:S$9,"QUANT.",N585:S585)</f>
        <v>0</v>
      </c>
      <c r="U585" s="438">
        <f t="shared" ca="1" si="237"/>
        <v>0</v>
      </c>
      <c r="V585" s="450" t="str">
        <f t="shared" si="239"/>
        <v/>
      </c>
      <c r="W585" s="451">
        <f t="shared" ca="1" si="243"/>
        <v>0</v>
      </c>
      <c r="X585" s="451" t="e">
        <f t="shared" ca="1" si="244"/>
        <v>#VALUE!</v>
      </c>
    </row>
    <row r="586" spans="1:24">
      <c r="A586" s="615"/>
      <c r="B586" s="621"/>
      <c r="C586" s="595" t="str">
        <f>IF($B586="","",IFERROR(VLOOKUP($B586,SERVIÇOS!$A:$F,2,0),IFERROR(VLOOKUP($B586,'COMPOSIÇÕES COMPLEMENTARES '!$C:$K,2,0),"")))</f>
        <v/>
      </c>
      <c r="D586" s="617" t="str">
        <f>IF($B586="","",IFERROR(VLOOKUP($B586,SERVIÇOS!$A:$F,3,0),IFERROR(VLOOKUP($B586,'COMPOSIÇÕES COMPLEMENTARES '!$C:$K,3,0),"")))</f>
        <v/>
      </c>
      <c r="E586" s="618"/>
      <c r="F586" s="619" t="str">
        <f>IF($B586="","",IFERROR(VLOOKUP($B586,SERVIÇOS!$A:$F,4,0),IFERROR(VLOOKUP($B586,'COMPOSIÇÕES COMPLEMENTARES '!$C:$K,6,0),"")))</f>
        <v/>
      </c>
      <c r="G586" s="619" t="str">
        <f>IF($B586="","",IFERROR(VLOOKUP($B586,SERVIÇOS!$A:$F,5,0),IFERROR(VLOOKUP($B586,'COMPOSIÇÕES COMPLEMENTARES '!$C:$K,7,0),"")))</f>
        <v/>
      </c>
      <c r="H586" s="619" t="str">
        <f t="shared" si="238"/>
        <v/>
      </c>
      <c r="I586" s="619" t="str">
        <f t="shared" si="245"/>
        <v/>
      </c>
      <c r="J586" s="619" t="str">
        <f t="shared" si="246"/>
        <v/>
      </c>
      <c r="K586" s="619" t="str">
        <f t="shared" si="236"/>
        <v/>
      </c>
      <c r="L586" s="619"/>
      <c r="N586" s="433"/>
      <c r="O586" s="434" t="str">
        <f t="shared" si="240"/>
        <v/>
      </c>
      <c r="P586" s="433"/>
      <c r="Q586" s="435" t="str">
        <f t="shared" si="241"/>
        <v/>
      </c>
      <c r="R586" s="433"/>
      <c r="S586" s="436" t="str">
        <f t="shared" si="242"/>
        <v/>
      </c>
      <c r="T586" s="437">
        <f ca="1">SUMIF($N$8:S$9,"QUANT.",N586:S586)</f>
        <v>0</v>
      </c>
      <c r="U586" s="438">
        <f t="shared" ca="1" si="237"/>
        <v>0</v>
      </c>
      <c r="V586" s="450" t="str">
        <f t="shared" si="239"/>
        <v/>
      </c>
      <c r="W586" s="451">
        <f t="shared" ca="1" si="243"/>
        <v>0</v>
      </c>
      <c r="X586" s="451" t="e">
        <f t="shared" ca="1" si="244"/>
        <v>#VALUE!</v>
      </c>
    </row>
    <row r="587" spans="1:24">
      <c r="A587" s="615"/>
      <c r="B587" s="621"/>
      <c r="C587" s="595" t="str">
        <f>IF($B587="","",IFERROR(VLOOKUP($B587,SERVIÇOS!$A:$F,2,0),IFERROR(VLOOKUP($B587,'COMPOSIÇÕES COMPLEMENTARES '!$C:$K,2,0),"")))</f>
        <v/>
      </c>
      <c r="D587" s="617" t="str">
        <f>IF($B587="","",IFERROR(VLOOKUP($B587,SERVIÇOS!$A:$F,3,0),IFERROR(VLOOKUP($B587,'COMPOSIÇÕES COMPLEMENTARES '!$C:$K,3,0),"")))</f>
        <v/>
      </c>
      <c r="E587" s="618"/>
      <c r="F587" s="619" t="str">
        <f>IF($B587="","",IFERROR(VLOOKUP($B587,SERVIÇOS!$A:$F,4,0),IFERROR(VLOOKUP($B587,'COMPOSIÇÕES COMPLEMENTARES '!$C:$K,6,0),"")))</f>
        <v/>
      </c>
      <c r="G587" s="619" t="str">
        <f>IF($B587="","",IFERROR(VLOOKUP($B587,SERVIÇOS!$A:$F,5,0),IFERROR(VLOOKUP($B587,'COMPOSIÇÕES COMPLEMENTARES '!$C:$K,7,0),"")))</f>
        <v/>
      </c>
      <c r="H587" s="619" t="str">
        <f t="shared" si="238"/>
        <v/>
      </c>
      <c r="I587" s="619" t="str">
        <f t="shared" si="245"/>
        <v/>
      </c>
      <c r="J587" s="619" t="str">
        <f t="shared" si="246"/>
        <v/>
      </c>
      <c r="K587" s="619" t="str">
        <f t="shared" si="236"/>
        <v/>
      </c>
      <c r="L587" s="619"/>
      <c r="N587" s="433"/>
      <c r="O587" s="434" t="str">
        <f t="shared" si="240"/>
        <v/>
      </c>
      <c r="P587" s="433"/>
      <c r="Q587" s="435" t="str">
        <f t="shared" si="241"/>
        <v/>
      </c>
      <c r="R587" s="433"/>
      <c r="S587" s="436" t="str">
        <f t="shared" si="242"/>
        <v/>
      </c>
      <c r="T587" s="437">
        <f ca="1">SUMIF($N$8:S$9,"QUANT.",N587:S587)</f>
        <v>0</v>
      </c>
      <c r="U587" s="438">
        <f t="shared" ca="1" si="237"/>
        <v>0</v>
      </c>
      <c r="V587" s="450" t="str">
        <f t="shared" si="239"/>
        <v/>
      </c>
      <c r="W587" s="451">
        <f t="shared" ca="1" si="243"/>
        <v>0</v>
      </c>
      <c r="X587" s="451" t="e">
        <f t="shared" ca="1" si="244"/>
        <v>#VALUE!</v>
      </c>
    </row>
    <row r="588" spans="1:24">
      <c r="A588" s="615"/>
      <c r="B588" s="621"/>
      <c r="C588" s="595" t="str">
        <f>IF($B588="","",IFERROR(VLOOKUP($B588,SERVIÇOS!$A:$F,2,0),IFERROR(VLOOKUP($B588,'COMPOSIÇÕES COMPLEMENTARES '!$C:$K,2,0),"")))</f>
        <v/>
      </c>
      <c r="D588" s="617" t="str">
        <f>IF($B588="","",IFERROR(VLOOKUP($B588,SERVIÇOS!$A:$F,3,0),IFERROR(VLOOKUP($B588,'COMPOSIÇÕES COMPLEMENTARES '!$C:$K,3,0),"")))</f>
        <v/>
      </c>
      <c r="E588" s="618"/>
      <c r="F588" s="619" t="str">
        <f>IF($B588="","",IFERROR(VLOOKUP($B588,SERVIÇOS!$A:$F,4,0),IFERROR(VLOOKUP($B588,'COMPOSIÇÕES COMPLEMENTARES '!$C:$K,6,0),"")))</f>
        <v/>
      </c>
      <c r="G588" s="619" t="str">
        <f>IF($B588="","",IFERROR(VLOOKUP($B588,SERVIÇOS!$A:$F,5,0),IFERROR(VLOOKUP($B588,'COMPOSIÇÕES COMPLEMENTARES '!$C:$K,7,0),"")))</f>
        <v/>
      </c>
      <c r="H588" s="619" t="str">
        <f t="shared" si="238"/>
        <v/>
      </c>
      <c r="I588" s="619" t="str">
        <f t="shared" si="245"/>
        <v/>
      </c>
      <c r="J588" s="619" t="str">
        <f t="shared" si="246"/>
        <v/>
      </c>
      <c r="K588" s="619" t="str">
        <f t="shared" si="236"/>
        <v/>
      </c>
      <c r="L588" s="619"/>
      <c r="N588" s="433"/>
      <c r="O588" s="434" t="str">
        <f t="shared" si="240"/>
        <v/>
      </c>
      <c r="P588" s="433"/>
      <c r="Q588" s="435" t="str">
        <f t="shared" si="241"/>
        <v/>
      </c>
      <c r="R588" s="433"/>
      <c r="S588" s="436" t="str">
        <f t="shared" si="242"/>
        <v/>
      </c>
      <c r="T588" s="437">
        <f ca="1">SUMIF($N$8:S$9,"QUANT.",N588:S588)</f>
        <v>0</v>
      </c>
      <c r="U588" s="438">
        <f t="shared" ca="1" si="237"/>
        <v>0</v>
      </c>
      <c r="V588" s="450" t="str">
        <f t="shared" si="239"/>
        <v/>
      </c>
      <c r="W588" s="451">
        <f t="shared" ca="1" si="243"/>
        <v>0</v>
      </c>
      <c r="X588" s="451" t="e">
        <f t="shared" ca="1" si="244"/>
        <v>#VALUE!</v>
      </c>
    </row>
    <row r="589" spans="1:24">
      <c r="A589" s="615"/>
      <c r="B589" s="621"/>
      <c r="C589" s="595" t="str">
        <f>IF($B589="","",IFERROR(VLOOKUP($B589,SERVIÇOS!$A:$F,2,0),IFERROR(VLOOKUP($B589,'COMPOSIÇÕES COMPLEMENTARES '!$C:$K,2,0),"")))</f>
        <v/>
      </c>
      <c r="D589" s="617" t="str">
        <f>IF($B589="","",IFERROR(VLOOKUP($B589,SERVIÇOS!$A:$F,3,0),IFERROR(VLOOKUP($B589,'COMPOSIÇÕES COMPLEMENTARES '!$C:$K,3,0),"")))</f>
        <v/>
      </c>
      <c r="E589" s="618"/>
      <c r="F589" s="619" t="str">
        <f>IF($B589="","",IFERROR(VLOOKUP($B589,SERVIÇOS!$A:$F,4,0),IFERROR(VLOOKUP($B589,'COMPOSIÇÕES COMPLEMENTARES '!$C:$K,6,0),"")))</f>
        <v/>
      </c>
      <c r="G589" s="619" t="str">
        <f>IF($B589="","",IFERROR(VLOOKUP($B589,SERVIÇOS!$A:$F,5,0),IFERROR(VLOOKUP($B589,'COMPOSIÇÕES COMPLEMENTARES '!$C:$K,7,0),"")))</f>
        <v/>
      </c>
      <c r="H589" s="619" t="str">
        <f t="shared" si="238"/>
        <v/>
      </c>
      <c r="I589" s="619" t="str">
        <f t="shared" si="245"/>
        <v/>
      </c>
      <c r="J589" s="619" t="str">
        <f t="shared" si="246"/>
        <v/>
      </c>
      <c r="K589" s="619" t="str">
        <f t="shared" si="236"/>
        <v/>
      </c>
      <c r="L589" s="619"/>
      <c r="N589" s="433"/>
      <c r="O589" s="434" t="str">
        <f t="shared" si="240"/>
        <v/>
      </c>
      <c r="P589" s="433"/>
      <c r="Q589" s="435" t="str">
        <f t="shared" si="241"/>
        <v/>
      </c>
      <c r="R589" s="433"/>
      <c r="S589" s="436" t="str">
        <f t="shared" si="242"/>
        <v/>
      </c>
      <c r="T589" s="437">
        <f ca="1">SUMIF($N$8:S$9,"QUANT.",N589:S589)</f>
        <v>0</v>
      </c>
      <c r="U589" s="438">
        <f t="shared" ca="1" si="237"/>
        <v>0</v>
      </c>
      <c r="V589" s="450" t="str">
        <f t="shared" si="239"/>
        <v/>
      </c>
      <c r="W589" s="451">
        <f t="shared" ca="1" si="243"/>
        <v>0</v>
      </c>
      <c r="X589" s="451" t="e">
        <f t="shared" ca="1" si="244"/>
        <v>#VALUE!</v>
      </c>
    </row>
    <row r="590" spans="1:24">
      <c r="A590" s="615"/>
      <c r="B590" s="621"/>
      <c r="C590" s="595" t="str">
        <f>IF($B590="","",IFERROR(VLOOKUP($B590,SERVIÇOS!$A:$F,2,0),IFERROR(VLOOKUP($B590,'COMPOSIÇÕES COMPLEMENTARES '!$C:$K,2,0),"")))</f>
        <v/>
      </c>
      <c r="D590" s="617" t="str">
        <f>IF($B590="","",IFERROR(VLOOKUP($B590,SERVIÇOS!$A:$F,3,0),IFERROR(VLOOKUP($B590,'COMPOSIÇÕES COMPLEMENTARES '!$C:$K,3,0),"")))</f>
        <v/>
      </c>
      <c r="E590" s="618"/>
      <c r="F590" s="619" t="str">
        <f>IF($B590="","",IFERROR(VLOOKUP($B590,SERVIÇOS!$A:$F,4,0),IFERROR(VLOOKUP($B590,'COMPOSIÇÕES COMPLEMENTARES '!$C:$K,6,0),"")))</f>
        <v/>
      </c>
      <c r="G590" s="619" t="str">
        <f>IF($B590="","",IFERROR(VLOOKUP($B590,SERVIÇOS!$A:$F,5,0),IFERROR(VLOOKUP($B590,'COMPOSIÇÕES COMPLEMENTARES '!$C:$K,7,0),"")))</f>
        <v/>
      </c>
      <c r="H590" s="619" t="str">
        <f t="shared" si="238"/>
        <v/>
      </c>
      <c r="I590" s="619" t="str">
        <f t="shared" si="245"/>
        <v/>
      </c>
      <c r="J590" s="619" t="str">
        <f t="shared" si="246"/>
        <v/>
      </c>
      <c r="K590" s="619" t="str">
        <f t="shared" si="236"/>
        <v/>
      </c>
      <c r="L590" s="619"/>
      <c r="N590" s="433"/>
      <c r="O590" s="434" t="str">
        <f t="shared" si="240"/>
        <v/>
      </c>
      <c r="P590" s="433"/>
      <c r="Q590" s="435" t="str">
        <f t="shared" si="241"/>
        <v/>
      </c>
      <c r="R590" s="433"/>
      <c r="S590" s="436" t="str">
        <f t="shared" si="242"/>
        <v/>
      </c>
      <c r="T590" s="437">
        <f ca="1">SUMIF($N$8:S$9,"QUANT.",N590:S590)</f>
        <v>0</v>
      </c>
      <c r="U590" s="438">
        <f t="shared" ca="1" si="237"/>
        <v>0</v>
      </c>
      <c r="V590" s="450" t="str">
        <f t="shared" si="239"/>
        <v/>
      </c>
      <c r="W590" s="451">
        <f t="shared" ca="1" si="243"/>
        <v>0</v>
      </c>
      <c r="X590" s="451" t="e">
        <f t="shared" ca="1" si="244"/>
        <v>#VALUE!</v>
      </c>
    </row>
    <row r="591" spans="1:24">
      <c r="A591" s="615"/>
      <c r="B591" s="621"/>
      <c r="C591" s="595" t="str">
        <f>IF($B591="","",IFERROR(VLOOKUP($B591,SERVIÇOS!$A:$F,2,0),IFERROR(VLOOKUP($B591,'COMPOSIÇÕES COMPLEMENTARES '!$C:$K,2,0),"")))</f>
        <v/>
      </c>
      <c r="D591" s="617" t="str">
        <f>IF($B591="","",IFERROR(VLOOKUP($B591,SERVIÇOS!$A:$F,3,0),IFERROR(VLOOKUP($B591,'COMPOSIÇÕES COMPLEMENTARES '!$C:$K,3,0),"")))</f>
        <v/>
      </c>
      <c r="E591" s="618"/>
      <c r="F591" s="619" t="str">
        <f>IF($B591="","",IFERROR(VLOOKUP($B591,SERVIÇOS!$A:$F,4,0),IFERROR(VLOOKUP($B591,'COMPOSIÇÕES COMPLEMENTARES '!$C:$K,6,0),"")))</f>
        <v/>
      </c>
      <c r="G591" s="619" t="str">
        <f>IF($B591="","",IFERROR(VLOOKUP($B591,SERVIÇOS!$A:$F,5,0),IFERROR(VLOOKUP($B591,'COMPOSIÇÕES COMPLEMENTARES '!$C:$K,7,0),"")))</f>
        <v/>
      </c>
      <c r="H591" s="619" t="str">
        <f t="shared" si="238"/>
        <v/>
      </c>
      <c r="I591" s="619" t="str">
        <f t="shared" si="245"/>
        <v/>
      </c>
      <c r="J591" s="619" t="str">
        <f t="shared" si="246"/>
        <v/>
      </c>
      <c r="K591" s="619" t="str">
        <f t="shared" si="236"/>
        <v/>
      </c>
      <c r="L591" s="619"/>
      <c r="N591" s="433"/>
      <c r="O591" s="434" t="str">
        <f t="shared" si="240"/>
        <v/>
      </c>
      <c r="P591" s="433"/>
      <c r="Q591" s="435" t="str">
        <f t="shared" si="241"/>
        <v/>
      </c>
      <c r="R591" s="433"/>
      <c r="S591" s="436" t="str">
        <f t="shared" si="242"/>
        <v/>
      </c>
      <c r="T591" s="437">
        <f ca="1">SUMIF($N$8:S$9,"QUANT.",N591:S591)</f>
        <v>0</v>
      </c>
      <c r="U591" s="438">
        <f t="shared" ca="1" si="237"/>
        <v>0</v>
      </c>
      <c r="V591" s="450" t="str">
        <f t="shared" si="239"/>
        <v/>
      </c>
      <c r="W591" s="451">
        <f t="shared" ca="1" si="243"/>
        <v>0</v>
      </c>
      <c r="X591" s="451" t="e">
        <f t="shared" ca="1" si="244"/>
        <v>#VALUE!</v>
      </c>
    </row>
    <row r="592" spans="1:24">
      <c r="A592" s="615"/>
      <c r="B592" s="621"/>
      <c r="C592" s="595" t="str">
        <f>IF($B592="","",IFERROR(VLOOKUP($B592,SERVIÇOS!$A:$F,2,0),IFERROR(VLOOKUP($B592,'COMPOSIÇÕES COMPLEMENTARES '!$C:$K,2,0),"")))</f>
        <v/>
      </c>
      <c r="D592" s="617" t="str">
        <f>IF($B592="","",IFERROR(VLOOKUP($B592,SERVIÇOS!$A:$F,3,0),IFERROR(VLOOKUP($B592,'COMPOSIÇÕES COMPLEMENTARES '!$C:$K,3,0),"")))</f>
        <v/>
      </c>
      <c r="E592" s="618"/>
      <c r="F592" s="619" t="str">
        <f>IF($B592="","",IFERROR(VLOOKUP($B592,SERVIÇOS!$A:$F,4,0),IFERROR(VLOOKUP($B592,'COMPOSIÇÕES COMPLEMENTARES '!$C:$K,6,0),"")))</f>
        <v/>
      </c>
      <c r="G592" s="619" t="str">
        <f>IF($B592="","",IFERROR(VLOOKUP($B592,SERVIÇOS!$A:$F,5,0),IFERROR(VLOOKUP($B592,'COMPOSIÇÕES COMPLEMENTARES '!$C:$K,7,0),"")))</f>
        <v/>
      </c>
      <c r="H592" s="619" t="str">
        <f t="shared" si="238"/>
        <v/>
      </c>
      <c r="I592" s="619" t="str">
        <f t="shared" si="245"/>
        <v/>
      </c>
      <c r="J592" s="619" t="str">
        <f t="shared" si="246"/>
        <v/>
      </c>
      <c r="K592" s="619" t="str">
        <f t="shared" si="236"/>
        <v/>
      </c>
      <c r="L592" s="619"/>
      <c r="N592" s="433"/>
      <c r="O592" s="434" t="str">
        <f t="shared" si="240"/>
        <v/>
      </c>
      <c r="P592" s="433"/>
      <c r="Q592" s="435" t="str">
        <f t="shared" si="241"/>
        <v/>
      </c>
      <c r="R592" s="433"/>
      <c r="S592" s="436" t="str">
        <f t="shared" si="242"/>
        <v/>
      </c>
      <c r="T592" s="437">
        <f ca="1">SUMIF($N$8:S$9,"QUANT.",N592:S592)</f>
        <v>0</v>
      </c>
      <c r="U592" s="438">
        <f t="shared" ca="1" si="237"/>
        <v>0</v>
      </c>
      <c r="V592" s="450" t="str">
        <f t="shared" si="239"/>
        <v/>
      </c>
      <c r="W592" s="451">
        <f t="shared" ca="1" si="243"/>
        <v>0</v>
      </c>
      <c r="X592" s="451" t="e">
        <f t="shared" ca="1" si="244"/>
        <v>#VALUE!</v>
      </c>
    </row>
    <row r="593" spans="1:24">
      <c r="A593" s="615"/>
      <c r="B593" s="621"/>
      <c r="C593" s="595" t="str">
        <f>IF($B593="","",IFERROR(VLOOKUP($B593,SERVIÇOS!$A:$F,2,0),IFERROR(VLOOKUP($B593,'COMPOSIÇÕES COMPLEMENTARES '!$C:$K,2,0),"")))</f>
        <v/>
      </c>
      <c r="D593" s="617" t="str">
        <f>IF($B593="","",IFERROR(VLOOKUP($B593,SERVIÇOS!$A:$F,3,0),IFERROR(VLOOKUP($B593,'COMPOSIÇÕES COMPLEMENTARES '!$C:$K,3,0),"")))</f>
        <v/>
      </c>
      <c r="E593" s="618"/>
      <c r="F593" s="619" t="str">
        <f>IF($B593="","",IFERROR(VLOOKUP($B593,SERVIÇOS!$A:$F,4,0),IFERROR(VLOOKUP($B593,'COMPOSIÇÕES COMPLEMENTARES '!$C:$K,6,0),"")))</f>
        <v/>
      </c>
      <c r="G593" s="619" t="str">
        <f>IF($B593="","",IFERROR(VLOOKUP($B593,SERVIÇOS!$A:$F,5,0),IFERROR(VLOOKUP($B593,'COMPOSIÇÕES COMPLEMENTARES '!$C:$K,7,0),"")))</f>
        <v/>
      </c>
      <c r="H593" s="619" t="str">
        <f t="shared" si="238"/>
        <v/>
      </c>
      <c r="I593" s="619" t="str">
        <f t="shared" si="245"/>
        <v/>
      </c>
      <c r="J593" s="619" t="str">
        <f t="shared" si="246"/>
        <v/>
      </c>
      <c r="K593" s="619" t="str">
        <f t="shared" ref="K593:K656" si="247">IF(E593="","",I593+J593)</f>
        <v/>
      </c>
      <c r="L593" s="619"/>
      <c r="N593" s="433"/>
      <c r="O593" s="434" t="str">
        <f t="shared" si="240"/>
        <v/>
      </c>
      <c r="P593" s="433"/>
      <c r="Q593" s="435" t="str">
        <f t="shared" si="241"/>
        <v/>
      </c>
      <c r="R593" s="433"/>
      <c r="S593" s="436" t="str">
        <f t="shared" si="242"/>
        <v/>
      </c>
      <c r="T593" s="437">
        <f ca="1">SUMIF($N$8:S$9,"QUANT.",N593:S593)</f>
        <v>0</v>
      </c>
      <c r="U593" s="438">
        <f t="shared" ca="1" si="237"/>
        <v>0</v>
      </c>
      <c r="V593" s="450" t="str">
        <f t="shared" si="239"/>
        <v/>
      </c>
      <c r="W593" s="451">
        <f t="shared" ca="1" si="243"/>
        <v>0</v>
      </c>
      <c r="X593" s="451" t="e">
        <f t="shared" ca="1" si="244"/>
        <v>#VALUE!</v>
      </c>
    </row>
    <row r="594" spans="1:24">
      <c r="A594" s="615"/>
      <c r="B594" s="621"/>
      <c r="C594" s="595" t="str">
        <f>IF($B594="","",IFERROR(VLOOKUP($B594,SERVIÇOS!$A:$F,2,0),IFERROR(VLOOKUP($B594,'COMPOSIÇÕES COMPLEMENTARES '!$C:$K,2,0),"")))</f>
        <v/>
      </c>
      <c r="D594" s="617" t="str">
        <f>IF($B594="","",IFERROR(VLOOKUP($B594,SERVIÇOS!$A:$F,3,0),IFERROR(VLOOKUP($B594,'COMPOSIÇÕES COMPLEMENTARES '!$C:$K,3,0),"")))</f>
        <v/>
      </c>
      <c r="E594" s="618"/>
      <c r="F594" s="619" t="str">
        <f>IF($B594="","",IFERROR(VLOOKUP($B594,SERVIÇOS!$A:$F,4,0),IFERROR(VLOOKUP($B594,'COMPOSIÇÕES COMPLEMENTARES '!$C:$K,6,0),"")))</f>
        <v/>
      </c>
      <c r="G594" s="619" t="str">
        <f>IF($B594="","",IFERROR(VLOOKUP($B594,SERVIÇOS!$A:$F,5,0),IFERROR(VLOOKUP($B594,'COMPOSIÇÕES COMPLEMENTARES '!$C:$K,7,0),"")))</f>
        <v/>
      </c>
      <c r="H594" s="619" t="str">
        <f t="shared" si="238"/>
        <v/>
      </c>
      <c r="I594" s="619" t="str">
        <f t="shared" si="245"/>
        <v/>
      </c>
      <c r="J594" s="619" t="str">
        <f t="shared" si="246"/>
        <v/>
      </c>
      <c r="K594" s="619" t="str">
        <f t="shared" si="247"/>
        <v/>
      </c>
      <c r="L594" s="619"/>
      <c r="N594" s="433"/>
      <c r="O594" s="434" t="str">
        <f t="shared" si="240"/>
        <v/>
      </c>
      <c r="P594" s="433"/>
      <c r="Q594" s="435" t="str">
        <f t="shared" si="241"/>
        <v/>
      </c>
      <c r="R594" s="433"/>
      <c r="S594" s="436" t="str">
        <f t="shared" si="242"/>
        <v/>
      </c>
      <c r="T594" s="437">
        <f ca="1">SUMIF($N$8:S$9,"QUANT.",N594:S594)</f>
        <v>0</v>
      </c>
      <c r="U594" s="438">
        <f t="shared" ca="1" si="237"/>
        <v>0</v>
      </c>
      <c r="V594" s="450" t="str">
        <f t="shared" si="239"/>
        <v/>
      </c>
      <c r="W594" s="451">
        <f t="shared" ca="1" si="243"/>
        <v>0</v>
      </c>
      <c r="X594" s="451" t="e">
        <f t="shared" ca="1" si="244"/>
        <v>#VALUE!</v>
      </c>
    </row>
    <row r="595" spans="1:24">
      <c r="A595" s="615"/>
      <c r="B595" s="621"/>
      <c r="C595" s="595" t="str">
        <f>IF($B595="","",IFERROR(VLOOKUP($B595,SERVIÇOS!$A:$F,2,0),IFERROR(VLOOKUP($B595,'COMPOSIÇÕES COMPLEMENTARES '!$C:$K,2,0),"")))</f>
        <v/>
      </c>
      <c r="D595" s="617" t="str">
        <f>IF($B595="","",IFERROR(VLOOKUP($B595,SERVIÇOS!$A:$F,3,0),IFERROR(VLOOKUP($B595,'COMPOSIÇÕES COMPLEMENTARES '!$C:$K,3,0),"")))</f>
        <v/>
      </c>
      <c r="E595" s="618"/>
      <c r="F595" s="619" t="str">
        <f>IF($B595="","",IFERROR(VLOOKUP($B595,SERVIÇOS!$A:$F,4,0),IFERROR(VLOOKUP($B595,'COMPOSIÇÕES COMPLEMENTARES '!$C:$K,6,0),"")))</f>
        <v/>
      </c>
      <c r="G595" s="619" t="str">
        <f>IF($B595="","",IFERROR(VLOOKUP($B595,SERVIÇOS!$A:$F,5,0),IFERROR(VLOOKUP($B595,'COMPOSIÇÕES COMPLEMENTARES '!$C:$K,7,0),"")))</f>
        <v/>
      </c>
      <c r="H595" s="619" t="str">
        <f t="shared" si="238"/>
        <v/>
      </c>
      <c r="I595" s="619" t="str">
        <f t="shared" si="245"/>
        <v/>
      </c>
      <c r="J595" s="619" t="str">
        <f t="shared" si="246"/>
        <v/>
      </c>
      <c r="K595" s="619" t="str">
        <f t="shared" si="247"/>
        <v/>
      </c>
      <c r="L595" s="619"/>
      <c r="N595" s="433"/>
      <c r="O595" s="434" t="str">
        <f t="shared" si="240"/>
        <v/>
      </c>
      <c r="P595" s="433"/>
      <c r="Q595" s="435" t="str">
        <f t="shared" si="241"/>
        <v/>
      </c>
      <c r="R595" s="433"/>
      <c r="S595" s="436" t="str">
        <f t="shared" si="242"/>
        <v/>
      </c>
      <c r="T595" s="437">
        <f ca="1">SUMIF($N$8:S$9,"QUANT.",N595:S595)</f>
        <v>0</v>
      </c>
      <c r="U595" s="438">
        <f t="shared" ca="1" si="237"/>
        <v>0</v>
      </c>
      <c r="V595" s="450" t="str">
        <f t="shared" si="239"/>
        <v/>
      </c>
      <c r="W595" s="451">
        <f t="shared" ca="1" si="243"/>
        <v>0</v>
      </c>
      <c r="X595" s="451" t="e">
        <f t="shared" ca="1" si="244"/>
        <v>#VALUE!</v>
      </c>
    </row>
    <row r="596" spans="1:24">
      <c r="A596" s="615"/>
      <c r="B596" s="621"/>
      <c r="C596" s="595" t="str">
        <f>IF($B596="","",IFERROR(VLOOKUP($B596,SERVIÇOS!$A:$F,2,0),IFERROR(VLOOKUP($B596,'COMPOSIÇÕES COMPLEMENTARES '!$C:$K,2,0),"")))</f>
        <v/>
      </c>
      <c r="D596" s="617" t="str">
        <f>IF($B596="","",IFERROR(VLOOKUP($B596,SERVIÇOS!$A:$F,3,0),IFERROR(VLOOKUP($B596,'COMPOSIÇÕES COMPLEMENTARES '!$C:$K,3,0),"")))</f>
        <v/>
      </c>
      <c r="E596" s="618"/>
      <c r="F596" s="619" t="str">
        <f>IF($B596="","",IFERROR(VLOOKUP($B596,SERVIÇOS!$A:$F,4,0),IFERROR(VLOOKUP($B596,'COMPOSIÇÕES COMPLEMENTARES '!$C:$K,6,0),"")))</f>
        <v/>
      </c>
      <c r="G596" s="619" t="str">
        <f>IF($B596="","",IFERROR(VLOOKUP($B596,SERVIÇOS!$A:$F,5,0),IFERROR(VLOOKUP($B596,'COMPOSIÇÕES COMPLEMENTARES '!$C:$K,7,0),"")))</f>
        <v/>
      </c>
      <c r="H596" s="619" t="str">
        <f t="shared" si="238"/>
        <v/>
      </c>
      <c r="I596" s="619" t="str">
        <f t="shared" si="245"/>
        <v/>
      </c>
      <c r="J596" s="619" t="str">
        <f t="shared" si="246"/>
        <v/>
      </c>
      <c r="K596" s="619" t="str">
        <f t="shared" si="247"/>
        <v/>
      </c>
      <c r="L596" s="619"/>
      <c r="N596" s="433"/>
      <c r="O596" s="434" t="str">
        <f t="shared" si="240"/>
        <v/>
      </c>
      <c r="P596" s="433"/>
      <c r="Q596" s="435" t="str">
        <f t="shared" si="241"/>
        <v/>
      </c>
      <c r="R596" s="433"/>
      <c r="S596" s="436" t="str">
        <f t="shared" si="242"/>
        <v/>
      </c>
      <c r="T596" s="437">
        <f ca="1">SUMIF($N$8:S$9,"QUANT.",N596:S596)</f>
        <v>0</v>
      </c>
      <c r="U596" s="438">
        <f t="shared" ca="1" si="237"/>
        <v>0</v>
      </c>
      <c r="V596" s="450" t="str">
        <f t="shared" si="239"/>
        <v/>
      </c>
      <c r="W596" s="451">
        <f t="shared" ca="1" si="243"/>
        <v>0</v>
      </c>
      <c r="X596" s="451" t="e">
        <f t="shared" ca="1" si="244"/>
        <v>#VALUE!</v>
      </c>
    </row>
    <row r="597" spans="1:24">
      <c r="A597" s="615"/>
      <c r="B597" s="621"/>
      <c r="C597" s="595" t="str">
        <f>IF($B597="","",IFERROR(VLOOKUP($B597,SERVIÇOS!$A:$F,2,0),IFERROR(VLOOKUP($B597,'COMPOSIÇÕES COMPLEMENTARES '!$C:$K,2,0),"")))</f>
        <v/>
      </c>
      <c r="D597" s="617" t="str">
        <f>IF($B597="","",IFERROR(VLOOKUP($B597,SERVIÇOS!$A:$F,3,0),IFERROR(VLOOKUP($B597,'COMPOSIÇÕES COMPLEMENTARES '!$C:$K,3,0),"")))</f>
        <v/>
      </c>
      <c r="E597" s="618"/>
      <c r="F597" s="619" t="str">
        <f>IF($B597="","",IFERROR(VLOOKUP($B597,SERVIÇOS!$A:$F,4,0),IFERROR(VLOOKUP($B597,'COMPOSIÇÕES COMPLEMENTARES '!$C:$K,6,0),"")))</f>
        <v/>
      </c>
      <c r="G597" s="619" t="str">
        <f>IF($B597="","",IFERROR(VLOOKUP($B597,SERVIÇOS!$A:$F,5,0),IFERROR(VLOOKUP($B597,'COMPOSIÇÕES COMPLEMENTARES '!$C:$K,7,0),"")))</f>
        <v/>
      </c>
      <c r="H597" s="619" t="str">
        <f t="shared" si="238"/>
        <v/>
      </c>
      <c r="I597" s="619" t="str">
        <f t="shared" si="245"/>
        <v/>
      </c>
      <c r="J597" s="619" t="str">
        <f t="shared" si="246"/>
        <v/>
      </c>
      <c r="K597" s="619" t="str">
        <f t="shared" si="247"/>
        <v/>
      </c>
      <c r="L597" s="619"/>
      <c r="N597" s="433"/>
      <c r="O597" s="434" t="str">
        <f t="shared" si="240"/>
        <v/>
      </c>
      <c r="P597" s="433"/>
      <c r="Q597" s="435" t="str">
        <f t="shared" si="241"/>
        <v/>
      </c>
      <c r="R597" s="433"/>
      <c r="S597" s="436" t="str">
        <f t="shared" si="242"/>
        <v/>
      </c>
      <c r="T597" s="437">
        <f ca="1">SUMIF($N$8:S$9,"QUANT.",N597:S597)</f>
        <v>0</v>
      </c>
      <c r="U597" s="438">
        <f t="shared" ca="1" si="237"/>
        <v>0</v>
      </c>
      <c r="V597" s="450" t="str">
        <f t="shared" si="239"/>
        <v/>
      </c>
      <c r="W597" s="451">
        <f t="shared" ca="1" si="243"/>
        <v>0</v>
      </c>
      <c r="X597" s="451" t="e">
        <f t="shared" ca="1" si="244"/>
        <v>#VALUE!</v>
      </c>
    </row>
    <row r="598" spans="1:24">
      <c r="A598" s="615"/>
      <c r="B598" s="621"/>
      <c r="C598" s="595" t="str">
        <f>IF($B598="","",IFERROR(VLOOKUP($B598,SERVIÇOS!$A:$F,2,0),IFERROR(VLOOKUP($B598,'COMPOSIÇÕES COMPLEMENTARES '!$C:$K,2,0),"")))</f>
        <v/>
      </c>
      <c r="D598" s="617" t="str">
        <f>IF($B598="","",IFERROR(VLOOKUP($B598,SERVIÇOS!$A:$F,3,0),IFERROR(VLOOKUP($B598,'COMPOSIÇÕES COMPLEMENTARES '!$C:$K,3,0),"")))</f>
        <v/>
      </c>
      <c r="E598" s="618"/>
      <c r="F598" s="619" t="str">
        <f>IF($B598="","",IFERROR(VLOOKUP($B598,SERVIÇOS!$A:$F,4,0),IFERROR(VLOOKUP($B598,'COMPOSIÇÕES COMPLEMENTARES '!$C:$K,6,0),"")))</f>
        <v/>
      </c>
      <c r="G598" s="619" t="str">
        <f>IF($B598="","",IFERROR(VLOOKUP($B598,SERVIÇOS!$A:$F,5,0),IFERROR(VLOOKUP($B598,'COMPOSIÇÕES COMPLEMENTARES '!$C:$K,7,0),"")))</f>
        <v/>
      </c>
      <c r="H598" s="619" t="str">
        <f t="shared" si="238"/>
        <v/>
      </c>
      <c r="I598" s="619" t="str">
        <f t="shared" si="245"/>
        <v/>
      </c>
      <c r="J598" s="619" t="str">
        <f t="shared" si="246"/>
        <v/>
      </c>
      <c r="K598" s="619" t="str">
        <f t="shared" si="247"/>
        <v/>
      </c>
      <c r="L598" s="619"/>
      <c r="N598" s="433"/>
      <c r="O598" s="434" t="str">
        <f t="shared" si="240"/>
        <v/>
      </c>
      <c r="P598" s="433"/>
      <c r="Q598" s="435" t="str">
        <f t="shared" si="241"/>
        <v/>
      </c>
      <c r="R598" s="433"/>
      <c r="S598" s="436" t="str">
        <f t="shared" si="242"/>
        <v/>
      </c>
      <c r="T598" s="437">
        <f ca="1">SUMIF($N$8:S$9,"QUANT.",N598:S598)</f>
        <v>0</v>
      </c>
      <c r="U598" s="438">
        <f t="shared" ca="1" si="237"/>
        <v>0</v>
      </c>
      <c r="V598" s="450" t="str">
        <f t="shared" si="239"/>
        <v/>
      </c>
      <c r="W598" s="451">
        <f t="shared" ca="1" si="243"/>
        <v>0</v>
      </c>
      <c r="X598" s="451" t="e">
        <f t="shared" ca="1" si="244"/>
        <v>#VALUE!</v>
      </c>
    </row>
    <row r="599" spans="1:24">
      <c r="A599" s="615"/>
      <c r="B599" s="621"/>
      <c r="C599" s="595" t="str">
        <f>IF($B599="","",IFERROR(VLOOKUP($B599,SERVIÇOS!$A:$F,2,0),IFERROR(VLOOKUP($B599,'COMPOSIÇÕES COMPLEMENTARES '!$C:$K,2,0),"")))</f>
        <v/>
      </c>
      <c r="D599" s="617" t="str">
        <f>IF($B599="","",IFERROR(VLOOKUP($B599,SERVIÇOS!$A:$F,3,0),IFERROR(VLOOKUP($B599,'COMPOSIÇÕES COMPLEMENTARES '!$C:$K,3,0),"")))</f>
        <v/>
      </c>
      <c r="E599" s="618"/>
      <c r="F599" s="619" t="str">
        <f>IF($B599="","",IFERROR(VLOOKUP($B599,SERVIÇOS!$A:$F,4,0),IFERROR(VLOOKUP($B599,'COMPOSIÇÕES COMPLEMENTARES '!$C:$K,6,0),"")))</f>
        <v/>
      </c>
      <c r="G599" s="619" t="str">
        <f>IF($B599="","",IFERROR(VLOOKUP($B599,SERVIÇOS!$A:$F,5,0),IFERROR(VLOOKUP($B599,'COMPOSIÇÕES COMPLEMENTARES '!$C:$K,7,0),"")))</f>
        <v/>
      </c>
      <c r="H599" s="619" t="str">
        <f t="shared" si="238"/>
        <v/>
      </c>
      <c r="I599" s="619" t="str">
        <f t="shared" si="245"/>
        <v/>
      </c>
      <c r="J599" s="619" t="str">
        <f t="shared" si="246"/>
        <v/>
      </c>
      <c r="K599" s="619" t="str">
        <f t="shared" si="247"/>
        <v/>
      </c>
      <c r="L599" s="619"/>
      <c r="N599" s="433"/>
      <c r="O599" s="434" t="str">
        <f t="shared" si="240"/>
        <v/>
      </c>
      <c r="P599" s="433"/>
      <c r="Q599" s="435" t="str">
        <f t="shared" si="241"/>
        <v/>
      </c>
      <c r="R599" s="433"/>
      <c r="S599" s="436" t="str">
        <f t="shared" si="242"/>
        <v/>
      </c>
      <c r="T599" s="437">
        <f ca="1">SUMIF($N$8:S$9,"QUANT.",N599:S599)</f>
        <v>0</v>
      </c>
      <c r="U599" s="438">
        <f t="shared" ca="1" si="237"/>
        <v>0</v>
      </c>
      <c r="V599" s="450" t="str">
        <f t="shared" si="239"/>
        <v/>
      </c>
      <c r="W599" s="451">
        <f t="shared" ca="1" si="243"/>
        <v>0</v>
      </c>
      <c r="X599" s="451" t="e">
        <f t="shared" ca="1" si="244"/>
        <v>#VALUE!</v>
      </c>
    </row>
    <row r="600" spans="1:24">
      <c r="A600" s="615"/>
      <c r="B600" s="621"/>
      <c r="C600" s="595" t="str">
        <f>IF($B600="","",IFERROR(VLOOKUP($B600,SERVIÇOS!$A:$F,2,0),IFERROR(VLOOKUP($B600,'COMPOSIÇÕES COMPLEMENTARES '!$C:$K,2,0),"")))</f>
        <v/>
      </c>
      <c r="D600" s="617" t="str">
        <f>IF($B600="","",IFERROR(VLOOKUP($B600,SERVIÇOS!$A:$F,3,0),IFERROR(VLOOKUP($B600,'COMPOSIÇÕES COMPLEMENTARES '!$C:$K,3,0),"")))</f>
        <v/>
      </c>
      <c r="E600" s="618"/>
      <c r="F600" s="619" t="str">
        <f>IF($B600="","",IFERROR(VLOOKUP($B600,SERVIÇOS!$A:$F,4,0),IFERROR(VLOOKUP($B600,'COMPOSIÇÕES COMPLEMENTARES '!$C:$K,6,0),"")))</f>
        <v/>
      </c>
      <c r="G600" s="619" t="str">
        <f>IF($B600="","",IFERROR(VLOOKUP($B600,SERVIÇOS!$A:$F,5,0),IFERROR(VLOOKUP($B600,'COMPOSIÇÕES COMPLEMENTARES '!$C:$K,7,0),"")))</f>
        <v/>
      </c>
      <c r="H600" s="619" t="str">
        <f t="shared" si="238"/>
        <v/>
      </c>
      <c r="I600" s="619" t="str">
        <f t="shared" si="245"/>
        <v/>
      </c>
      <c r="J600" s="619" t="str">
        <f t="shared" si="246"/>
        <v/>
      </c>
      <c r="K600" s="619" t="str">
        <f t="shared" si="247"/>
        <v/>
      </c>
      <c r="L600" s="619"/>
      <c r="N600" s="433"/>
      <c r="O600" s="434" t="str">
        <f t="shared" si="240"/>
        <v/>
      </c>
      <c r="P600" s="433"/>
      <c r="Q600" s="435" t="str">
        <f t="shared" si="241"/>
        <v/>
      </c>
      <c r="R600" s="433"/>
      <c r="S600" s="436" t="str">
        <f t="shared" si="242"/>
        <v/>
      </c>
      <c r="T600" s="437">
        <f ca="1">SUMIF($N$8:S$9,"QUANT.",N600:S600)</f>
        <v>0</v>
      </c>
      <c r="U600" s="438">
        <f t="shared" ca="1" si="237"/>
        <v>0</v>
      </c>
      <c r="V600" s="450" t="str">
        <f t="shared" si="239"/>
        <v/>
      </c>
      <c r="W600" s="451">
        <f t="shared" ca="1" si="243"/>
        <v>0</v>
      </c>
      <c r="X600" s="451" t="e">
        <f t="shared" ca="1" si="244"/>
        <v>#VALUE!</v>
      </c>
    </row>
    <row r="601" spans="1:24">
      <c r="A601" s="615"/>
      <c r="B601" s="621"/>
      <c r="C601" s="595" t="str">
        <f>IF($B601="","",IFERROR(VLOOKUP($B601,SERVIÇOS!$A:$F,2,0),IFERROR(VLOOKUP($B601,'COMPOSIÇÕES COMPLEMENTARES '!$C:$K,2,0),"")))</f>
        <v/>
      </c>
      <c r="D601" s="617" t="str">
        <f>IF($B601="","",IFERROR(VLOOKUP($B601,SERVIÇOS!$A:$F,3,0),IFERROR(VLOOKUP($B601,'COMPOSIÇÕES COMPLEMENTARES '!$C:$K,3,0),"")))</f>
        <v/>
      </c>
      <c r="E601" s="618"/>
      <c r="F601" s="619" t="str">
        <f>IF($B601="","",IFERROR(VLOOKUP($B601,SERVIÇOS!$A:$F,4,0),IFERROR(VLOOKUP($B601,'COMPOSIÇÕES COMPLEMENTARES '!$C:$K,6,0),"")))</f>
        <v/>
      </c>
      <c r="G601" s="619" t="str">
        <f>IF($B601="","",IFERROR(VLOOKUP($B601,SERVIÇOS!$A:$F,5,0),IFERROR(VLOOKUP($B601,'COMPOSIÇÕES COMPLEMENTARES '!$C:$K,7,0),"")))</f>
        <v/>
      </c>
      <c r="H601" s="619" t="str">
        <f t="shared" si="238"/>
        <v/>
      </c>
      <c r="I601" s="619" t="str">
        <f t="shared" si="245"/>
        <v/>
      </c>
      <c r="J601" s="619" t="str">
        <f t="shared" si="246"/>
        <v/>
      </c>
      <c r="K601" s="619" t="str">
        <f t="shared" si="247"/>
        <v/>
      </c>
      <c r="L601" s="619"/>
      <c r="N601" s="433"/>
      <c r="O601" s="434" t="str">
        <f t="shared" si="240"/>
        <v/>
      </c>
      <c r="P601" s="433"/>
      <c r="Q601" s="435" t="str">
        <f t="shared" si="241"/>
        <v/>
      </c>
      <c r="R601" s="433"/>
      <c r="S601" s="436" t="str">
        <f t="shared" si="242"/>
        <v/>
      </c>
      <c r="T601" s="437">
        <f ca="1">SUMIF($N$8:S$9,"QUANT.",N601:S601)</f>
        <v>0</v>
      </c>
      <c r="U601" s="438">
        <f t="shared" ca="1" si="237"/>
        <v>0</v>
      </c>
      <c r="V601" s="450" t="str">
        <f t="shared" si="239"/>
        <v/>
      </c>
      <c r="W601" s="451">
        <f t="shared" ca="1" si="243"/>
        <v>0</v>
      </c>
      <c r="X601" s="451" t="e">
        <f t="shared" ca="1" si="244"/>
        <v>#VALUE!</v>
      </c>
    </row>
    <row r="602" spans="1:24">
      <c r="A602" s="615"/>
      <c r="B602" s="621"/>
      <c r="C602" s="595" t="str">
        <f>IF($B602="","",IFERROR(VLOOKUP($B602,SERVIÇOS!$A:$F,2,0),IFERROR(VLOOKUP($B602,'COMPOSIÇÕES COMPLEMENTARES '!$C:$K,2,0),"")))</f>
        <v/>
      </c>
      <c r="D602" s="617" t="str">
        <f>IF($B602="","",IFERROR(VLOOKUP($B602,SERVIÇOS!$A:$F,3,0),IFERROR(VLOOKUP($B602,'COMPOSIÇÕES COMPLEMENTARES '!$C:$K,3,0),"")))</f>
        <v/>
      </c>
      <c r="E602" s="618"/>
      <c r="F602" s="619" t="str">
        <f>IF($B602="","",IFERROR(VLOOKUP($B602,SERVIÇOS!$A:$F,4,0),IFERROR(VLOOKUP($B602,'COMPOSIÇÕES COMPLEMENTARES '!$C:$K,6,0),"")))</f>
        <v/>
      </c>
      <c r="G602" s="619" t="str">
        <f>IF($B602="","",IFERROR(VLOOKUP($B602,SERVIÇOS!$A:$F,5,0),IFERROR(VLOOKUP($B602,'COMPOSIÇÕES COMPLEMENTARES '!$C:$K,7,0),"")))</f>
        <v/>
      </c>
      <c r="H602" s="619" t="str">
        <f t="shared" si="238"/>
        <v/>
      </c>
      <c r="I602" s="619" t="str">
        <f t="shared" si="245"/>
        <v/>
      </c>
      <c r="J602" s="619" t="str">
        <f t="shared" si="246"/>
        <v/>
      </c>
      <c r="K602" s="619" t="str">
        <f t="shared" si="247"/>
        <v/>
      </c>
      <c r="L602" s="619"/>
      <c r="N602" s="433"/>
      <c r="O602" s="434" t="str">
        <f t="shared" si="240"/>
        <v/>
      </c>
      <c r="P602" s="433"/>
      <c r="Q602" s="435" t="str">
        <f t="shared" si="241"/>
        <v/>
      </c>
      <c r="R602" s="433"/>
      <c r="S602" s="436" t="str">
        <f t="shared" si="242"/>
        <v/>
      </c>
      <c r="T602" s="437">
        <f ca="1">SUMIF($N$8:S$9,"QUANT.",N602:S602)</f>
        <v>0</v>
      </c>
      <c r="U602" s="438">
        <f t="shared" ca="1" si="237"/>
        <v>0</v>
      </c>
      <c r="V602" s="450" t="str">
        <f t="shared" si="239"/>
        <v/>
      </c>
      <c r="W602" s="451">
        <f t="shared" ca="1" si="243"/>
        <v>0</v>
      </c>
      <c r="X602" s="451" t="e">
        <f t="shared" ca="1" si="244"/>
        <v>#VALUE!</v>
      </c>
    </row>
    <row r="603" spans="1:24">
      <c r="A603" s="615"/>
      <c r="B603" s="621"/>
      <c r="C603" s="595" t="str">
        <f>IF($B603="","",IFERROR(VLOOKUP($B603,SERVIÇOS!$A:$F,2,0),IFERROR(VLOOKUP($B603,'COMPOSIÇÕES COMPLEMENTARES '!$C:$K,2,0),"")))</f>
        <v/>
      </c>
      <c r="D603" s="617" t="str">
        <f>IF($B603="","",IFERROR(VLOOKUP($B603,SERVIÇOS!$A:$F,3,0),IFERROR(VLOOKUP($B603,'COMPOSIÇÕES COMPLEMENTARES '!$C:$K,3,0),"")))</f>
        <v/>
      </c>
      <c r="E603" s="618"/>
      <c r="F603" s="619" t="str">
        <f>IF($B603="","",IFERROR(VLOOKUP($B603,SERVIÇOS!$A:$F,4,0),IFERROR(VLOOKUP($B603,'COMPOSIÇÕES COMPLEMENTARES '!$C:$K,6,0),"")))</f>
        <v/>
      </c>
      <c r="G603" s="619" t="str">
        <f>IF($B603="","",IFERROR(VLOOKUP($B603,SERVIÇOS!$A:$F,5,0),IFERROR(VLOOKUP($B603,'COMPOSIÇÕES COMPLEMENTARES '!$C:$K,7,0),"")))</f>
        <v/>
      </c>
      <c r="H603" s="619" t="str">
        <f t="shared" si="238"/>
        <v/>
      </c>
      <c r="I603" s="619" t="str">
        <f t="shared" si="245"/>
        <v/>
      </c>
      <c r="J603" s="619" t="str">
        <f t="shared" si="246"/>
        <v/>
      </c>
      <c r="K603" s="619" t="str">
        <f t="shared" si="247"/>
        <v/>
      </c>
      <c r="L603" s="619"/>
      <c r="N603" s="433"/>
      <c r="O603" s="434" t="str">
        <f t="shared" si="240"/>
        <v/>
      </c>
      <c r="P603" s="433"/>
      <c r="Q603" s="435" t="str">
        <f t="shared" si="241"/>
        <v/>
      </c>
      <c r="R603" s="433"/>
      <c r="S603" s="436" t="str">
        <f t="shared" si="242"/>
        <v/>
      </c>
      <c r="T603" s="437">
        <f ca="1">SUMIF($N$8:S$9,"QUANT.",N603:S603)</f>
        <v>0</v>
      </c>
      <c r="U603" s="438">
        <f t="shared" ca="1" si="237"/>
        <v>0</v>
      </c>
      <c r="V603" s="450" t="str">
        <f t="shared" si="239"/>
        <v/>
      </c>
      <c r="W603" s="451">
        <f t="shared" ca="1" si="243"/>
        <v>0</v>
      </c>
      <c r="X603" s="451" t="e">
        <f t="shared" ca="1" si="244"/>
        <v>#VALUE!</v>
      </c>
    </row>
    <row r="604" spans="1:24">
      <c r="A604" s="615"/>
      <c r="B604" s="621"/>
      <c r="C604" s="595" t="str">
        <f>IF($B604="","",IFERROR(VLOOKUP($B604,SERVIÇOS!$A:$F,2,0),IFERROR(VLOOKUP($B604,'COMPOSIÇÕES COMPLEMENTARES '!$C:$K,2,0),"")))</f>
        <v/>
      </c>
      <c r="D604" s="617" t="str">
        <f>IF($B604="","",IFERROR(VLOOKUP($B604,SERVIÇOS!$A:$F,3,0),IFERROR(VLOOKUP($B604,'COMPOSIÇÕES COMPLEMENTARES '!$C:$K,3,0),"")))</f>
        <v/>
      </c>
      <c r="E604" s="618"/>
      <c r="F604" s="619" t="str">
        <f>IF($B604="","",IFERROR(VLOOKUP($B604,SERVIÇOS!$A:$F,4,0),IFERROR(VLOOKUP($B604,'COMPOSIÇÕES COMPLEMENTARES '!$C:$K,6,0),"")))</f>
        <v/>
      </c>
      <c r="G604" s="619" t="str">
        <f>IF($B604="","",IFERROR(VLOOKUP($B604,SERVIÇOS!$A:$F,5,0),IFERROR(VLOOKUP($B604,'COMPOSIÇÕES COMPLEMENTARES '!$C:$K,7,0),"")))</f>
        <v/>
      </c>
      <c r="H604" s="619" t="str">
        <f t="shared" si="238"/>
        <v/>
      </c>
      <c r="I604" s="619" t="str">
        <f t="shared" si="245"/>
        <v/>
      </c>
      <c r="J604" s="619" t="str">
        <f t="shared" si="246"/>
        <v/>
      </c>
      <c r="K604" s="619" t="str">
        <f t="shared" si="247"/>
        <v/>
      </c>
      <c r="L604" s="619"/>
      <c r="N604" s="433"/>
      <c r="O604" s="434" t="str">
        <f t="shared" si="240"/>
        <v/>
      </c>
      <c r="P604" s="433"/>
      <c r="Q604" s="435" t="str">
        <f t="shared" si="241"/>
        <v/>
      </c>
      <c r="R604" s="433"/>
      <c r="S604" s="436" t="str">
        <f t="shared" si="242"/>
        <v/>
      </c>
      <c r="T604" s="437">
        <f ca="1">SUMIF($N$8:S$9,"QUANT.",N604:S604)</f>
        <v>0</v>
      </c>
      <c r="U604" s="438">
        <f t="shared" ca="1" si="237"/>
        <v>0</v>
      </c>
      <c r="V604" s="450" t="str">
        <f t="shared" si="239"/>
        <v/>
      </c>
      <c r="W604" s="451">
        <f t="shared" ca="1" si="243"/>
        <v>0</v>
      </c>
      <c r="X604" s="451" t="e">
        <f t="shared" ca="1" si="244"/>
        <v>#VALUE!</v>
      </c>
    </row>
    <row r="605" spans="1:24">
      <c r="A605" s="615"/>
      <c r="B605" s="621"/>
      <c r="C605" s="595" t="str">
        <f>IF($B605="","",IFERROR(VLOOKUP($B605,SERVIÇOS!$A:$F,2,0),IFERROR(VLOOKUP($B605,'COMPOSIÇÕES COMPLEMENTARES '!$C:$K,2,0),"")))</f>
        <v/>
      </c>
      <c r="D605" s="617" t="str">
        <f>IF($B605="","",IFERROR(VLOOKUP($B605,SERVIÇOS!$A:$F,3,0),IFERROR(VLOOKUP($B605,'COMPOSIÇÕES COMPLEMENTARES '!$C:$K,3,0),"")))</f>
        <v/>
      </c>
      <c r="E605" s="618"/>
      <c r="F605" s="619" t="str">
        <f>IF($B605="","",IFERROR(VLOOKUP($B605,SERVIÇOS!$A:$F,4,0),IFERROR(VLOOKUP($B605,'COMPOSIÇÕES COMPLEMENTARES '!$C:$K,6,0),"")))</f>
        <v/>
      </c>
      <c r="G605" s="619" t="str">
        <f>IF($B605="","",IFERROR(VLOOKUP($B605,SERVIÇOS!$A:$F,5,0),IFERROR(VLOOKUP($B605,'COMPOSIÇÕES COMPLEMENTARES '!$C:$K,7,0),"")))</f>
        <v/>
      </c>
      <c r="H605" s="619" t="str">
        <f t="shared" si="238"/>
        <v/>
      </c>
      <c r="I605" s="619" t="str">
        <f t="shared" si="245"/>
        <v/>
      </c>
      <c r="J605" s="619" t="str">
        <f t="shared" si="246"/>
        <v/>
      </c>
      <c r="K605" s="619" t="str">
        <f t="shared" si="247"/>
        <v/>
      </c>
      <c r="L605" s="619"/>
      <c r="N605" s="433"/>
      <c r="O605" s="434" t="str">
        <f t="shared" si="240"/>
        <v/>
      </c>
      <c r="P605" s="433"/>
      <c r="Q605" s="435" t="str">
        <f t="shared" si="241"/>
        <v/>
      </c>
      <c r="R605" s="433"/>
      <c r="S605" s="436" t="str">
        <f t="shared" si="242"/>
        <v/>
      </c>
      <c r="T605" s="437">
        <f ca="1">SUMIF($N$8:S$9,"QUANT.",N605:S605)</f>
        <v>0</v>
      </c>
      <c r="U605" s="438">
        <f t="shared" ca="1" si="237"/>
        <v>0</v>
      </c>
      <c r="V605" s="450" t="str">
        <f t="shared" si="239"/>
        <v/>
      </c>
      <c r="W605" s="451">
        <f t="shared" ca="1" si="243"/>
        <v>0</v>
      </c>
      <c r="X605" s="451" t="e">
        <f t="shared" ca="1" si="244"/>
        <v>#VALUE!</v>
      </c>
    </row>
    <row r="606" spans="1:24">
      <c r="A606" s="615"/>
      <c r="B606" s="621"/>
      <c r="C606" s="595" t="str">
        <f>IF($B606="","",IFERROR(VLOOKUP($B606,SERVIÇOS!$A:$F,2,0),IFERROR(VLOOKUP($B606,'COMPOSIÇÕES COMPLEMENTARES '!$C:$K,2,0),"")))</f>
        <v/>
      </c>
      <c r="D606" s="617" t="str">
        <f>IF($B606="","",IFERROR(VLOOKUP($B606,SERVIÇOS!$A:$F,3,0),IFERROR(VLOOKUP($B606,'COMPOSIÇÕES COMPLEMENTARES '!$C:$K,3,0),"")))</f>
        <v/>
      </c>
      <c r="E606" s="618"/>
      <c r="F606" s="619" t="str">
        <f>IF($B606="","",IFERROR(VLOOKUP($B606,SERVIÇOS!$A:$F,4,0),IFERROR(VLOOKUP($B606,'COMPOSIÇÕES COMPLEMENTARES '!$C:$K,6,0),"")))</f>
        <v/>
      </c>
      <c r="G606" s="619" t="str">
        <f>IF($B606="","",IFERROR(VLOOKUP($B606,SERVIÇOS!$A:$F,5,0),IFERROR(VLOOKUP($B606,'COMPOSIÇÕES COMPLEMENTARES '!$C:$K,7,0),"")))</f>
        <v/>
      </c>
      <c r="H606" s="619" t="str">
        <f t="shared" si="238"/>
        <v/>
      </c>
      <c r="I606" s="619" t="str">
        <f t="shared" si="245"/>
        <v/>
      </c>
      <c r="J606" s="619" t="str">
        <f t="shared" si="246"/>
        <v/>
      </c>
      <c r="K606" s="619" t="str">
        <f t="shared" si="247"/>
        <v/>
      </c>
      <c r="L606" s="619"/>
      <c r="N606" s="433"/>
      <c r="O606" s="434" t="str">
        <f t="shared" si="240"/>
        <v/>
      </c>
      <c r="P606" s="433"/>
      <c r="Q606" s="435" t="str">
        <f t="shared" si="241"/>
        <v/>
      </c>
      <c r="R606" s="433"/>
      <c r="S606" s="436" t="str">
        <f t="shared" si="242"/>
        <v/>
      </c>
      <c r="T606" s="437">
        <f ca="1">SUMIF($N$8:S$9,"QUANT.",N606:S606)</f>
        <v>0</v>
      </c>
      <c r="U606" s="438">
        <f t="shared" ca="1" si="237"/>
        <v>0</v>
      </c>
      <c r="V606" s="450" t="str">
        <f t="shared" si="239"/>
        <v/>
      </c>
      <c r="W606" s="451">
        <f t="shared" ca="1" si="243"/>
        <v>0</v>
      </c>
      <c r="X606" s="451" t="e">
        <f t="shared" ca="1" si="244"/>
        <v>#VALUE!</v>
      </c>
    </row>
    <row r="607" spans="1:24">
      <c r="A607" s="615"/>
      <c r="B607" s="621"/>
      <c r="C607" s="595" t="str">
        <f>IF($B607="","",IFERROR(VLOOKUP($B607,SERVIÇOS!$A:$F,2,0),IFERROR(VLOOKUP($B607,'COMPOSIÇÕES COMPLEMENTARES '!$C:$K,2,0),"")))</f>
        <v/>
      </c>
      <c r="D607" s="617" t="str">
        <f>IF($B607="","",IFERROR(VLOOKUP($B607,SERVIÇOS!$A:$F,3,0),IFERROR(VLOOKUP($B607,'COMPOSIÇÕES COMPLEMENTARES '!$C:$K,3,0),"")))</f>
        <v/>
      </c>
      <c r="E607" s="618"/>
      <c r="F607" s="619" t="str">
        <f>IF($B607="","",IFERROR(VLOOKUP($B607,SERVIÇOS!$A:$F,4,0),IFERROR(VLOOKUP($B607,'COMPOSIÇÕES COMPLEMENTARES '!$C:$K,6,0),"")))</f>
        <v/>
      </c>
      <c r="G607" s="619" t="str">
        <f>IF($B607="","",IFERROR(VLOOKUP($B607,SERVIÇOS!$A:$F,5,0),IFERROR(VLOOKUP($B607,'COMPOSIÇÕES COMPLEMENTARES '!$C:$K,7,0),"")))</f>
        <v/>
      </c>
      <c r="H607" s="619" t="str">
        <f t="shared" si="238"/>
        <v/>
      </c>
      <c r="I607" s="619" t="str">
        <f t="shared" si="245"/>
        <v/>
      </c>
      <c r="J607" s="619" t="str">
        <f t="shared" si="246"/>
        <v/>
      </c>
      <c r="K607" s="619" t="str">
        <f t="shared" si="247"/>
        <v/>
      </c>
      <c r="L607" s="619"/>
      <c r="N607" s="433"/>
      <c r="O607" s="434" t="str">
        <f t="shared" si="240"/>
        <v/>
      </c>
      <c r="P607" s="433"/>
      <c r="Q607" s="435" t="str">
        <f t="shared" si="241"/>
        <v/>
      </c>
      <c r="R607" s="433"/>
      <c r="S607" s="436" t="str">
        <f t="shared" si="242"/>
        <v/>
      </c>
      <c r="T607" s="437">
        <f ca="1">SUMIF($N$8:S$9,"QUANT.",N607:S607)</f>
        <v>0</v>
      </c>
      <c r="U607" s="438">
        <f t="shared" ca="1" si="237"/>
        <v>0</v>
      </c>
      <c r="V607" s="450" t="str">
        <f t="shared" si="239"/>
        <v/>
      </c>
      <c r="W607" s="451">
        <f t="shared" ca="1" si="243"/>
        <v>0</v>
      </c>
      <c r="X607" s="451" t="e">
        <f t="shared" ca="1" si="244"/>
        <v>#VALUE!</v>
      </c>
    </row>
    <row r="608" spans="1:24">
      <c r="A608" s="615"/>
      <c r="B608" s="621"/>
      <c r="C608" s="595" t="str">
        <f>IF($B608="","",IFERROR(VLOOKUP($B608,SERVIÇOS!$A:$F,2,0),IFERROR(VLOOKUP($B608,'COMPOSIÇÕES COMPLEMENTARES '!$C:$K,2,0),"")))</f>
        <v/>
      </c>
      <c r="D608" s="617" t="str">
        <f>IF($B608="","",IFERROR(VLOOKUP($B608,SERVIÇOS!$A:$F,3,0),IFERROR(VLOOKUP($B608,'COMPOSIÇÕES COMPLEMENTARES '!$C:$K,3,0),"")))</f>
        <v/>
      </c>
      <c r="E608" s="618"/>
      <c r="F608" s="619" t="str">
        <f>IF($B608="","",IFERROR(VLOOKUP($B608,SERVIÇOS!$A:$F,4,0),IFERROR(VLOOKUP($B608,'COMPOSIÇÕES COMPLEMENTARES '!$C:$K,6,0),"")))</f>
        <v/>
      </c>
      <c r="G608" s="619" t="str">
        <f>IF($B608="","",IFERROR(VLOOKUP($B608,SERVIÇOS!$A:$F,5,0),IFERROR(VLOOKUP($B608,'COMPOSIÇÕES COMPLEMENTARES '!$C:$K,7,0),"")))</f>
        <v/>
      </c>
      <c r="H608" s="619" t="str">
        <f t="shared" si="238"/>
        <v/>
      </c>
      <c r="I608" s="619" t="str">
        <f t="shared" si="245"/>
        <v/>
      </c>
      <c r="J608" s="619" t="str">
        <f t="shared" si="246"/>
        <v/>
      </c>
      <c r="K608" s="619" t="str">
        <f t="shared" si="247"/>
        <v/>
      </c>
      <c r="L608" s="619"/>
      <c r="N608" s="433"/>
      <c r="O608" s="434" t="str">
        <f t="shared" si="240"/>
        <v/>
      </c>
      <c r="P608" s="433"/>
      <c r="Q608" s="435" t="str">
        <f t="shared" si="241"/>
        <v/>
      </c>
      <c r="R608" s="433"/>
      <c r="S608" s="436" t="str">
        <f t="shared" si="242"/>
        <v/>
      </c>
      <c r="T608" s="437">
        <f ca="1">SUMIF($N$8:S$9,"QUANT.",N608:S608)</f>
        <v>0</v>
      </c>
      <c r="U608" s="438">
        <f t="shared" ca="1" si="237"/>
        <v>0</v>
      </c>
      <c r="V608" s="450" t="str">
        <f t="shared" si="239"/>
        <v/>
      </c>
      <c r="W608" s="451">
        <f t="shared" ca="1" si="243"/>
        <v>0</v>
      </c>
      <c r="X608" s="451" t="e">
        <f t="shared" ca="1" si="244"/>
        <v>#VALUE!</v>
      </c>
    </row>
    <row r="609" spans="1:24">
      <c r="A609" s="615"/>
      <c r="B609" s="621"/>
      <c r="C609" s="595" t="str">
        <f>IF($B609="","",IFERROR(VLOOKUP($B609,SERVIÇOS!$A:$F,2,0),IFERROR(VLOOKUP($B609,'COMPOSIÇÕES COMPLEMENTARES '!$C:$K,2,0),"")))</f>
        <v/>
      </c>
      <c r="D609" s="617" t="str">
        <f>IF($B609="","",IFERROR(VLOOKUP($B609,SERVIÇOS!$A:$F,3,0),IFERROR(VLOOKUP($B609,'COMPOSIÇÕES COMPLEMENTARES '!$C:$K,3,0),"")))</f>
        <v/>
      </c>
      <c r="E609" s="618"/>
      <c r="F609" s="619" t="str">
        <f>IF($B609="","",IFERROR(VLOOKUP($B609,SERVIÇOS!$A:$F,4,0),IFERROR(VLOOKUP($B609,'COMPOSIÇÕES COMPLEMENTARES '!$C:$K,6,0),"")))</f>
        <v/>
      </c>
      <c r="G609" s="619" t="str">
        <f>IF($B609="","",IFERROR(VLOOKUP($B609,SERVIÇOS!$A:$F,5,0),IFERROR(VLOOKUP($B609,'COMPOSIÇÕES COMPLEMENTARES '!$C:$K,7,0),"")))</f>
        <v/>
      </c>
      <c r="H609" s="619" t="str">
        <f t="shared" si="238"/>
        <v/>
      </c>
      <c r="I609" s="619" t="str">
        <f t="shared" si="245"/>
        <v/>
      </c>
      <c r="J609" s="619" t="str">
        <f t="shared" si="246"/>
        <v/>
      </c>
      <c r="K609" s="619" t="str">
        <f t="shared" si="247"/>
        <v/>
      </c>
      <c r="L609" s="619"/>
      <c r="N609" s="433"/>
      <c r="O609" s="434" t="str">
        <f t="shared" si="240"/>
        <v/>
      </c>
      <c r="P609" s="433"/>
      <c r="Q609" s="435" t="str">
        <f t="shared" si="241"/>
        <v/>
      </c>
      <c r="R609" s="433"/>
      <c r="S609" s="436" t="str">
        <f t="shared" si="242"/>
        <v/>
      </c>
      <c r="T609" s="437">
        <f ca="1">SUMIF($N$8:S$9,"QUANT.",N609:S609)</f>
        <v>0</v>
      </c>
      <c r="U609" s="438">
        <f t="shared" ca="1" si="237"/>
        <v>0</v>
      </c>
      <c r="V609" s="450" t="str">
        <f t="shared" si="239"/>
        <v/>
      </c>
      <c r="W609" s="451">
        <f t="shared" ca="1" si="243"/>
        <v>0</v>
      </c>
      <c r="X609" s="451" t="e">
        <f t="shared" ca="1" si="244"/>
        <v>#VALUE!</v>
      </c>
    </row>
    <row r="610" spans="1:24">
      <c r="A610" s="615"/>
      <c r="B610" s="621"/>
      <c r="C610" s="595" t="str">
        <f>IF($B610="","",IFERROR(VLOOKUP($B610,SERVIÇOS!$A:$F,2,0),IFERROR(VLOOKUP($B610,'COMPOSIÇÕES COMPLEMENTARES '!$C:$K,2,0),"")))</f>
        <v/>
      </c>
      <c r="D610" s="617" t="str">
        <f>IF($B610="","",IFERROR(VLOOKUP($B610,SERVIÇOS!$A:$F,3,0),IFERROR(VLOOKUP($B610,'COMPOSIÇÕES COMPLEMENTARES '!$C:$K,3,0),"")))</f>
        <v/>
      </c>
      <c r="E610" s="618"/>
      <c r="F610" s="619" t="str">
        <f>IF($B610="","",IFERROR(VLOOKUP($B610,SERVIÇOS!$A:$F,4,0),IFERROR(VLOOKUP($B610,'COMPOSIÇÕES COMPLEMENTARES '!$C:$K,6,0),"")))</f>
        <v/>
      </c>
      <c r="G610" s="619" t="str">
        <f>IF($B610="","",IFERROR(VLOOKUP($B610,SERVIÇOS!$A:$F,5,0),IFERROR(VLOOKUP($B610,'COMPOSIÇÕES COMPLEMENTARES '!$C:$K,7,0),"")))</f>
        <v/>
      </c>
      <c r="H610" s="619" t="str">
        <f t="shared" si="238"/>
        <v/>
      </c>
      <c r="I610" s="619" t="str">
        <f t="shared" si="245"/>
        <v/>
      </c>
      <c r="J610" s="619" t="str">
        <f t="shared" si="246"/>
        <v/>
      </c>
      <c r="K610" s="619" t="str">
        <f t="shared" si="247"/>
        <v/>
      </c>
      <c r="L610" s="619"/>
      <c r="N610" s="433"/>
      <c r="O610" s="434" t="str">
        <f t="shared" si="240"/>
        <v/>
      </c>
      <c r="P610" s="433"/>
      <c r="Q610" s="435" t="str">
        <f t="shared" si="241"/>
        <v/>
      </c>
      <c r="R610" s="433"/>
      <c r="S610" s="436" t="str">
        <f t="shared" si="242"/>
        <v/>
      </c>
      <c r="T610" s="437">
        <f ca="1">SUMIF($N$8:S$9,"QUANT.",N610:S610)</f>
        <v>0</v>
      </c>
      <c r="U610" s="438">
        <f t="shared" ca="1" si="237"/>
        <v>0</v>
      </c>
      <c r="V610" s="450" t="str">
        <f t="shared" si="239"/>
        <v/>
      </c>
      <c r="W610" s="451">
        <f t="shared" ca="1" si="243"/>
        <v>0</v>
      </c>
      <c r="X610" s="451" t="e">
        <f t="shared" ca="1" si="244"/>
        <v>#VALUE!</v>
      </c>
    </row>
    <row r="611" spans="1:24">
      <c r="A611" s="615"/>
      <c r="B611" s="621"/>
      <c r="C611" s="595" t="str">
        <f>IF($B611="","",IFERROR(VLOOKUP($B611,SERVIÇOS!$A:$F,2,0),IFERROR(VLOOKUP($B611,'COMPOSIÇÕES COMPLEMENTARES '!$C:$K,2,0),"")))</f>
        <v/>
      </c>
      <c r="D611" s="617" t="str">
        <f>IF($B611="","",IFERROR(VLOOKUP($B611,SERVIÇOS!$A:$F,3,0),IFERROR(VLOOKUP($B611,'COMPOSIÇÕES COMPLEMENTARES '!$C:$K,3,0),"")))</f>
        <v/>
      </c>
      <c r="E611" s="618"/>
      <c r="F611" s="619" t="str">
        <f>IF($B611="","",IFERROR(VLOOKUP($B611,SERVIÇOS!$A:$F,4,0),IFERROR(VLOOKUP($B611,'COMPOSIÇÕES COMPLEMENTARES '!$C:$K,6,0),"")))</f>
        <v/>
      </c>
      <c r="G611" s="619" t="str">
        <f>IF($B611="","",IFERROR(VLOOKUP($B611,SERVIÇOS!$A:$F,5,0),IFERROR(VLOOKUP($B611,'COMPOSIÇÕES COMPLEMENTARES '!$C:$K,7,0),"")))</f>
        <v/>
      </c>
      <c r="H611" s="619" t="str">
        <f t="shared" si="238"/>
        <v/>
      </c>
      <c r="I611" s="619" t="str">
        <f t="shared" si="245"/>
        <v/>
      </c>
      <c r="J611" s="619" t="str">
        <f t="shared" si="246"/>
        <v/>
      </c>
      <c r="K611" s="619" t="str">
        <f t="shared" si="247"/>
        <v/>
      </c>
      <c r="L611" s="619"/>
      <c r="N611" s="433"/>
      <c r="O611" s="434" t="str">
        <f t="shared" si="240"/>
        <v/>
      </c>
      <c r="P611" s="433"/>
      <c r="Q611" s="435" t="str">
        <f t="shared" si="241"/>
        <v/>
      </c>
      <c r="R611" s="433"/>
      <c r="S611" s="436" t="str">
        <f t="shared" si="242"/>
        <v/>
      </c>
      <c r="T611" s="437">
        <f ca="1">SUMIF($N$8:S$9,"QUANT.",N611:S611)</f>
        <v>0</v>
      </c>
      <c r="U611" s="438">
        <f t="shared" ca="1" si="237"/>
        <v>0</v>
      </c>
      <c r="V611" s="450" t="str">
        <f t="shared" si="239"/>
        <v/>
      </c>
      <c r="W611" s="451">
        <f t="shared" ca="1" si="243"/>
        <v>0</v>
      </c>
      <c r="X611" s="451" t="e">
        <f t="shared" ca="1" si="244"/>
        <v>#VALUE!</v>
      </c>
    </row>
    <row r="612" spans="1:24">
      <c r="A612" s="615"/>
      <c r="B612" s="621"/>
      <c r="C612" s="595" t="str">
        <f>IF($B612="","",IFERROR(VLOOKUP($B612,SERVIÇOS!$A:$F,2,0),IFERROR(VLOOKUP($B612,'COMPOSIÇÕES COMPLEMENTARES '!$C:$K,2,0),"")))</f>
        <v/>
      </c>
      <c r="D612" s="617" t="str">
        <f>IF($B612="","",IFERROR(VLOOKUP($B612,SERVIÇOS!$A:$F,3,0),IFERROR(VLOOKUP($B612,'COMPOSIÇÕES COMPLEMENTARES '!$C:$K,3,0),"")))</f>
        <v/>
      </c>
      <c r="E612" s="618"/>
      <c r="F612" s="619" t="str">
        <f>IF($B612="","",IFERROR(VLOOKUP($B612,SERVIÇOS!$A:$F,4,0),IFERROR(VLOOKUP($B612,'COMPOSIÇÕES COMPLEMENTARES '!$C:$K,6,0),"")))</f>
        <v/>
      </c>
      <c r="G612" s="619" t="str">
        <f>IF($B612="","",IFERROR(VLOOKUP($B612,SERVIÇOS!$A:$F,5,0),IFERROR(VLOOKUP($B612,'COMPOSIÇÕES COMPLEMENTARES '!$C:$K,7,0),"")))</f>
        <v/>
      </c>
      <c r="H612" s="619" t="str">
        <f t="shared" si="238"/>
        <v/>
      </c>
      <c r="I612" s="619" t="str">
        <f t="shared" si="245"/>
        <v/>
      </c>
      <c r="J612" s="619" t="str">
        <f t="shared" si="246"/>
        <v/>
      </c>
      <c r="K612" s="619" t="str">
        <f t="shared" si="247"/>
        <v/>
      </c>
      <c r="L612" s="619"/>
      <c r="N612" s="433"/>
      <c r="O612" s="434" t="str">
        <f t="shared" si="240"/>
        <v/>
      </c>
      <c r="P612" s="433"/>
      <c r="Q612" s="435" t="str">
        <f t="shared" si="241"/>
        <v/>
      </c>
      <c r="R612" s="433"/>
      <c r="S612" s="436" t="str">
        <f t="shared" si="242"/>
        <v/>
      </c>
      <c r="T612" s="437">
        <f ca="1">SUMIF($N$8:S$9,"QUANT.",N612:S612)</f>
        <v>0</v>
      </c>
      <c r="U612" s="438">
        <f t="shared" ca="1" si="237"/>
        <v>0</v>
      </c>
      <c r="V612" s="450" t="str">
        <f t="shared" si="239"/>
        <v/>
      </c>
      <c r="W612" s="451">
        <f t="shared" ca="1" si="243"/>
        <v>0</v>
      </c>
      <c r="X612" s="451" t="e">
        <f t="shared" ca="1" si="244"/>
        <v>#VALUE!</v>
      </c>
    </row>
    <row r="613" spans="1:24">
      <c r="A613" s="615"/>
      <c r="B613" s="621"/>
      <c r="C613" s="595" t="str">
        <f>IF($B613="","",IFERROR(VLOOKUP($B613,SERVIÇOS!$A:$F,2,0),IFERROR(VLOOKUP($B613,'COMPOSIÇÕES COMPLEMENTARES '!$C:$K,2,0),"")))</f>
        <v/>
      </c>
      <c r="D613" s="617" t="str">
        <f>IF($B613="","",IFERROR(VLOOKUP($B613,SERVIÇOS!$A:$F,3,0),IFERROR(VLOOKUP($B613,'COMPOSIÇÕES COMPLEMENTARES '!$C:$K,3,0),"")))</f>
        <v/>
      </c>
      <c r="E613" s="618"/>
      <c r="F613" s="619" t="str">
        <f>IF($B613="","",IFERROR(VLOOKUP($B613,SERVIÇOS!$A:$F,4,0),IFERROR(VLOOKUP($B613,'COMPOSIÇÕES COMPLEMENTARES '!$C:$K,6,0),"")))</f>
        <v/>
      </c>
      <c r="G613" s="619" t="str">
        <f>IF($B613="","",IFERROR(VLOOKUP($B613,SERVIÇOS!$A:$F,5,0),IFERROR(VLOOKUP($B613,'COMPOSIÇÕES COMPLEMENTARES '!$C:$K,7,0),"")))</f>
        <v/>
      </c>
      <c r="H613" s="619" t="str">
        <f t="shared" si="238"/>
        <v/>
      </c>
      <c r="I613" s="619" t="str">
        <f t="shared" si="245"/>
        <v/>
      </c>
      <c r="J613" s="619" t="str">
        <f t="shared" si="246"/>
        <v/>
      </c>
      <c r="K613" s="619" t="str">
        <f t="shared" si="247"/>
        <v/>
      </c>
      <c r="L613" s="619"/>
      <c r="N613" s="433"/>
      <c r="O613" s="434" t="str">
        <f t="shared" si="240"/>
        <v/>
      </c>
      <c r="P613" s="433"/>
      <c r="Q613" s="435" t="str">
        <f t="shared" si="241"/>
        <v/>
      </c>
      <c r="R613" s="433"/>
      <c r="S613" s="436" t="str">
        <f t="shared" si="242"/>
        <v/>
      </c>
      <c r="T613" s="437">
        <f ca="1">SUMIF($N$8:S$9,"QUANT.",N613:S613)</f>
        <v>0</v>
      </c>
      <c r="U613" s="438">
        <f t="shared" ca="1" si="237"/>
        <v>0</v>
      </c>
      <c r="V613" s="450" t="str">
        <f t="shared" si="239"/>
        <v/>
      </c>
      <c r="W613" s="451">
        <f t="shared" ca="1" si="243"/>
        <v>0</v>
      </c>
      <c r="X613" s="451" t="e">
        <f t="shared" ca="1" si="244"/>
        <v>#VALUE!</v>
      </c>
    </row>
    <row r="614" spans="1:24">
      <c r="A614" s="615"/>
      <c r="B614" s="621"/>
      <c r="C614" s="595" t="str">
        <f>IF($B614="","",IFERROR(VLOOKUP($B614,SERVIÇOS!$A:$F,2,0),IFERROR(VLOOKUP($B614,'COMPOSIÇÕES COMPLEMENTARES '!$C:$K,2,0),"")))</f>
        <v/>
      </c>
      <c r="D614" s="617" t="str">
        <f>IF($B614="","",IFERROR(VLOOKUP($B614,SERVIÇOS!$A:$F,3,0),IFERROR(VLOOKUP($B614,'COMPOSIÇÕES COMPLEMENTARES '!$C:$K,3,0),"")))</f>
        <v/>
      </c>
      <c r="E614" s="618"/>
      <c r="F614" s="619" t="str">
        <f>IF($B614="","",IFERROR(VLOOKUP($B614,SERVIÇOS!$A:$F,4,0),IFERROR(VLOOKUP($B614,'COMPOSIÇÕES COMPLEMENTARES '!$C:$K,6,0),"")))</f>
        <v/>
      </c>
      <c r="G614" s="619" t="str">
        <f>IF($B614="","",IFERROR(VLOOKUP($B614,SERVIÇOS!$A:$F,5,0),IFERROR(VLOOKUP($B614,'COMPOSIÇÕES COMPLEMENTARES '!$C:$K,7,0),"")))</f>
        <v/>
      </c>
      <c r="H614" s="619" t="str">
        <f t="shared" si="238"/>
        <v/>
      </c>
      <c r="I614" s="619" t="str">
        <f t="shared" si="245"/>
        <v/>
      </c>
      <c r="J614" s="619" t="str">
        <f t="shared" si="246"/>
        <v/>
      </c>
      <c r="K614" s="619" t="str">
        <f t="shared" si="247"/>
        <v/>
      </c>
      <c r="L614" s="619"/>
      <c r="N614" s="433"/>
      <c r="O614" s="434" t="str">
        <f t="shared" si="240"/>
        <v/>
      </c>
      <c r="P614" s="433"/>
      <c r="Q614" s="435" t="str">
        <f t="shared" si="241"/>
        <v/>
      </c>
      <c r="R614" s="433"/>
      <c r="S614" s="436" t="str">
        <f t="shared" si="242"/>
        <v/>
      </c>
      <c r="T614" s="437">
        <f ca="1">SUMIF($N$8:S$9,"QUANT.",N614:S614)</f>
        <v>0</v>
      </c>
      <c r="U614" s="438">
        <f t="shared" ca="1" si="237"/>
        <v>0</v>
      </c>
      <c r="V614" s="450" t="str">
        <f t="shared" si="239"/>
        <v/>
      </c>
      <c r="W614" s="451">
        <f t="shared" ca="1" si="243"/>
        <v>0</v>
      </c>
      <c r="X614" s="451" t="e">
        <f t="shared" ca="1" si="244"/>
        <v>#VALUE!</v>
      </c>
    </row>
    <row r="615" spans="1:24">
      <c r="A615" s="615"/>
      <c r="B615" s="621"/>
      <c r="C615" s="595" t="str">
        <f>IF($B615="","",IFERROR(VLOOKUP($B615,SERVIÇOS!$A:$F,2,0),IFERROR(VLOOKUP($B615,'COMPOSIÇÕES COMPLEMENTARES '!$C:$K,2,0),"")))</f>
        <v/>
      </c>
      <c r="D615" s="617" t="str">
        <f>IF($B615="","",IFERROR(VLOOKUP($B615,SERVIÇOS!$A:$F,3,0),IFERROR(VLOOKUP($B615,'COMPOSIÇÕES COMPLEMENTARES '!$C:$K,3,0),"")))</f>
        <v/>
      </c>
      <c r="E615" s="618"/>
      <c r="F615" s="619" t="str">
        <f>IF($B615="","",IFERROR(VLOOKUP($B615,SERVIÇOS!$A:$F,4,0),IFERROR(VLOOKUP($B615,'COMPOSIÇÕES COMPLEMENTARES '!$C:$K,6,0),"")))</f>
        <v/>
      </c>
      <c r="G615" s="619" t="str">
        <f>IF($B615="","",IFERROR(VLOOKUP($B615,SERVIÇOS!$A:$F,5,0),IFERROR(VLOOKUP($B615,'COMPOSIÇÕES COMPLEMENTARES '!$C:$K,7,0),"")))</f>
        <v/>
      </c>
      <c r="H615" s="619" t="str">
        <f t="shared" si="238"/>
        <v/>
      </c>
      <c r="I615" s="619" t="str">
        <f t="shared" si="245"/>
        <v/>
      </c>
      <c r="J615" s="619" t="str">
        <f t="shared" si="246"/>
        <v/>
      </c>
      <c r="K615" s="619" t="str">
        <f t="shared" si="247"/>
        <v/>
      </c>
      <c r="L615" s="619"/>
      <c r="N615" s="433"/>
      <c r="O615" s="434" t="str">
        <f t="shared" si="240"/>
        <v/>
      </c>
      <c r="P615" s="433"/>
      <c r="Q615" s="435" t="str">
        <f t="shared" si="241"/>
        <v/>
      </c>
      <c r="R615" s="433"/>
      <c r="S615" s="436" t="str">
        <f t="shared" si="242"/>
        <v/>
      </c>
      <c r="T615" s="437">
        <f ca="1">SUMIF($N$8:S$9,"QUANT.",N615:S615)</f>
        <v>0</v>
      </c>
      <c r="U615" s="438">
        <f t="shared" ca="1" si="237"/>
        <v>0</v>
      </c>
      <c r="V615" s="450" t="str">
        <f t="shared" si="239"/>
        <v/>
      </c>
      <c r="W615" s="451">
        <f t="shared" ca="1" si="243"/>
        <v>0</v>
      </c>
      <c r="X615" s="451" t="e">
        <f t="shared" ca="1" si="244"/>
        <v>#VALUE!</v>
      </c>
    </row>
    <row r="616" spans="1:24">
      <c r="A616" s="615"/>
      <c r="B616" s="621"/>
      <c r="C616" s="595" t="str">
        <f>IF($B616="","",IFERROR(VLOOKUP($B616,SERVIÇOS!$A:$F,2,0),IFERROR(VLOOKUP($B616,'COMPOSIÇÕES COMPLEMENTARES '!$C:$K,2,0),"")))</f>
        <v/>
      </c>
      <c r="D616" s="617" t="str">
        <f>IF($B616="","",IFERROR(VLOOKUP($B616,SERVIÇOS!$A:$F,3,0),IFERROR(VLOOKUP($B616,'COMPOSIÇÕES COMPLEMENTARES '!$C:$K,3,0),"")))</f>
        <v/>
      </c>
      <c r="E616" s="618"/>
      <c r="F616" s="619" t="str">
        <f>IF($B616="","",IFERROR(VLOOKUP($B616,SERVIÇOS!$A:$F,4,0),IFERROR(VLOOKUP($B616,'COMPOSIÇÕES COMPLEMENTARES '!$C:$K,6,0),"")))</f>
        <v/>
      </c>
      <c r="G616" s="619" t="str">
        <f>IF($B616="","",IFERROR(VLOOKUP($B616,SERVIÇOS!$A:$F,5,0),IFERROR(VLOOKUP($B616,'COMPOSIÇÕES COMPLEMENTARES '!$C:$K,7,0),"")))</f>
        <v/>
      </c>
      <c r="H616" s="619" t="str">
        <f t="shared" si="238"/>
        <v/>
      </c>
      <c r="I616" s="619" t="str">
        <f t="shared" si="245"/>
        <v/>
      </c>
      <c r="J616" s="619" t="str">
        <f t="shared" si="246"/>
        <v/>
      </c>
      <c r="K616" s="619" t="str">
        <f t="shared" si="247"/>
        <v/>
      </c>
      <c r="L616" s="619"/>
      <c r="N616" s="433"/>
      <c r="O616" s="434" t="str">
        <f t="shared" si="240"/>
        <v/>
      </c>
      <c r="P616" s="433"/>
      <c r="Q616" s="435" t="str">
        <f t="shared" si="241"/>
        <v/>
      </c>
      <c r="R616" s="433"/>
      <c r="S616" s="436" t="str">
        <f t="shared" si="242"/>
        <v/>
      </c>
      <c r="T616" s="437">
        <f ca="1">SUMIF($N$8:S$9,"QUANT.",N616:S616)</f>
        <v>0</v>
      </c>
      <c r="U616" s="438">
        <f t="shared" ca="1" si="237"/>
        <v>0</v>
      </c>
      <c r="V616" s="450" t="str">
        <f t="shared" si="239"/>
        <v/>
      </c>
      <c r="W616" s="451">
        <f t="shared" ca="1" si="243"/>
        <v>0</v>
      </c>
      <c r="X616" s="451" t="e">
        <f t="shared" ca="1" si="244"/>
        <v>#VALUE!</v>
      </c>
    </row>
    <row r="617" spans="1:24">
      <c r="A617" s="615"/>
      <c r="B617" s="621"/>
      <c r="C617" s="595" t="str">
        <f>IF($B617="","",IFERROR(VLOOKUP($B617,SERVIÇOS!$A:$F,2,0),IFERROR(VLOOKUP($B617,'COMPOSIÇÕES COMPLEMENTARES '!$C:$K,2,0),"")))</f>
        <v/>
      </c>
      <c r="D617" s="617" t="str">
        <f>IF($B617="","",IFERROR(VLOOKUP($B617,SERVIÇOS!$A:$F,3,0),IFERROR(VLOOKUP($B617,'COMPOSIÇÕES COMPLEMENTARES '!$C:$K,3,0),"")))</f>
        <v/>
      </c>
      <c r="E617" s="618"/>
      <c r="F617" s="619" t="str">
        <f>IF($B617="","",IFERROR(VLOOKUP($B617,SERVIÇOS!$A:$F,4,0),IFERROR(VLOOKUP($B617,'COMPOSIÇÕES COMPLEMENTARES '!$C:$K,6,0),"")))</f>
        <v/>
      </c>
      <c r="G617" s="619" t="str">
        <f>IF($B617="","",IFERROR(VLOOKUP($B617,SERVIÇOS!$A:$F,5,0),IFERROR(VLOOKUP($B617,'COMPOSIÇÕES COMPLEMENTARES '!$C:$K,7,0),"")))</f>
        <v/>
      </c>
      <c r="H617" s="619" t="str">
        <f t="shared" si="238"/>
        <v/>
      </c>
      <c r="I617" s="619" t="str">
        <f t="shared" si="245"/>
        <v/>
      </c>
      <c r="J617" s="619" t="str">
        <f t="shared" si="246"/>
        <v/>
      </c>
      <c r="K617" s="619" t="str">
        <f t="shared" si="247"/>
        <v/>
      </c>
      <c r="L617" s="619"/>
      <c r="N617" s="433"/>
      <c r="O617" s="434" t="str">
        <f t="shared" si="240"/>
        <v/>
      </c>
      <c r="P617" s="433"/>
      <c r="Q617" s="435" t="str">
        <f t="shared" si="241"/>
        <v/>
      </c>
      <c r="R617" s="433"/>
      <c r="S617" s="436" t="str">
        <f t="shared" si="242"/>
        <v/>
      </c>
      <c r="T617" s="437">
        <f ca="1">SUMIF($N$8:S$9,"QUANT.",N617:S617)</f>
        <v>0</v>
      </c>
      <c r="U617" s="438">
        <f t="shared" ca="1" si="237"/>
        <v>0</v>
      </c>
      <c r="V617" s="450" t="str">
        <f t="shared" si="239"/>
        <v/>
      </c>
      <c r="W617" s="451">
        <f t="shared" ca="1" si="243"/>
        <v>0</v>
      </c>
      <c r="X617" s="451" t="e">
        <f t="shared" ca="1" si="244"/>
        <v>#VALUE!</v>
      </c>
    </row>
    <row r="618" spans="1:24">
      <c r="A618" s="615"/>
      <c r="B618" s="621"/>
      <c r="C618" s="595" t="str">
        <f>IF($B618="","",IFERROR(VLOOKUP($B618,SERVIÇOS!$A:$F,2,0),IFERROR(VLOOKUP($B618,'COMPOSIÇÕES COMPLEMENTARES '!$C:$K,2,0),"")))</f>
        <v/>
      </c>
      <c r="D618" s="617" t="str">
        <f>IF($B618="","",IFERROR(VLOOKUP($B618,SERVIÇOS!$A:$F,3,0),IFERROR(VLOOKUP($B618,'COMPOSIÇÕES COMPLEMENTARES '!$C:$K,3,0),"")))</f>
        <v/>
      </c>
      <c r="E618" s="618"/>
      <c r="F618" s="619" t="str">
        <f>IF($B618="","",IFERROR(VLOOKUP($B618,SERVIÇOS!$A:$F,4,0),IFERROR(VLOOKUP($B618,'COMPOSIÇÕES COMPLEMENTARES '!$C:$K,6,0),"")))</f>
        <v/>
      </c>
      <c r="G618" s="619" t="str">
        <f>IF($B618="","",IFERROR(VLOOKUP($B618,SERVIÇOS!$A:$F,5,0),IFERROR(VLOOKUP($B618,'COMPOSIÇÕES COMPLEMENTARES '!$C:$K,7,0),"")))</f>
        <v/>
      </c>
      <c r="H618" s="619" t="str">
        <f t="shared" si="238"/>
        <v/>
      </c>
      <c r="I618" s="619" t="str">
        <f t="shared" si="245"/>
        <v/>
      </c>
      <c r="J618" s="619" t="str">
        <f t="shared" si="246"/>
        <v/>
      </c>
      <c r="K618" s="619" t="str">
        <f t="shared" si="247"/>
        <v/>
      </c>
      <c r="L618" s="619"/>
      <c r="N618" s="433"/>
      <c r="O618" s="434" t="str">
        <f t="shared" si="240"/>
        <v/>
      </c>
      <c r="P618" s="433"/>
      <c r="Q618" s="435" t="str">
        <f t="shared" si="241"/>
        <v/>
      </c>
      <c r="R618" s="433"/>
      <c r="S618" s="436" t="str">
        <f t="shared" si="242"/>
        <v/>
      </c>
      <c r="T618" s="437">
        <f ca="1">SUMIF($N$8:S$9,"QUANT.",N618:S618)</f>
        <v>0</v>
      </c>
      <c r="U618" s="438">
        <f t="shared" ca="1" si="237"/>
        <v>0</v>
      </c>
      <c r="V618" s="450" t="str">
        <f t="shared" si="239"/>
        <v/>
      </c>
      <c r="W618" s="451">
        <f t="shared" ca="1" si="243"/>
        <v>0</v>
      </c>
      <c r="X618" s="451" t="e">
        <f t="shared" ca="1" si="244"/>
        <v>#VALUE!</v>
      </c>
    </row>
    <row r="619" spans="1:24">
      <c r="A619" s="615"/>
      <c r="B619" s="621"/>
      <c r="C619" s="595" t="str">
        <f>IF($B619="","",IFERROR(VLOOKUP($B619,SERVIÇOS!$A:$F,2,0),IFERROR(VLOOKUP($B619,'COMPOSIÇÕES COMPLEMENTARES '!$C:$K,2,0),"")))</f>
        <v/>
      </c>
      <c r="D619" s="617" t="str">
        <f>IF($B619="","",IFERROR(VLOOKUP($B619,SERVIÇOS!$A:$F,3,0),IFERROR(VLOOKUP($B619,'COMPOSIÇÕES COMPLEMENTARES '!$C:$K,3,0),"")))</f>
        <v/>
      </c>
      <c r="E619" s="618"/>
      <c r="F619" s="619" t="str">
        <f>IF($B619="","",IFERROR(VLOOKUP($B619,SERVIÇOS!$A:$F,4,0),IFERROR(VLOOKUP($B619,'COMPOSIÇÕES COMPLEMENTARES '!$C:$K,6,0),"")))</f>
        <v/>
      </c>
      <c r="G619" s="619" t="str">
        <f>IF($B619="","",IFERROR(VLOOKUP($B619,SERVIÇOS!$A:$F,5,0),IFERROR(VLOOKUP($B619,'COMPOSIÇÕES COMPLEMENTARES '!$C:$K,7,0),"")))</f>
        <v/>
      </c>
      <c r="H619" s="619" t="str">
        <f t="shared" si="238"/>
        <v/>
      </c>
      <c r="I619" s="619" t="str">
        <f t="shared" si="245"/>
        <v/>
      </c>
      <c r="J619" s="619" t="str">
        <f t="shared" si="246"/>
        <v/>
      </c>
      <c r="K619" s="619" t="str">
        <f t="shared" si="247"/>
        <v/>
      </c>
      <c r="L619" s="619"/>
      <c r="N619" s="433"/>
      <c r="O619" s="434" t="str">
        <f t="shared" si="240"/>
        <v/>
      </c>
      <c r="P619" s="433"/>
      <c r="Q619" s="435" t="str">
        <f t="shared" si="241"/>
        <v/>
      </c>
      <c r="R619" s="433"/>
      <c r="S619" s="436" t="str">
        <f t="shared" si="242"/>
        <v/>
      </c>
      <c r="T619" s="437">
        <f ca="1">SUMIF($N$8:S$9,"QUANT.",N619:S619)</f>
        <v>0</v>
      </c>
      <c r="U619" s="438">
        <f t="shared" ca="1" si="237"/>
        <v>0</v>
      </c>
      <c r="V619" s="450" t="str">
        <f t="shared" si="239"/>
        <v/>
      </c>
      <c r="W619" s="451">
        <f t="shared" ca="1" si="243"/>
        <v>0</v>
      </c>
      <c r="X619" s="451" t="e">
        <f t="shared" ca="1" si="244"/>
        <v>#VALUE!</v>
      </c>
    </row>
    <row r="620" spans="1:24">
      <c r="A620" s="615"/>
      <c r="B620" s="621"/>
      <c r="C620" s="595" t="str">
        <f>IF($B620="","",IFERROR(VLOOKUP($B620,SERVIÇOS!$A:$F,2,0),IFERROR(VLOOKUP($B620,'COMPOSIÇÕES COMPLEMENTARES '!$C:$K,2,0),"")))</f>
        <v/>
      </c>
      <c r="D620" s="617" t="str">
        <f>IF($B620="","",IFERROR(VLOOKUP($B620,SERVIÇOS!$A:$F,3,0),IFERROR(VLOOKUP($B620,'COMPOSIÇÕES COMPLEMENTARES '!$C:$K,3,0),"")))</f>
        <v/>
      </c>
      <c r="E620" s="618"/>
      <c r="F620" s="619" t="str">
        <f>IF($B620="","",IFERROR(VLOOKUP($B620,SERVIÇOS!$A:$F,4,0),IFERROR(VLOOKUP($B620,'COMPOSIÇÕES COMPLEMENTARES '!$C:$K,6,0),"")))</f>
        <v/>
      </c>
      <c r="G620" s="619" t="str">
        <f>IF($B620="","",IFERROR(VLOOKUP($B620,SERVIÇOS!$A:$F,5,0),IFERROR(VLOOKUP($B620,'COMPOSIÇÕES COMPLEMENTARES '!$C:$K,7,0),"")))</f>
        <v/>
      </c>
      <c r="H620" s="619" t="str">
        <f t="shared" si="238"/>
        <v/>
      </c>
      <c r="I620" s="619" t="str">
        <f t="shared" si="245"/>
        <v/>
      </c>
      <c r="J620" s="619" t="str">
        <f t="shared" si="246"/>
        <v/>
      </c>
      <c r="K620" s="619" t="str">
        <f t="shared" si="247"/>
        <v/>
      </c>
      <c r="L620" s="619"/>
      <c r="N620" s="433"/>
      <c r="O620" s="434" t="str">
        <f t="shared" si="240"/>
        <v/>
      </c>
      <c r="P620" s="433"/>
      <c r="Q620" s="435" t="str">
        <f t="shared" si="241"/>
        <v/>
      </c>
      <c r="R620" s="433"/>
      <c r="S620" s="436" t="str">
        <f t="shared" si="242"/>
        <v/>
      </c>
      <c r="T620" s="437">
        <f ca="1">SUMIF($N$8:S$9,"QUANT.",N620:S620)</f>
        <v>0</v>
      </c>
      <c r="U620" s="438">
        <f t="shared" ca="1" si="237"/>
        <v>0</v>
      </c>
      <c r="V620" s="450" t="str">
        <f t="shared" si="239"/>
        <v/>
      </c>
      <c r="W620" s="451">
        <f t="shared" ca="1" si="243"/>
        <v>0</v>
      </c>
      <c r="X620" s="451" t="e">
        <f t="shared" ca="1" si="244"/>
        <v>#VALUE!</v>
      </c>
    </row>
    <row r="621" spans="1:24">
      <c r="A621" s="615"/>
      <c r="B621" s="621"/>
      <c r="C621" s="595" t="str">
        <f>IF($B621="","",IFERROR(VLOOKUP($B621,SERVIÇOS!$A:$F,2,0),IFERROR(VLOOKUP($B621,'COMPOSIÇÕES COMPLEMENTARES '!$C:$K,2,0),"")))</f>
        <v/>
      </c>
      <c r="D621" s="617" t="str">
        <f>IF($B621="","",IFERROR(VLOOKUP($B621,SERVIÇOS!$A:$F,3,0),IFERROR(VLOOKUP($B621,'COMPOSIÇÕES COMPLEMENTARES '!$C:$K,3,0),"")))</f>
        <v/>
      </c>
      <c r="E621" s="618"/>
      <c r="F621" s="619" t="str">
        <f>IF($B621="","",IFERROR(VLOOKUP($B621,SERVIÇOS!$A:$F,4,0),IFERROR(VLOOKUP($B621,'COMPOSIÇÕES COMPLEMENTARES '!$C:$K,6,0),"")))</f>
        <v/>
      </c>
      <c r="G621" s="619" t="str">
        <f>IF($B621="","",IFERROR(VLOOKUP($B621,SERVIÇOS!$A:$F,5,0),IFERROR(VLOOKUP($B621,'COMPOSIÇÕES COMPLEMENTARES '!$C:$K,7,0),"")))</f>
        <v/>
      </c>
      <c r="H621" s="619" t="str">
        <f t="shared" si="238"/>
        <v/>
      </c>
      <c r="I621" s="619" t="str">
        <f t="shared" si="245"/>
        <v/>
      </c>
      <c r="J621" s="619" t="str">
        <f t="shared" si="246"/>
        <v/>
      </c>
      <c r="K621" s="619" t="str">
        <f t="shared" si="247"/>
        <v/>
      </c>
      <c r="L621" s="619"/>
      <c r="N621" s="433"/>
      <c r="O621" s="434" t="str">
        <f t="shared" si="240"/>
        <v/>
      </c>
      <c r="P621" s="433"/>
      <c r="Q621" s="435" t="str">
        <f t="shared" si="241"/>
        <v/>
      </c>
      <c r="R621" s="433"/>
      <c r="S621" s="436" t="str">
        <f t="shared" si="242"/>
        <v/>
      </c>
      <c r="T621" s="437">
        <f ca="1">SUMIF($N$8:S$9,"QUANT.",N621:S621)</f>
        <v>0</v>
      </c>
      <c r="U621" s="438">
        <f t="shared" ca="1" si="237"/>
        <v>0</v>
      </c>
      <c r="V621" s="450" t="str">
        <f t="shared" si="239"/>
        <v/>
      </c>
      <c r="W621" s="451">
        <f t="shared" ca="1" si="243"/>
        <v>0</v>
      </c>
      <c r="X621" s="451" t="e">
        <f t="shared" ca="1" si="244"/>
        <v>#VALUE!</v>
      </c>
    </row>
    <row r="622" spans="1:24">
      <c r="A622" s="615"/>
      <c r="B622" s="621"/>
      <c r="C622" s="595" t="str">
        <f>IF($B622="","",IFERROR(VLOOKUP($B622,SERVIÇOS!$A:$F,2,0),IFERROR(VLOOKUP($B622,'COMPOSIÇÕES COMPLEMENTARES '!$C:$K,2,0),"")))</f>
        <v/>
      </c>
      <c r="D622" s="617" t="str">
        <f>IF($B622="","",IFERROR(VLOOKUP($B622,SERVIÇOS!$A:$F,3,0),IFERROR(VLOOKUP($B622,'COMPOSIÇÕES COMPLEMENTARES '!$C:$K,3,0),"")))</f>
        <v/>
      </c>
      <c r="E622" s="618"/>
      <c r="F622" s="619" t="str">
        <f>IF($B622="","",IFERROR(VLOOKUP($B622,SERVIÇOS!$A:$F,4,0),IFERROR(VLOOKUP($B622,'COMPOSIÇÕES COMPLEMENTARES '!$C:$K,6,0),"")))</f>
        <v/>
      </c>
      <c r="G622" s="619" t="str">
        <f>IF($B622="","",IFERROR(VLOOKUP($B622,SERVIÇOS!$A:$F,5,0),IFERROR(VLOOKUP($B622,'COMPOSIÇÕES COMPLEMENTARES '!$C:$K,7,0),"")))</f>
        <v/>
      </c>
      <c r="H622" s="619" t="str">
        <f t="shared" si="238"/>
        <v/>
      </c>
      <c r="I622" s="619" t="str">
        <f t="shared" si="245"/>
        <v/>
      </c>
      <c r="J622" s="619" t="str">
        <f t="shared" si="246"/>
        <v/>
      </c>
      <c r="K622" s="619" t="str">
        <f t="shared" si="247"/>
        <v/>
      </c>
      <c r="L622" s="619"/>
      <c r="N622" s="433"/>
      <c r="O622" s="434" t="str">
        <f t="shared" si="240"/>
        <v/>
      </c>
      <c r="P622" s="433"/>
      <c r="Q622" s="435" t="str">
        <f t="shared" si="241"/>
        <v/>
      </c>
      <c r="R622" s="433"/>
      <c r="S622" s="436" t="str">
        <f t="shared" si="242"/>
        <v/>
      </c>
      <c r="T622" s="437">
        <f ca="1">SUMIF($N$8:S$9,"QUANT.",N622:S622)</f>
        <v>0</v>
      </c>
      <c r="U622" s="438">
        <f t="shared" ca="1" si="237"/>
        <v>0</v>
      </c>
      <c r="V622" s="450" t="str">
        <f t="shared" si="239"/>
        <v/>
      </c>
      <c r="W622" s="451">
        <f t="shared" ca="1" si="243"/>
        <v>0</v>
      </c>
      <c r="X622" s="451" t="e">
        <f t="shared" ca="1" si="244"/>
        <v>#VALUE!</v>
      </c>
    </row>
    <row r="623" spans="1:24">
      <c r="A623" s="615"/>
      <c r="B623" s="621"/>
      <c r="C623" s="595" t="str">
        <f>IF($B623="","",IFERROR(VLOOKUP($B623,SERVIÇOS!$A:$F,2,0),IFERROR(VLOOKUP($B623,'COMPOSIÇÕES COMPLEMENTARES '!$C:$K,2,0),"")))</f>
        <v/>
      </c>
      <c r="D623" s="617" t="str">
        <f>IF($B623="","",IFERROR(VLOOKUP($B623,SERVIÇOS!$A:$F,3,0),IFERROR(VLOOKUP($B623,'COMPOSIÇÕES COMPLEMENTARES '!$C:$K,3,0),"")))</f>
        <v/>
      </c>
      <c r="E623" s="618"/>
      <c r="F623" s="619" t="str">
        <f>IF($B623="","",IFERROR(VLOOKUP($B623,SERVIÇOS!$A:$F,4,0),IFERROR(VLOOKUP($B623,'COMPOSIÇÕES COMPLEMENTARES '!$C:$K,6,0),"")))</f>
        <v/>
      </c>
      <c r="G623" s="619" t="str">
        <f>IF($B623="","",IFERROR(VLOOKUP($B623,SERVIÇOS!$A:$F,5,0),IFERROR(VLOOKUP($B623,'COMPOSIÇÕES COMPLEMENTARES '!$C:$K,7,0),"")))</f>
        <v/>
      </c>
      <c r="H623" s="619" t="str">
        <f t="shared" si="238"/>
        <v/>
      </c>
      <c r="I623" s="619" t="str">
        <f t="shared" si="245"/>
        <v/>
      </c>
      <c r="J623" s="619" t="str">
        <f t="shared" si="246"/>
        <v/>
      </c>
      <c r="K623" s="619" t="str">
        <f t="shared" si="247"/>
        <v/>
      </c>
      <c r="L623" s="619"/>
      <c r="N623" s="433"/>
      <c r="O623" s="434" t="str">
        <f t="shared" si="240"/>
        <v/>
      </c>
      <c r="P623" s="433"/>
      <c r="Q623" s="435" t="str">
        <f t="shared" si="241"/>
        <v/>
      </c>
      <c r="R623" s="433"/>
      <c r="S623" s="436" t="str">
        <f t="shared" si="242"/>
        <v/>
      </c>
      <c r="T623" s="437">
        <f ca="1">SUMIF($N$8:S$9,"QUANT.",N623:S623)</f>
        <v>0</v>
      </c>
      <c r="U623" s="438">
        <f t="shared" ca="1" si="237"/>
        <v>0</v>
      </c>
      <c r="V623" s="450" t="str">
        <f t="shared" si="239"/>
        <v/>
      </c>
      <c r="W623" s="451">
        <f t="shared" ca="1" si="243"/>
        <v>0</v>
      </c>
      <c r="X623" s="451" t="e">
        <f t="shared" ca="1" si="244"/>
        <v>#VALUE!</v>
      </c>
    </row>
    <row r="624" spans="1:24">
      <c r="A624" s="615"/>
      <c r="B624" s="621"/>
      <c r="C624" s="595" t="str">
        <f>IF($B624="","",IFERROR(VLOOKUP($B624,SERVIÇOS!$A:$F,2,0),IFERROR(VLOOKUP($B624,'COMPOSIÇÕES COMPLEMENTARES '!$C:$K,2,0),"")))</f>
        <v/>
      </c>
      <c r="D624" s="617" t="str">
        <f>IF($B624="","",IFERROR(VLOOKUP($B624,SERVIÇOS!$A:$F,3,0),IFERROR(VLOOKUP($B624,'COMPOSIÇÕES COMPLEMENTARES '!$C:$K,3,0),"")))</f>
        <v/>
      </c>
      <c r="E624" s="618"/>
      <c r="F624" s="619" t="str">
        <f>IF($B624="","",IFERROR(VLOOKUP($B624,SERVIÇOS!$A:$F,4,0),IFERROR(VLOOKUP($B624,'COMPOSIÇÕES COMPLEMENTARES '!$C:$K,6,0),"")))</f>
        <v/>
      </c>
      <c r="G624" s="619" t="str">
        <f>IF($B624="","",IFERROR(VLOOKUP($B624,SERVIÇOS!$A:$F,5,0),IFERROR(VLOOKUP($B624,'COMPOSIÇÕES COMPLEMENTARES '!$C:$K,7,0),"")))</f>
        <v/>
      </c>
      <c r="H624" s="619" t="str">
        <f t="shared" si="238"/>
        <v/>
      </c>
      <c r="I624" s="619" t="str">
        <f t="shared" si="245"/>
        <v/>
      </c>
      <c r="J624" s="619" t="str">
        <f t="shared" si="246"/>
        <v/>
      </c>
      <c r="K624" s="619" t="str">
        <f t="shared" si="247"/>
        <v/>
      </c>
      <c r="L624" s="619"/>
      <c r="N624" s="433"/>
      <c r="O624" s="434" t="str">
        <f t="shared" si="240"/>
        <v/>
      </c>
      <c r="P624" s="433"/>
      <c r="Q624" s="435" t="str">
        <f t="shared" si="241"/>
        <v/>
      </c>
      <c r="R624" s="433"/>
      <c r="S624" s="436" t="str">
        <f t="shared" si="242"/>
        <v/>
      </c>
      <c r="T624" s="437">
        <f ca="1">SUMIF($N$8:S$9,"QUANT.",N624:S624)</f>
        <v>0</v>
      </c>
      <c r="U624" s="438">
        <f t="shared" ca="1" si="237"/>
        <v>0</v>
      </c>
      <c r="V624" s="450" t="str">
        <f t="shared" si="239"/>
        <v/>
      </c>
      <c r="W624" s="451">
        <f t="shared" ca="1" si="243"/>
        <v>0</v>
      </c>
      <c r="X624" s="451" t="e">
        <f t="shared" ca="1" si="244"/>
        <v>#VALUE!</v>
      </c>
    </row>
    <row r="625" spans="1:24">
      <c r="A625" s="615"/>
      <c r="B625" s="621"/>
      <c r="C625" s="595" t="str">
        <f>IF($B625="","",IFERROR(VLOOKUP($B625,SERVIÇOS!$A:$F,2,0),IFERROR(VLOOKUP($B625,'COMPOSIÇÕES COMPLEMENTARES '!$C:$K,2,0),"")))</f>
        <v/>
      </c>
      <c r="D625" s="617" t="str">
        <f>IF($B625="","",IFERROR(VLOOKUP($B625,SERVIÇOS!$A:$F,3,0),IFERROR(VLOOKUP($B625,'COMPOSIÇÕES COMPLEMENTARES '!$C:$K,3,0),"")))</f>
        <v/>
      </c>
      <c r="E625" s="618"/>
      <c r="F625" s="619" t="str">
        <f>IF($B625="","",IFERROR(VLOOKUP($B625,SERVIÇOS!$A:$F,4,0),IFERROR(VLOOKUP($B625,'COMPOSIÇÕES COMPLEMENTARES '!$C:$K,6,0),"")))</f>
        <v/>
      </c>
      <c r="G625" s="619" t="str">
        <f>IF($B625="","",IFERROR(VLOOKUP($B625,SERVIÇOS!$A:$F,5,0),IFERROR(VLOOKUP($B625,'COMPOSIÇÕES COMPLEMENTARES '!$C:$K,7,0),"")))</f>
        <v/>
      </c>
      <c r="H625" s="619" t="str">
        <f t="shared" si="238"/>
        <v/>
      </c>
      <c r="I625" s="619" t="str">
        <f t="shared" si="245"/>
        <v/>
      </c>
      <c r="J625" s="619" t="str">
        <f t="shared" si="246"/>
        <v/>
      </c>
      <c r="K625" s="619" t="str">
        <f t="shared" si="247"/>
        <v/>
      </c>
      <c r="L625" s="619"/>
      <c r="N625" s="433"/>
      <c r="O625" s="434" t="str">
        <f t="shared" si="240"/>
        <v/>
      </c>
      <c r="P625" s="433"/>
      <c r="Q625" s="435" t="str">
        <f t="shared" si="241"/>
        <v/>
      </c>
      <c r="R625" s="433"/>
      <c r="S625" s="436" t="str">
        <f t="shared" si="242"/>
        <v/>
      </c>
      <c r="T625" s="437">
        <f ca="1">SUMIF($N$8:S$9,"QUANT.",N625:S625)</f>
        <v>0</v>
      </c>
      <c r="U625" s="438">
        <f t="shared" ca="1" si="237"/>
        <v>0</v>
      </c>
      <c r="V625" s="450" t="str">
        <f t="shared" si="239"/>
        <v/>
      </c>
      <c r="W625" s="451">
        <f t="shared" ca="1" si="243"/>
        <v>0</v>
      </c>
      <c r="X625" s="451" t="e">
        <f t="shared" ca="1" si="244"/>
        <v>#VALUE!</v>
      </c>
    </row>
    <row r="626" spans="1:24">
      <c r="A626" s="615"/>
      <c r="B626" s="621"/>
      <c r="C626" s="595" t="str">
        <f>IF($B626="","",IFERROR(VLOOKUP($B626,SERVIÇOS!$A:$F,2,0),IFERROR(VLOOKUP($B626,'COMPOSIÇÕES COMPLEMENTARES '!$C:$K,2,0),"")))</f>
        <v/>
      </c>
      <c r="D626" s="617" t="str">
        <f>IF($B626="","",IFERROR(VLOOKUP($B626,SERVIÇOS!$A:$F,3,0),IFERROR(VLOOKUP($B626,'COMPOSIÇÕES COMPLEMENTARES '!$C:$K,3,0),"")))</f>
        <v/>
      </c>
      <c r="E626" s="618"/>
      <c r="F626" s="619" t="str">
        <f>IF($B626="","",IFERROR(VLOOKUP($B626,SERVIÇOS!$A:$F,4,0),IFERROR(VLOOKUP($B626,'COMPOSIÇÕES COMPLEMENTARES '!$C:$K,6,0),"")))</f>
        <v/>
      </c>
      <c r="G626" s="619" t="str">
        <f>IF($B626="","",IFERROR(VLOOKUP($B626,SERVIÇOS!$A:$F,5,0),IFERROR(VLOOKUP($B626,'COMPOSIÇÕES COMPLEMENTARES '!$C:$K,7,0),"")))</f>
        <v/>
      </c>
      <c r="H626" s="619" t="str">
        <f t="shared" si="238"/>
        <v/>
      </c>
      <c r="I626" s="619" t="str">
        <f t="shared" si="245"/>
        <v/>
      </c>
      <c r="J626" s="619" t="str">
        <f t="shared" si="246"/>
        <v/>
      </c>
      <c r="K626" s="619" t="str">
        <f t="shared" si="247"/>
        <v/>
      </c>
      <c r="L626" s="619"/>
      <c r="N626" s="433"/>
      <c r="O626" s="434" t="str">
        <f t="shared" si="240"/>
        <v/>
      </c>
      <c r="P626" s="433"/>
      <c r="Q626" s="435" t="str">
        <f t="shared" si="241"/>
        <v/>
      </c>
      <c r="R626" s="433"/>
      <c r="S626" s="436" t="str">
        <f t="shared" si="242"/>
        <v/>
      </c>
      <c r="T626" s="437">
        <f ca="1">SUMIF($N$8:S$9,"QUANT.",N626:S626)</f>
        <v>0</v>
      </c>
      <c r="U626" s="438">
        <f t="shared" ca="1" si="237"/>
        <v>0</v>
      </c>
      <c r="V626" s="450" t="str">
        <f t="shared" si="239"/>
        <v/>
      </c>
      <c r="W626" s="451">
        <f t="shared" ca="1" si="243"/>
        <v>0</v>
      </c>
      <c r="X626" s="451" t="e">
        <f t="shared" ca="1" si="244"/>
        <v>#VALUE!</v>
      </c>
    </row>
    <row r="627" spans="1:24">
      <c r="A627" s="615"/>
      <c r="B627" s="621"/>
      <c r="C627" s="595" t="str">
        <f>IF($B627="","",IFERROR(VLOOKUP($B627,SERVIÇOS!$A:$F,2,0),IFERROR(VLOOKUP($B627,'COMPOSIÇÕES COMPLEMENTARES '!$C:$K,2,0),"")))</f>
        <v/>
      </c>
      <c r="D627" s="617" t="str">
        <f>IF($B627="","",IFERROR(VLOOKUP($B627,SERVIÇOS!$A:$F,3,0),IFERROR(VLOOKUP($B627,'COMPOSIÇÕES COMPLEMENTARES '!$C:$K,3,0),"")))</f>
        <v/>
      </c>
      <c r="E627" s="618"/>
      <c r="F627" s="619" t="str">
        <f>IF($B627="","",IFERROR(VLOOKUP($B627,SERVIÇOS!$A:$F,4,0),IFERROR(VLOOKUP($B627,'COMPOSIÇÕES COMPLEMENTARES '!$C:$K,6,0),"")))</f>
        <v/>
      </c>
      <c r="G627" s="619" t="str">
        <f>IF($B627="","",IFERROR(VLOOKUP($B627,SERVIÇOS!$A:$F,5,0),IFERROR(VLOOKUP($B627,'COMPOSIÇÕES COMPLEMENTARES '!$C:$K,7,0),"")))</f>
        <v/>
      </c>
      <c r="H627" s="619" t="str">
        <f t="shared" si="238"/>
        <v/>
      </c>
      <c r="I627" s="619" t="str">
        <f t="shared" si="245"/>
        <v/>
      </c>
      <c r="J627" s="619" t="str">
        <f t="shared" si="246"/>
        <v/>
      </c>
      <c r="K627" s="619" t="str">
        <f t="shared" si="247"/>
        <v/>
      </c>
      <c r="L627" s="619"/>
      <c r="N627" s="433"/>
      <c r="O627" s="434" t="str">
        <f t="shared" si="240"/>
        <v/>
      </c>
      <c r="P627" s="433"/>
      <c r="Q627" s="435" t="str">
        <f t="shared" si="241"/>
        <v/>
      </c>
      <c r="R627" s="433"/>
      <c r="S627" s="436" t="str">
        <f t="shared" si="242"/>
        <v/>
      </c>
      <c r="T627" s="437">
        <f ca="1">SUMIF($N$8:S$9,"QUANT.",N627:S627)</f>
        <v>0</v>
      </c>
      <c r="U627" s="438">
        <f t="shared" ca="1" si="237"/>
        <v>0</v>
      </c>
      <c r="V627" s="450" t="str">
        <f t="shared" si="239"/>
        <v/>
      </c>
      <c r="W627" s="451">
        <f t="shared" ca="1" si="243"/>
        <v>0</v>
      </c>
      <c r="X627" s="451" t="e">
        <f t="shared" ca="1" si="244"/>
        <v>#VALUE!</v>
      </c>
    </row>
    <row r="628" spans="1:24">
      <c r="A628" s="615"/>
      <c r="B628" s="621"/>
      <c r="C628" s="595" t="str">
        <f>IF($B628="","",IFERROR(VLOOKUP($B628,SERVIÇOS!$A:$F,2,0),IFERROR(VLOOKUP($B628,'COMPOSIÇÕES COMPLEMENTARES '!$C:$K,2,0),"")))</f>
        <v/>
      </c>
      <c r="D628" s="617" t="str">
        <f>IF($B628="","",IFERROR(VLOOKUP($B628,SERVIÇOS!$A:$F,3,0),IFERROR(VLOOKUP($B628,'COMPOSIÇÕES COMPLEMENTARES '!$C:$K,3,0),"")))</f>
        <v/>
      </c>
      <c r="E628" s="618"/>
      <c r="F628" s="619" t="str">
        <f>IF($B628="","",IFERROR(VLOOKUP($B628,SERVIÇOS!$A:$F,4,0),IFERROR(VLOOKUP($B628,'COMPOSIÇÕES COMPLEMENTARES '!$C:$K,6,0),"")))</f>
        <v/>
      </c>
      <c r="G628" s="619" t="str">
        <f>IF($B628="","",IFERROR(VLOOKUP($B628,SERVIÇOS!$A:$F,5,0),IFERROR(VLOOKUP($B628,'COMPOSIÇÕES COMPLEMENTARES '!$C:$K,7,0),"")))</f>
        <v/>
      </c>
      <c r="H628" s="619" t="str">
        <f t="shared" si="238"/>
        <v/>
      </c>
      <c r="I628" s="619" t="str">
        <f t="shared" si="245"/>
        <v/>
      </c>
      <c r="J628" s="619" t="str">
        <f t="shared" si="246"/>
        <v/>
      </c>
      <c r="K628" s="619" t="str">
        <f t="shared" si="247"/>
        <v/>
      </c>
      <c r="L628" s="619"/>
      <c r="N628" s="433"/>
      <c r="O628" s="434" t="str">
        <f t="shared" si="240"/>
        <v/>
      </c>
      <c r="P628" s="433"/>
      <c r="Q628" s="435" t="str">
        <f t="shared" si="241"/>
        <v/>
      </c>
      <c r="R628" s="433"/>
      <c r="S628" s="436" t="str">
        <f t="shared" si="242"/>
        <v/>
      </c>
      <c r="T628" s="437">
        <f ca="1">SUMIF($N$8:S$9,"QUANT.",N628:S628)</f>
        <v>0</v>
      </c>
      <c r="U628" s="438">
        <f t="shared" ca="1" si="237"/>
        <v>0</v>
      </c>
      <c r="V628" s="450" t="str">
        <f t="shared" si="239"/>
        <v/>
      </c>
      <c r="W628" s="451">
        <f t="shared" ca="1" si="243"/>
        <v>0</v>
      </c>
      <c r="X628" s="451" t="e">
        <f t="shared" ca="1" si="244"/>
        <v>#VALUE!</v>
      </c>
    </row>
    <row r="629" spans="1:24">
      <c r="A629" s="615"/>
      <c r="B629" s="621"/>
      <c r="C629" s="595" t="str">
        <f>IF($B629="","",IFERROR(VLOOKUP($B629,SERVIÇOS!$A:$F,2,0),IFERROR(VLOOKUP($B629,'COMPOSIÇÕES COMPLEMENTARES '!$C:$K,2,0),"")))</f>
        <v/>
      </c>
      <c r="D629" s="617" t="str">
        <f>IF($B629="","",IFERROR(VLOOKUP($B629,SERVIÇOS!$A:$F,3,0),IFERROR(VLOOKUP($B629,'COMPOSIÇÕES COMPLEMENTARES '!$C:$K,3,0),"")))</f>
        <v/>
      </c>
      <c r="E629" s="618"/>
      <c r="F629" s="619" t="str">
        <f>IF($B629="","",IFERROR(VLOOKUP($B629,SERVIÇOS!$A:$F,4,0),IFERROR(VLOOKUP($B629,'COMPOSIÇÕES COMPLEMENTARES '!$C:$K,6,0),"")))</f>
        <v/>
      </c>
      <c r="G629" s="619" t="str">
        <f>IF($B629="","",IFERROR(VLOOKUP($B629,SERVIÇOS!$A:$F,5,0),IFERROR(VLOOKUP($B629,'COMPOSIÇÕES COMPLEMENTARES '!$C:$K,7,0),"")))</f>
        <v/>
      </c>
      <c r="H629" s="619" t="str">
        <f t="shared" si="238"/>
        <v/>
      </c>
      <c r="I629" s="619" t="str">
        <f t="shared" si="245"/>
        <v/>
      </c>
      <c r="J629" s="619" t="str">
        <f t="shared" si="246"/>
        <v/>
      </c>
      <c r="K629" s="619" t="str">
        <f t="shared" si="247"/>
        <v/>
      </c>
      <c r="L629" s="619"/>
      <c r="N629" s="433"/>
      <c r="O629" s="434" t="str">
        <f t="shared" si="240"/>
        <v/>
      </c>
      <c r="P629" s="433"/>
      <c r="Q629" s="435" t="str">
        <f t="shared" si="241"/>
        <v/>
      </c>
      <c r="R629" s="433"/>
      <c r="S629" s="436" t="str">
        <f t="shared" si="242"/>
        <v/>
      </c>
      <c r="T629" s="437">
        <f ca="1">SUMIF($N$8:S$9,"QUANT.",N629:S629)</f>
        <v>0</v>
      </c>
      <c r="U629" s="438">
        <f t="shared" ca="1" si="237"/>
        <v>0</v>
      </c>
      <c r="V629" s="450" t="str">
        <f t="shared" si="239"/>
        <v/>
      </c>
      <c r="W629" s="451">
        <f t="shared" ca="1" si="243"/>
        <v>0</v>
      </c>
      <c r="X629" s="451" t="e">
        <f t="shared" ca="1" si="244"/>
        <v>#VALUE!</v>
      </c>
    </row>
    <row r="630" spans="1:24">
      <c r="A630" s="615"/>
      <c r="B630" s="621"/>
      <c r="C630" s="595" t="str">
        <f>IF($B630="","",IFERROR(VLOOKUP($B630,SERVIÇOS!$A:$F,2,0),IFERROR(VLOOKUP($B630,'COMPOSIÇÕES COMPLEMENTARES '!$C:$K,2,0),"")))</f>
        <v/>
      </c>
      <c r="D630" s="617" t="str">
        <f>IF($B630="","",IFERROR(VLOOKUP($B630,SERVIÇOS!$A:$F,3,0),IFERROR(VLOOKUP($B630,'COMPOSIÇÕES COMPLEMENTARES '!$C:$K,3,0),"")))</f>
        <v/>
      </c>
      <c r="E630" s="618"/>
      <c r="F630" s="619" t="str">
        <f>IF($B630="","",IFERROR(VLOOKUP($B630,SERVIÇOS!$A:$F,4,0),IFERROR(VLOOKUP($B630,'COMPOSIÇÕES COMPLEMENTARES '!$C:$K,6,0),"")))</f>
        <v/>
      </c>
      <c r="G630" s="619" t="str">
        <f>IF($B630="","",IFERROR(VLOOKUP($B630,SERVIÇOS!$A:$F,5,0),IFERROR(VLOOKUP($B630,'COMPOSIÇÕES COMPLEMENTARES '!$C:$K,7,0),"")))</f>
        <v/>
      </c>
      <c r="H630" s="619" t="str">
        <f t="shared" si="238"/>
        <v/>
      </c>
      <c r="I630" s="619" t="str">
        <f t="shared" si="245"/>
        <v/>
      </c>
      <c r="J630" s="619" t="str">
        <f t="shared" si="246"/>
        <v/>
      </c>
      <c r="K630" s="619" t="str">
        <f t="shared" si="247"/>
        <v/>
      </c>
      <c r="L630" s="619"/>
      <c r="N630" s="433"/>
      <c r="O630" s="434" t="str">
        <f t="shared" si="240"/>
        <v/>
      </c>
      <c r="P630" s="433"/>
      <c r="Q630" s="435" t="str">
        <f t="shared" si="241"/>
        <v/>
      </c>
      <c r="R630" s="433"/>
      <c r="S630" s="436" t="str">
        <f t="shared" si="242"/>
        <v/>
      </c>
      <c r="T630" s="437">
        <f ca="1">SUMIF($N$8:S$9,"QUANT.",N630:S630)</f>
        <v>0</v>
      </c>
      <c r="U630" s="438">
        <f t="shared" ca="1" si="237"/>
        <v>0</v>
      </c>
      <c r="V630" s="450" t="str">
        <f t="shared" si="239"/>
        <v/>
      </c>
      <c r="W630" s="451">
        <f t="shared" ca="1" si="243"/>
        <v>0</v>
      </c>
      <c r="X630" s="451" t="e">
        <f t="shared" ca="1" si="244"/>
        <v>#VALUE!</v>
      </c>
    </row>
    <row r="631" spans="1:24">
      <c r="A631" s="615"/>
      <c r="B631" s="621"/>
      <c r="C631" s="595" t="str">
        <f>IF($B631="","",IFERROR(VLOOKUP($B631,SERVIÇOS!$A:$F,2,0),IFERROR(VLOOKUP($B631,'COMPOSIÇÕES COMPLEMENTARES '!$C:$K,2,0),"")))</f>
        <v/>
      </c>
      <c r="D631" s="617" t="str">
        <f>IF($B631="","",IFERROR(VLOOKUP($B631,SERVIÇOS!$A:$F,3,0),IFERROR(VLOOKUP($B631,'COMPOSIÇÕES COMPLEMENTARES '!$C:$K,3,0),"")))</f>
        <v/>
      </c>
      <c r="E631" s="618"/>
      <c r="F631" s="619" t="str">
        <f>IF($B631="","",IFERROR(VLOOKUP($B631,SERVIÇOS!$A:$F,4,0),IFERROR(VLOOKUP($B631,'COMPOSIÇÕES COMPLEMENTARES '!$C:$K,6,0),"")))</f>
        <v/>
      </c>
      <c r="G631" s="619" t="str">
        <f>IF($B631="","",IFERROR(VLOOKUP($B631,SERVIÇOS!$A:$F,5,0),IFERROR(VLOOKUP($B631,'COMPOSIÇÕES COMPLEMENTARES '!$C:$K,7,0),"")))</f>
        <v/>
      </c>
      <c r="H631" s="619" t="str">
        <f t="shared" si="238"/>
        <v/>
      </c>
      <c r="I631" s="619" t="str">
        <f t="shared" si="245"/>
        <v/>
      </c>
      <c r="J631" s="619" t="str">
        <f t="shared" si="246"/>
        <v/>
      </c>
      <c r="K631" s="619" t="str">
        <f t="shared" si="247"/>
        <v/>
      </c>
      <c r="L631" s="619"/>
      <c r="N631" s="433"/>
      <c r="O631" s="434" t="str">
        <f t="shared" si="240"/>
        <v/>
      </c>
      <c r="P631" s="433"/>
      <c r="Q631" s="435" t="str">
        <f t="shared" si="241"/>
        <v/>
      </c>
      <c r="R631" s="433"/>
      <c r="S631" s="436" t="str">
        <f t="shared" si="242"/>
        <v/>
      </c>
      <c r="T631" s="437">
        <f ca="1">SUMIF($N$8:S$9,"QUANT.",N631:S631)</f>
        <v>0</v>
      </c>
      <c r="U631" s="438">
        <f t="shared" ca="1" si="237"/>
        <v>0</v>
      </c>
      <c r="V631" s="450" t="str">
        <f t="shared" si="239"/>
        <v/>
      </c>
      <c r="W631" s="451">
        <f t="shared" ca="1" si="243"/>
        <v>0</v>
      </c>
      <c r="X631" s="451" t="e">
        <f t="shared" ca="1" si="244"/>
        <v>#VALUE!</v>
      </c>
    </row>
    <row r="632" spans="1:24">
      <c r="A632" s="615"/>
      <c r="B632" s="621"/>
      <c r="C632" s="595" t="str">
        <f>IF($B632="","",IFERROR(VLOOKUP($B632,SERVIÇOS!$A:$F,2,0),IFERROR(VLOOKUP($B632,'COMPOSIÇÕES COMPLEMENTARES '!$C:$K,2,0),"")))</f>
        <v/>
      </c>
      <c r="D632" s="617" t="str">
        <f>IF($B632="","",IFERROR(VLOOKUP($B632,SERVIÇOS!$A:$F,3,0),IFERROR(VLOOKUP($B632,'COMPOSIÇÕES COMPLEMENTARES '!$C:$K,3,0),"")))</f>
        <v/>
      </c>
      <c r="E632" s="618"/>
      <c r="F632" s="619" t="str">
        <f>IF($B632="","",IFERROR(VLOOKUP($B632,SERVIÇOS!$A:$F,4,0),IFERROR(VLOOKUP($B632,'COMPOSIÇÕES COMPLEMENTARES '!$C:$K,6,0),"")))</f>
        <v/>
      </c>
      <c r="G632" s="619" t="str">
        <f>IF($B632="","",IFERROR(VLOOKUP($B632,SERVIÇOS!$A:$F,5,0),IFERROR(VLOOKUP($B632,'COMPOSIÇÕES COMPLEMENTARES '!$C:$K,7,0),"")))</f>
        <v/>
      </c>
      <c r="H632" s="619" t="str">
        <f t="shared" si="238"/>
        <v/>
      </c>
      <c r="I632" s="619" t="str">
        <f t="shared" si="245"/>
        <v/>
      </c>
      <c r="J632" s="619" t="str">
        <f t="shared" si="246"/>
        <v/>
      </c>
      <c r="K632" s="619" t="str">
        <f t="shared" si="247"/>
        <v/>
      </c>
      <c r="L632" s="619"/>
      <c r="N632" s="433"/>
      <c r="O632" s="434" t="str">
        <f t="shared" si="240"/>
        <v/>
      </c>
      <c r="P632" s="433"/>
      <c r="Q632" s="435" t="str">
        <f t="shared" si="241"/>
        <v/>
      </c>
      <c r="R632" s="433"/>
      <c r="S632" s="436" t="str">
        <f t="shared" si="242"/>
        <v/>
      </c>
      <c r="T632" s="437">
        <f ca="1">SUMIF($N$8:S$9,"QUANT.",N632:S632)</f>
        <v>0</v>
      </c>
      <c r="U632" s="438">
        <f t="shared" ca="1" si="237"/>
        <v>0</v>
      </c>
      <c r="V632" s="450" t="str">
        <f t="shared" si="239"/>
        <v/>
      </c>
      <c r="W632" s="451">
        <f t="shared" ca="1" si="243"/>
        <v>0</v>
      </c>
      <c r="X632" s="451" t="e">
        <f t="shared" ca="1" si="244"/>
        <v>#VALUE!</v>
      </c>
    </row>
    <row r="633" spans="1:24">
      <c r="A633" s="615"/>
      <c r="B633" s="621"/>
      <c r="C633" s="595" t="str">
        <f>IF($B633="","",IFERROR(VLOOKUP($B633,SERVIÇOS!$A:$F,2,0),IFERROR(VLOOKUP($B633,'COMPOSIÇÕES COMPLEMENTARES '!$C:$K,2,0),"")))</f>
        <v/>
      </c>
      <c r="D633" s="617" t="str">
        <f>IF($B633="","",IFERROR(VLOOKUP($B633,SERVIÇOS!$A:$F,3,0),IFERROR(VLOOKUP($B633,'COMPOSIÇÕES COMPLEMENTARES '!$C:$K,3,0),"")))</f>
        <v/>
      </c>
      <c r="E633" s="618"/>
      <c r="F633" s="619" t="str">
        <f>IF($B633="","",IFERROR(VLOOKUP($B633,SERVIÇOS!$A:$F,4,0),IFERROR(VLOOKUP($B633,'COMPOSIÇÕES COMPLEMENTARES '!$C:$K,6,0),"")))</f>
        <v/>
      </c>
      <c r="G633" s="619" t="str">
        <f>IF($B633="","",IFERROR(VLOOKUP($B633,SERVIÇOS!$A:$F,5,0),IFERROR(VLOOKUP($B633,'COMPOSIÇÕES COMPLEMENTARES '!$C:$K,7,0),"")))</f>
        <v/>
      </c>
      <c r="H633" s="619" t="str">
        <f t="shared" si="238"/>
        <v/>
      </c>
      <c r="I633" s="619" t="str">
        <f t="shared" si="245"/>
        <v/>
      </c>
      <c r="J633" s="619" t="str">
        <f t="shared" si="246"/>
        <v/>
      </c>
      <c r="K633" s="619" t="str">
        <f t="shared" si="247"/>
        <v/>
      </c>
      <c r="L633" s="619"/>
      <c r="N633" s="433"/>
      <c r="O633" s="434" t="str">
        <f t="shared" si="240"/>
        <v/>
      </c>
      <c r="P633" s="433"/>
      <c r="Q633" s="435" t="str">
        <f t="shared" si="241"/>
        <v/>
      </c>
      <c r="R633" s="433"/>
      <c r="S633" s="436" t="str">
        <f t="shared" si="242"/>
        <v/>
      </c>
      <c r="T633" s="437">
        <f ca="1">SUMIF($N$8:S$9,"QUANT.",N633:S633)</f>
        <v>0</v>
      </c>
      <c r="U633" s="438">
        <f t="shared" ca="1" si="237"/>
        <v>0</v>
      </c>
      <c r="V633" s="450" t="str">
        <f t="shared" si="239"/>
        <v/>
      </c>
      <c r="W633" s="451">
        <f t="shared" ca="1" si="243"/>
        <v>0</v>
      </c>
      <c r="X633" s="451" t="e">
        <f t="shared" ca="1" si="244"/>
        <v>#VALUE!</v>
      </c>
    </row>
    <row r="634" spans="1:24">
      <c r="A634" s="615"/>
      <c r="B634" s="621"/>
      <c r="C634" s="595" t="str">
        <f>IF($B634="","",IFERROR(VLOOKUP($B634,SERVIÇOS!$A:$F,2,0),IFERROR(VLOOKUP($B634,'COMPOSIÇÕES COMPLEMENTARES '!$C:$K,2,0),"")))</f>
        <v/>
      </c>
      <c r="D634" s="617" t="str">
        <f>IF($B634="","",IFERROR(VLOOKUP($B634,SERVIÇOS!$A:$F,3,0),IFERROR(VLOOKUP($B634,'COMPOSIÇÕES COMPLEMENTARES '!$C:$K,3,0),"")))</f>
        <v/>
      </c>
      <c r="E634" s="618"/>
      <c r="F634" s="619" t="str">
        <f>IF($B634="","",IFERROR(VLOOKUP($B634,SERVIÇOS!$A:$F,4,0),IFERROR(VLOOKUP($B634,'COMPOSIÇÕES COMPLEMENTARES '!$C:$K,6,0),"")))</f>
        <v/>
      </c>
      <c r="G634" s="619" t="str">
        <f>IF($B634="","",IFERROR(VLOOKUP($B634,SERVIÇOS!$A:$F,5,0),IFERROR(VLOOKUP($B634,'COMPOSIÇÕES COMPLEMENTARES '!$C:$K,7,0),"")))</f>
        <v/>
      </c>
      <c r="H634" s="619" t="str">
        <f t="shared" si="238"/>
        <v/>
      </c>
      <c r="I634" s="619" t="str">
        <f t="shared" si="245"/>
        <v/>
      </c>
      <c r="J634" s="619" t="str">
        <f t="shared" si="246"/>
        <v/>
      </c>
      <c r="K634" s="619" t="str">
        <f t="shared" si="247"/>
        <v/>
      </c>
      <c r="L634" s="619"/>
      <c r="N634" s="433"/>
      <c r="O634" s="434" t="str">
        <f t="shared" si="240"/>
        <v/>
      </c>
      <c r="P634" s="433"/>
      <c r="Q634" s="435" t="str">
        <f t="shared" si="241"/>
        <v/>
      </c>
      <c r="R634" s="433"/>
      <c r="S634" s="436" t="str">
        <f t="shared" si="242"/>
        <v/>
      </c>
      <c r="T634" s="437">
        <f ca="1">SUMIF($N$8:S$9,"QUANT.",N634:S634)</f>
        <v>0</v>
      </c>
      <c r="U634" s="438">
        <f t="shared" ca="1" si="237"/>
        <v>0</v>
      </c>
      <c r="V634" s="450" t="str">
        <f t="shared" si="239"/>
        <v/>
      </c>
      <c r="W634" s="451">
        <f t="shared" ca="1" si="243"/>
        <v>0</v>
      </c>
      <c r="X634" s="451" t="e">
        <f t="shared" ca="1" si="244"/>
        <v>#VALUE!</v>
      </c>
    </row>
    <row r="635" spans="1:24">
      <c r="A635" s="615"/>
      <c r="B635" s="621"/>
      <c r="C635" s="595" t="str">
        <f>IF($B635="","",IFERROR(VLOOKUP($B635,SERVIÇOS!$A:$F,2,0),IFERROR(VLOOKUP($B635,'COMPOSIÇÕES COMPLEMENTARES '!$C:$K,2,0),"")))</f>
        <v/>
      </c>
      <c r="D635" s="617" t="str">
        <f>IF($B635="","",IFERROR(VLOOKUP($B635,SERVIÇOS!$A:$F,3,0),IFERROR(VLOOKUP($B635,'COMPOSIÇÕES COMPLEMENTARES '!$C:$K,3,0),"")))</f>
        <v/>
      </c>
      <c r="E635" s="618"/>
      <c r="F635" s="619" t="str">
        <f>IF($B635="","",IFERROR(VLOOKUP($B635,SERVIÇOS!$A:$F,4,0),IFERROR(VLOOKUP($B635,'COMPOSIÇÕES COMPLEMENTARES '!$C:$K,6,0),"")))</f>
        <v/>
      </c>
      <c r="G635" s="619" t="str">
        <f>IF($B635="","",IFERROR(VLOOKUP($B635,SERVIÇOS!$A:$F,5,0),IFERROR(VLOOKUP($B635,'COMPOSIÇÕES COMPLEMENTARES '!$C:$K,7,0),"")))</f>
        <v/>
      </c>
      <c r="H635" s="619" t="str">
        <f t="shared" si="238"/>
        <v/>
      </c>
      <c r="I635" s="619" t="str">
        <f t="shared" si="245"/>
        <v/>
      </c>
      <c r="J635" s="619" t="str">
        <f t="shared" si="246"/>
        <v/>
      </c>
      <c r="K635" s="619" t="str">
        <f t="shared" si="247"/>
        <v/>
      </c>
      <c r="L635" s="619"/>
      <c r="N635" s="433"/>
      <c r="O635" s="434" t="str">
        <f t="shared" si="240"/>
        <v/>
      </c>
      <c r="P635" s="433"/>
      <c r="Q635" s="435" t="str">
        <f t="shared" si="241"/>
        <v/>
      </c>
      <c r="R635" s="433"/>
      <c r="S635" s="436" t="str">
        <f t="shared" si="242"/>
        <v/>
      </c>
      <c r="T635" s="437">
        <f ca="1">SUMIF($N$8:S$9,"QUANT.",N635:S635)</f>
        <v>0</v>
      </c>
      <c r="U635" s="438">
        <f t="shared" ca="1" si="237"/>
        <v>0</v>
      </c>
      <c r="V635" s="450" t="str">
        <f t="shared" si="239"/>
        <v/>
      </c>
      <c r="W635" s="451">
        <f t="shared" ca="1" si="243"/>
        <v>0</v>
      </c>
      <c r="X635" s="451" t="e">
        <f t="shared" ca="1" si="244"/>
        <v>#VALUE!</v>
      </c>
    </row>
    <row r="636" spans="1:24">
      <c r="A636" s="615"/>
      <c r="B636" s="621"/>
      <c r="C636" s="595" t="str">
        <f>IF($B636="","",IFERROR(VLOOKUP($B636,SERVIÇOS!$A:$F,2,0),IFERROR(VLOOKUP($B636,'COMPOSIÇÕES COMPLEMENTARES '!$C:$K,2,0),"")))</f>
        <v/>
      </c>
      <c r="D636" s="617" t="str">
        <f>IF($B636="","",IFERROR(VLOOKUP($B636,SERVIÇOS!$A:$F,3,0),IFERROR(VLOOKUP($B636,'COMPOSIÇÕES COMPLEMENTARES '!$C:$K,3,0),"")))</f>
        <v/>
      </c>
      <c r="E636" s="618"/>
      <c r="F636" s="619" t="str">
        <f>IF($B636="","",IFERROR(VLOOKUP($B636,SERVIÇOS!$A:$F,4,0),IFERROR(VLOOKUP($B636,'COMPOSIÇÕES COMPLEMENTARES '!$C:$K,6,0),"")))</f>
        <v/>
      </c>
      <c r="G636" s="619" t="str">
        <f>IF($B636="","",IFERROR(VLOOKUP($B636,SERVIÇOS!$A:$F,5,0),IFERROR(VLOOKUP($B636,'COMPOSIÇÕES COMPLEMENTARES '!$C:$K,7,0),"")))</f>
        <v/>
      </c>
      <c r="H636" s="619" t="str">
        <f t="shared" si="238"/>
        <v/>
      </c>
      <c r="I636" s="619" t="str">
        <f t="shared" si="245"/>
        <v/>
      </c>
      <c r="J636" s="619" t="str">
        <f t="shared" si="246"/>
        <v/>
      </c>
      <c r="K636" s="619" t="str">
        <f t="shared" si="247"/>
        <v/>
      </c>
      <c r="L636" s="619"/>
      <c r="N636" s="433"/>
      <c r="O636" s="434" t="str">
        <f t="shared" si="240"/>
        <v/>
      </c>
      <c r="P636" s="433"/>
      <c r="Q636" s="435" t="str">
        <f t="shared" si="241"/>
        <v/>
      </c>
      <c r="R636" s="433"/>
      <c r="S636" s="436" t="str">
        <f t="shared" si="242"/>
        <v/>
      </c>
      <c r="T636" s="437">
        <f ca="1">SUMIF($N$8:S$9,"QUANT.",N636:S636)</f>
        <v>0</v>
      </c>
      <c r="U636" s="438">
        <f t="shared" ca="1" si="237"/>
        <v>0</v>
      </c>
      <c r="V636" s="450" t="str">
        <f t="shared" si="239"/>
        <v/>
      </c>
      <c r="W636" s="451">
        <f t="shared" ca="1" si="243"/>
        <v>0</v>
      </c>
      <c r="X636" s="451" t="e">
        <f t="shared" ca="1" si="244"/>
        <v>#VALUE!</v>
      </c>
    </row>
    <row r="637" spans="1:24">
      <c r="A637" s="615"/>
      <c r="B637" s="621"/>
      <c r="C637" s="595" t="str">
        <f>IF($B637="","",IFERROR(VLOOKUP($B637,SERVIÇOS!$A:$F,2,0),IFERROR(VLOOKUP($B637,'COMPOSIÇÕES COMPLEMENTARES '!$C:$K,2,0),"")))</f>
        <v/>
      </c>
      <c r="D637" s="617" t="str">
        <f>IF($B637="","",IFERROR(VLOOKUP($B637,SERVIÇOS!$A:$F,3,0),IFERROR(VLOOKUP($B637,'COMPOSIÇÕES COMPLEMENTARES '!$C:$K,3,0),"")))</f>
        <v/>
      </c>
      <c r="E637" s="618"/>
      <c r="F637" s="619" t="str">
        <f>IF($B637="","",IFERROR(VLOOKUP($B637,SERVIÇOS!$A:$F,4,0),IFERROR(VLOOKUP($B637,'COMPOSIÇÕES COMPLEMENTARES '!$C:$K,6,0),"")))</f>
        <v/>
      </c>
      <c r="G637" s="619" t="str">
        <f>IF($B637="","",IFERROR(VLOOKUP($B637,SERVIÇOS!$A:$F,5,0),IFERROR(VLOOKUP($B637,'COMPOSIÇÕES COMPLEMENTARES '!$C:$K,7,0),"")))</f>
        <v/>
      </c>
      <c r="H637" s="619" t="str">
        <f t="shared" si="238"/>
        <v/>
      </c>
      <c r="I637" s="619" t="str">
        <f t="shared" si="245"/>
        <v/>
      </c>
      <c r="J637" s="619" t="str">
        <f t="shared" si="246"/>
        <v/>
      </c>
      <c r="K637" s="619" t="str">
        <f t="shared" si="247"/>
        <v/>
      </c>
      <c r="L637" s="619"/>
      <c r="N637" s="433"/>
      <c r="O637" s="434" t="str">
        <f t="shared" si="240"/>
        <v/>
      </c>
      <c r="P637" s="433"/>
      <c r="Q637" s="435" t="str">
        <f t="shared" si="241"/>
        <v/>
      </c>
      <c r="R637" s="433"/>
      <c r="S637" s="436" t="str">
        <f t="shared" si="242"/>
        <v/>
      </c>
      <c r="T637" s="437">
        <f ca="1">SUMIF($N$8:S$9,"QUANT.",N637:S637)</f>
        <v>0</v>
      </c>
      <c r="U637" s="438">
        <f t="shared" ca="1" si="237"/>
        <v>0</v>
      </c>
      <c r="V637" s="450" t="str">
        <f t="shared" si="239"/>
        <v/>
      </c>
      <c r="W637" s="451">
        <f t="shared" ca="1" si="243"/>
        <v>0</v>
      </c>
      <c r="X637" s="451" t="e">
        <f t="shared" ca="1" si="244"/>
        <v>#VALUE!</v>
      </c>
    </row>
    <row r="638" spans="1:24">
      <c r="A638" s="615"/>
      <c r="B638" s="621"/>
      <c r="C638" s="595" t="str">
        <f>IF($B638="","",IFERROR(VLOOKUP($B638,SERVIÇOS!$A:$F,2,0),IFERROR(VLOOKUP($B638,'COMPOSIÇÕES COMPLEMENTARES '!$C:$K,2,0),"")))</f>
        <v/>
      </c>
      <c r="D638" s="617" t="str">
        <f>IF($B638="","",IFERROR(VLOOKUP($B638,SERVIÇOS!$A:$F,3,0),IFERROR(VLOOKUP($B638,'COMPOSIÇÕES COMPLEMENTARES '!$C:$K,3,0),"")))</f>
        <v/>
      </c>
      <c r="E638" s="618"/>
      <c r="F638" s="619" t="str">
        <f>IF($B638="","",IFERROR(VLOOKUP($B638,SERVIÇOS!$A:$F,4,0),IFERROR(VLOOKUP($B638,'COMPOSIÇÕES COMPLEMENTARES '!$C:$K,6,0),"")))</f>
        <v/>
      </c>
      <c r="G638" s="619" t="str">
        <f>IF($B638="","",IFERROR(VLOOKUP($B638,SERVIÇOS!$A:$F,5,0),IFERROR(VLOOKUP($B638,'COMPOSIÇÕES COMPLEMENTARES '!$C:$K,7,0),"")))</f>
        <v/>
      </c>
      <c r="H638" s="619" t="str">
        <f t="shared" si="238"/>
        <v/>
      </c>
      <c r="I638" s="619" t="str">
        <f t="shared" si="245"/>
        <v/>
      </c>
      <c r="J638" s="619" t="str">
        <f t="shared" si="246"/>
        <v/>
      </c>
      <c r="K638" s="619" t="str">
        <f t="shared" si="247"/>
        <v/>
      </c>
      <c r="L638" s="619"/>
      <c r="N638" s="433"/>
      <c r="O638" s="434" t="str">
        <f t="shared" si="240"/>
        <v/>
      </c>
      <c r="P638" s="433"/>
      <c r="Q638" s="435" t="str">
        <f t="shared" si="241"/>
        <v/>
      </c>
      <c r="R638" s="433"/>
      <c r="S638" s="436" t="str">
        <f t="shared" si="242"/>
        <v/>
      </c>
      <c r="T638" s="437">
        <f ca="1">SUMIF($N$8:S$9,"QUANT.",N638:S638)</f>
        <v>0</v>
      </c>
      <c r="U638" s="438">
        <f t="shared" ref="U638:U701" ca="1" si="248">SUMIF($N$8:$S$9,"CUSTO",N638:S638)</f>
        <v>0</v>
      </c>
      <c r="V638" s="450" t="str">
        <f t="shared" si="239"/>
        <v/>
      </c>
      <c r="W638" s="451">
        <f t="shared" ca="1" si="243"/>
        <v>0</v>
      </c>
      <c r="X638" s="451" t="e">
        <f t="shared" ca="1" si="244"/>
        <v>#VALUE!</v>
      </c>
    </row>
    <row r="639" spans="1:24">
      <c r="A639" s="615"/>
      <c r="B639" s="621"/>
      <c r="C639" s="595" t="str">
        <f>IF($B639="","",IFERROR(VLOOKUP($B639,SERVIÇOS!$A:$F,2,0),IFERROR(VLOOKUP($B639,'COMPOSIÇÕES COMPLEMENTARES '!$C:$K,2,0),"")))</f>
        <v/>
      </c>
      <c r="D639" s="617" t="str">
        <f>IF($B639="","",IFERROR(VLOOKUP($B639,SERVIÇOS!$A:$F,3,0),IFERROR(VLOOKUP($B639,'COMPOSIÇÕES COMPLEMENTARES '!$C:$K,3,0),"")))</f>
        <v/>
      </c>
      <c r="E639" s="618"/>
      <c r="F639" s="619" t="str">
        <f>IF($B639="","",IFERROR(VLOOKUP($B639,SERVIÇOS!$A:$F,4,0),IFERROR(VLOOKUP($B639,'COMPOSIÇÕES COMPLEMENTARES '!$C:$K,6,0),"")))</f>
        <v/>
      </c>
      <c r="G639" s="619" t="str">
        <f>IF($B639="","",IFERROR(VLOOKUP($B639,SERVIÇOS!$A:$F,5,0),IFERROR(VLOOKUP($B639,'COMPOSIÇÕES COMPLEMENTARES '!$C:$K,7,0),"")))</f>
        <v/>
      </c>
      <c r="H639" s="619" t="str">
        <f t="shared" ref="H639:H702" si="249">IF(E639="","",F639+G639)</f>
        <v/>
      </c>
      <c r="I639" s="619" t="str">
        <f t="shared" si="245"/>
        <v/>
      </c>
      <c r="J639" s="619" t="str">
        <f t="shared" si="246"/>
        <v/>
      </c>
      <c r="K639" s="619" t="str">
        <f t="shared" si="247"/>
        <v/>
      </c>
      <c r="L639" s="619"/>
      <c r="N639" s="433"/>
      <c r="O639" s="434" t="str">
        <f t="shared" si="240"/>
        <v/>
      </c>
      <c r="P639" s="433"/>
      <c r="Q639" s="435" t="str">
        <f t="shared" si="241"/>
        <v/>
      </c>
      <c r="R639" s="433"/>
      <c r="S639" s="436" t="str">
        <f t="shared" si="242"/>
        <v/>
      </c>
      <c r="T639" s="437">
        <f ca="1">SUMIF($N$8:S$9,"QUANT.",N639:S639)</f>
        <v>0</v>
      </c>
      <c r="U639" s="438">
        <f t="shared" ca="1" si="248"/>
        <v>0</v>
      </c>
      <c r="V639" s="450" t="str">
        <f t="shared" ref="V639:V702" si="250">IF(B639&lt;&gt;"",IF(U639=0,"MEDIR",IF(K639-U639=0,"OK",IF(K639-U639&gt;0,"MEDIR","ALERTA!"))),"")</f>
        <v/>
      </c>
      <c r="W639" s="451">
        <f t="shared" ca="1" si="243"/>
        <v>0</v>
      </c>
      <c r="X639" s="451" t="e">
        <f t="shared" ca="1" si="244"/>
        <v>#VALUE!</v>
      </c>
    </row>
    <row r="640" spans="1:24">
      <c r="A640" s="615"/>
      <c r="B640" s="621"/>
      <c r="C640" s="595" t="str">
        <f>IF($B640="","",IFERROR(VLOOKUP($B640,SERVIÇOS!$A:$F,2,0),IFERROR(VLOOKUP($B640,'COMPOSIÇÕES COMPLEMENTARES '!$C:$K,2,0),"")))</f>
        <v/>
      </c>
      <c r="D640" s="617" t="str">
        <f>IF($B640="","",IFERROR(VLOOKUP($B640,SERVIÇOS!$A:$F,3,0),IFERROR(VLOOKUP($B640,'COMPOSIÇÕES COMPLEMENTARES '!$C:$K,3,0),"")))</f>
        <v/>
      </c>
      <c r="E640" s="618"/>
      <c r="F640" s="619" t="str">
        <f>IF($B640="","",IFERROR(VLOOKUP($B640,SERVIÇOS!$A:$F,4,0),IFERROR(VLOOKUP($B640,'COMPOSIÇÕES COMPLEMENTARES '!$C:$K,6,0),"")))</f>
        <v/>
      </c>
      <c r="G640" s="619" t="str">
        <f>IF($B640="","",IFERROR(VLOOKUP($B640,SERVIÇOS!$A:$F,5,0),IFERROR(VLOOKUP($B640,'COMPOSIÇÕES COMPLEMENTARES '!$C:$K,7,0),"")))</f>
        <v/>
      </c>
      <c r="H640" s="619" t="str">
        <f t="shared" si="249"/>
        <v/>
      </c>
      <c r="I640" s="619" t="str">
        <f t="shared" si="245"/>
        <v/>
      </c>
      <c r="J640" s="619" t="str">
        <f t="shared" si="246"/>
        <v/>
      </c>
      <c r="K640" s="619" t="str">
        <f t="shared" si="247"/>
        <v/>
      </c>
      <c r="L640" s="619"/>
      <c r="N640" s="433"/>
      <c r="O640" s="434" t="str">
        <f t="shared" ref="O640:O703" si="251">IF(OR(N640="",$K640=""),"",(N640/$E640)*$K640)</f>
        <v/>
      </c>
      <c r="P640" s="433"/>
      <c r="Q640" s="435" t="str">
        <f t="shared" ref="Q640:Q703" si="252">IF(OR(P640="",$K640=""),"",(P640/$E640)*$K640)</f>
        <v/>
      </c>
      <c r="R640" s="433"/>
      <c r="S640" s="436" t="str">
        <f t="shared" ref="S640:S703" si="253">IF(OR(R640="",$K640=""),"",(R640/$E640)*$K640)</f>
        <v/>
      </c>
      <c r="T640" s="437">
        <f ca="1">SUMIF($N$8:S$9,"QUANT.",N640:S640)</f>
        <v>0</v>
      </c>
      <c r="U640" s="438">
        <f t="shared" ca="1" si="248"/>
        <v>0</v>
      </c>
      <c r="V640" s="450" t="str">
        <f t="shared" si="250"/>
        <v/>
      </c>
      <c r="W640" s="451">
        <f t="shared" ref="W640:W703" ca="1" si="254">IF(T640="",0,E640-T640)</f>
        <v>0</v>
      </c>
      <c r="X640" s="451" t="e">
        <f t="shared" ref="X640:X703" ca="1" si="255">IF(U640="",0,K640-U640)</f>
        <v>#VALUE!</v>
      </c>
    </row>
    <row r="641" spans="1:24">
      <c r="A641" s="615"/>
      <c r="B641" s="621"/>
      <c r="C641" s="595" t="str">
        <f>IF($B641="","",IFERROR(VLOOKUP($B641,SERVIÇOS!$A:$F,2,0),IFERROR(VLOOKUP($B641,'COMPOSIÇÕES COMPLEMENTARES '!$C:$K,2,0),"")))</f>
        <v/>
      </c>
      <c r="D641" s="617" t="str">
        <f>IF($B641="","",IFERROR(VLOOKUP($B641,SERVIÇOS!$A:$F,3,0),IFERROR(VLOOKUP($B641,'COMPOSIÇÕES COMPLEMENTARES '!$C:$K,3,0),"")))</f>
        <v/>
      </c>
      <c r="E641" s="618"/>
      <c r="F641" s="619" t="str">
        <f>IF($B641="","",IFERROR(VLOOKUP($B641,SERVIÇOS!$A:$F,4,0),IFERROR(VLOOKUP($B641,'COMPOSIÇÕES COMPLEMENTARES '!$C:$K,6,0),"")))</f>
        <v/>
      </c>
      <c r="G641" s="619" t="str">
        <f>IF($B641="","",IFERROR(VLOOKUP($B641,SERVIÇOS!$A:$F,5,0),IFERROR(VLOOKUP($B641,'COMPOSIÇÕES COMPLEMENTARES '!$C:$K,7,0),"")))</f>
        <v/>
      </c>
      <c r="H641" s="619" t="str">
        <f t="shared" si="249"/>
        <v/>
      </c>
      <c r="I641" s="619" t="str">
        <f t="shared" si="245"/>
        <v/>
      </c>
      <c r="J641" s="619" t="str">
        <f t="shared" si="246"/>
        <v/>
      </c>
      <c r="K641" s="619" t="str">
        <f t="shared" si="247"/>
        <v/>
      </c>
      <c r="L641" s="619"/>
      <c r="N641" s="433"/>
      <c r="O641" s="434" t="str">
        <f t="shared" si="251"/>
        <v/>
      </c>
      <c r="P641" s="433"/>
      <c r="Q641" s="435" t="str">
        <f t="shared" si="252"/>
        <v/>
      </c>
      <c r="R641" s="433"/>
      <c r="S641" s="436" t="str">
        <f t="shared" si="253"/>
        <v/>
      </c>
      <c r="T641" s="437">
        <f ca="1">SUMIF($N$8:S$9,"QUANT.",N641:S641)</f>
        <v>0</v>
      </c>
      <c r="U641" s="438">
        <f t="shared" ca="1" si="248"/>
        <v>0</v>
      </c>
      <c r="V641" s="450" t="str">
        <f t="shared" si="250"/>
        <v/>
      </c>
      <c r="W641" s="451">
        <f t="shared" ca="1" si="254"/>
        <v>0</v>
      </c>
      <c r="X641" s="451" t="e">
        <f t="shared" ca="1" si="255"/>
        <v>#VALUE!</v>
      </c>
    </row>
    <row r="642" spans="1:24">
      <c r="A642" s="615"/>
      <c r="B642" s="621"/>
      <c r="C642" s="595" t="str">
        <f>IF($B642="","",IFERROR(VLOOKUP($B642,SERVIÇOS!$A:$F,2,0),IFERROR(VLOOKUP($B642,'COMPOSIÇÕES COMPLEMENTARES '!$C:$K,2,0),"")))</f>
        <v/>
      </c>
      <c r="D642" s="617" t="str">
        <f>IF($B642="","",IFERROR(VLOOKUP($B642,SERVIÇOS!$A:$F,3,0),IFERROR(VLOOKUP($B642,'COMPOSIÇÕES COMPLEMENTARES '!$C:$K,3,0),"")))</f>
        <v/>
      </c>
      <c r="E642" s="618"/>
      <c r="F642" s="619" t="str">
        <f>IF($B642="","",IFERROR(VLOOKUP($B642,SERVIÇOS!$A:$F,4,0),IFERROR(VLOOKUP($B642,'COMPOSIÇÕES COMPLEMENTARES '!$C:$K,6,0),"")))</f>
        <v/>
      </c>
      <c r="G642" s="619" t="str">
        <f>IF($B642="","",IFERROR(VLOOKUP($B642,SERVIÇOS!$A:$F,5,0),IFERROR(VLOOKUP($B642,'COMPOSIÇÕES COMPLEMENTARES '!$C:$K,7,0),"")))</f>
        <v/>
      </c>
      <c r="H642" s="619" t="str">
        <f t="shared" si="249"/>
        <v/>
      </c>
      <c r="I642" s="619" t="str">
        <f t="shared" si="245"/>
        <v/>
      </c>
      <c r="J642" s="619" t="str">
        <f t="shared" si="246"/>
        <v/>
      </c>
      <c r="K642" s="619" t="str">
        <f t="shared" si="247"/>
        <v/>
      </c>
      <c r="L642" s="619"/>
      <c r="N642" s="433"/>
      <c r="O642" s="434" t="str">
        <f t="shared" si="251"/>
        <v/>
      </c>
      <c r="P642" s="433"/>
      <c r="Q642" s="435" t="str">
        <f t="shared" si="252"/>
        <v/>
      </c>
      <c r="R642" s="433"/>
      <c r="S642" s="436" t="str">
        <f t="shared" si="253"/>
        <v/>
      </c>
      <c r="T642" s="437">
        <f ca="1">SUMIF($N$8:S$9,"QUANT.",N642:S642)</f>
        <v>0</v>
      </c>
      <c r="U642" s="438">
        <f t="shared" ca="1" si="248"/>
        <v>0</v>
      </c>
      <c r="V642" s="450" t="str">
        <f t="shared" si="250"/>
        <v/>
      </c>
      <c r="W642" s="451">
        <f t="shared" ca="1" si="254"/>
        <v>0</v>
      </c>
      <c r="X642" s="451" t="e">
        <f t="shared" ca="1" si="255"/>
        <v>#VALUE!</v>
      </c>
    </row>
    <row r="643" spans="1:24">
      <c r="A643" s="615"/>
      <c r="B643" s="621"/>
      <c r="C643" s="595" t="str">
        <f>IF($B643="","",IFERROR(VLOOKUP($B643,SERVIÇOS!$A:$F,2,0),IFERROR(VLOOKUP($B643,'COMPOSIÇÕES COMPLEMENTARES '!$C:$K,2,0),"")))</f>
        <v/>
      </c>
      <c r="D643" s="617" t="str">
        <f>IF($B643="","",IFERROR(VLOOKUP($B643,SERVIÇOS!$A:$F,3,0),IFERROR(VLOOKUP($B643,'COMPOSIÇÕES COMPLEMENTARES '!$C:$K,3,0),"")))</f>
        <v/>
      </c>
      <c r="E643" s="618"/>
      <c r="F643" s="619" t="str">
        <f>IF($B643="","",IFERROR(VLOOKUP($B643,SERVIÇOS!$A:$F,4,0),IFERROR(VLOOKUP($B643,'COMPOSIÇÕES COMPLEMENTARES '!$C:$K,6,0),"")))</f>
        <v/>
      </c>
      <c r="G643" s="619" t="str">
        <f>IF($B643="","",IFERROR(VLOOKUP($B643,SERVIÇOS!$A:$F,5,0),IFERROR(VLOOKUP($B643,'COMPOSIÇÕES COMPLEMENTARES '!$C:$K,7,0),"")))</f>
        <v/>
      </c>
      <c r="H643" s="619" t="str">
        <f t="shared" si="249"/>
        <v/>
      </c>
      <c r="I643" s="619" t="str">
        <f t="shared" si="245"/>
        <v/>
      </c>
      <c r="J643" s="619" t="str">
        <f t="shared" si="246"/>
        <v/>
      </c>
      <c r="K643" s="619" t="str">
        <f t="shared" si="247"/>
        <v/>
      </c>
      <c r="L643" s="619"/>
      <c r="N643" s="433"/>
      <c r="O643" s="434" t="str">
        <f t="shared" si="251"/>
        <v/>
      </c>
      <c r="P643" s="433"/>
      <c r="Q643" s="435" t="str">
        <f t="shared" si="252"/>
        <v/>
      </c>
      <c r="R643" s="433"/>
      <c r="S643" s="436" t="str">
        <f t="shared" si="253"/>
        <v/>
      </c>
      <c r="T643" s="437">
        <f ca="1">SUMIF($N$8:S$9,"QUANT.",N643:S643)</f>
        <v>0</v>
      </c>
      <c r="U643" s="438">
        <f t="shared" ca="1" si="248"/>
        <v>0</v>
      </c>
      <c r="V643" s="450" t="str">
        <f t="shared" si="250"/>
        <v/>
      </c>
      <c r="W643" s="451">
        <f t="shared" ca="1" si="254"/>
        <v>0</v>
      </c>
      <c r="X643" s="451" t="e">
        <f t="shared" ca="1" si="255"/>
        <v>#VALUE!</v>
      </c>
    </row>
    <row r="644" spans="1:24">
      <c r="A644" s="615"/>
      <c r="B644" s="621"/>
      <c r="C644" s="595" t="str">
        <f>IF($B644="","",IFERROR(VLOOKUP($B644,SERVIÇOS!$A:$F,2,0),IFERROR(VLOOKUP($B644,'COMPOSIÇÕES COMPLEMENTARES '!$C:$K,2,0),"")))</f>
        <v/>
      </c>
      <c r="D644" s="617" t="str">
        <f>IF($B644="","",IFERROR(VLOOKUP($B644,SERVIÇOS!$A:$F,3,0),IFERROR(VLOOKUP($B644,'COMPOSIÇÕES COMPLEMENTARES '!$C:$K,3,0),"")))</f>
        <v/>
      </c>
      <c r="E644" s="618"/>
      <c r="F644" s="619" t="str">
        <f>IF($B644="","",IFERROR(VLOOKUP($B644,SERVIÇOS!$A:$F,4,0),IFERROR(VLOOKUP($B644,'COMPOSIÇÕES COMPLEMENTARES '!$C:$K,6,0),"")))</f>
        <v/>
      </c>
      <c r="G644" s="619" t="str">
        <f>IF($B644="","",IFERROR(VLOOKUP($B644,SERVIÇOS!$A:$F,5,0),IFERROR(VLOOKUP($B644,'COMPOSIÇÕES COMPLEMENTARES '!$C:$K,7,0),"")))</f>
        <v/>
      </c>
      <c r="H644" s="619" t="str">
        <f t="shared" si="249"/>
        <v/>
      </c>
      <c r="I644" s="619" t="str">
        <f t="shared" si="245"/>
        <v/>
      </c>
      <c r="J644" s="619" t="str">
        <f t="shared" si="246"/>
        <v/>
      </c>
      <c r="K644" s="619" t="str">
        <f t="shared" si="247"/>
        <v/>
      </c>
      <c r="L644" s="619"/>
      <c r="N644" s="433"/>
      <c r="O644" s="434" t="str">
        <f t="shared" si="251"/>
        <v/>
      </c>
      <c r="P644" s="433"/>
      <c r="Q644" s="435" t="str">
        <f t="shared" si="252"/>
        <v/>
      </c>
      <c r="R644" s="433"/>
      <c r="S644" s="436" t="str">
        <f t="shared" si="253"/>
        <v/>
      </c>
      <c r="T644" s="437">
        <f ca="1">SUMIF($N$8:S$9,"QUANT.",N644:S644)</f>
        <v>0</v>
      </c>
      <c r="U644" s="438">
        <f t="shared" ca="1" si="248"/>
        <v>0</v>
      </c>
      <c r="V644" s="450" t="str">
        <f t="shared" si="250"/>
        <v/>
      </c>
      <c r="W644" s="451">
        <f t="shared" ca="1" si="254"/>
        <v>0</v>
      </c>
      <c r="X644" s="451" t="e">
        <f t="shared" ca="1" si="255"/>
        <v>#VALUE!</v>
      </c>
    </row>
    <row r="645" spans="1:24">
      <c r="A645" s="615"/>
      <c r="B645" s="621"/>
      <c r="C645" s="595" t="str">
        <f>IF($B645="","",IFERROR(VLOOKUP($B645,SERVIÇOS!$A:$F,2,0),IFERROR(VLOOKUP($B645,'COMPOSIÇÕES COMPLEMENTARES '!$C:$K,2,0),"")))</f>
        <v/>
      </c>
      <c r="D645" s="617" t="str">
        <f>IF($B645="","",IFERROR(VLOOKUP($B645,SERVIÇOS!$A:$F,3,0),IFERROR(VLOOKUP($B645,'COMPOSIÇÕES COMPLEMENTARES '!$C:$K,3,0),"")))</f>
        <v/>
      </c>
      <c r="E645" s="618"/>
      <c r="F645" s="619" t="str">
        <f>IF($B645="","",IFERROR(VLOOKUP($B645,SERVIÇOS!$A:$F,4,0),IFERROR(VLOOKUP($B645,'COMPOSIÇÕES COMPLEMENTARES '!$C:$K,6,0),"")))</f>
        <v/>
      </c>
      <c r="G645" s="619" t="str">
        <f>IF($B645="","",IFERROR(VLOOKUP($B645,SERVIÇOS!$A:$F,5,0),IFERROR(VLOOKUP($B645,'COMPOSIÇÕES COMPLEMENTARES '!$C:$K,7,0),"")))</f>
        <v/>
      </c>
      <c r="H645" s="619" t="str">
        <f t="shared" si="249"/>
        <v/>
      </c>
      <c r="I645" s="619" t="str">
        <f t="shared" si="245"/>
        <v/>
      </c>
      <c r="J645" s="619" t="str">
        <f t="shared" si="246"/>
        <v/>
      </c>
      <c r="K645" s="619" t="str">
        <f t="shared" si="247"/>
        <v/>
      </c>
      <c r="L645" s="619"/>
      <c r="N645" s="433"/>
      <c r="O645" s="434" t="str">
        <f t="shared" si="251"/>
        <v/>
      </c>
      <c r="P645" s="433"/>
      <c r="Q645" s="435" t="str">
        <f t="shared" si="252"/>
        <v/>
      </c>
      <c r="R645" s="433"/>
      <c r="S645" s="436" t="str">
        <f t="shared" si="253"/>
        <v/>
      </c>
      <c r="T645" s="437">
        <f ca="1">SUMIF($N$8:S$9,"QUANT.",N645:S645)</f>
        <v>0</v>
      </c>
      <c r="U645" s="438">
        <f t="shared" ca="1" si="248"/>
        <v>0</v>
      </c>
      <c r="V645" s="450" t="str">
        <f t="shared" si="250"/>
        <v/>
      </c>
      <c r="W645" s="451">
        <f t="shared" ca="1" si="254"/>
        <v>0</v>
      </c>
      <c r="X645" s="451" t="e">
        <f t="shared" ca="1" si="255"/>
        <v>#VALUE!</v>
      </c>
    </row>
    <row r="646" spans="1:24">
      <c r="A646" s="615"/>
      <c r="B646" s="621"/>
      <c r="C646" s="595" t="str">
        <f>IF($B646="","",IFERROR(VLOOKUP($B646,SERVIÇOS!$A:$F,2,0),IFERROR(VLOOKUP($B646,'COMPOSIÇÕES COMPLEMENTARES '!$C:$K,2,0),"")))</f>
        <v/>
      </c>
      <c r="D646" s="617" t="str">
        <f>IF($B646="","",IFERROR(VLOOKUP($B646,SERVIÇOS!$A:$F,3,0),IFERROR(VLOOKUP($B646,'COMPOSIÇÕES COMPLEMENTARES '!$C:$K,3,0),"")))</f>
        <v/>
      </c>
      <c r="E646" s="618"/>
      <c r="F646" s="619" t="str">
        <f>IF($B646="","",IFERROR(VLOOKUP($B646,SERVIÇOS!$A:$F,4,0),IFERROR(VLOOKUP($B646,'COMPOSIÇÕES COMPLEMENTARES '!$C:$K,6,0),"")))</f>
        <v/>
      </c>
      <c r="G646" s="619" t="str">
        <f>IF($B646="","",IFERROR(VLOOKUP($B646,SERVIÇOS!$A:$F,5,0),IFERROR(VLOOKUP($B646,'COMPOSIÇÕES COMPLEMENTARES '!$C:$K,7,0),"")))</f>
        <v/>
      </c>
      <c r="H646" s="619" t="str">
        <f t="shared" si="249"/>
        <v/>
      </c>
      <c r="I646" s="619" t="str">
        <f t="shared" si="245"/>
        <v/>
      </c>
      <c r="J646" s="619" t="str">
        <f t="shared" si="246"/>
        <v/>
      </c>
      <c r="K646" s="619" t="str">
        <f t="shared" si="247"/>
        <v/>
      </c>
      <c r="L646" s="619"/>
      <c r="N646" s="433"/>
      <c r="O646" s="434" t="str">
        <f t="shared" si="251"/>
        <v/>
      </c>
      <c r="P646" s="433"/>
      <c r="Q646" s="435" t="str">
        <f t="shared" si="252"/>
        <v/>
      </c>
      <c r="R646" s="433"/>
      <c r="S646" s="436" t="str">
        <f t="shared" si="253"/>
        <v/>
      </c>
      <c r="T646" s="437">
        <f ca="1">SUMIF($N$8:S$9,"QUANT.",N646:S646)</f>
        <v>0</v>
      </c>
      <c r="U646" s="438">
        <f t="shared" ca="1" si="248"/>
        <v>0</v>
      </c>
      <c r="V646" s="450" t="str">
        <f t="shared" si="250"/>
        <v/>
      </c>
      <c r="W646" s="451">
        <f t="shared" ca="1" si="254"/>
        <v>0</v>
      </c>
      <c r="X646" s="451" t="e">
        <f t="shared" ca="1" si="255"/>
        <v>#VALUE!</v>
      </c>
    </row>
    <row r="647" spans="1:24">
      <c r="A647" s="615"/>
      <c r="B647" s="621"/>
      <c r="C647" s="595" t="str">
        <f>IF($B647="","",IFERROR(VLOOKUP($B647,SERVIÇOS!$A:$F,2,0),IFERROR(VLOOKUP($B647,'COMPOSIÇÕES COMPLEMENTARES '!$C:$K,2,0),"")))</f>
        <v/>
      </c>
      <c r="D647" s="617" t="str">
        <f>IF($B647="","",IFERROR(VLOOKUP($B647,SERVIÇOS!$A:$F,3,0),IFERROR(VLOOKUP($B647,'COMPOSIÇÕES COMPLEMENTARES '!$C:$K,3,0),"")))</f>
        <v/>
      </c>
      <c r="E647" s="618"/>
      <c r="F647" s="619" t="str">
        <f>IF($B647="","",IFERROR(VLOOKUP($B647,SERVIÇOS!$A:$F,4,0),IFERROR(VLOOKUP($B647,'COMPOSIÇÕES COMPLEMENTARES '!$C:$K,6,0),"")))</f>
        <v/>
      </c>
      <c r="G647" s="619" t="str">
        <f>IF($B647="","",IFERROR(VLOOKUP($B647,SERVIÇOS!$A:$F,5,0),IFERROR(VLOOKUP($B647,'COMPOSIÇÕES COMPLEMENTARES '!$C:$K,7,0),"")))</f>
        <v/>
      </c>
      <c r="H647" s="619" t="str">
        <f t="shared" si="249"/>
        <v/>
      </c>
      <c r="I647" s="619" t="str">
        <f t="shared" si="245"/>
        <v/>
      </c>
      <c r="J647" s="619" t="str">
        <f t="shared" si="246"/>
        <v/>
      </c>
      <c r="K647" s="619" t="str">
        <f t="shared" si="247"/>
        <v/>
      </c>
      <c r="L647" s="619"/>
      <c r="N647" s="433"/>
      <c r="O647" s="434" t="str">
        <f t="shared" si="251"/>
        <v/>
      </c>
      <c r="P647" s="433"/>
      <c r="Q647" s="435" t="str">
        <f t="shared" si="252"/>
        <v/>
      </c>
      <c r="R647" s="433"/>
      <c r="S647" s="436" t="str">
        <f t="shared" si="253"/>
        <v/>
      </c>
      <c r="T647" s="437">
        <f ca="1">SUMIF($N$8:S$9,"QUANT.",N647:S647)</f>
        <v>0</v>
      </c>
      <c r="U647" s="438">
        <f t="shared" ca="1" si="248"/>
        <v>0</v>
      </c>
      <c r="V647" s="450" t="str">
        <f t="shared" si="250"/>
        <v/>
      </c>
      <c r="W647" s="451">
        <f t="shared" ca="1" si="254"/>
        <v>0</v>
      </c>
      <c r="X647" s="451" t="e">
        <f t="shared" ca="1" si="255"/>
        <v>#VALUE!</v>
      </c>
    </row>
    <row r="648" spans="1:24">
      <c r="A648" s="615"/>
      <c r="B648" s="621"/>
      <c r="C648" s="595" t="str">
        <f>IF($B648="","",IFERROR(VLOOKUP($B648,SERVIÇOS!$A:$F,2,0),IFERROR(VLOOKUP($B648,'COMPOSIÇÕES COMPLEMENTARES '!$C:$K,2,0),"")))</f>
        <v/>
      </c>
      <c r="D648" s="617" t="str">
        <f>IF($B648="","",IFERROR(VLOOKUP($B648,SERVIÇOS!$A:$F,3,0),IFERROR(VLOOKUP($B648,'COMPOSIÇÕES COMPLEMENTARES '!$C:$K,3,0),"")))</f>
        <v/>
      </c>
      <c r="E648" s="618"/>
      <c r="F648" s="619" t="str">
        <f>IF($B648="","",IFERROR(VLOOKUP($B648,SERVIÇOS!$A:$F,4,0),IFERROR(VLOOKUP($B648,'COMPOSIÇÕES COMPLEMENTARES '!$C:$K,6,0),"")))</f>
        <v/>
      </c>
      <c r="G648" s="619" t="str">
        <f>IF($B648="","",IFERROR(VLOOKUP($B648,SERVIÇOS!$A:$F,5,0),IFERROR(VLOOKUP($B648,'COMPOSIÇÕES COMPLEMENTARES '!$C:$K,7,0),"")))</f>
        <v/>
      </c>
      <c r="H648" s="619" t="str">
        <f t="shared" si="249"/>
        <v/>
      </c>
      <c r="I648" s="619" t="str">
        <f t="shared" ref="I648:I711" si="256">IF(E648="","",TRUNC((E648*F648),2))</f>
        <v/>
      </c>
      <c r="J648" s="619" t="str">
        <f t="shared" ref="J648:J711" si="257">IF(E648="","",TRUNC((E648*G648),2))</f>
        <v/>
      </c>
      <c r="K648" s="619" t="str">
        <f t="shared" si="247"/>
        <v/>
      </c>
      <c r="L648" s="619"/>
      <c r="N648" s="433"/>
      <c r="O648" s="434" t="str">
        <f t="shared" si="251"/>
        <v/>
      </c>
      <c r="P648" s="433"/>
      <c r="Q648" s="435" t="str">
        <f t="shared" si="252"/>
        <v/>
      </c>
      <c r="R648" s="433"/>
      <c r="S648" s="436" t="str">
        <f t="shared" si="253"/>
        <v/>
      </c>
      <c r="T648" s="437">
        <f ca="1">SUMIF($N$8:S$9,"QUANT.",N648:S648)</f>
        <v>0</v>
      </c>
      <c r="U648" s="438">
        <f t="shared" ca="1" si="248"/>
        <v>0</v>
      </c>
      <c r="V648" s="450" t="str">
        <f t="shared" si="250"/>
        <v/>
      </c>
      <c r="W648" s="451">
        <f t="shared" ca="1" si="254"/>
        <v>0</v>
      </c>
      <c r="X648" s="451" t="e">
        <f t="shared" ca="1" si="255"/>
        <v>#VALUE!</v>
      </c>
    </row>
    <row r="649" spans="1:24">
      <c r="A649" s="615"/>
      <c r="B649" s="621"/>
      <c r="C649" s="595" t="str">
        <f>IF($B649="","",IFERROR(VLOOKUP($B649,SERVIÇOS!$A:$F,2,0),IFERROR(VLOOKUP($B649,'COMPOSIÇÕES COMPLEMENTARES '!$C:$K,2,0),"")))</f>
        <v/>
      </c>
      <c r="D649" s="617" t="str">
        <f>IF($B649="","",IFERROR(VLOOKUP($B649,SERVIÇOS!$A:$F,3,0),IFERROR(VLOOKUP($B649,'COMPOSIÇÕES COMPLEMENTARES '!$C:$K,3,0),"")))</f>
        <v/>
      </c>
      <c r="E649" s="618"/>
      <c r="F649" s="619" t="str">
        <f>IF($B649="","",IFERROR(VLOOKUP($B649,SERVIÇOS!$A:$F,4,0),IFERROR(VLOOKUP($B649,'COMPOSIÇÕES COMPLEMENTARES '!$C:$K,6,0),"")))</f>
        <v/>
      </c>
      <c r="G649" s="619" t="str">
        <f>IF($B649="","",IFERROR(VLOOKUP($B649,SERVIÇOS!$A:$F,5,0),IFERROR(VLOOKUP($B649,'COMPOSIÇÕES COMPLEMENTARES '!$C:$K,7,0),"")))</f>
        <v/>
      </c>
      <c r="H649" s="619" t="str">
        <f t="shared" si="249"/>
        <v/>
      </c>
      <c r="I649" s="619" t="str">
        <f t="shared" si="256"/>
        <v/>
      </c>
      <c r="J649" s="619" t="str">
        <f t="shared" si="257"/>
        <v/>
      </c>
      <c r="K649" s="619" t="str">
        <f t="shared" si="247"/>
        <v/>
      </c>
      <c r="L649" s="619"/>
      <c r="N649" s="433"/>
      <c r="O649" s="434" t="str">
        <f t="shared" si="251"/>
        <v/>
      </c>
      <c r="P649" s="433"/>
      <c r="Q649" s="435" t="str">
        <f t="shared" si="252"/>
        <v/>
      </c>
      <c r="R649" s="433"/>
      <c r="S649" s="436" t="str">
        <f t="shared" si="253"/>
        <v/>
      </c>
      <c r="T649" s="437">
        <f ca="1">SUMIF($N$8:S$9,"QUANT.",N649:S649)</f>
        <v>0</v>
      </c>
      <c r="U649" s="438">
        <f t="shared" ca="1" si="248"/>
        <v>0</v>
      </c>
      <c r="V649" s="450" t="str">
        <f t="shared" si="250"/>
        <v/>
      </c>
      <c r="W649" s="451">
        <f t="shared" ca="1" si="254"/>
        <v>0</v>
      </c>
      <c r="X649" s="451" t="e">
        <f t="shared" ca="1" si="255"/>
        <v>#VALUE!</v>
      </c>
    </row>
    <row r="650" spans="1:24">
      <c r="A650" s="615"/>
      <c r="B650" s="621"/>
      <c r="C650" s="595" t="str">
        <f>IF($B650="","",IFERROR(VLOOKUP($B650,SERVIÇOS!$A:$F,2,0),IFERROR(VLOOKUP($B650,'COMPOSIÇÕES COMPLEMENTARES '!$C:$K,2,0),"")))</f>
        <v/>
      </c>
      <c r="D650" s="617" t="str">
        <f>IF($B650="","",IFERROR(VLOOKUP($B650,SERVIÇOS!$A:$F,3,0),IFERROR(VLOOKUP($B650,'COMPOSIÇÕES COMPLEMENTARES '!$C:$K,3,0),"")))</f>
        <v/>
      </c>
      <c r="E650" s="618"/>
      <c r="F650" s="619" t="str">
        <f>IF($B650="","",IFERROR(VLOOKUP($B650,SERVIÇOS!$A:$F,4,0),IFERROR(VLOOKUP($B650,'COMPOSIÇÕES COMPLEMENTARES '!$C:$K,6,0),"")))</f>
        <v/>
      </c>
      <c r="G650" s="619" t="str">
        <f>IF($B650="","",IFERROR(VLOOKUP($B650,SERVIÇOS!$A:$F,5,0),IFERROR(VLOOKUP($B650,'COMPOSIÇÕES COMPLEMENTARES '!$C:$K,7,0),"")))</f>
        <v/>
      </c>
      <c r="H650" s="619" t="str">
        <f t="shared" si="249"/>
        <v/>
      </c>
      <c r="I650" s="619" t="str">
        <f t="shared" si="256"/>
        <v/>
      </c>
      <c r="J650" s="619" t="str">
        <f t="shared" si="257"/>
        <v/>
      </c>
      <c r="K650" s="619" t="str">
        <f t="shared" si="247"/>
        <v/>
      </c>
      <c r="L650" s="619"/>
      <c r="N650" s="433"/>
      <c r="O650" s="434" t="str">
        <f t="shared" si="251"/>
        <v/>
      </c>
      <c r="P650" s="433"/>
      <c r="Q650" s="435" t="str">
        <f t="shared" si="252"/>
        <v/>
      </c>
      <c r="R650" s="433"/>
      <c r="S650" s="436" t="str">
        <f t="shared" si="253"/>
        <v/>
      </c>
      <c r="T650" s="437">
        <f ca="1">SUMIF($N$8:S$9,"QUANT.",N650:S650)</f>
        <v>0</v>
      </c>
      <c r="U650" s="438">
        <f t="shared" ca="1" si="248"/>
        <v>0</v>
      </c>
      <c r="V650" s="450" t="str">
        <f t="shared" si="250"/>
        <v/>
      </c>
      <c r="W650" s="451">
        <f t="shared" ca="1" si="254"/>
        <v>0</v>
      </c>
      <c r="X650" s="451" t="e">
        <f t="shared" ca="1" si="255"/>
        <v>#VALUE!</v>
      </c>
    </row>
    <row r="651" spans="1:24">
      <c r="A651" s="615"/>
      <c r="B651" s="621"/>
      <c r="C651" s="595" t="str">
        <f>IF($B651="","",IFERROR(VLOOKUP($B651,SERVIÇOS!$A:$F,2,0),IFERROR(VLOOKUP($B651,'COMPOSIÇÕES COMPLEMENTARES '!$C:$K,2,0),"")))</f>
        <v/>
      </c>
      <c r="D651" s="617" t="str">
        <f>IF($B651="","",IFERROR(VLOOKUP($B651,SERVIÇOS!$A:$F,3,0),IFERROR(VLOOKUP($B651,'COMPOSIÇÕES COMPLEMENTARES '!$C:$K,3,0),"")))</f>
        <v/>
      </c>
      <c r="E651" s="618"/>
      <c r="F651" s="619" t="str">
        <f>IF($B651="","",IFERROR(VLOOKUP($B651,SERVIÇOS!$A:$F,4,0),IFERROR(VLOOKUP($B651,'COMPOSIÇÕES COMPLEMENTARES '!$C:$K,6,0),"")))</f>
        <v/>
      </c>
      <c r="G651" s="619" t="str">
        <f>IF($B651="","",IFERROR(VLOOKUP($B651,SERVIÇOS!$A:$F,5,0),IFERROR(VLOOKUP($B651,'COMPOSIÇÕES COMPLEMENTARES '!$C:$K,7,0),"")))</f>
        <v/>
      </c>
      <c r="H651" s="619" t="str">
        <f t="shared" si="249"/>
        <v/>
      </c>
      <c r="I651" s="619" t="str">
        <f t="shared" si="256"/>
        <v/>
      </c>
      <c r="J651" s="619" t="str">
        <f t="shared" si="257"/>
        <v/>
      </c>
      <c r="K651" s="619" t="str">
        <f t="shared" si="247"/>
        <v/>
      </c>
      <c r="L651" s="619"/>
      <c r="N651" s="433"/>
      <c r="O651" s="434" t="str">
        <f t="shared" si="251"/>
        <v/>
      </c>
      <c r="P651" s="433"/>
      <c r="Q651" s="435" t="str">
        <f t="shared" si="252"/>
        <v/>
      </c>
      <c r="R651" s="433"/>
      <c r="S651" s="436" t="str">
        <f t="shared" si="253"/>
        <v/>
      </c>
      <c r="T651" s="437">
        <f ca="1">SUMIF($N$8:S$9,"QUANT.",N651:S651)</f>
        <v>0</v>
      </c>
      <c r="U651" s="438">
        <f t="shared" ca="1" si="248"/>
        <v>0</v>
      </c>
      <c r="V651" s="450" t="str">
        <f t="shared" si="250"/>
        <v/>
      </c>
      <c r="W651" s="451">
        <f t="shared" ca="1" si="254"/>
        <v>0</v>
      </c>
      <c r="X651" s="451" t="e">
        <f t="shared" ca="1" si="255"/>
        <v>#VALUE!</v>
      </c>
    </row>
    <row r="652" spans="1:24">
      <c r="A652" s="615"/>
      <c r="B652" s="621"/>
      <c r="C652" s="595" t="str">
        <f>IF($B652="","",IFERROR(VLOOKUP($B652,SERVIÇOS!$A:$F,2,0),IFERROR(VLOOKUP($B652,'COMPOSIÇÕES COMPLEMENTARES '!$C:$K,2,0),"")))</f>
        <v/>
      </c>
      <c r="D652" s="617" t="str">
        <f>IF($B652="","",IFERROR(VLOOKUP($B652,SERVIÇOS!$A:$F,3,0),IFERROR(VLOOKUP($B652,'COMPOSIÇÕES COMPLEMENTARES '!$C:$K,3,0),"")))</f>
        <v/>
      </c>
      <c r="E652" s="618"/>
      <c r="F652" s="619" t="str">
        <f>IF($B652="","",IFERROR(VLOOKUP($B652,SERVIÇOS!$A:$F,4,0),IFERROR(VLOOKUP($B652,'COMPOSIÇÕES COMPLEMENTARES '!$C:$K,6,0),"")))</f>
        <v/>
      </c>
      <c r="G652" s="619" t="str">
        <f>IF($B652="","",IFERROR(VLOOKUP($B652,SERVIÇOS!$A:$F,5,0),IFERROR(VLOOKUP($B652,'COMPOSIÇÕES COMPLEMENTARES '!$C:$K,7,0),"")))</f>
        <v/>
      </c>
      <c r="H652" s="619" t="str">
        <f t="shared" si="249"/>
        <v/>
      </c>
      <c r="I652" s="619" t="str">
        <f t="shared" si="256"/>
        <v/>
      </c>
      <c r="J652" s="619" t="str">
        <f t="shared" si="257"/>
        <v/>
      </c>
      <c r="K652" s="619" t="str">
        <f t="shared" si="247"/>
        <v/>
      </c>
      <c r="L652" s="619"/>
      <c r="N652" s="433"/>
      <c r="O652" s="434" t="str">
        <f t="shared" si="251"/>
        <v/>
      </c>
      <c r="P652" s="433"/>
      <c r="Q652" s="435" t="str">
        <f t="shared" si="252"/>
        <v/>
      </c>
      <c r="R652" s="433"/>
      <c r="S652" s="436" t="str">
        <f t="shared" si="253"/>
        <v/>
      </c>
      <c r="T652" s="437">
        <f ca="1">SUMIF($N$8:S$9,"QUANT.",N652:S652)</f>
        <v>0</v>
      </c>
      <c r="U652" s="438">
        <f t="shared" ca="1" si="248"/>
        <v>0</v>
      </c>
      <c r="V652" s="450" t="str">
        <f t="shared" si="250"/>
        <v/>
      </c>
      <c r="W652" s="451">
        <f t="shared" ca="1" si="254"/>
        <v>0</v>
      </c>
      <c r="X652" s="451" t="e">
        <f t="shared" ca="1" si="255"/>
        <v>#VALUE!</v>
      </c>
    </row>
    <row r="653" spans="1:24">
      <c r="A653" s="615"/>
      <c r="B653" s="621"/>
      <c r="C653" s="595" t="str">
        <f>IF($B653="","",IFERROR(VLOOKUP($B653,SERVIÇOS!$A:$F,2,0),IFERROR(VLOOKUP($B653,'COMPOSIÇÕES COMPLEMENTARES '!$C:$K,2,0),"")))</f>
        <v/>
      </c>
      <c r="D653" s="617" t="str">
        <f>IF($B653="","",IFERROR(VLOOKUP($B653,SERVIÇOS!$A:$F,3,0),IFERROR(VLOOKUP($B653,'COMPOSIÇÕES COMPLEMENTARES '!$C:$K,3,0),"")))</f>
        <v/>
      </c>
      <c r="E653" s="618"/>
      <c r="F653" s="619" t="str">
        <f>IF($B653="","",IFERROR(VLOOKUP($B653,SERVIÇOS!$A:$F,4,0),IFERROR(VLOOKUP($B653,'COMPOSIÇÕES COMPLEMENTARES '!$C:$K,6,0),"")))</f>
        <v/>
      </c>
      <c r="G653" s="619" t="str">
        <f>IF($B653="","",IFERROR(VLOOKUP($B653,SERVIÇOS!$A:$F,5,0),IFERROR(VLOOKUP($B653,'COMPOSIÇÕES COMPLEMENTARES '!$C:$K,7,0),"")))</f>
        <v/>
      </c>
      <c r="H653" s="619" t="str">
        <f t="shared" si="249"/>
        <v/>
      </c>
      <c r="I653" s="619" t="str">
        <f t="shared" si="256"/>
        <v/>
      </c>
      <c r="J653" s="619" t="str">
        <f t="shared" si="257"/>
        <v/>
      </c>
      <c r="K653" s="619" t="str">
        <f t="shared" si="247"/>
        <v/>
      </c>
      <c r="L653" s="619"/>
      <c r="N653" s="433"/>
      <c r="O653" s="434" t="str">
        <f t="shared" si="251"/>
        <v/>
      </c>
      <c r="P653" s="433"/>
      <c r="Q653" s="435" t="str">
        <f t="shared" si="252"/>
        <v/>
      </c>
      <c r="R653" s="433"/>
      <c r="S653" s="436" t="str">
        <f t="shared" si="253"/>
        <v/>
      </c>
      <c r="T653" s="437">
        <f ca="1">SUMIF($N$8:S$9,"QUANT.",N653:S653)</f>
        <v>0</v>
      </c>
      <c r="U653" s="438">
        <f t="shared" ca="1" si="248"/>
        <v>0</v>
      </c>
      <c r="V653" s="450" t="str">
        <f t="shared" si="250"/>
        <v/>
      </c>
      <c r="W653" s="451">
        <f t="shared" ca="1" si="254"/>
        <v>0</v>
      </c>
      <c r="X653" s="451" t="e">
        <f t="shared" ca="1" si="255"/>
        <v>#VALUE!</v>
      </c>
    </row>
    <row r="654" spans="1:24">
      <c r="A654" s="615"/>
      <c r="B654" s="621"/>
      <c r="C654" s="595" t="str">
        <f>IF($B654="","",IFERROR(VLOOKUP($B654,SERVIÇOS!$A:$F,2,0),IFERROR(VLOOKUP($B654,'COMPOSIÇÕES COMPLEMENTARES '!$C:$K,2,0),"")))</f>
        <v/>
      </c>
      <c r="D654" s="617" t="str">
        <f>IF($B654="","",IFERROR(VLOOKUP($B654,SERVIÇOS!$A:$F,3,0),IFERROR(VLOOKUP($B654,'COMPOSIÇÕES COMPLEMENTARES '!$C:$K,3,0),"")))</f>
        <v/>
      </c>
      <c r="E654" s="618"/>
      <c r="F654" s="619" t="str">
        <f>IF($B654="","",IFERROR(VLOOKUP($B654,SERVIÇOS!$A:$F,4,0),IFERROR(VLOOKUP($B654,'COMPOSIÇÕES COMPLEMENTARES '!$C:$K,6,0),"")))</f>
        <v/>
      </c>
      <c r="G654" s="619" t="str">
        <f>IF($B654="","",IFERROR(VLOOKUP($B654,SERVIÇOS!$A:$F,5,0),IFERROR(VLOOKUP($B654,'COMPOSIÇÕES COMPLEMENTARES '!$C:$K,7,0),"")))</f>
        <v/>
      </c>
      <c r="H654" s="619" t="str">
        <f t="shared" si="249"/>
        <v/>
      </c>
      <c r="I654" s="619" t="str">
        <f t="shared" si="256"/>
        <v/>
      </c>
      <c r="J654" s="619" t="str">
        <f t="shared" si="257"/>
        <v/>
      </c>
      <c r="K654" s="619" t="str">
        <f t="shared" si="247"/>
        <v/>
      </c>
      <c r="L654" s="619"/>
      <c r="N654" s="433"/>
      <c r="O654" s="434" t="str">
        <f t="shared" si="251"/>
        <v/>
      </c>
      <c r="P654" s="433"/>
      <c r="Q654" s="435" t="str">
        <f t="shared" si="252"/>
        <v/>
      </c>
      <c r="R654" s="433"/>
      <c r="S654" s="436" t="str">
        <f t="shared" si="253"/>
        <v/>
      </c>
      <c r="T654" s="437">
        <f ca="1">SUMIF($N$8:S$9,"QUANT.",N654:S654)</f>
        <v>0</v>
      </c>
      <c r="U654" s="438">
        <f t="shared" ca="1" si="248"/>
        <v>0</v>
      </c>
      <c r="V654" s="450" t="str">
        <f t="shared" si="250"/>
        <v/>
      </c>
      <c r="W654" s="451">
        <f t="shared" ca="1" si="254"/>
        <v>0</v>
      </c>
      <c r="X654" s="451" t="e">
        <f t="shared" ca="1" si="255"/>
        <v>#VALUE!</v>
      </c>
    </row>
    <row r="655" spans="1:24">
      <c r="A655" s="615"/>
      <c r="B655" s="621"/>
      <c r="C655" s="595" t="str">
        <f>IF($B655="","",IFERROR(VLOOKUP($B655,SERVIÇOS!$A:$F,2,0),IFERROR(VLOOKUP($B655,'COMPOSIÇÕES COMPLEMENTARES '!$C:$K,2,0),"")))</f>
        <v/>
      </c>
      <c r="D655" s="617" t="str">
        <f>IF($B655="","",IFERROR(VLOOKUP($B655,SERVIÇOS!$A:$F,3,0),IFERROR(VLOOKUP($B655,'COMPOSIÇÕES COMPLEMENTARES '!$C:$K,3,0),"")))</f>
        <v/>
      </c>
      <c r="E655" s="618"/>
      <c r="F655" s="619" t="str">
        <f>IF($B655="","",IFERROR(VLOOKUP($B655,SERVIÇOS!$A:$F,4,0),IFERROR(VLOOKUP($B655,'COMPOSIÇÕES COMPLEMENTARES '!$C:$K,6,0),"")))</f>
        <v/>
      </c>
      <c r="G655" s="619" t="str">
        <f>IF($B655="","",IFERROR(VLOOKUP($B655,SERVIÇOS!$A:$F,5,0),IFERROR(VLOOKUP($B655,'COMPOSIÇÕES COMPLEMENTARES '!$C:$K,7,0),"")))</f>
        <v/>
      </c>
      <c r="H655" s="619" t="str">
        <f t="shared" si="249"/>
        <v/>
      </c>
      <c r="I655" s="619" t="str">
        <f t="shared" si="256"/>
        <v/>
      </c>
      <c r="J655" s="619" t="str">
        <f t="shared" si="257"/>
        <v/>
      </c>
      <c r="K655" s="619" t="str">
        <f t="shared" si="247"/>
        <v/>
      </c>
      <c r="L655" s="619"/>
      <c r="N655" s="433"/>
      <c r="O655" s="434" t="str">
        <f t="shared" si="251"/>
        <v/>
      </c>
      <c r="P655" s="433"/>
      <c r="Q655" s="435" t="str">
        <f t="shared" si="252"/>
        <v/>
      </c>
      <c r="R655" s="433"/>
      <c r="S655" s="436" t="str">
        <f t="shared" si="253"/>
        <v/>
      </c>
      <c r="T655" s="437">
        <f ca="1">SUMIF($N$8:S$9,"QUANT.",N655:S655)</f>
        <v>0</v>
      </c>
      <c r="U655" s="438">
        <f t="shared" ca="1" si="248"/>
        <v>0</v>
      </c>
      <c r="V655" s="450" t="str">
        <f t="shared" si="250"/>
        <v/>
      </c>
      <c r="W655" s="451">
        <f t="shared" ca="1" si="254"/>
        <v>0</v>
      </c>
      <c r="X655" s="451" t="e">
        <f t="shared" ca="1" si="255"/>
        <v>#VALUE!</v>
      </c>
    </row>
    <row r="656" spans="1:24">
      <c r="A656" s="615"/>
      <c r="B656" s="621"/>
      <c r="C656" s="595" t="str">
        <f>IF($B656="","",IFERROR(VLOOKUP($B656,SERVIÇOS!$A:$F,2,0),IFERROR(VLOOKUP($B656,'COMPOSIÇÕES COMPLEMENTARES '!$C:$K,2,0),"")))</f>
        <v/>
      </c>
      <c r="D656" s="617" t="str">
        <f>IF($B656="","",IFERROR(VLOOKUP($B656,SERVIÇOS!$A:$F,3,0),IFERROR(VLOOKUP($B656,'COMPOSIÇÕES COMPLEMENTARES '!$C:$K,3,0),"")))</f>
        <v/>
      </c>
      <c r="E656" s="618"/>
      <c r="F656" s="619" t="str">
        <f>IF($B656="","",IFERROR(VLOOKUP($B656,SERVIÇOS!$A:$F,4,0),IFERROR(VLOOKUP($B656,'COMPOSIÇÕES COMPLEMENTARES '!$C:$K,6,0),"")))</f>
        <v/>
      </c>
      <c r="G656" s="619" t="str">
        <f>IF($B656="","",IFERROR(VLOOKUP($B656,SERVIÇOS!$A:$F,5,0),IFERROR(VLOOKUP($B656,'COMPOSIÇÕES COMPLEMENTARES '!$C:$K,7,0),"")))</f>
        <v/>
      </c>
      <c r="H656" s="619" t="str">
        <f t="shared" si="249"/>
        <v/>
      </c>
      <c r="I656" s="619" t="str">
        <f t="shared" si="256"/>
        <v/>
      </c>
      <c r="J656" s="619" t="str">
        <f t="shared" si="257"/>
        <v/>
      </c>
      <c r="K656" s="619" t="str">
        <f t="shared" si="247"/>
        <v/>
      </c>
      <c r="L656" s="619"/>
      <c r="N656" s="433"/>
      <c r="O656" s="434" t="str">
        <f t="shared" si="251"/>
        <v/>
      </c>
      <c r="P656" s="433"/>
      <c r="Q656" s="435" t="str">
        <f t="shared" si="252"/>
        <v/>
      </c>
      <c r="R656" s="433"/>
      <c r="S656" s="436" t="str">
        <f t="shared" si="253"/>
        <v/>
      </c>
      <c r="T656" s="437">
        <f ca="1">SUMIF($N$8:S$9,"QUANT.",N656:S656)</f>
        <v>0</v>
      </c>
      <c r="U656" s="438">
        <f t="shared" ca="1" si="248"/>
        <v>0</v>
      </c>
      <c r="V656" s="450" t="str">
        <f t="shared" si="250"/>
        <v/>
      </c>
      <c r="W656" s="451">
        <f t="shared" ca="1" si="254"/>
        <v>0</v>
      </c>
      <c r="X656" s="451" t="e">
        <f t="shared" ca="1" si="255"/>
        <v>#VALUE!</v>
      </c>
    </row>
    <row r="657" spans="1:24">
      <c r="A657" s="615"/>
      <c r="B657" s="621"/>
      <c r="C657" s="595" t="str">
        <f>IF($B657="","",IFERROR(VLOOKUP($B657,SERVIÇOS!$A:$F,2,0),IFERROR(VLOOKUP($B657,'COMPOSIÇÕES COMPLEMENTARES '!$C:$K,2,0),"")))</f>
        <v/>
      </c>
      <c r="D657" s="617" t="str">
        <f>IF($B657="","",IFERROR(VLOOKUP($B657,SERVIÇOS!$A:$F,3,0),IFERROR(VLOOKUP($B657,'COMPOSIÇÕES COMPLEMENTARES '!$C:$K,3,0),"")))</f>
        <v/>
      </c>
      <c r="E657" s="618"/>
      <c r="F657" s="619" t="str">
        <f>IF($B657="","",IFERROR(VLOOKUP($B657,SERVIÇOS!$A:$F,4,0),IFERROR(VLOOKUP($B657,'COMPOSIÇÕES COMPLEMENTARES '!$C:$K,6,0),"")))</f>
        <v/>
      </c>
      <c r="G657" s="619" t="str">
        <f>IF($B657="","",IFERROR(VLOOKUP($B657,SERVIÇOS!$A:$F,5,0),IFERROR(VLOOKUP($B657,'COMPOSIÇÕES COMPLEMENTARES '!$C:$K,7,0),"")))</f>
        <v/>
      </c>
      <c r="H657" s="619" t="str">
        <f t="shared" si="249"/>
        <v/>
      </c>
      <c r="I657" s="619" t="str">
        <f t="shared" si="256"/>
        <v/>
      </c>
      <c r="J657" s="619" t="str">
        <f t="shared" si="257"/>
        <v/>
      </c>
      <c r="K657" s="619" t="str">
        <f t="shared" ref="K657:K720" si="258">IF(E657="","",I657+J657)</f>
        <v/>
      </c>
      <c r="L657" s="619"/>
      <c r="N657" s="433"/>
      <c r="O657" s="434" t="str">
        <f t="shared" si="251"/>
        <v/>
      </c>
      <c r="P657" s="433"/>
      <c r="Q657" s="435" t="str">
        <f t="shared" si="252"/>
        <v/>
      </c>
      <c r="R657" s="433"/>
      <c r="S657" s="436" t="str">
        <f t="shared" si="253"/>
        <v/>
      </c>
      <c r="T657" s="437">
        <f ca="1">SUMIF($N$8:S$9,"QUANT.",N657:S657)</f>
        <v>0</v>
      </c>
      <c r="U657" s="438">
        <f t="shared" ca="1" si="248"/>
        <v>0</v>
      </c>
      <c r="V657" s="450" t="str">
        <f t="shared" si="250"/>
        <v/>
      </c>
      <c r="W657" s="451">
        <f t="shared" ca="1" si="254"/>
        <v>0</v>
      </c>
      <c r="X657" s="451" t="e">
        <f t="shared" ca="1" si="255"/>
        <v>#VALUE!</v>
      </c>
    </row>
    <row r="658" spans="1:24">
      <c r="A658" s="615"/>
      <c r="B658" s="621"/>
      <c r="C658" s="595" t="str">
        <f>IF($B658="","",IFERROR(VLOOKUP($B658,SERVIÇOS!$A:$F,2,0),IFERROR(VLOOKUP($B658,'COMPOSIÇÕES COMPLEMENTARES '!$C:$K,2,0),"")))</f>
        <v/>
      </c>
      <c r="D658" s="617" t="str">
        <f>IF($B658="","",IFERROR(VLOOKUP($B658,SERVIÇOS!$A:$F,3,0),IFERROR(VLOOKUP($B658,'COMPOSIÇÕES COMPLEMENTARES '!$C:$K,3,0),"")))</f>
        <v/>
      </c>
      <c r="E658" s="618"/>
      <c r="F658" s="619" t="str">
        <f>IF($B658="","",IFERROR(VLOOKUP($B658,SERVIÇOS!$A:$F,4,0),IFERROR(VLOOKUP($B658,'COMPOSIÇÕES COMPLEMENTARES '!$C:$K,6,0),"")))</f>
        <v/>
      </c>
      <c r="G658" s="619" t="str">
        <f>IF($B658="","",IFERROR(VLOOKUP($B658,SERVIÇOS!$A:$F,5,0),IFERROR(VLOOKUP($B658,'COMPOSIÇÕES COMPLEMENTARES '!$C:$K,7,0),"")))</f>
        <v/>
      </c>
      <c r="H658" s="619" t="str">
        <f t="shared" si="249"/>
        <v/>
      </c>
      <c r="I658" s="619" t="str">
        <f t="shared" si="256"/>
        <v/>
      </c>
      <c r="J658" s="619" t="str">
        <f t="shared" si="257"/>
        <v/>
      </c>
      <c r="K658" s="619" t="str">
        <f t="shared" si="258"/>
        <v/>
      </c>
      <c r="L658" s="619"/>
      <c r="N658" s="433"/>
      <c r="O658" s="434" t="str">
        <f t="shared" si="251"/>
        <v/>
      </c>
      <c r="P658" s="433"/>
      <c r="Q658" s="435" t="str">
        <f t="shared" si="252"/>
        <v/>
      </c>
      <c r="R658" s="433"/>
      <c r="S658" s="436" t="str">
        <f t="shared" si="253"/>
        <v/>
      </c>
      <c r="T658" s="437">
        <f ca="1">SUMIF($N$8:S$9,"QUANT.",N658:S658)</f>
        <v>0</v>
      </c>
      <c r="U658" s="438">
        <f t="shared" ca="1" si="248"/>
        <v>0</v>
      </c>
      <c r="V658" s="450" t="str">
        <f t="shared" si="250"/>
        <v/>
      </c>
      <c r="W658" s="451">
        <f t="shared" ca="1" si="254"/>
        <v>0</v>
      </c>
      <c r="X658" s="451" t="e">
        <f t="shared" ca="1" si="255"/>
        <v>#VALUE!</v>
      </c>
    </row>
    <row r="659" spans="1:24">
      <c r="A659" s="615"/>
      <c r="B659" s="621"/>
      <c r="C659" s="595" t="str">
        <f>IF($B659="","",IFERROR(VLOOKUP($B659,SERVIÇOS!$A:$F,2,0),IFERROR(VLOOKUP($B659,'COMPOSIÇÕES COMPLEMENTARES '!$C:$K,2,0),"")))</f>
        <v/>
      </c>
      <c r="D659" s="617" t="str">
        <f>IF($B659="","",IFERROR(VLOOKUP($B659,SERVIÇOS!$A:$F,3,0),IFERROR(VLOOKUP($B659,'COMPOSIÇÕES COMPLEMENTARES '!$C:$K,3,0),"")))</f>
        <v/>
      </c>
      <c r="E659" s="618"/>
      <c r="F659" s="619" t="str">
        <f>IF($B659="","",IFERROR(VLOOKUP($B659,SERVIÇOS!$A:$F,4,0),IFERROR(VLOOKUP($B659,'COMPOSIÇÕES COMPLEMENTARES '!$C:$K,6,0),"")))</f>
        <v/>
      </c>
      <c r="G659" s="619" t="str">
        <f>IF($B659="","",IFERROR(VLOOKUP($B659,SERVIÇOS!$A:$F,5,0),IFERROR(VLOOKUP($B659,'COMPOSIÇÕES COMPLEMENTARES '!$C:$K,7,0),"")))</f>
        <v/>
      </c>
      <c r="H659" s="619" t="str">
        <f t="shared" si="249"/>
        <v/>
      </c>
      <c r="I659" s="619" t="str">
        <f t="shared" si="256"/>
        <v/>
      </c>
      <c r="J659" s="619" t="str">
        <f t="shared" si="257"/>
        <v/>
      </c>
      <c r="K659" s="619" t="str">
        <f t="shared" si="258"/>
        <v/>
      </c>
      <c r="L659" s="619"/>
      <c r="N659" s="433"/>
      <c r="O659" s="434" t="str">
        <f t="shared" si="251"/>
        <v/>
      </c>
      <c r="P659" s="433"/>
      <c r="Q659" s="435" t="str">
        <f t="shared" si="252"/>
        <v/>
      </c>
      <c r="R659" s="433"/>
      <c r="S659" s="436" t="str">
        <f t="shared" si="253"/>
        <v/>
      </c>
      <c r="T659" s="437">
        <f ca="1">SUMIF($N$8:S$9,"QUANT.",N659:S659)</f>
        <v>0</v>
      </c>
      <c r="U659" s="438">
        <f t="shared" ca="1" si="248"/>
        <v>0</v>
      </c>
      <c r="V659" s="450" t="str">
        <f t="shared" si="250"/>
        <v/>
      </c>
      <c r="W659" s="451">
        <f t="shared" ca="1" si="254"/>
        <v>0</v>
      </c>
      <c r="X659" s="451" t="e">
        <f t="shared" ca="1" si="255"/>
        <v>#VALUE!</v>
      </c>
    </row>
    <row r="660" spans="1:24">
      <c r="A660" s="615"/>
      <c r="B660" s="621"/>
      <c r="C660" s="595" t="str">
        <f>IF($B660="","",IFERROR(VLOOKUP($B660,SERVIÇOS!$A:$F,2,0),IFERROR(VLOOKUP($B660,'COMPOSIÇÕES COMPLEMENTARES '!$C:$K,2,0),"")))</f>
        <v/>
      </c>
      <c r="D660" s="617" t="str">
        <f>IF($B660="","",IFERROR(VLOOKUP($B660,SERVIÇOS!$A:$F,3,0),IFERROR(VLOOKUP($B660,'COMPOSIÇÕES COMPLEMENTARES '!$C:$K,3,0),"")))</f>
        <v/>
      </c>
      <c r="E660" s="618"/>
      <c r="F660" s="619" t="str">
        <f>IF($B660="","",IFERROR(VLOOKUP($B660,SERVIÇOS!$A:$F,4,0),IFERROR(VLOOKUP($B660,'COMPOSIÇÕES COMPLEMENTARES '!$C:$K,6,0),"")))</f>
        <v/>
      </c>
      <c r="G660" s="619" t="str">
        <f>IF($B660="","",IFERROR(VLOOKUP($B660,SERVIÇOS!$A:$F,5,0),IFERROR(VLOOKUP($B660,'COMPOSIÇÕES COMPLEMENTARES '!$C:$K,7,0),"")))</f>
        <v/>
      </c>
      <c r="H660" s="619" t="str">
        <f t="shared" si="249"/>
        <v/>
      </c>
      <c r="I660" s="619" t="str">
        <f t="shared" si="256"/>
        <v/>
      </c>
      <c r="J660" s="619" t="str">
        <f t="shared" si="257"/>
        <v/>
      </c>
      <c r="K660" s="619" t="str">
        <f t="shared" si="258"/>
        <v/>
      </c>
      <c r="L660" s="619"/>
      <c r="N660" s="433"/>
      <c r="O660" s="434" t="str">
        <f t="shared" si="251"/>
        <v/>
      </c>
      <c r="P660" s="433"/>
      <c r="Q660" s="435" t="str">
        <f t="shared" si="252"/>
        <v/>
      </c>
      <c r="R660" s="433"/>
      <c r="S660" s="436" t="str">
        <f t="shared" si="253"/>
        <v/>
      </c>
      <c r="T660" s="437">
        <f ca="1">SUMIF($N$8:S$9,"QUANT.",N660:S660)</f>
        <v>0</v>
      </c>
      <c r="U660" s="438">
        <f t="shared" ca="1" si="248"/>
        <v>0</v>
      </c>
      <c r="V660" s="450" t="str">
        <f t="shared" si="250"/>
        <v/>
      </c>
      <c r="W660" s="451">
        <f t="shared" ca="1" si="254"/>
        <v>0</v>
      </c>
      <c r="X660" s="451" t="e">
        <f t="shared" ca="1" si="255"/>
        <v>#VALUE!</v>
      </c>
    </row>
    <row r="661" spans="1:24">
      <c r="A661" s="615"/>
      <c r="B661" s="621"/>
      <c r="C661" s="595" t="str">
        <f>IF($B661="","",IFERROR(VLOOKUP($B661,SERVIÇOS!$A:$F,2,0),IFERROR(VLOOKUP($B661,'COMPOSIÇÕES COMPLEMENTARES '!$C:$K,2,0),"")))</f>
        <v/>
      </c>
      <c r="D661" s="617" t="str">
        <f>IF($B661="","",IFERROR(VLOOKUP($B661,SERVIÇOS!$A:$F,3,0),IFERROR(VLOOKUP($B661,'COMPOSIÇÕES COMPLEMENTARES '!$C:$K,3,0),"")))</f>
        <v/>
      </c>
      <c r="E661" s="618"/>
      <c r="F661" s="619" t="str">
        <f>IF($B661="","",IFERROR(VLOOKUP($B661,SERVIÇOS!$A:$F,4,0),IFERROR(VLOOKUP($B661,'COMPOSIÇÕES COMPLEMENTARES '!$C:$K,6,0),"")))</f>
        <v/>
      </c>
      <c r="G661" s="619" t="str">
        <f>IF($B661="","",IFERROR(VLOOKUP($B661,SERVIÇOS!$A:$F,5,0),IFERROR(VLOOKUP($B661,'COMPOSIÇÕES COMPLEMENTARES '!$C:$K,7,0),"")))</f>
        <v/>
      </c>
      <c r="H661" s="619" t="str">
        <f t="shared" si="249"/>
        <v/>
      </c>
      <c r="I661" s="619" t="str">
        <f t="shared" si="256"/>
        <v/>
      </c>
      <c r="J661" s="619" t="str">
        <f t="shared" si="257"/>
        <v/>
      </c>
      <c r="K661" s="619" t="str">
        <f t="shared" si="258"/>
        <v/>
      </c>
      <c r="L661" s="619"/>
      <c r="N661" s="433"/>
      <c r="O661" s="434" t="str">
        <f t="shared" si="251"/>
        <v/>
      </c>
      <c r="P661" s="433"/>
      <c r="Q661" s="435" t="str">
        <f t="shared" si="252"/>
        <v/>
      </c>
      <c r="R661" s="433"/>
      <c r="S661" s="436" t="str">
        <f t="shared" si="253"/>
        <v/>
      </c>
      <c r="T661" s="437">
        <f ca="1">SUMIF($N$8:S$9,"QUANT.",N661:S661)</f>
        <v>0</v>
      </c>
      <c r="U661" s="438">
        <f t="shared" ca="1" si="248"/>
        <v>0</v>
      </c>
      <c r="V661" s="450" t="str">
        <f t="shared" si="250"/>
        <v/>
      </c>
      <c r="W661" s="451">
        <f t="shared" ca="1" si="254"/>
        <v>0</v>
      </c>
      <c r="X661" s="451" t="e">
        <f t="shared" ca="1" si="255"/>
        <v>#VALUE!</v>
      </c>
    </row>
    <row r="662" spans="1:24">
      <c r="A662" s="615"/>
      <c r="B662" s="621"/>
      <c r="C662" s="595" t="str">
        <f>IF($B662="","",IFERROR(VLOOKUP($B662,SERVIÇOS!$A:$F,2,0),IFERROR(VLOOKUP($B662,'COMPOSIÇÕES COMPLEMENTARES '!$C:$K,2,0),"")))</f>
        <v/>
      </c>
      <c r="D662" s="617" t="str">
        <f>IF($B662="","",IFERROR(VLOOKUP($B662,SERVIÇOS!$A:$F,3,0),IFERROR(VLOOKUP($B662,'COMPOSIÇÕES COMPLEMENTARES '!$C:$K,3,0),"")))</f>
        <v/>
      </c>
      <c r="E662" s="618"/>
      <c r="F662" s="619" t="str">
        <f>IF($B662="","",IFERROR(VLOOKUP($B662,SERVIÇOS!$A:$F,4,0),IFERROR(VLOOKUP($B662,'COMPOSIÇÕES COMPLEMENTARES '!$C:$K,6,0),"")))</f>
        <v/>
      </c>
      <c r="G662" s="619" t="str">
        <f>IF($B662="","",IFERROR(VLOOKUP($B662,SERVIÇOS!$A:$F,5,0),IFERROR(VLOOKUP($B662,'COMPOSIÇÕES COMPLEMENTARES '!$C:$K,7,0),"")))</f>
        <v/>
      </c>
      <c r="H662" s="619" t="str">
        <f t="shared" si="249"/>
        <v/>
      </c>
      <c r="I662" s="619" t="str">
        <f t="shared" si="256"/>
        <v/>
      </c>
      <c r="J662" s="619" t="str">
        <f t="shared" si="257"/>
        <v/>
      </c>
      <c r="K662" s="619" t="str">
        <f t="shared" si="258"/>
        <v/>
      </c>
      <c r="L662" s="619"/>
      <c r="N662" s="433"/>
      <c r="O662" s="434" t="str">
        <f t="shared" si="251"/>
        <v/>
      </c>
      <c r="P662" s="433"/>
      <c r="Q662" s="435" t="str">
        <f t="shared" si="252"/>
        <v/>
      </c>
      <c r="R662" s="433"/>
      <c r="S662" s="436" t="str">
        <f t="shared" si="253"/>
        <v/>
      </c>
      <c r="T662" s="437">
        <f ca="1">SUMIF($N$8:S$9,"QUANT.",N662:S662)</f>
        <v>0</v>
      </c>
      <c r="U662" s="438">
        <f t="shared" ca="1" si="248"/>
        <v>0</v>
      </c>
      <c r="V662" s="450" t="str">
        <f t="shared" si="250"/>
        <v/>
      </c>
      <c r="W662" s="451">
        <f t="shared" ca="1" si="254"/>
        <v>0</v>
      </c>
      <c r="X662" s="451" t="e">
        <f t="shared" ca="1" si="255"/>
        <v>#VALUE!</v>
      </c>
    </row>
    <row r="663" spans="1:24">
      <c r="A663" s="615"/>
      <c r="B663" s="621"/>
      <c r="C663" s="595" t="str">
        <f>IF($B663="","",IFERROR(VLOOKUP($B663,SERVIÇOS!$A:$F,2,0),IFERROR(VLOOKUP($B663,'COMPOSIÇÕES COMPLEMENTARES '!$C:$K,2,0),"")))</f>
        <v/>
      </c>
      <c r="D663" s="617" t="str">
        <f>IF($B663="","",IFERROR(VLOOKUP($B663,SERVIÇOS!$A:$F,3,0),IFERROR(VLOOKUP($B663,'COMPOSIÇÕES COMPLEMENTARES '!$C:$K,3,0),"")))</f>
        <v/>
      </c>
      <c r="E663" s="618"/>
      <c r="F663" s="619" t="str">
        <f>IF($B663="","",IFERROR(VLOOKUP($B663,SERVIÇOS!$A:$F,4,0),IFERROR(VLOOKUP($B663,'COMPOSIÇÕES COMPLEMENTARES '!$C:$K,6,0),"")))</f>
        <v/>
      </c>
      <c r="G663" s="619" t="str">
        <f>IF($B663="","",IFERROR(VLOOKUP($B663,SERVIÇOS!$A:$F,5,0),IFERROR(VLOOKUP($B663,'COMPOSIÇÕES COMPLEMENTARES '!$C:$K,7,0),"")))</f>
        <v/>
      </c>
      <c r="H663" s="619" t="str">
        <f t="shared" si="249"/>
        <v/>
      </c>
      <c r="I663" s="619" t="str">
        <f t="shared" si="256"/>
        <v/>
      </c>
      <c r="J663" s="619" t="str">
        <f t="shared" si="257"/>
        <v/>
      </c>
      <c r="K663" s="619" t="str">
        <f t="shared" si="258"/>
        <v/>
      </c>
      <c r="L663" s="619"/>
      <c r="N663" s="433"/>
      <c r="O663" s="434" t="str">
        <f t="shared" si="251"/>
        <v/>
      </c>
      <c r="P663" s="433"/>
      <c r="Q663" s="435" t="str">
        <f t="shared" si="252"/>
        <v/>
      </c>
      <c r="R663" s="433"/>
      <c r="S663" s="436" t="str">
        <f t="shared" si="253"/>
        <v/>
      </c>
      <c r="T663" s="437">
        <f ca="1">SUMIF($N$8:S$9,"QUANT.",N663:S663)</f>
        <v>0</v>
      </c>
      <c r="U663" s="438">
        <f t="shared" ca="1" si="248"/>
        <v>0</v>
      </c>
      <c r="V663" s="450" t="str">
        <f t="shared" si="250"/>
        <v/>
      </c>
      <c r="W663" s="451">
        <f t="shared" ca="1" si="254"/>
        <v>0</v>
      </c>
      <c r="X663" s="451" t="e">
        <f t="shared" ca="1" si="255"/>
        <v>#VALUE!</v>
      </c>
    </row>
    <row r="664" spans="1:24">
      <c r="A664" s="615"/>
      <c r="B664" s="621"/>
      <c r="C664" s="595" t="str">
        <f>IF($B664="","",IFERROR(VLOOKUP($B664,SERVIÇOS!$A:$F,2,0),IFERROR(VLOOKUP($B664,'COMPOSIÇÕES COMPLEMENTARES '!$C:$K,2,0),"")))</f>
        <v/>
      </c>
      <c r="D664" s="617" t="str">
        <f>IF($B664="","",IFERROR(VLOOKUP($B664,SERVIÇOS!$A:$F,3,0),IFERROR(VLOOKUP($B664,'COMPOSIÇÕES COMPLEMENTARES '!$C:$K,3,0),"")))</f>
        <v/>
      </c>
      <c r="E664" s="618"/>
      <c r="F664" s="619" t="str">
        <f>IF($B664="","",IFERROR(VLOOKUP($B664,SERVIÇOS!$A:$F,4,0),IFERROR(VLOOKUP($B664,'COMPOSIÇÕES COMPLEMENTARES '!$C:$K,6,0),"")))</f>
        <v/>
      </c>
      <c r="G664" s="619" t="str">
        <f>IF($B664="","",IFERROR(VLOOKUP($B664,SERVIÇOS!$A:$F,5,0),IFERROR(VLOOKUP($B664,'COMPOSIÇÕES COMPLEMENTARES '!$C:$K,7,0),"")))</f>
        <v/>
      </c>
      <c r="H664" s="619" t="str">
        <f t="shared" si="249"/>
        <v/>
      </c>
      <c r="I664" s="619" t="str">
        <f t="shared" si="256"/>
        <v/>
      </c>
      <c r="J664" s="619" t="str">
        <f t="shared" si="257"/>
        <v/>
      </c>
      <c r="K664" s="619" t="str">
        <f t="shared" si="258"/>
        <v/>
      </c>
      <c r="L664" s="619"/>
      <c r="N664" s="433"/>
      <c r="O664" s="434" t="str">
        <f t="shared" si="251"/>
        <v/>
      </c>
      <c r="P664" s="433"/>
      <c r="Q664" s="435" t="str">
        <f t="shared" si="252"/>
        <v/>
      </c>
      <c r="R664" s="433"/>
      <c r="S664" s="436" t="str">
        <f t="shared" si="253"/>
        <v/>
      </c>
      <c r="T664" s="437">
        <f ca="1">SUMIF($N$8:S$9,"QUANT.",N664:S664)</f>
        <v>0</v>
      </c>
      <c r="U664" s="438">
        <f t="shared" ca="1" si="248"/>
        <v>0</v>
      </c>
      <c r="V664" s="450" t="str">
        <f t="shared" si="250"/>
        <v/>
      </c>
      <c r="W664" s="451">
        <f t="shared" ca="1" si="254"/>
        <v>0</v>
      </c>
      <c r="X664" s="451" t="e">
        <f t="shared" ca="1" si="255"/>
        <v>#VALUE!</v>
      </c>
    </row>
    <row r="665" spans="1:24">
      <c r="A665" s="615"/>
      <c r="B665" s="621"/>
      <c r="C665" s="595" t="str">
        <f>IF($B665="","",IFERROR(VLOOKUP($B665,SERVIÇOS!$A:$F,2,0),IFERROR(VLOOKUP($B665,'COMPOSIÇÕES COMPLEMENTARES '!$C:$K,2,0),"")))</f>
        <v/>
      </c>
      <c r="D665" s="617" t="str">
        <f>IF($B665="","",IFERROR(VLOOKUP($B665,SERVIÇOS!$A:$F,3,0),IFERROR(VLOOKUP($B665,'COMPOSIÇÕES COMPLEMENTARES '!$C:$K,3,0),"")))</f>
        <v/>
      </c>
      <c r="E665" s="618"/>
      <c r="F665" s="619" t="str">
        <f>IF($B665="","",IFERROR(VLOOKUP($B665,SERVIÇOS!$A:$F,4,0),IFERROR(VLOOKUP($B665,'COMPOSIÇÕES COMPLEMENTARES '!$C:$K,6,0),"")))</f>
        <v/>
      </c>
      <c r="G665" s="619" t="str">
        <f>IF($B665="","",IFERROR(VLOOKUP($B665,SERVIÇOS!$A:$F,5,0),IFERROR(VLOOKUP($B665,'COMPOSIÇÕES COMPLEMENTARES '!$C:$K,7,0),"")))</f>
        <v/>
      </c>
      <c r="H665" s="619" t="str">
        <f t="shared" si="249"/>
        <v/>
      </c>
      <c r="I665" s="619" t="str">
        <f t="shared" si="256"/>
        <v/>
      </c>
      <c r="J665" s="619" t="str">
        <f t="shared" si="257"/>
        <v/>
      </c>
      <c r="K665" s="619" t="str">
        <f t="shared" si="258"/>
        <v/>
      </c>
      <c r="L665" s="619"/>
      <c r="N665" s="433"/>
      <c r="O665" s="434" t="str">
        <f t="shared" si="251"/>
        <v/>
      </c>
      <c r="P665" s="433"/>
      <c r="Q665" s="435" t="str">
        <f t="shared" si="252"/>
        <v/>
      </c>
      <c r="R665" s="433"/>
      <c r="S665" s="436" t="str">
        <f t="shared" si="253"/>
        <v/>
      </c>
      <c r="T665" s="437">
        <f ca="1">SUMIF($N$8:S$9,"QUANT.",N665:S665)</f>
        <v>0</v>
      </c>
      <c r="U665" s="438">
        <f t="shared" ca="1" si="248"/>
        <v>0</v>
      </c>
      <c r="V665" s="450" t="str">
        <f t="shared" si="250"/>
        <v/>
      </c>
      <c r="W665" s="451">
        <f t="shared" ca="1" si="254"/>
        <v>0</v>
      </c>
      <c r="X665" s="451" t="e">
        <f t="shared" ca="1" si="255"/>
        <v>#VALUE!</v>
      </c>
    </row>
    <row r="666" spans="1:24">
      <c r="A666" s="615"/>
      <c r="B666" s="621"/>
      <c r="C666" s="595" t="str">
        <f>IF($B666="","",IFERROR(VLOOKUP($B666,SERVIÇOS!$A:$F,2,0),IFERROR(VLOOKUP($B666,'COMPOSIÇÕES COMPLEMENTARES '!$C:$K,2,0),"")))</f>
        <v/>
      </c>
      <c r="D666" s="617" t="str">
        <f>IF($B666="","",IFERROR(VLOOKUP($B666,SERVIÇOS!$A:$F,3,0),IFERROR(VLOOKUP($B666,'COMPOSIÇÕES COMPLEMENTARES '!$C:$K,3,0),"")))</f>
        <v/>
      </c>
      <c r="E666" s="618"/>
      <c r="F666" s="619" t="str">
        <f>IF($B666="","",IFERROR(VLOOKUP($B666,SERVIÇOS!$A:$F,4,0),IFERROR(VLOOKUP($B666,'COMPOSIÇÕES COMPLEMENTARES '!$C:$K,6,0),"")))</f>
        <v/>
      </c>
      <c r="G666" s="619" t="str">
        <f>IF($B666="","",IFERROR(VLOOKUP($B666,SERVIÇOS!$A:$F,5,0),IFERROR(VLOOKUP($B666,'COMPOSIÇÕES COMPLEMENTARES '!$C:$K,7,0),"")))</f>
        <v/>
      </c>
      <c r="H666" s="619" t="str">
        <f t="shared" si="249"/>
        <v/>
      </c>
      <c r="I666" s="619" t="str">
        <f t="shared" si="256"/>
        <v/>
      </c>
      <c r="J666" s="619" t="str">
        <f t="shared" si="257"/>
        <v/>
      </c>
      <c r="K666" s="619" t="str">
        <f t="shared" si="258"/>
        <v/>
      </c>
      <c r="L666" s="619"/>
      <c r="N666" s="433"/>
      <c r="O666" s="434" t="str">
        <f t="shared" si="251"/>
        <v/>
      </c>
      <c r="P666" s="433"/>
      <c r="Q666" s="435" t="str">
        <f t="shared" si="252"/>
        <v/>
      </c>
      <c r="R666" s="433"/>
      <c r="S666" s="436" t="str">
        <f t="shared" si="253"/>
        <v/>
      </c>
      <c r="T666" s="437">
        <f ca="1">SUMIF($N$8:S$9,"QUANT.",N666:S666)</f>
        <v>0</v>
      </c>
      <c r="U666" s="438">
        <f t="shared" ca="1" si="248"/>
        <v>0</v>
      </c>
      <c r="V666" s="450" t="str">
        <f t="shared" si="250"/>
        <v/>
      </c>
      <c r="W666" s="451">
        <f t="shared" ca="1" si="254"/>
        <v>0</v>
      </c>
      <c r="X666" s="451" t="e">
        <f t="shared" ca="1" si="255"/>
        <v>#VALUE!</v>
      </c>
    </row>
    <row r="667" spans="1:24">
      <c r="A667" s="615"/>
      <c r="B667" s="621"/>
      <c r="C667" s="595" t="str">
        <f>IF($B667="","",IFERROR(VLOOKUP($B667,SERVIÇOS!$A:$F,2,0),IFERROR(VLOOKUP($B667,'COMPOSIÇÕES COMPLEMENTARES '!$C:$K,2,0),"")))</f>
        <v/>
      </c>
      <c r="D667" s="617" t="str">
        <f>IF($B667="","",IFERROR(VLOOKUP($B667,SERVIÇOS!$A:$F,3,0),IFERROR(VLOOKUP($B667,'COMPOSIÇÕES COMPLEMENTARES '!$C:$K,3,0),"")))</f>
        <v/>
      </c>
      <c r="E667" s="618"/>
      <c r="F667" s="619" t="str">
        <f>IF($B667="","",IFERROR(VLOOKUP($B667,SERVIÇOS!$A:$F,4,0),IFERROR(VLOOKUP($B667,'COMPOSIÇÕES COMPLEMENTARES '!$C:$K,6,0),"")))</f>
        <v/>
      </c>
      <c r="G667" s="619" t="str">
        <f>IF($B667="","",IFERROR(VLOOKUP($B667,SERVIÇOS!$A:$F,5,0),IFERROR(VLOOKUP($B667,'COMPOSIÇÕES COMPLEMENTARES '!$C:$K,7,0),"")))</f>
        <v/>
      </c>
      <c r="H667" s="619" t="str">
        <f t="shared" si="249"/>
        <v/>
      </c>
      <c r="I667" s="619" t="str">
        <f t="shared" si="256"/>
        <v/>
      </c>
      <c r="J667" s="619" t="str">
        <f t="shared" si="257"/>
        <v/>
      </c>
      <c r="K667" s="619" t="str">
        <f t="shared" si="258"/>
        <v/>
      </c>
      <c r="L667" s="619"/>
      <c r="N667" s="433"/>
      <c r="O667" s="434" t="str">
        <f t="shared" si="251"/>
        <v/>
      </c>
      <c r="P667" s="433"/>
      <c r="Q667" s="435" t="str">
        <f t="shared" si="252"/>
        <v/>
      </c>
      <c r="R667" s="433"/>
      <c r="S667" s="436" t="str">
        <f t="shared" si="253"/>
        <v/>
      </c>
      <c r="T667" s="437">
        <f ca="1">SUMIF($N$8:S$9,"QUANT.",N667:S667)</f>
        <v>0</v>
      </c>
      <c r="U667" s="438">
        <f t="shared" ca="1" si="248"/>
        <v>0</v>
      </c>
      <c r="V667" s="450" t="str">
        <f t="shared" si="250"/>
        <v/>
      </c>
      <c r="W667" s="451">
        <f t="shared" ca="1" si="254"/>
        <v>0</v>
      </c>
      <c r="X667" s="451" t="e">
        <f t="shared" ca="1" si="255"/>
        <v>#VALUE!</v>
      </c>
    </row>
    <row r="668" spans="1:24">
      <c r="A668" s="615"/>
      <c r="B668" s="621"/>
      <c r="C668" s="595" t="str">
        <f>IF($B668="","",IFERROR(VLOOKUP($B668,SERVIÇOS!$A:$F,2,0),IFERROR(VLOOKUP($B668,'COMPOSIÇÕES COMPLEMENTARES '!$C:$K,2,0),"")))</f>
        <v/>
      </c>
      <c r="D668" s="617" t="str">
        <f>IF($B668="","",IFERROR(VLOOKUP($B668,SERVIÇOS!$A:$F,3,0),IFERROR(VLOOKUP($B668,'COMPOSIÇÕES COMPLEMENTARES '!$C:$K,3,0),"")))</f>
        <v/>
      </c>
      <c r="E668" s="618"/>
      <c r="F668" s="619" t="str">
        <f>IF($B668="","",IFERROR(VLOOKUP($B668,SERVIÇOS!$A:$F,4,0),IFERROR(VLOOKUP($B668,'COMPOSIÇÕES COMPLEMENTARES '!$C:$K,6,0),"")))</f>
        <v/>
      </c>
      <c r="G668" s="619" t="str">
        <f>IF($B668="","",IFERROR(VLOOKUP($B668,SERVIÇOS!$A:$F,5,0),IFERROR(VLOOKUP($B668,'COMPOSIÇÕES COMPLEMENTARES '!$C:$K,7,0),"")))</f>
        <v/>
      </c>
      <c r="H668" s="619" t="str">
        <f t="shared" si="249"/>
        <v/>
      </c>
      <c r="I668" s="619" t="str">
        <f t="shared" si="256"/>
        <v/>
      </c>
      <c r="J668" s="619" t="str">
        <f t="shared" si="257"/>
        <v/>
      </c>
      <c r="K668" s="619" t="str">
        <f t="shared" si="258"/>
        <v/>
      </c>
      <c r="L668" s="619"/>
      <c r="N668" s="433"/>
      <c r="O668" s="434" t="str">
        <f t="shared" si="251"/>
        <v/>
      </c>
      <c r="P668" s="433"/>
      <c r="Q668" s="435" t="str">
        <f t="shared" si="252"/>
        <v/>
      </c>
      <c r="R668" s="433"/>
      <c r="S668" s="436" t="str">
        <f t="shared" si="253"/>
        <v/>
      </c>
      <c r="T668" s="437">
        <f ca="1">SUMIF($N$8:S$9,"QUANT.",N668:S668)</f>
        <v>0</v>
      </c>
      <c r="U668" s="438">
        <f t="shared" ca="1" si="248"/>
        <v>0</v>
      </c>
      <c r="V668" s="450" t="str">
        <f t="shared" si="250"/>
        <v/>
      </c>
      <c r="W668" s="451">
        <f t="shared" ca="1" si="254"/>
        <v>0</v>
      </c>
      <c r="X668" s="451" t="e">
        <f t="shared" ca="1" si="255"/>
        <v>#VALUE!</v>
      </c>
    </row>
    <row r="669" spans="1:24">
      <c r="A669" s="615"/>
      <c r="B669" s="621"/>
      <c r="C669" s="595" t="str">
        <f>IF($B669="","",IFERROR(VLOOKUP($B669,SERVIÇOS!$A:$F,2,0),IFERROR(VLOOKUP($B669,'COMPOSIÇÕES COMPLEMENTARES '!$C:$K,2,0),"")))</f>
        <v/>
      </c>
      <c r="D669" s="617" t="str">
        <f>IF($B669="","",IFERROR(VLOOKUP($B669,SERVIÇOS!$A:$F,3,0),IFERROR(VLOOKUP($B669,'COMPOSIÇÕES COMPLEMENTARES '!$C:$K,3,0),"")))</f>
        <v/>
      </c>
      <c r="E669" s="618"/>
      <c r="F669" s="619" t="str">
        <f>IF($B669="","",IFERROR(VLOOKUP($B669,SERVIÇOS!$A:$F,4,0),IFERROR(VLOOKUP($B669,'COMPOSIÇÕES COMPLEMENTARES '!$C:$K,6,0),"")))</f>
        <v/>
      </c>
      <c r="G669" s="619" t="str">
        <f>IF($B669="","",IFERROR(VLOOKUP($B669,SERVIÇOS!$A:$F,5,0),IFERROR(VLOOKUP($B669,'COMPOSIÇÕES COMPLEMENTARES '!$C:$K,7,0),"")))</f>
        <v/>
      </c>
      <c r="H669" s="619" t="str">
        <f t="shared" si="249"/>
        <v/>
      </c>
      <c r="I669" s="619" t="str">
        <f t="shared" si="256"/>
        <v/>
      </c>
      <c r="J669" s="619" t="str">
        <f t="shared" si="257"/>
        <v/>
      </c>
      <c r="K669" s="619" t="str">
        <f t="shared" si="258"/>
        <v/>
      </c>
      <c r="L669" s="619"/>
      <c r="N669" s="433"/>
      <c r="O669" s="434" t="str">
        <f t="shared" si="251"/>
        <v/>
      </c>
      <c r="P669" s="433"/>
      <c r="Q669" s="435" t="str">
        <f t="shared" si="252"/>
        <v/>
      </c>
      <c r="R669" s="433"/>
      <c r="S669" s="436" t="str">
        <f t="shared" si="253"/>
        <v/>
      </c>
      <c r="T669" s="437">
        <f ca="1">SUMIF($N$8:S$9,"QUANT.",N669:S669)</f>
        <v>0</v>
      </c>
      <c r="U669" s="438">
        <f t="shared" ca="1" si="248"/>
        <v>0</v>
      </c>
      <c r="V669" s="450" t="str">
        <f t="shared" si="250"/>
        <v/>
      </c>
      <c r="W669" s="451">
        <f t="shared" ca="1" si="254"/>
        <v>0</v>
      </c>
      <c r="X669" s="451" t="e">
        <f t="shared" ca="1" si="255"/>
        <v>#VALUE!</v>
      </c>
    </row>
    <row r="670" spans="1:24">
      <c r="A670" s="615"/>
      <c r="B670" s="621"/>
      <c r="C670" s="595" t="str">
        <f>IF($B670="","",IFERROR(VLOOKUP($B670,SERVIÇOS!$A:$F,2,0),IFERROR(VLOOKUP($B670,'COMPOSIÇÕES COMPLEMENTARES '!$C:$K,2,0),"")))</f>
        <v/>
      </c>
      <c r="D670" s="617" t="str">
        <f>IF($B670="","",IFERROR(VLOOKUP($B670,SERVIÇOS!$A:$F,3,0),IFERROR(VLOOKUP($B670,'COMPOSIÇÕES COMPLEMENTARES '!$C:$K,3,0),"")))</f>
        <v/>
      </c>
      <c r="E670" s="618"/>
      <c r="F670" s="619" t="str">
        <f>IF($B670="","",IFERROR(VLOOKUP($B670,SERVIÇOS!$A:$F,4,0),IFERROR(VLOOKUP($B670,'COMPOSIÇÕES COMPLEMENTARES '!$C:$K,6,0),"")))</f>
        <v/>
      </c>
      <c r="G670" s="619" t="str">
        <f>IF($B670="","",IFERROR(VLOOKUP($B670,SERVIÇOS!$A:$F,5,0),IFERROR(VLOOKUP($B670,'COMPOSIÇÕES COMPLEMENTARES '!$C:$K,7,0),"")))</f>
        <v/>
      </c>
      <c r="H670" s="619" t="str">
        <f t="shared" si="249"/>
        <v/>
      </c>
      <c r="I670" s="619" t="str">
        <f t="shared" si="256"/>
        <v/>
      </c>
      <c r="J670" s="619" t="str">
        <f t="shared" si="257"/>
        <v/>
      </c>
      <c r="K670" s="619" t="str">
        <f t="shared" si="258"/>
        <v/>
      </c>
      <c r="L670" s="619"/>
      <c r="N670" s="433"/>
      <c r="O670" s="434" t="str">
        <f t="shared" si="251"/>
        <v/>
      </c>
      <c r="P670" s="433"/>
      <c r="Q670" s="435" t="str">
        <f t="shared" si="252"/>
        <v/>
      </c>
      <c r="R670" s="433"/>
      <c r="S670" s="436" t="str">
        <f t="shared" si="253"/>
        <v/>
      </c>
      <c r="T670" s="437">
        <f ca="1">SUMIF($N$8:S$9,"QUANT.",N670:S670)</f>
        <v>0</v>
      </c>
      <c r="U670" s="438">
        <f t="shared" ca="1" si="248"/>
        <v>0</v>
      </c>
      <c r="V670" s="450" t="str">
        <f t="shared" si="250"/>
        <v/>
      </c>
      <c r="W670" s="451">
        <f t="shared" ca="1" si="254"/>
        <v>0</v>
      </c>
      <c r="X670" s="451" t="e">
        <f t="shared" ca="1" si="255"/>
        <v>#VALUE!</v>
      </c>
    </row>
    <row r="671" spans="1:24">
      <c r="A671" s="615"/>
      <c r="B671" s="621"/>
      <c r="C671" s="595" t="str">
        <f>IF($B671="","",IFERROR(VLOOKUP($B671,SERVIÇOS!$A:$F,2,0),IFERROR(VLOOKUP($B671,'COMPOSIÇÕES COMPLEMENTARES '!$C:$K,2,0),"")))</f>
        <v/>
      </c>
      <c r="D671" s="617" t="str">
        <f>IF($B671="","",IFERROR(VLOOKUP($B671,SERVIÇOS!$A:$F,3,0),IFERROR(VLOOKUP($B671,'COMPOSIÇÕES COMPLEMENTARES '!$C:$K,3,0),"")))</f>
        <v/>
      </c>
      <c r="E671" s="618"/>
      <c r="F671" s="619" t="str">
        <f>IF($B671="","",IFERROR(VLOOKUP($B671,SERVIÇOS!$A:$F,4,0),IFERROR(VLOOKUP($B671,'COMPOSIÇÕES COMPLEMENTARES '!$C:$K,6,0),"")))</f>
        <v/>
      </c>
      <c r="G671" s="619" t="str">
        <f>IF($B671="","",IFERROR(VLOOKUP($B671,SERVIÇOS!$A:$F,5,0),IFERROR(VLOOKUP($B671,'COMPOSIÇÕES COMPLEMENTARES '!$C:$K,7,0),"")))</f>
        <v/>
      </c>
      <c r="H671" s="619" t="str">
        <f t="shared" si="249"/>
        <v/>
      </c>
      <c r="I671" s="619" t="str">
        <f t="shared" si="256"/>
        <v/>
      </c>
      <c r="J671" s="619" t="str">
        <f t="shared" si="257"/>
        <v/>
      </c>
      <c r="K671" s="619" t="str">
        <f t="shared" si="258"/>
        <v/>
      </c>
      <c r="L671" s="619"/>
      <c r="N671" s="433"/>
      <c r="O671" s="434" t="str">
        <f t="shared" si="251"/>
        <v/>
      </c>
      <c r="P671" s="433"/>
      <c r="Q671" s="435" t="str">
        <f t="shared" si="252"/>
        <v/>
      </c>
      <c r="R671" s="433"/>
      <c r="S671" s="436" t="str">
        <f t="shared" si="253"/>
        <v/>
      </c>
      <c r="T671" s="437">
        <f ca="1">SUMIF($N$8:S$9,"QUANT.",N671:S671)</f>
        <v>0</v>
      </c>
      <c r="U671" s="438">
        <f t="shared" ca="1" si="248"/>
        <v>0</v>
      </c>
      <c r="V671" s="450" t="str">
        <f t="shared" si="250"/>
        <v/>
      </c>
      <c r="W671" s="451">
        <f t="shared" ca="1" si="254"/>
        <v>0</v>
      </c>
      <c r="X671" s="451" t="e">
        <f t="shared" ca="1" si="255"/>
        <v>#VALUE!</v>
      </c>
    </row>
    <row r="672" spans="1:24">
      <c r="A672" s="615"/>
      <c r="B672" s="621"/>
      <c r="C672" s="595" t="str">
        <f>IF($B672="","",IFERROR(VLOOKUP($B672,SERVIÇOS!$A:$F,2,0),IFERROR(VLOOKUP($B672,'COMPOSIÇÕES COMPLEMENTARES '!$C:$K,2,0),"")))</f>
        <v/>
      </c>
      <c r="D672" s="617" t="str">
        <f>IF($B672="","",IFERROR(VLOOKUP($B672,SERVIÇOS!$A:$F,3,0),IFERROR(VLOOKUP($B672,'COMPOSIÇÕES COMPLEMENTARES '!$C:$K,3,0),"")))</f>
        <v/>
      </c>
      <c r="E672" s="618"/>
      <c r="F672" s="619" t="str">
        <f>IF($B672="","",IFERROR(VLOOKUP($B672,SERVIÇOS!$A:$F,4,0),IFERROR(VLOOKUP($B672,'COMPOSIÇÕES COMPLEMENTARES '!$C:$K,6,0),"")))</f>
        <v/>
      </c>
      <c r="G672" s="619" t="str">
        <f>IF($B672="","",IFERROR(VLOOKUP($B672,SERVIÇOS!$A:$F,5,0),IFERROR(VLOOKUP($B672,'COMPOSIÇÕES COMPLEMENTARES '!$C:$K,7,0),"")))</f>
        <v/>
      </c>
      <c r="H672" s="619" t="str">
        <f t="shared" si="249"/>
        <v/>
      </c>
      <c r="I672" s="619" t="str">
        <f t="shared" si="256"/>
        <v/>
      </c>
      <c r="J672" s="619" t="str">
        <f t="shared" si="257"/>
        <v/>
      </c>
      <c r="K672" s="619" t="str">
        <f t="shared" si="258"/>
        <v/>
      </c>
      <c r="L672" s="619"/>
      <c r="N672" s="433"/>
      <c r="O672" s="434" t="str">
        <f t="shared" si="251"/>
        <v/>
      </c>
      <c r="P672" s="433"/>
      <c r="Q672" s="435" t="str">
        <f t="shared" si="252"/>
        <v/>
      </c>
      <c r="R672" s="433"/>
      <c r="S672" s="436" t="str">
        <f t="shared" si="253"/>
        <v/>
      </c>
      <c r="T672" s="437">
        <f ca="1">SUMIF($N$8:S$9,"QUANT.",N672:S672)</f>
        <v>0</v>
      </c>
      <c r="U672" s="438">
        <f t="shared" ca="1" si="248"/>
        <v>0</v>
      </c>
      <c r="V672" s="450" t="str">
        <f t="shared" si="250"/>
        <v/>
      </c>
      <c r="W672" s="451">
        <f t="shared" ca="1" si="254"/>
        <v>0</v>
      </c>
      <c r="X672" s="451" t="e">
        <f t="shared" ca="1" si="255"/>
        <v>#VALUE!</v>
      </c>
    </row>
    <row r="673" spans="1:24">
      <c r="A673" s="615"/>
      <c r="B673" s="621"/>
      <c r="C673" s="595" t="str">
        <f>IF($B673="","",IFERROR(VLOOKUP($B673,SERVIÇOS!$A:$F,2,0),IFERROR(VLOOKUP($B673,'COMPOSIÇÕES COMPLEMENTARES '!$C:$K,2,0),"")))</f>
        <v/>
      </c>
      <c r="D673" s="617" t="str">
        <f>IF($B673="","",IFERROR(VLOOKUP($B673,SERVIÇOS!$A:$F,3,0),IFERROR(VLOOKUP($B673,'COMPOSIÇÕES COMPLEMENTARES '!$C:$K,3,0),"")))</f>
        <v/>
      </c>
      <c r="E673" s="618"/>
      <c r="F673" s="619" t="str">
        <f>IF($B673="","",IFERROR(VLOOKUP($B673,SERVIÇOS!$A:$F,4,0),IFERROR(VLOOKUP($B673,'COMPOSIÇÕES COMPLEMENTARES '!$C:$K,6,0),"")))</f>
        <v/>
      </c>
      <c r="G673" s="619" t="str">
        <f>IF($B673="","",IFERROR(VLOOKUP($B673,SERVIÇOS!$A:$F,5,0),IFERROR(VLOOKUP($B673,'COMPOSIÇÕES COMPLEMENTARES '!$C:$K,7,0),"")))</f>
        <v/>
      </c>
      <c r="H673" s="619" t="str">
        <f t="shared" si="249"/>
        <v/>
      </c>
      <c r="I673" s="619" t="str">
        <f t="shared" si="256"/>
        <v/>
      </c>
      <c r="J673" s="619" t="str">
        <f t="shared" si="257"/>
        <v/>
      </c>
      <c r="K673" s="619" t="str">
        <f t="shared" si="258"/>
        <v/>
      </c>
      <c r="L673" s="619"/>
      <c r="N673" s="433"/>
      <c r="O673" s="434" t="str">
        <f t="shared" si="251"/>
        <v/>
      </c>
      <c r="P673" s="433"/>
      <c r="Q673" s="435" t="str">
        <f t="shared" si="252"/>
        <v/>
      </c>
      <c r="R673" s="433"/>
      <c r="S673" s="436" t="str">
        <f t="shared" si="253"/>
        <v/>
      </c>
      <c r="T673" s="437">
        <f ca="1">SUMIF($N$8:S$9,"QUANT.",N673:S673)</f>
        <v>0</v>
      </c>
      <c r="U673" s="438">
        <f t="shared" ca="1" si="248"/>
        <v>0</v>
      </c>
      <c r="V673" s="450" t="str">
        <f t="shared" si="250"/>
        <v/>
      </c>
      <c r="W673" s="451">
        <f t="shared" ca="1" si="254"/>
        <v>0</v>
      </c>
      <c r="X673" s="451" t="e">
        <f t="shared" ca="1" si="255"/>
        <v>#VALUE!</v>
      </c>
    </row>
    <row r="674" spans="1:24">
      <c r="A674" s="615"/>
      <c r="B674" s="621"/>
      <c r="C674" s="595" t="str">
        <f>IF($B674="","",IFERROR(VLOOKUP($B674,SERVIÇOS!$A:$F,2,0),IFERROR(VLOOKUP($B674,'COMPOSIÇÕES COMPLEMENTARES '!$C:$K,2,0),"")))</f>
        <v/>
      </c>
      <c r="D674" s="617" t="str">
        <f>IF($B674="","",IFERROR(VLOOKUP($B674,SERVIÇOS!$A:$F,3,0),IFERROR(VLOOKUP($B674,'COMPOSIÇÕES COMPLEMENTARES '!$C:$K,3,0),"")))</f>
        <v/>
      </c>
      <c r="E674" s="618"/>
      <c r="F674" s="619" t="str">
        <f>IF($B674="","",IFERROR(VLOOKUP($B674,SERVIÇOS!$A:$F,4,0),IFERROR(VLOOKUP($B674,'COMPOSIÇÕES COMPLEMENTARES '!$C:$K,6,0),"")))</f>
        <v/>
      </c>
      <c r="G674" s="619" t="str">
        <f>IF($B674="","",IFERROR(VLOOKUP($B674,SERVIÇOS!$A:$F,5,0),IFERROR(VLOOKUP($B674,'COMPOSIÇÕES COMPLEMENTARES '!$C:$K,7,0),"")))</f>
        <v/>
      </c>
      <c r="H674" s="619" t="str">
        <f t="shared" si="249"/>
        <v/>
      </c>
      <c r="I674" s="619" t="str">
        <f t="shared" si="256"/>
        <v/>
      </c>
      <c r="J674" s="619" t="str">
        <f t="shared" si="257"/>
        <v/>
      </c>
      <c r="K674" s="619" t="str">
        <f t="shared" si="258"/>
        <v/>
      </c>
      <c r="L674" s="619"/>
      <c r="N674" s="433"/>
      <c r="O674" s="434" t="str">
        <f t="shared" si="251"/>
        <v/>
      </c>
      <c r="P674" s="433"/>
      <c r="Q674" s="435" t="str">
        <f t="shared" si="252"/>
        <v/>
      </c>
      <c r="R674" s="433"/>
      <c r="S674" s="436" t="str">
        <f t="shared" si="253"/>
        <v/>
      </c>
      <c r="T674" s="437">
        <f ca="1">SUMIF($N$8:S$9,"QUANT.",N674:S674)</f>
        <v>0</v>
      </c>
      <c r="U674" s="438">
        <f t="shared" ca="1" si="248"/>
        <v>0</v>
      </c>
      <c r="V674" s="450" t="str">
        <f t="shared" si="250"/>
        <v/>
      </c>
      <c r="W674" s="451">
        <f t="shared" ca="1" si="254"/>
        <v>0</v>
      </c>
      <c r="X674" s="451" t="e">
        <f t="shared" ca="1" si="255"/>
        <v>#VALUE!</v>
      </c>
    </row>
    <row r="675" spans="1:24">
      <c r="A675" s="615"/>
      <c r="B675" s="621"/>
      <c r="C675" s="595" t="str">
        <f>IF($B675="","",IFERROR(VLOOKUP($B675,SERVIÇOS!$A:$F,2,0),IFERROR(VLOOKUP($B675,'COMPOSIÇÕES COMPLEMENTARES '!$C:$K,2,0),"")))</f>
        <v/>
      </c>
      <c r="D675" s="617" t="str">
        <f>IF($B675="","",IFERROR(VLOOKUP($B675,SERVIÇOS!$A:$F,3,0),IFERROR(VLOOKUP($B675,'COMPOSIÇÕES COMPLEMENTARES '!$C:$K,3,0),"")))</f>
        <v/>
      </c>
      <c r="E675" s="618"/>
      <c r="F675" s="619" t="str">
        <f>IF($B675="","",IFERROR(VLOOKUP($B675,SERVIÇOS!$A:$F,4,0),IFERROR(VLOOKUP($B675,'COMPOSIÇÕES COMPLEMENTARES '!$C:$K,6,0),"")))</f>
        <v/>
      </c>
      <c r="G675" s="619" t="str">
        <f>IF($B675="","",IFERROR(VLOOKUP($B675,SERVIÇOS!$A:$F,5,0),IFERROR(VLOOKUP($B675,'COMPOSIÇÕES COMPLEMENTARES '!$C:$K,7,0),"")))</f>
        <v/>
      </c>
      <c r="H675" s="619" t="str">
        <f t="shared" si="249"/>
        <v/>
      </c>
      <c r="I675" s="619" t="str">
        <f t="shared" si="256"/>
        <v/>
      </c>
      <c r="J675" s="619" t="str">
        <f t="shared" si="257"/>
        <v/>
      </c>
      <c r="K675" s="619" t="str">
        <f t="shared" si="258"/>
        <v/>
      </c>
      <c r="L675" s="619"/>
      <c r="N675" s="433"/>
      <c r="O675" s="434" t="str">
        <f t="shared" si="251"/>
        <v/>
      </c>
      <c r="P675" s="433"/>
      <c r="Q675" s="435" t="str">
        <f t="shared" si="252"/>
        <v/>
      </c>
      <c r="R675" s="433"/>
      <c r="S675" s="436" t="str">
        <f t="shared" si="253"/>
        <v/>
      </c>
      <c r="T675" s="437">
        <f ca="1">SUMIF($N$8:S$9,"QUANT.",N675:S675)</f>
        <v>0</v>
      </c>
      <c r="U675" s="438">
        <f t="shared" ca="1" si="248"/>
        <v>0</v>
      </c>
      <c r="V675" s="450" t="str">
        <f t="shared" si="250"/>
        <v/>
      </c>
      <c r="W675" s="451">
        <f t="shared" ca="1" si="254"/>
        <v>0</v>
      </c>
      <c r="X675" s="451" t="e">
        <f t="shared" ca="1" si="255"/>
        <v>#VALUE!</v>
      </c>
    </row>
    <row r="676" spans="1:24">
      <c r="A676" s="615"/>
      <c r="B676" s="621"/>
      <c r="C676" s="595" t="str">
        <f>IF($B676="","",IFERROR(VLOOKUP($B676,SERVIÇOS!$A:$F,2,0),IFERROR(VLOOKUP($B676,'COMPOSIÇÕES COMPLEMENTARES '!$C:$K,2,0),"")))</f>
        <v/>
      </c>
      <c r="D676" s="617" t="str">
        <f>IF($B676="","",IFERROR(VLOOKUP($B676,SERVIÇOS!$A:$F,3,0),IFERROR(VLOOKUP($B676,'COMPOSIÇÕES COMPLEMENTARES '!$C:$K,3,0),"")))</f>
        <v/>
      </c>
      <c r="E676" s="618"/>
      <c r="F676" s="619" t="str">
        <f>IF($B676="","",IFERROR(VLOOKUP($B676,SERVIÇOS!$A:$F,4,0),IFERROR(VLOOKUP($B676,'COMPOSIÇÕES COMPLEMENTARES '!$C:$K,6,0),"")))</f>
        <v/>
      </c>
      <c r="G676" s="619" t="str">
        <f>IF($B676="","",IFERROR(VLOOKUP($B676,SERVIÇOS!$A:$F,5,0),IFERROR(VLOOKUP($B676,'COMPOSIÇÕES COMPLEMENTARES '!$C:$K,7,0),"")))</f>
        <v/>
      </c>
      <c r="H676" s="619" t="str">
        <f t="shared" si="249"/>
        <v/>
      </c>
      <c r="I676" s="619" t="str">
        <f t="shared" si="256"/>
        <v/>
      </c>
      <c r="J676" s="619" t="str">
        <f t="shared" si="257"/>
        <v/>
      </c>
      <c r="K676" s="619" t="str">
        <f t="shared" si="258"/>
        <v/>
      </c>
      <c r="L676" s="619"/>
      <c r="N676" s="433"/>
      <c r="O676" s="434" t="str">
        <f t="shared" si="251"/>
        <v/>
      </c>
      <c r="P676" s="433"/>
      <c r="Q676" s="435" t="str">
        <f t="shared" si="252"/>
        <v/>
      </c>
      <c r="R676" s="433"/>
      <c r="S676" s="436" t="str">
        <f t="shared" si="253"/>
        <v/>
      </c>
      <c r="T676" s="437">
        <f ca="1">SUMIF($N$8:S$9,"QUANT.",N676:S676)</f>
        <v>0</v>
      </c>
      <c r="U676" s="438">
        <f t="shared" ca="1" si="248"/>
        <v>0</v>
      </c>
      <c r="V676" s="450" t="str">
        <f t="shared" si="250"/>
        <v/>
      </c>
      <c r="W676" s="451">
        <f t="shared" ca="1" si="254"/>
        <v>0</v>
      </c>
      <c r="X676" s="451" t="e">
        <f t="shared" ca="1" si="255"/>
        <v>#VALUE!</v>
      </c>
    </row>
    <row r="677" spans="1:24">
      <c r="A677" s="615"/>
      <c r="B677" s="621"/>
      <c r="C677" s="595" t="str">
        <f>IF($B677="","",IFERROR(VLOOKUP($B677,SERVIÇOS!$A:$F,2,0),IFERROR(VLOOKUP($B677,'COMPOSIÇÕES COMPLEMENTARES '!$C:$K,2,0),"")))</f>
        <v/>
      </c>
      <c r="D677" s="617" t="str">
        <f>IF($B677="","",IFERROR(VLOOKUP($B677,SERVIÇOS!$A:$F,3,0),IFERROR(VLOOKUP($B677,'COMPOSIÇÕES COMPLEMENTARES '!$C:$K,3,0),"")))</f>
        <v/>
      </c>
      <c r="E677" s="618"/>
      <c r="F677" s="619" t="str">
        <f>IF($B677="","",IFERROR(VLOOKUP($B677,SERVIÇOS!$A:$F,4,0),IFERROR(VLOOKUP($B677,'COMPOSIÇÕES COMPLEMENTARES '!$C:$K,6,0),"")))</f>
        <v/>
      </c>
      <c r="G677" s="619" t="str">
        <f>IF($B677="","",IFERROR(VLOOKUP($B677,SERVIÇOS!$A:$F,5,0),IFERROR(VLOOKUP($B677,'COMPOSIÇÕES COMPLEMENTARES '!$C:$K,7,0),"")))</f>
        <v/>
      </c>
      <c r="H677" s="619" t="str">
        <f t="shared" si="249"/>
        <v/>
      </c>
      <c r="I677" s="619" t="str">
        <f t="shared" si="256"/>
        <v/>
      </c>
      <c r="J677" s="619" t="str">
        <f t="shared" si="257"/>
        <v/>
      </c>
      <c r="K677" s="619" t="str">
        <f t="shared" si="258"/>
        <v/>
      </c>
      <c r="L677" s="619"/>
      <c r="N677" s="433"/>
      <c r="O677" s="434" t="str">
        <f t="shared" si="251"/>
        <v/>
      </c>
      <c r="P677" s="433"/>
      <c r="Q677" s="435" t="str">
        <f t="shared" si="252"/>
        <v/>
      </c>
      <c r="R677" s="433"/>
      <c r="S677" s="436" t="str">
        <f t="shared" si="253"/>
        <v/>
      </c>
      <c r="T677" s="437">
        <f ca="1">SUMIF($N$8:S$9,"QUANT.",N677:S677)</f>
        <v>0</v>
      </c>
      <c r="U677" s="438">
        <f t="shared" ca="1" si="248"/>
        <v>0</v>
      </c>
      <c r="V677" s="450" t="str">
        <f t="shared" si="250"/>
        <v/>
      </c>
      <c r="W677" s="451">
        <f t="shared" ca="1" si="254"/>
        <v>0</v>
      </c>
      <c r="X677" s="451" t="e">
        <f t="shared" ca="1" si="255"/>
        <v>#VALUE!</v>
      </c>
    </row>
    <row r="678" spans="1:24">
      <c r="A678" s="615"/>
      <c r="B678" s="621"/>
      <c r="C678" s="595" t="str">
        <f>IF($B678="","",IFERROR(VLOOKUP($B678,SERVIÇOS!$A:$F,2,0),IFERROR(VLOOKUP($B678,'COMPOSIÇÕES COMPLEMENTARES '!$C:$K,2,0),"")))</f>
        <v/>
      </c>
      <c r="D678" s="617" t="str">
        <f>IF($B678="","",IFERROR(VLOOKUP($B678,SERVIÇOS!$A:$F,3,0),IFERROR(VLOOKUP($B678,'COMPOSIÇÕES COMPLEMENTARES '!$C:$K,3,0),"")))</f>
        <v/>
      </c>
      <c r="E678" s="618"/>
      <c r="F678" s="619" t="str">
        <f>IF($B678="","",IFERROR(VLOOKUP($B678,SERVIÇOS!$A:$F,4,0),IFERROR(VLOOKUP($B678,'COMPOSIÇÕES COMPLEMENTARES '!$C:$K,6,0),"")))</f>
        <v/>
      </c>
      <c r="G678" s="619" t="str">
        <f>IF($B678="","",IFERROR(VLOOKUP($B678,SERVIÇOS!$A:$F,5,0),IFERROR(VLOOKUP($B678,'COMPOSIÇÕES COMPLEMENTARES '!$C:$K,7,0),"")))</f>
        <v/>
      </c>
      <c r="H678" s="619" t="str">
        <f t="shared" si="249"/>
        <v/>
      </c>
      <c r="I678" s="619" t="str">
        <f t="shared" si="256"/>
        <v/>
      </c>
      <c r="J678" s="619" t="str">
        <f t="shared" si="257"/>
        <v/>
      </c>
      <c r="K678" s="619" t="str">
        <f t="shared" si="258"/>
        <v/>
      </c>
      <c r="L678" s="619"/>
      <c r="N678" s="433"/>
      <c r="O678" s="434" t="str">
        <f t="shared" si="251"/>
        <v/>
      </c>
      <c r="P678" s="433"/>
      <c r="Q678" s="435" t="str">
        <f t="shared" si="252"/>
        <v/>
      </c>
      <c r="R678" s="433"/>
      <c r="S678" s="436" t="str">
        <f t="shared" si="253"/>
        <v/>
      </c>
      <c r="T678" s="437">
        <f ca="1">SUMIF($N$8:S$9,"QUANT.",N678:S678)</f>
        <v>0</v>
      </c>
      <c r="U678" s="438">
        <f t="shared" ca="1" si="248"/>
        <v>0</v>
      </c>
      <c r="V678" s="450" t="str">
        <f t="shared" si="250"/>
        <v/>
      </c>
      <c r="W678" s="451">
        <f t="shared" ca="1" si="254"/>
        <v>0</v>
      </c>
      <c r="X678" s="451" t="e">
        <f t="shared" ca="1" si="255"/>
        <v>#VALUE!</v>
      </c>
    </row>
    <row r="679" spans="1:24">
      <c r="A679" s="615"/>
      <c r="B679" s="621"/>
      <c r="C679" s="595" t="str">
        <f>IF($B679="","",IFERROR(VLOOKUP($B679,SERVIÇOS!$A:$F,2,0),IFERROR(VLOOKUP($B679,'COMPOSIÇÕES COMPLEMENTARES '!$C:$K,2,0),"")))</f>
        <v/>
      </c>
      <c r="D679" s="617" t="str">
        <f>IF($B679="","",IFERROR(VLOOKUP($B679,SERVIÇOS!$A:$F,3,0),IFERROR(VLOOKUP($B679,'COMPOSIÇÕES COMPLEMENTARES '!$C:$K,3,0),"")))</f>
        <v/>
      </c>
      <c r="E679" s="618"/>
      <c r="F679" s="619" t="str">
        <f>IF($B679="","",IFERROR(VLOOKUP($B679,SERVIÇOS!$A:$F,4,0),IFERROR(VLOOKUP($B679,'COMPOSIÇÕES COMPLEMENTARES '!$C:$K,6,0),"")))</f>
        <v/>
      </c>
      <c r="G679" s="619" t="str">
        <f>IF($B679="","",IFERROR(VLOOKUP($B679,SERVIÇOS!$A:$F,5,0),IFERROR(VLOOKUP($B679,'COMPOSIÇÕES COMPLEMENTARES '!$C:$K,7,0),"")))</f>
        <v/>
      </c>
      <c r="H679" s="619" t="str">
        <f t="shared" si="249"/>
        <v/>
      </c>
      <c r="I679" s="619" t="str">
        <f t="shared" si="256"/>
        <v/>
      </c>
      <c r="J679" s="619" t="str">
        <f t="shared" si="257"/>
        <v/>
      </c>
      <c r="K679" s="619" t="str">
        <f t="shared" si="258"/>
        <v/>
      </c>
      <c r="L679" s="619"/>
      <c r="N679" s="433"/>
      <c r="O679" s="434" t="str">
        <f t="shared" si="251"/>
        <v/>
      </c>
      <c r="P679" s="433"/>
      <c r="Q679" s="435" t="str">
        <f t="shared" si="252"/>
        <v/>
      </c>
      <c r="R679" s="433"/>
      <c r="S679" s="436" t="str">
        <f t="shared" si="253"/>
        <v/>
      </c>
      <c r="T679" s="437">
        <f ca="1">SUMIF($N$8:S$9,"QUANT.",N679:S679)</f>
        <v>0</v>
      </c>
      <c r="U679" s="438">
        <f t="shared" ca="1" si="248"/>
        <v>0</v>
      </c>
      <c r="V679" s="450" t="str">
        <f t="shared" si="250"/>
        <v/>
      </c>
      <c r="W679" s="451">
        <f t="shared" ca="1" si="254"/>
        <v>0</v>
      </c>
      <c r="X679" s="451" t="e">
        <f t="shared" ca="1" si="255"/>
        <v>#VALUE!</v>
      </c>
    </row>
    <row r="680" spans="1:24">
      <c r="A680" s="615"/>
      <c r="B680" s="621"/>
      <c r="C680" s="595" t="str">
        <f>IF($B680="","",IFERROR(VLOOKUP($B680,SERVIÇOS!$A:$F,2,0),IFERROR(VLOOKUP($B680,'COMPOSIÇÕES COMPLEMENTARES '!$C:$K,2,0),"")))</f>
        <v/>
      </c>
      <c r="D680" s="617" t="str">
        <f>IF($B680="","",IFERROR(VLOOKUP($B680,SERVIÇOS!$A:$F,3,0),IFERROR(VLOOKUP($B680,'COMPOSIÇÕES COMPLEMENTARES '!$C:$K,3,0),"")))</f>
        <v/>
      </c>
      <c r="E680" s="618"/>
      <c r="F680" s="619" t="str">
        <f>IF($B680="","",IFERROR(VLOOKUP($B680,SERVIÇOS!$A:$F,4,0),IFERROR(VLOOKUP($B680,'COMPOSIÇÕES COMPLEMENTARES '!$C:$K,6,0),"")))</f>
        <v/>
      </c>
      <c r="G680" s="619" t="str">
        <f>IF($B680="","",IFERROR(VLOOKUP($B680,SERVIÇOS!$A:$F,5,0),IFERROR(VLOOKUP($B680,'COMPOSIÇÕES COMPLEMENTARES '!$C:$K,7,0),"")))</f>
        <v/>
      </c>
      <c r="H680" s="619" t="str">
        <f t="shared" si="249"/>
        <v/>
      </c>
      <c r="I680" s="619" t="str">
        <f t="shared" si="256"/>
        <v/>
      </c>
      <c r="J680" s="619" t="str">
        <f t="shared" si="257"/>
        <v/>
      </c>
      <c r="K680" s="619" t="str">
        <f t="shared" si="258"/>
        <v/>
      </c>
      <c r="L680" s="619"/>
      <c r="N680" s="433"/>
      <c r="O680" s="434" t="str">
        <f t="shared" si="251"/>
        <v/>
      </c>
      <c r="P680" s="433"/>
      <c r="Q680" s="435" t="str">
        <f t="shared" si="252"/>
        <v/>
      </c>
      <c r="R680" s="433"/>
      <c r="S680" s="436" t="str">
        <f t="shared" si="253"/>
        <v/>
      </c>
      <c r="T680" s="437">
        <f ca="1">SUMIF($N$8:S$9,"QUANT.",N680:S680)</f>
        <v>0</v>
      </c>
      <c r="U680" s="438">
        <f t="shared" ca="1" si="248"/>
        <v>0</v>
      </c>
      <c r="V680" s="450" t="str">
        <f t="shared" si="250"/>
        <v/>
      </c>
      <c r="W680" s="451">
        <f t="shared" ca="1" si="254"/>
        <v>0</v>
      </c>
      <c r="X680" s="451" t="e">
        <f t="shared" ca="1" si="255"/>
        <v>#VALUE!</v>
      </c>
    </row>
    <row r="681" spans="1:24">
      <c r="A681" s="615"/>
      <c r="B681" s="621"/>
      <c r="C681" s="595" t="str">
        <f>IF($B681="","",IFERROR(VLOOKUP($B681,SERVIÇOS!$A:$F,2,0),IFERROR(VLOOKUP($B681,'COMPOSIÇÕES COMPLEMENTARES '!$C:$K,2,0),"")))</f>
        <v/>
      </c>
      <c r="D681" s="617" t="str">
        <f>IF($B681="","",IFERROR(VLOOKUP($B681,SERVIÇOS!$A:$F,3,0),IFERROR(VLOOKUP($B681,'COMPOSIÇÕES COMPLEMENTARES '!$C:$K,3,0),"")))</f>
        <v/>
      </c>
      <c r="E681" s="618"/>
      <c r="F681" s="619" t="str">
        <f>IF($B681="","",IFERROR(VLOOKUP($B681,SERVIÇOS!$A:$F,4,0),IFERROR(VLOOKUP($B681,'COMPOSIÇÕES COMPLEMENTARES '!$C:$K,6,0),"")))</f>
        <v/>
      </c>
      <c r="G681" s="619" t="str">
        <f>IF($B681="","",IFERROR(VLOOKUP($B681,SERVIÇOS!$A:$F,5,0),IFERROR(VLOOKUP($B681,'COMPOSIÇÕES COMPLEMENTARES '!$C:$K,7,0),"")))</f>
        <v/>
      </c>
      <c r="H681" s="619" t="str">
        <f t="shared" si="249"/>
        <v/>
      </c>
      <c r="I681" s="619" t="str">
        <f t="shared" si="256"/>
        <v/>
      </c>
      <c r="J681" s="619" t="str">
        <f t="shared" si="257"/>
        <v/>
      </c>
      <c r="K681" s="619" t="str">
        <f t="shared" si="258"/>
        <v/>
      </c>
      <c r="L681" s="619"/>
      <c r="N681" s="433"/>
      <c r="O681" s="434" t="str">
        <f t="shared" si="251"/>
        <v/>
      </c>
      <c r="P681" s="433"/>
      <c r="Q681" s="435" t="str">
        <f t="shared" si="252"/>
        <v/>
      </c>
      <c r="R681" s="433"/>
      <c r="S681" s="436" t="str">
        <f t="shared" si="253"/>
        <v/>
      </c>
      <c r="T681" s="437">
        <f ca="1">SUMIF($N$8:S$9,"QUANT.",N681:S681)</f>
        <v>0</v>
      </c>
      <c r="U681" s="438">
        <f t="shared" ca="1" si="248"/>
        <v>0</v>
      </c>
      <c r="V681" s="450" t="str">
        <f t="shared" si="250"/>
        <v/>
      </c>
      <c r="W681" s="451">
        <f t="shared" ca="1" si="254"/>
        <v>0</v>
      </c>
      <c r="X681" s="451" t="e">
        <f t="shared" ca="1" si="255"/>
        <v>#VALUE!</v>
      </c>
    </row>
    <row r="682" spans="1:24">
      <c r="A682" s="615"/>
      <c r="B682" s="621"/>
      <c r="C682" s="595" t="str">
        <f>IF($B682="","",IFERROR(VLOOKUP($B682,SERVIÇOS!$A:$F,2,0),IFERROR(VLOOKUP($B682,'COMPOSIÇÕES COMPLEMENTARES '!$C:$K,2,0),"")))</f>
        <v/>
      </c>
      <c r="D682" s="617" t="str">
        <f>IF($B682="","",IFERROR(VLOOKUP($B682,SERVIÇOS!$A:$F,3,0),IFERROR(VLOOKUP($B682,'COMPOSIÇÕES COMPLEMENTARES '!$C:$K,3,0),"")))</f>
        <v/>
      </c>
      <c r="E682" s="618"/>
      <c r="F682" s="619" t="str">
        <f>IF($B682="","",IFERROR(VLOOKUP($B682,SERVIÇOS!$A:$F,4,0),IFERROR(VLOOKUP($B682,'COMPOSIÇÕES COMPLEMENTARES '!$C:$K,6,0),"")))</f>
        <v/>
      </c>
      <c r="G682" s="619" t="str">
        <f>IF($B682="","",IFERROR(VLOOKUP($B682,SERVIÇOS!$A:$F,5,0),IFERROR(VLOOKUP($B682,'COMPOSIÇÕES COMPLEMENTARES '!$C:$K,7,0),"")))</f>
        <v/>
      </c>
      <c r="H682" s="619" t="str">
        <f t="shared" si="249"/>
        <v/>
      </c>
      <c r="I682" s="619" t="str">
        <f t="shared" si="256"/>
        <v/>
      </c>
      <c r="J682" s="619" t="str">
        <f t="shared" si="257"/>
        <v/>
      </c>
      <c r="K682" s="619" t="str">
        <f t="shared" si="258"/>
        <v/>
      </c>
      <c r="L682" s="619"/>
      <c r="N682" s="433"/>
      <c r="O682" s="434" t="str">
        <f t="shared" si="251"/>
        <v/>
      </c>
      <c r="P682" s="433"/>
      <c r="Q682" s="435" t="str">
        <f t="shared" si="252"/>
        <v/>
      </c>
      <c r="R682" s="433"/>
      <c r="S682" s="436" t="str">
        <f t="shared" si="253"/>
        <v/>
      </c>
      <c r="T682" s="437">
        <f ca="1">SUMIF($N$8:S$9,"QUANT.",N682:S682)</f>
        <v>0</v>
      </c>
      <c r="U682" s="438">
        <f t="shared" ca="1" si="248"/>
        <v>0</v>
      </c>
      <c r="V682" s="450" t="str">
        <f t="shared" si="250"/>
        <v/>
      </c>
      <c r="W682" s="451">
        <f t="shared" ca="1" si="254"/>
        <v>0</v>
      </c>
      <c r="X682" s="451" t="e">
        <f t="shared" ca="1" si="255"/>
        <v>#VALUE!</v>
      </c>
    </row>
    <row r="683" spans="1:24">
      <c r="A683" s="615"/>
      <c r="B683" s="621"/>
      <c r="C683" s="595" t="str">
        <f>IF($B683="","",IFERROR(VLOOKUP($B683,SERVIÇOS!$A:$F,2,0),IFERROR(VLOOKUP($B683,'COMPOSIÇÕES COMPLEMENTARES '!$C:$K,2,0),"")))</f>
        <v/>
      </c>
      <c r="D683" s="617" t="str">
        <f>IF($B683="","",IFERROR(VLOOKUP($B683,SERVIÇOS!$A:$F,3,0),IFERROR(VLOOKUP($B683,'COMPOSIÇÕES COMPLEMENTARES '!$C:$K,3,0),"")))</f>
        <v/>
      </c>
      <c r="E683" s="618"/>
      <c r="F683" s="619" t="str">
        <f>IF($B683="","",IFERROR(VLOOKUP($B683,SERVIÇOS!$A:$F,4,0),IFERROR(VLOOKUP($B683,'COMPOSIÇÕES COMPLEMENTARES '!$C:$K,6,0),"")))</f>
        <v/>
      </c>
      <c r="G683" s="619" t="str">
        <f>IF($B683="","",IFERROR(VLOOKUP($B683,SERVIÇOS!$A:$F,5,0),IFERROR(VLOOKUP($B683,'COMPOSIÇÕES COMPLEMENTARES '!$C:$K,7,0),"")))</f>
        <v/>
      </c>
      <c r="H683" s="619" t="str">
        <f t="shared" si="249"/>
        <v/>
      </c>
      <c r="I683" s="619" t="str">
        <f t="shared" si="256"/>
        <v/>
      </c>
      <c r="J683" s="619" t="str">
        <f t="shared" si="257"/>
        <v/>
      </c>
      <c r="K683" s="619" t="str">
        <f t="shared" si="258"/>
        <v/>
      </c>
      <c r="L683" s="619"/>
      <c r="N683" s="433"/>
      <c r="O683" s="434" t="str">
        <f t="shared" si="251"/>
        <v/>
      </c>
      <c r="P683" s="433"/>
      <c r="Q683" s="435" t="str">
        <f t="shared" si="252"/>
        <v/>
      </c>
      <c r="R683" s="433"/>
      <c r="S683" s="436" t="str">
        <f t="shared" si="253"/>
        <v/>
      </c>
      <c r="T683" s="437">
        <f ca="1">SUMIF($N$8:S$9,"QUANT.",N683:S683)</f>
        <v>0</v>
      </c>
      <c r="U683" s="438">
        <f t="shared" ca="1" si="248"/>
        <v>0</v>
      </c>
      <c r="V683" s="450" t="str">
        <f t="shared" si="250"/>
        <v/>
      </c>
      <c r="W683" s="451">
        <f t="shared" ca="1" si="254"/>
        <v>0</v>
      </c>
      <c r="X683" s="451" t="e">
        <f t="shared" ca="1" si="255"/>
        <v>#VALUE!</v>
      </c>
    </row>
    <row r="684" spans="1:24">
      <c r="A684" s="615"/>
      <c r="B684" s="621"/>
      <c r="C684" s="595" t="str">
        <f>IF($B684="","",IFERROR(VLOOKUP($B684,SERVIÇOS!$A:$F,2,0),IFERROR(VLOOKUP($B684,'COMPOSIÇÕES COMPLEMENTARES '!$C:$K,2,0),"")))</f>
        <v/>
      </c>
      <c r="D684" s="617" t="str">
        <f>IF($B684="","",IFERROR(VLOOKUP($B684,SERVIÇOS!$A:$F,3,0),IFERROR(VLOOKUP($B684,'COMPOSIÇÕES COMPLEMENTARES '!$C:$K,3,0),"")))</f>
        <v/>
      </c>
      <c r="E684" s="618"/>
      <c r="F684" s="619" t="str">
        <f>IF($B684="","",IFERROR(VLOOKUP($B684,SERVIÇOS!$A:$F,4,0),IFERROR(VLOOKUP($B684,'COMPOSIÇÕES COMPLEMENTARES '!$C:$K,6,0),"")))</f>
        <v/>
      </c>
      <c r="G684" s="619" t="str">
        <f>IF($B684="","",IFERROR(VLOOKUP($B684,SERVIÇOS!$A:$F,5,0),IFERROR(VLOOKUP($B684,'COMPOSIÇÕES COMPLEMENTARES '!$C:$K,7,0),"")))</f>
        <v/>
      </c>
      <c r="H684" s="619" t="str">
        <f t="shared" si="249"/>
        <v/>
      </c>
      <c r="I684" s="619" t="str">
        <f t="shared" si="256"/>
        <v/>
      </c>
      <c r="J684" s="619" t="str">
        <f t="shared" si="257"/>
        <v/>
      </c>
      <c r="K684" s="619" t="str">
        <f t="shared" si="258"/>
        <v/>
      </c>
      <c r="L684" s="619"/>
      <c r="N684" s="433"/>
      <c r="O684" s="434" t="str">
        <f t="shared" si="251"/>
        <v/>
      </c>
      <c r="P684" s="433"/>
      <c r="Q684" s="435" t="str">
        <f t="shared" si="252"/>
        <v/>
      </c>
      <c r="R684" s="433"/>
      <c r="S684" s="436" t="str">
        <f t="shared" si="253"/>
        <v/>
      </c>
      <c r="T684" s="437">
        <f ca="1">SUMIF($N$8:S$9,"QUANT.",N684:S684)</f>
        <v>0</v>
      </c>
      <c r="U684" s="438">
        <f t="shared" ca="1" si="248"/>
        <v>0</v>
      </c>
      <c r="V684" s="450" t="str">
        <f t="shared" si="250"/>
        <v/>
      </c>
      <c r="W684" s="451">
        <f t="shared" ca="1" si="254"/>
        <v>0</v>
      </c>
      <c r="X684" s="451" t="e">
        <f t="shared" ca="1" si="255"/>
        <v>#VALUE!</v>
      </c>
    </row>
    <row r="685" spans="1:24">
      <c r="A685" s="615"/>
      <c r="B685" s="621"/>
      <c r="C685" s="595" t="str">
        <f>IF($B685="","",IFERROR(VLOOKUP($B685,SERVIÇOS!$A:$F,2,0),IFERROR(VLOOKUP($B685,'COMPOSIÇÕES COMPLEMENTARES '!$C:$K,2,0),"")))</f>
        <v/>
      </c>
      <c r="D685" s="617" t="str">
        <f>IF($B685="","",IFERROR(VLOOKUP($B685,SERVIÇOS!$A:$F,3,0),IFERROR(VLOOKUP($B685,'COMPOSIÇÕES COMPLEMENTARES '!$C:$K,3,0),"")))</f>
        <v/>
      </c>
      <c r="E685" s="618"/>
      <c r="F685" s="619" t="str">
        <f>IF($B685="","",IFERROR(VLOOKUP($B685,SERVIÇOS!$A:$F,4,0),IFERROR(VLOOKUP($B685,'COMPOSIÇÕES COMPLEMENTARES '!$C:$K,6,0),"")))</f>
        <v/>
      </c>
      <c r="G685" s="619" t="str">
        <f>IF($B685="","",IFERROR(VLOOKUP($B685,SERVIÇOS!$A:$F,5,0),IFERROR(VLOOKUP($B685,'COMPOSIÇÕES COMPLEMENTARES '!$C:$K,7,0),"")))</f>
        <v/>
      </c>
      <c r="H685" s="619" t="str">
        <f t="shared" si="249"/>
        <v/>
      </c>
      <c r="I685" s="619" t="str">
        <f t="shared" si="256"/>
        <v/>
      </c>
      <c r="J685" s="619" t="str">
        <f t="shared" si="257"/>
        <v/>
      </c>
      <c r="K685" s="619" t="str">
        <f t="shared" si="258"/>
        <v/>
      </c>
      <c r="L685" s="619"/>
      <c r="N685" s="433"/>
      <c r="O685" s="434" t="str">
        <f t="shared" si="251"/>
        <v/>
      </c>
      <c r="P685" s="433"/>
      <c r="Q685" s="435" t="str">
        <f t="shared" si="252"/>
        <v/>
      </c>
      <c r="R685" s="433"/>
      <c r="S685" s="436" t="str">
        <f t="shared" si="253"/>
        <v/>
      </c>
      <c r="T685" s="437">
        <f ca="1">SUMIF($N$8:S$9,"QUANT.",N685:S685)</f>
        <v>0</v>
      </c>
      <c r="U685" s="438">
        <f t="shared" ca="1" si="248"/>
        <v>0</v>
      </c>
      <c r="V685" s="450" t="str">
        <f t="shared" si="250"/>
        <v/>
      </c>
      <c r="W685" s="451">
        <f t="shared" ca="1" si="254"/>
        <v>0</v>
      </c>
      <c r="X685" s="451" t="e">
        <f t="shared" ca="1" si="255"/>
        <v>#VALUE!</v>
      </c>
    </row>
    <row r="686" spans="1:24">
      <c r="A686" s="615"/>
      <c r="B686" s="621"/>
      <c r="C686" s="595" t="str">
        <f>IF($B686="","",IFERROR(VLOOKUP($B686,SERVIÇOS!$A:$F,2,0),IFERROR(VLOOKUP($B686,'COMPOSIÇÕES COMPLEMENTARES '!$C:$K,2,0),"")))</f>
        <v/>
      </c>
      <c r="D686" s="617" t="str">
        <f>IF($B686="","",IFERROR(VLOOKUP($B686,SERVIÇOS!$A:$F,3,0),IFERROR(VLOOKUP($B686,'COMPOSIÇÕES COMPLEMENTARES '!$C:$K,3,0),"")))</f>
        <v/>
      </c>
      <c r="E686" s="618"/>
      <c r="F686" s="619" t="str">
        <f>IF($B686="","",IFERROR(VLOOKUP($B686,SERVIÇOS!$A:$F,4,0),IFERROR(VLOOKUP($B686,'COMPOSIÇÕES COMPLEMENTARES '!$C:$K,6,0),"")))</f>
        <v/>
      </c>
      <c r="G686" s="619" t="str">
        <f>IF($B686="","",IFERROR(VLOOKUP($B686,SERVIÇOS!$A:$F,5,0),IFERROR(VLOOKUP($B686,'COMPOSIÇÕES COMPLEMENTARES '!$C:$K,7,0),"")))</f>
        <v/>
      </c>
      <c r="H686" s="619" t="str">
        <f t="shared" si="249"/>
        <v/>
      </c>
      <c r="I686" s="619" t="str">
        <f t="shared" si="256"/>
        <v/>
      </c>
      <c r="J686" s="619" t="str">
        <f t="shared" si="257"/>
        <v/>
      </c>
      <c r="K686" s="619" t="str">
        <f t="shared" si="258"/>
        <v/>
      </c>
      <c r="L686" s="619"/>
      <c r="N686" s="433"/>
      <c r="O686" s="434" t="str">
        <f t="shared" si="251"/>
        <v/>
      </c>
      <c r="P686" s="433"/>
      <c r="Q686" s="435" t="str">
        <f t="shared" si="252"/>
        <v/>
      </c>
      <c r="R686" s="433"/>
      <c r="S686" s="436" t="str">
        <f t="shared" si="253"/>
        <v/>
      </c>
      <c r="T686" s="437">
        <f ca="1">SUMIF($N$8:S$9,"QUANT.",N686:S686)</f>
        <v>0</v>
      </c>
      <c r="U686" s="438">
        <f t="shared" ca="1" si="248"/>
        <v>0</v>
      </c>
      <c r="V686" s="450" t="str">
        <f t="shared" si="250"/>
        <v/>
      </c>
      <c r="W686" s="451">
        <f t="shared" ca="1" si="254"/>
        <v>0</v>
      </c>
      <c r="X686" s="451" t="e">
        <f t="shared" ca="1" si="255"/>
        <v>#VALUE!</v>
      </c>
    </row>
    <row r="687" spans="1:24">
      <c r="A687" s="615"/>
      <c r="B687" s="621"/>
      <c r="C687" s="595" t="str">
        <f>IF($B687="","",IFERROR(VLOOKUP($B687,SERVIÇOS!$A:$F,2,0),IFERROR(VLOOKUP($B687,'COMPOSIÇÕES COMPLEMENTARES '!$C:$K,2,0),"")))</f>
        <v/>
      </c>
      <c r="D687" s="617" t="str">
        <f>IF($B687="","",IFERROR(VLOOKUP($B687,SERVIÇOS!$A:$F,3,0),IFERROR(VLOOKUP($B687,'COMPOSIÇÕES COMPLEMENTARES '!$C:$K,3,0),"")))</f>
        <v/>
      </c>
      <c r="E687" s="618"/>
      <c r="F687" s="619" t="str">
        <f>IF($B687="","",IFERROR(VLOOKUP($B687,SERVIÇOS!$A:$F,4,0),IFERROR(VLOOKUP($B687,'COMPOSIÇÕES COMPLEMENTARES '!$C:$K,6,0),"")))</f>
        <v/>
      </c>
      <c r="G687" s="619" t="str">
        <f>IF($B687="","",IFERROR(VLOOKUP($B687,SERVIÇOS!$A:$F,5,0),IFERROR(VLOOKUP($B687,'COMPOSIÇÕES COMPLEMENTARES '!$C:$K,7,0),"")))</f>
        <v/>
      </c>
      <c r="H687" s="619" t="str">
        <f t="shared" si="249"/>
        <v/>
      </c>
      <c r="I687" s="619" t="str">
        <f t="shared" si="256"/>
        <v/>
      </c>
      <c r="J687" s="619" t="str">
        <f t="shared" si="257"/>
        <v/>
      </c>
      <c r="K687" s="619" t="str">
        <f t="shared" si="258"/>
        <v/>
      </c>
      <c r="L687" s="619"/>
      <c r="N687" s="433"/>
      <c r="O687" s="434" t="str">
        <f t="shared" si="251"/>
        <v/>
      </c>
      <c r="P687" s="433"/>
      <c r="Q687" s="435" t="str">
        <f t="shared" si="252"/>
        <v/>
      </c>
      <c r="R687" s="433"/>
      <c r="S687" s="436" t="str">
        <f t="shared" si="253"/>
        <v/>
      </c>
      <c r="T687" s="437">
        <f ca="1">SUMIF($N$8:S$9,"QUANT.",N687:S687)</f>
        <v>0</v>
      </c>
      <c r="U687" s="438">
        <f t="shared" ca="1" si="248"/>
        <v>0</v>
      </c>
      <c r="V687" s="450" t="str">
        <f t="shared" si="250"/>
        <v/>
      </c>
      <c r="W687" s="451">
        <f t="shared" ca="1" si="254"/>
        <v>0</v>
      </c>
      <c r="X687" s="451" t="e">
        <f t="shared" ca="1" si="255"/>
        <v>#VALUE!</v>
      </c>
    </row>
    <row r="688" spans="1:24">
      <c r="A688" s="615"/>
      <c r="B688" s="621"/>
      <c r="C688" s="595" t="str">
        <f>IF($B688="","",IFERROR(VLOOKUP($B688,SERVIÇOS!$A:$F,2,0),IFERROR(VLOOKUP($B688,'COMPOSIÇÕES COMPLEMENTARES '!$C:$K,2,0),"")))</f>
        <v/>
      </c>
      <c r="D688" s="617" t="str">
        <f>IF($B688="","",IFERROR(VLOOKUP($B688,SERVIÇOS!$A:$F,3,0),IFERROR(VLOOKUP($B688,'COMPOSIÇÕES COMPLEMENTARES '!$C:$K,3,0),"")))</f>
        <v/>
      </c>
      <c r="E688" s="618"/>
      <c r="F688" s="619" t="str">
        <f>IF($B688="","",IFERROR(VLOOKUP($B688,SERVIÇOS!$A:$F,4,0),IFERROR(VLOOKUP($B688,'COMPOSIÇÕES COMPLEMENTARES '!$C:$K,6,0),"")))</f>
        <v/>
      </c>
      <c r="G688" s="619" t="str">
        <f>IF($B688="","",IFERROR(VLOOKUP($B688,SERVIÇOS!$A:$F,5,0),IFERROR(VLOOKUP($B688,'COMPOSIÇÕES COMPLEMENTARES '!$C:$K,7,0),"")))</f>
        <v/>
      </c>
      <c r="H688" s="619" t="str">
        <f t="shared" si="249"/>
        <v/>
      </c>
      <c r="I688" s="619" t="str">
        <f t="shared" si="256"/>
        <v/>
      </c>
      <c r="J688" s="619" t="str">
        <f t="shared" si="257"/>
        <v/>
      </c>
      <c r="K688" s="619" t="str">
        <f t="shared" si="258"/>
        <v/>
      </c>
      <c r="L688" s="619"/>
      <c r="N688" s="433"/>
      <c r="O688" s="434" t="str">
        <f t="shared" si="251"/>
        <v/>
      </c>
      <c r="P688" s="433"/>
      <c r="Q688" s="435" t="str">
        <f t="shared" si="252"/>
        <v/>
      </c>
      <c r="R688" s="433"/>
      <c r="S688" s="436" t="str">
        <f t="shared" si="253"/>
        <v/>
      </c>
      <c r="T688" s="437">
        <f ca="1">SUMIF($N$8:S$9,"QUANT.",N688:S688)</f>
        <v>0</v>
      </c>
      <c r="U688" s="438">
        <f t="shared" ca="1" si="248"/>
        <v>0</v>
      </c>
      <c r="V688" s="450" t="str">
        <f t="shared" si="250"/>
        <v/>
      </c>
      <c r="W688" s="451">
        <f t="shared" ca="1" si="254"/>
        <v>0</v>
      </c>
      <c r="X688" s="451" t="e">
        <f t="shared" ca="1" si="255"/>
        <v>#VALUE!</v>
      </c>
    </row>
    <row r="689" spans="1:24">
      <c r="A689" s="615"/>
      <c r="B689" s="621"/>
      <c r="C689" s="595" t="str">
        <f>IF($B689="","",IFERROR(VLOOKUP($B689,SERVIÇOS!$A:$F,2,0),IFERROR(VLOOKUP($B689,'COMPOSIÇÕES COMPLEMENTARES '!$C:$K,2,0),"")))</f>
        <v/>
      </c>
      <c r="D689" s="617" t="str">
        <f>IF($B689="","",IFERROR(VLOOKUP($B689,SERVIÇOS!$A:$F,3,0),IFERROR(VLOOKUP($B689,'COMPOSIÇÕES COMPLEMENTARES '!$C:$K,3,0),"")))</f>
        <v/>
      </c>
      <c r="E689" s="618"/>
      <c r="F689" s="619" t="str">
        <f>IF($B689="","",IFERROR(VLOOKUP($B689,SERVIÇOS!$A:$F,4,0),IFERROR(VLOOKUP($B689,'COMPOSIÇÕES COMPLEMENTARES '!$C:$K,6,0),"")))</f>
        <v/>
      </c>
      <c r="G689" s="619" t="str">
        <f>IF($B689="","",IFERROR(VLOOKUP($B689,SERVIÇOS!$A:$F,5,0),IFERROR(VLOOKUP($B689,'COMPOSIÇÕES COMPLEMENTARES '!$C:$K,7,0),"")))</f>
        <v/>
      </c>
      <c r="H689" s="619" t="str">
        <f t="shared" si="249"/>
        <v/>
      </c>
      <c r="I689" s="619" t="str">
        <f t="shared" si="256"/>
        <v/>
      </c>
      <c r="J689" s="619" t="str">
        <f t="shared" si="257"/>
        <v/>
      </c>
      <c r="K689" s="619" t="str">
        <f t="shared" si="258"/>
        <v/>
      </c>
      <c r="L689" s="619"/>
      <c r="N689" s="433"/>
      <c r="O689" s="434" t="str">
        <f t="shared" si="251"/>
        <v/>
      </c>
      <c r="P689" s="433"/>
      <c r="Q689" s="435" t="str">
        <f t="shared" si="252"/>
        <v/>
      </c>
      <c r="R689" s="433"/>
      <c r="S689" s="436" t="str">
        <f t="shared" si="253"/>
        <v/>
      </c>
      <c r="T689" s="437">
        <f ca="1">SUMIF($N$8:S$9,"QUANT.",N689:S689)</f>
        <v>0</v>
      </c>
      <c r="U689" s="438">
        <f t="shared" ca="1" si="248"/>
        <v>0</v>
      </c>
      <c r="V689" s="450" t="str">
        <f t="shared" si="250"/>
        <v/>
      </c>
      <c r="W689" s="451">
        <f t="shared" ca="1" si="254"/>
        <v>0</v>
      </c>
      <c r="X689" s="451" t="e">
        <f t="shared" ca="1" si="255"/>
        <v>#VALUE!</v>
      </c>
    </row>
    <row r="690" spans="1:24">
      <c r="A690" s="615"/>
      <c r="B690" s="621"/>
      <c r="C690" s="595" t="str">
        <f>IF($B690="","",IFERROR(VLOOKUP($B690,SERVIÇOS!$A:$F,2,0),IFERROR(VLOOKUP($B690,'COMPOSIÇÕES COMPLEMENTARES '!$C:$K,2,0),"")))</f>
        <v/>
      </c>
      <c r="D690" s="617" t="str">
        <f>IF($B690="","",IFERROR(VLOOKUP($B690,SERVIÇOS!$A:$F,3,0),IFERROR(VLOOKUP($B690,'COMPOSIÇÕES COMPLEMENTARES '!$C:$K,3,0),"")))</f>
        <v/>
      </c>
      <c r="E690" s="618"/>
      <c r="F690" s="619" t="str">
        <f>IF($B690="","",IFERROR(VLOOKUP($B690,SERVIÇOS!$A:$F,4,0),IFERROR(VLOOKUP($B690,'COMPOSIÇÕES COMPLEMENTARES '!$C:$K,6,0),"")))</f>
        <v/>
      </c>
      <c r="G690" s="619" t="str">
        <f>IF($B690="","",IFERROR(VLOOKUP($B690,SERVIÇOS!$A:$F,5,0),IFERROR(VLOOKUP($B690,'COMPOSIÇÕES COMPLEMENTARES '!$C:$K,7,0),"")))</f>
        <v/>
      </c>
      <c r="H690" s="619" t="str">
        <f t="shared" si="249"/>
        <v/>
      </c>
      <c r="I690" s="619" t="str">
        <f t="shared" si="256"/>
        <v/>
      </c>
      <c r="J690" s="619" t="str">
        <f t="shared" si="257"/>
        <v/>
      </c>
      <c r="K690" s="619" t="str">
        <f t="shared" si="258"/>
        <v/>
      </c>
      <c r="L690" s="619"/>
      <c r="N690" s="433"/>
      <c r="O690" s="434" t="str">
        <f t="shared" si="251"/>
        <v/>
      </c>
      <c r="P690" s="433"/>
      <c r="Q690" s="435" t="str">
        <f t="shared" si="252"/>
        <v/>
      </c>
      <c r="R690" s="433"/>
      <c r="S690" s="436" t="str">
        <f t="shared" si="253"/>
        <v/>
      </c>
      <c r="T690" s="437">
        <f ca="1">SUMIF($N$8:S$9,"QUANT.",N690:S690)</f>
        <v>0</v>
      </c>
      <c r="U690" s="438">
        <f t="shared" ca="1" si="248"/>
        <v>0</v>
      </c>
      <c r="V690" s="450" t="str">
        <f t="shared" si="250"/>
        <v/>
      </c>
      <c r="W690" s="451">
        <f t="shared" ca="1" si="254"/>
        <v>0</v>
      </c>
      <c r="X690" s="451" t="e">
        <f t="shared" ca="1" si="255"/>
        <v>#VALUE!</v>
      </c>
    </row>
    <row r="691" spans="1:24">
      <c r="A691" s="615"/>
      <c r="B691" s="621"/>
      <c r="C691" s="595" t="str">
        <f>IF($B691="","",IFERROR(VLOOKUP($B691,SERVIÇOS!$A:$F,2,0),IFERROR(VLOOKUP($B691,'COMPOSIÇÕES COMPLEMENTARES '!$C:$K,2,0),"")))</f>
        <v/>
      </c>
      <c r="D691" s="617" t="str">
        <f>IF($B691="","",IFERROR(VLOOKUP($B691,SERVIÇOS!$A:$F,3,0),IFERROR(VLOOKUP($B691,'COMPOSIÇÕES COMPLEMENTARES '!$C:$K,3,0),"")))</f>
        <v/>
      </c>
      <c r="E691" s="618"/>
      <c r="F691" s="619" t="str">
        <f>IF($B691="","",IFERROR(VLOOKUP($B691,SERVIÇOS!$A:$F,4,0),IFERROR(VLOOKUP($B691,'COMPOSIÇÕES COMPLEMENTARES '!$C:$K,6,0),"")))</f>
        <v/>
      </c>
      <c r="G691" s="619" t="str">
        <f>IF($B691="","",IFERROR(VLOOKUP($B691,SERVIÇOS!$A:$F,5,0),IFERROR(VLOOKUP($B691,'COMPOSIÇÕES COMPLEMENTARES '!$C:$K,7,0),"")))</f>
        <v/>
      </c>
      <c r="H691" s="619" t="str">
        <f t="shared" si="249"/>
        <v/>
      </c>
      <c r="I691" s="619" t="str">
        <f t="shared" si="256"/>
        <v/>
      </c>
      <c r="J691" s="619" t="str">
        <f t="shared" si="257"/>
        <v/>
      </c>
      <c r="K691" s="619" t="str">
        <f t="shared" si="258"/>
        <v/>
      </c>
      <c r="L691" s="619"/>
      <c r="N691" s="433"/>
      <c r="O691" s="434" t="str">
        <f t="shared" si="251"/>
        <v/>
      </c>
      <c r="P691" s="433"/>
      <c r="Q691" s="435" t="str">
        <f t="shared" si="252"/>
        <v/>
      </c>
      <c r="R691" s="433"/>
      <c r="S691" s="436" t="str">
        <f t="shared" si="253"/>
        <v/>
      </c>
      <c r="T691" s="437">
        <f ca="1">SUMIF($N$8:S$9,"QUANT.",N691:S691)</f>
        <v>0</v>
      </c>
      <c r="U691" s="438">
        <f t="shared" ca="1" si="248"/>
        <v>0</v>
      </c>
      <c r="V691" s="450" t="str">
        <f t="shared" si="250"/>
        <v/>
      </c>
      <c r="W691" s="451">
        <f t="shared" ca="1" si="254"/>
        <v>0</v>
      </c>
      <c r="X691" s="451" t="e">
        <f t="shared" ca="1" si="255"/>
        <v>#VALUE!</v>
      </c>
    </row>
    <row r="692" spans="1:24">
      <c r="A692" s="615"/>
      <c r="B692" s="621"/>
      <c r="C692" s="595" t="str">
        <f>IF($B692="","",IFERROR(VLOOKUP($B692,SERVIÇOS!$A:$F,2,0),IFERROR(VLOOKUP($B692,'COMPOSIÇÕES COMPLEMENTARES '!$C:$K,2,0),"")))</f>
        <v/>
      </c>
      <c r="D692" s="617" t="str">
        <f>IF($B692="","",IFERROR(VLOOKUP($B692,SERVIÇOS!$A:$F,3,0),IFERROR(VLOOKUP($B692,'COMPOSIÇÕES COMPLEMENTARES '!$C:$K,3,0),"")))</f>
        <v/>
      </c>
      <c r="E692" s="618"/>
      <c r="F692" s="619" t="str">
        <f>IF($B692="","",IFERROR(VLOOKUP($B692,SERVIÇOS!$A:$F,4,0),IFERROR(VLOOKUP($B692,'COMPOSIÇÕES COMPLEMENTARES '!$C:$K,6,0),"")))</f>
        <v/>
      </c>
      <c r="G692" s="619" t="str">
        <f>IF($B692="","",IFERROR(VLOOKUP($B692,SERVIÇOS!$A:$F,5,0),IFERROR(VLOOKUP($B692,'COMPOSIÇÕES COMPLEMENTARES '!$C:$K,7,0),"")))</f>
        <v/>
      </c>
      <c r="H692" s="619" t="str">
        <f t="shared" si="249"/>
        <v/>
      </c>
      <c r="I692" s="619" t="str">
        <f t="shared" si="256"/>
        <v/>
      </c>
      <c r="J692" s="619" t="str">
        <f t="shared" si="257"/>
        <v/>
      </c>
      <c r="K692" s="619" t="str">
        <f t="shared" si="258"/>
        <v/>
      </c>
      <c r="L692" s="619"/>
      <c r="N692" s="433"/>
      <c r="O692" s="434" t="str">
        <f t="shared" si="251"/>
        <v/>
      </c>
      <c r="P692" s="433"/>
      <c r="Q692" s="435" t="str">
        <f t="shared" si="252"/>
        <v/>
      </c>
      <c r="R692" s="433"/>
      <c r="S692" s="436" t="str">
        <f t="shared" si="253"/>
        <v/>
      </c>
      <c r="T692" s="437">
        <f ca="1">SUMIF($N$8:S$9,"QUANT.",N692:S692)</f>
        <v>0</v>
      </c>
      <c r="U692" s="438">
        <f t="shared" ca="1" si="248"/>
        <v>0</v>
      </c>
      <c r="V692" s="450" t="str">
        <f t="shared" si="250"/>
        <v/>
      </c>
      <c r="W692" s="451">
        <f t="shared" ca="1" si="254"/>
        <v>0</v>
      </c>
      <c r="X692" s="451" t="e">
        <f t="shared" ca="1" si="255"/>
        <v>#VALUE!</v>
      </c>
    </row>
    <row r="693" spans="1:24">
      <c r="A693" s="615"/>
      <c r="B693" s="621"/>
      <c r="C693" s="595" t="str">
        <f>IF($B693="","",IFERROR(VLOOKUP($B693,SERVIÇOS!$A:$F,2,0),IFERROR(VLOOKUP($B693,'COMPOSIÇÕES COMPLEMENTARES '!$C:$K,2,0),"")))</f>
        <v/>
      </c>
      <c r="D693" s="617" t="str">
        <f>IF($B693="","",IFERROR(VLOOKUP($B693,SERVIÇOS!$A:$F,3,0),IFERROR(VLOOKUP($B693,'COMPOSIÇÕES COMPLEMENTARES '!$C:$K,3,0),"")))</f>
        <v/>
      </c>
      <c r="E693" s="618"/>
      <c r="F693" s="619" t="str">
        <f>IF($B693="","",IFERROR(VLOOKUP($B693,SERVIÇOS!$A:$F,4,0),IFERROR(VLOOKUP($B693,'COMPOSIÇÕES COMPLEMENTARES '!$C:$K,6,0),"")))</f>
        <v/>
      </c>
      <c r="G693" s="619" t="str">
        <f>IF($B693="","",IFERROR(VLOOKUP($B693,SERVIÇOS!$A:$F,5,0),IFERROR(VLOOKUP($B693,'COMPOSIÇÕES COMPLEMENTARES '!$C:$K,7,0),"")))</f>
        <v/>
      </c>
      <c r="H693" s="619" t="str">
        <f t="shared" si="249"/>
        <v/>
      </c>
      <c r="I693" s="619" t="str">
        <f t="shared" si="256"/>
        <v/>
      </c>
      <c r="J693" s="619" t="str">
        <f t="shared" si="257"/>
        <v/>
      </c>
      <c r="K693" s="619" t="str">
        <f t="shared" si="258"/>
        <v/>
      </c>
      <c r="L693" s="619"/>
      <c r="N693" s="433"/>
      <c r="O693" s="434" t="str">
        <f t="shared" si="251"/>
        <v/>
      </c>
      <c r="P693" s="433"/>
      <c r="Q693" s="435" t="str">
        <f t="shared" si="252"/>
        <v/>
      </c>
      <c r="R693" s="433"/>
      <c r="S693" s="436" t="str">
        <f t="shared" si="253"/>
        <v/>
      </c>
      <c r="T693" s="437">
        <f ca="1">SUMIF($N$8:S$9,"QUANT.",N693:S693)</f>
        <v>0</v>
      </c>
      <c r="U693" s="438">
        <f t="shared" ca="1" si="248"/>
        <v>0</v>
      </c>
      <c r="V693" s="450" t="str">
        <f t="shared" si="250"/>
        <v/>
      </c>
      <c r="W693" s="451">
        <f t="shared" ca="1" si="254"/>
        <v>0</v>
      </c>
      <c r="X693" s="451" t="e">
        <f t="shared" ca="1" si="255"/>
        <v>#VALUE!</v>
      </c>
    </row>
    <row r="694" spans="1:24">
      <c r="A694" s="615"/>
      <c r="B694" s="621"/>
      <c r="C694" s="595" t="str">
        <f>IF($B694="","",IFERROR(VLOOKUP($B694,SERVIÇOS!$A:$F,2,0),IFERROR(VLOOKUP($B694,'COMPOSIÇÕES COMPLEMENTARES '!$C:$K,2,0),"")))</f>
        <v/>
      </c>
      <c r="D694" s="617" t="str">
        <f>IF($B694="","",IFERROR(VLOOKUP($B694,SERVIÇOS!$A:$F,3,0),IFERROR(VLOOKUP($B694,'COMPOSIÇÕES COMPLEMENTARES '!$C:$K,3,0),"")))</f>
        <v/>
      </c>
      <c r="E694" s="618"/>
      <c r="F694" s="619" t="str">
        <f>IF($B694="","",IFERROR(VLOOKUP($B694,SERVIÇOS!$A:$F,4,0),IFERROR(VLOOKUP($B694,'COMPOSIÇÕES COMPLEMENTARES '!$C:$K,6,0),"")))</f>
        <v/>
      </c>
      <c r="G694" s="619" t="str">
        <f>IF($B694="","",IFERROR(VLOOKUP($B694,SERVIÇOS!$A:$F,5,0),IFERROR(VLOOKUP($B694,'COMPOSIÇÕES COMPLEMENTARES '!$C:$K,7,0),"")))</f>
        <v/>
      </c>
      <c r="H694" s="619" t="str">
        <f t="shared" si="249"/>
        <v/>
      </c>
      <c r="I694" s="619" t="str">
        <f t="shared" si="256"/>
        <v/>
      </c>
      <c r="J694" s="619" t="str">
        <f t="shared" si="257"/>
        <v/>
      </c>
      <c r="K694" s="619" t="str">
        <f t="shared" si="258"/>
        <v/>
      </c>
      <c r="L694" s="619"/>
      <c r="N694" s="433"/>
      <c r="O694" s="434" t="str">
        <f t="shared" si="251"/>
        <v/>
      </c>
      <c r="P694" s="433"/>
      <c r="Q694" s="435" t="str">
        <f t="shared" si="252"/>
        <v/>
      </c>
      <c r="R694" s="433"/>
      <c r="S694" s="436" t="str">
        <f t="shared" si="253"/>
        <v/>
      </c>
      <c r="T694" s="437">
        <f ca="1">SUMIF($N$8:S$9,"QUANT.",N694:S694)</f>
        <v>0</v>
      </c>
      <c r="U694" s="438">
        <f t="shared" ca="1" si="248"/>
        <v>0</v>
      </c>
      <c r="V694" s="450" t="str">
        <f t="shared" si="250"/>
        <v/>
      </c>
      <c r="W694" s="451">
        <f t="shared" ca="1" si="254"/>
        <v>0</v>
      </c>
      <c r="X694" s="451" t="e">
        <f t="shared" ca="1" si="255"/>
        <v>#VALUE!</v>
      </c>
    </row>
    <row r="695" spans="1:24">
      <c r="A695" s="615"/>
      <c r="B695" s="621"/>
      <c r="C695" s="595" t="str">
        <f>IF($B695="","",IFERROR(VLOOKUP($B695,SERVIÇOS!$A:$F,2,0),IFERROR(VLOOKUP($B695,'COMPOSIÇÕES COMPLEMENTARES '!$C:$K,2,0),"")))</f>
        <v/>
      </c>
      <c r="D695" s="617" t="str">
        <f>IF($B695="","",IFERROR(VLOOKUP($B695,SERVIÇOS!$A:$F,3,0),IFERROR(VLOOKUP($B695,'COMPOSIÇÕES COMPLEMENTARES '!$C:$K,3,0),"")))</f>
        <v/>
      </c>
      <c r="E695" s="618"/>
      <c r="F695" s="619" t="str">
        <f>IF($B695="","",IFERROR(VLOOKUP($B695,SERVIÇOS!$A:$F,4,0),IFERROR(VLOOKUP($B695,'COMPOSIÇÕES COMPLEMENTARES '!$C:$K,6,0),"")))</f>
        <v/>
      </c>
      <c r="G695" s="619" t="str">
        <f>IF($B695="","",IFERROR(VLOOKUP($B695,SERVIÇOS!$A:$F,5,0),IFERROR(VLOOKUP($B695,'COMPOSIÇÕES COMPLEMENTARES '!$C:$K,7,0),"")))</f>
        <v/>
      </c>
      <c r="H695" s="619" t="str">
        <f t="shared" si="249"/>
        <v/>
      </c>
      <c r="I695" s="619" t="str">
        <f t="shared" si="256"/>
        <v/>
      </c>
      <c r="J695" s="619" t="str">
        <f t="shared" si="257"/>
        <v/>
      </c>
      <c r="K695" s="619" t="str">
        <f t="shared" si="258"/>
        <v/>
      </c>
      <c r="L695" s="619"/>
      <c r="N695" s="433"/>
      <c r="O695" s="434" t="str">
        <f t="shared" si="251"/>
        <v/>
      </c>
      <c r="P695" s="433"/>
      <c r="Q695" s="435" t="str">
        <f t="shared" si="252"/>
        <v/>
      </c>
      <c r="R695" s="433"/>
      <c r="S695" s="436" t="str">
        <f t="shared" si="253"/>
        <v/>
      </c>
      <c r="T695" s="437">
        <f ca="1">SUMIF($N$8:S$9,"QUANT.",N695:S695)</f>
        <v>0</v>
      </c>
      <c r="U695" s="438">
        <f t="shared" ca="1" si="248"/>
        <v>0</v>
      </c>
      <c r="V695" s="450" t="str">
        <f t="shared" si="250"/>
        <v/>
      </c>
      <c r="W695" s="451">
        <f t="shared" ca="1" si="254"/>
        <v>0</v>
      </c>
      <c r="X695" s="451" t="e">
        <f t="shared" ca="1" si="255"/>
        <v>#VALUE!</v>
      </c>
    </row>
    <row r="696" spans="1:24">
      <c r="A696" s="615"/>
      <c r="B696" s="621"/>
      <c r="C696" s="595" t="str">
        <f>IF($B696="","",IFERROR(VLOOKUP($B696,SERVIÇOS!$A:$F,2,0),IFERROR(VLOOKUP($B696,'COMPOSIÇÕES COMPLEMENTARES '!$C:$K,2,0),"")))</f>
        <v/>
      </c>
      <c r="D696" s="617" t="str">
        <f>IF($B696="","",IFERROR(VLOOKUP($B696,SERVIÇOS!$A:$F,3,0),IFERROR(VLOOKUP($B696,'COMPOSIÇÕES COMPLEMENTARES '!$C:$K,3,0),"")))</f>
        <v/>
      </c>
      <c r="E696" s="618"/>
      <c r="F696" s="619" t="str">
        <f>IF($B696="","",IFERROR(VLOOKUP($B696,SERVIÇOS!$A:$F,4,0),IFERROR(VLOOKUP($B696,'COMPOSIÇÕES COMPLEMENTARES '!$C:$K,6,0),"")))</f>
        <v/>
      </c>
      <c r="G696" s="619" t="str">
        <f>IF($B696="","",IFERROR(VLOOKUP($B696,SERVIÇOS!$A:$F,5,0),IFERROR(VLOOKUP($B696,'COMPOSIÇÕES COMPLEMENTARES '!$C:$K,7,0),"")))</f>
        <v/>
      </c>
      <c r="H696" s="619" t="str">
        <f t="shared" si="249"/>
        <v/>
      </c>
      <c r="I696" s="619" t="str">
        <f t="shared" si="256"/>
        <v/>
      </c>
      <c r="J696" s="619" t="str">
        <f t="shared" si="257"/>
        <v/>
      </c>
      <c r="K696" s="619" t="str">
        <f t="shared" si="258"/>
        <v/>
      </c>
      <c r="L696" s="619"/>
      <c r="N696" s="433"/>
      <c r="O696" s="434" t="str">
        <f t="shared" si="251"/>
        <v/>
      </c>
      <c r="P696" s="433"/>
      <c r="Q696" s="435" t="str">
        <f t="shared" si="252"/>
        <v/>
      </c>
      <c r="R696" s="433"/>
      <c r="S696" s="436" t="str">
        <f t="shared" si="253"/>
        <v/>
      </c>
      <c r="T696" s="437">
        <f ca="1">SUMIF($N$8:S$9,"QUANT.",N696:S696)</f>
        <v>0</v>
      </c>
      <c r="U696" s="438">
        <f t="shared" ca="1" si="248"/>
        <v>0</v>
      </c>
      <c r="V696" s="450" t="str">
        <f t="shared" si="250"/>
        <v/>
      </c>
      <c r="W696" s="451">
        <f t="shared" ca="1" si="254"/>
        <v>0</v>
      </c>
      <c r="X696" s="451" t="e">
        <f t="shared" ca="1" si="255"/>
        <v>#VALUE!</v>
      </c>
    </row>
    <row r="697" spans="1:24">
      <c r="A697" s="615"/>
      <c r="B697" s="621"/>
      <c r="C697" s="595" t="str">
        <f>IF($B697="","",IFERROR(VLOOKUP($B697,SERVIÇOS!$A:$F,2,0),IFERROR(VLOOKUP($B697,'COMPOSIÇÕES COMPLEMENTARES '!$C:$K,2,0),"")))</f>
        <v/>
      </c>
      <c r="D697" s="617" t="str">
        <f>IF($B697="","",IFERROR(VLOOKUP($B697,SERVIÇOS!$A:$F,3,0),IFERROR(VLOOKUP($B697,'COMPOSIÇÕES COMPLEMENTARES '!$C:$K,3,0),"")))</f>
        <v/>
      </c>
      <c r="E697" s="618"/>
      <c r="F697" s="619" t="str">
        <f>IF($B697="","",IFERROR(VLOOKUP($B697,SERVIÇOS!$A:$F,4,0),IFERROR(VLOOKUP($B697,'COMPOSIÇÕES COMPLEMENTARES '!$C:$K,6,0),"")))</f>
        <v/>
      </c>
      <c r="G697" s="619" t="str">
        <f>IF($B697="","",IFERROR(VLOOKUP($B697,SERVIÇOS!$A:$F,5,0),IFERROR(VLOOKUP($B697,'COMPOSIÇÕES COMPLEMENTARES '!$C:$K,7,0),"")))</f>
        <v/>
      </c>
      <c r="H697" s="619" t="str">
        <f t="shared" si="249"/>
        <v/>
      </c>
      <c r="I697" s="619" t="str">
        <f t="shared" si="256"/>
        <v/>
      </c>
      <c r="J697" s="619" t="str">
        <f t="shared" si="257"/>
        <v/>
      </c>
      <c r="K697" s="619" t="str">
        <f t="shared" si="258"/>
        <v/>
      </c>
      <c r="L697" s="619"/>
      <c r="N697" s="433"/>
      <c r="O697" s="434" t="str">
        <f t="shared" si="251"/>
        <v/>
      </c>
      <c r="P697" s="433"/>
      <c r="Q697" s="435" t="str">
        <f t="shared" si="252"/>
        <v/>
      </c>
      <c r="R697" s="433"/>
      <c r="S697" s="436" t="str">
        <f t="shared" si="253"/>
        <v/>
      </c>
      <c r="T697" s="437">
        <f ca="1">SUMIF($N$8:S$9,"QUANT.",N697:S697)</f>
        <v>0</v>
      </c>
      <c r="U697" s="438">
        <f t="shared" ca="1" si="248"/>
        <v>0</v>
      </c>
      <c r="V697" s="450" t="str">
        <f t="shared" si="250"/>
        <v/>
      </c>
      <c r="W697" s="451">
        <f t="shared" ca="1" si="254"/>
        <v>0</v>
      </c>
      <c r="X697" s="451" t="e">
        <f t="shared" ca="1" si="255"/>
        <v>#VALUE!</v>
      </c>
    </row>
    <row r="698" spans="1:24">
      <c r="A698" s="615"/>
      <c r="B698" s="621"/>
      <c r="C698" s="595" t="str">
        <f>IF($B698="","",IFERROR(VLOOKUP($B698,SERVIÇOS!$A:$F,2,0),IFERROR(VLOOKUP($B698,'COMPOSIÇÕES COMPLEMENTARES '!$C:$K,2,0),"")))</f>
        <v/>
      </c>
      <c r="D698" s="617" t="str">
        <f>IF($B698="","",IFERROR(VLOOKUP($B698,SERVIÇOS!$A:$F,3,0),IFERROR(VLOOKUP($B698,'COMPOSIÇÕES COMPLEMENTARES '!$C:$K,3,0),"")))</f>
        <v/>
      </c>
      <c r="E698" s="618"/>
      <c r="F698" s="619" t="str">
        <f>IF($B698="","",IFERROR(VLOOKUP($B698,SERVIÇOS!$A:$F,4,0),IFERROR(VLOOKUP($B698,'COMPOSIÇÕES COMPLEMENTARES '!$C:$K,6,0),"")))</f>
        <v/>
      </c>
      <c r="G698" s="619" t="str">
        <f>IF($B698="","",IFERROR(VLOOKUP($B698,SERVIÇOS!$A:$F,5,0),IFERROR(VLOOKUP($B698,'COMPOSIÇÕES COMPLEMENTARES '!$C:$K,7,0),"")))</f>
        <v/>
      </c>
      <c r="H698" s="619" t="str">
        <f t="shared" si="249"/>
        <v/>
      </c>
      <c r="I698" s="619" t="str">
        <f t="shared" si="256"/>
        <v/>
      </c>
      <c r="J698" s="619" t="str">
        <f t="shared" si="257"/>
        <v/>
      </c>
      <c r="K698" s="619" t="str">
        <f t="shared" si="258"/>
        <v/>
      </c>
      <c r="L698" s="619"/>
      <c r="N698" s="433"/>
      <c r="O698" s="434" t="str">
        <f t="shared" si="251"/>
        <v/>
      </c>
      <c r="P698" s="433"/>
      <c r="Q698" s="435" t="str">
        <f t="shared" si="252"/>
        <v/>
      </c>
      <c r="R698" s="433"/>
      <c r="S698" s="436" t="str">
        <f t="shared" si="253"/>
        <v/>
      </c>
      <c r="T698" s="437">
        <f ca="1">SUMIF($N$8:S$9,"QUANT.",N698:S698)</f>
        <v>0</v>
      </c>
      <c r="U698" s="438">
        <f t="shared" ca="1" si="248"/>
        <v>0</v>
      </c>
      <c r="V698" s="450" t="str">
        <f t="shared" si="250"/>
        <v/>
      </c>
      <c r="W698" s="451">
        <f t="shared" ca="1" si="254"/>
        <v>0</v>
      </c>
      <c r="X698" s="451" t="e">
        <f t="shared" ca="1" si="255"/>
        <v>#VALUE!</v>
      </c>
    </row>
    <row r="699" spans="1:24">
      <c r="A699" s="615"/>
      <c r="B699" s="621"/>
      <c r="C699" s="595" t="str">
        <f>IF($B699="","",IFERROR(VLOOKUP($B699,SERVIÇOS!$A:$F,2,0),IFERROR(VLOOKUP($B699,'COMPOSIÇÕES COMPLEMENTARES '!$C:$K,2,0),"")))</f>
        <v/>
      </c>
      <c r="D699" s="617" t="str">
        <f>IF($B699="","",IFERROR(VLOOKUP($B699,SERVIÇOS!$A:$F,3,0),IFERROR(VLOOKUP($B699,'COMPOSIÇÕES COMPLEMENTARES '!$C:$K,3,0),"")))</f>
        <v/>
      </c>
      <c r="E699" s="618"/>
      <c r="F699" s="619" t="str">
        <f>IF($B699="","",IFERROR(VLOOKUP($B699,SERVIÇOS!$A:$F,4,0),IFERROR(VLOOKUP($B699,'COMPOSIÇÕES COMPLEMENTARES '!$C:$K,6,0),"")))</f>
        <v/>
      </c>
      <c r="G699" s="619" t="str">
        <f>IF($B699="","",IFERROR(VLOOKUP($B699,SERVIÇOS!$A:$F,5,0),IFERROR(VLOOKUP($B699,'COMPOSIÇÕES COMPLEMENTARES '!$C:$K,7,0),"")))</f>
        <v/>
      </c>
      <c r="H699" s="619" t="str">
        <f t="shared" si="249"/>
        <v/>
      </c>
      <c r="I699" s="619" t="str">
        <f t="shared" si="256"/>
        <v/>
      </c>
      <c r="J699" s="619" t="str">
        <f t="shared" si="257"/>
        <v/>
      </c>
      <c r="K699" s="619" t="str">
        <f t="shared" si="258"/>
        <v/>
      </c>
      <c r="L699" s="619"/>
      <c r="N699" s="433"/>
      <c r="O699" s="434" t="str">
        <f t="shared" si="251"/>
        <v/>
      </c>
      <c r="P699" s="433"/>
      <c r="Q699" s="435" t="str">
        <f t="shared" si="252"/>
        <v/>
      </c>
      <c r="R699" s="433"/>
      <c r="S699" s="436" t="str">
        <f t="shared" si="253"/>
        <v/>
      </c>
      <c r="T699" s="437">
        <f ca="1">SUMIF($N$8:S$9,"QUANT.",N699:S699)</f>
        <v>0</v>
      </c>
      <c r="U699" s="438">
        <f t="shared" ca="1" si="248"/>
        <v>0</v>
      </c>
      <c r="V699" s="450" t="str">
        <f t="shared" si="250"/>
        <v/>
      </c>
      <c r="W699" s="451">
        <f t="shared" ca="1" si="254"/>
        <v>0</v>
      </c>
      <c r="X699" s="451" t="e">
        <f t="shared" ca="1" si="255"/>
        <v>#VALUE!</v>
      </c>
    </row>
    <row r="700" spans="1:24">
      <c r="A700" s="615"/>
      <c r="B700" s="621"/>
      <c r="C700" s="595" t="str">
        <f>IF($B700="","",IFERROR(VLOOKUP($B700,SERVIÇOS!$A:$F,2,0),IFERROR(VLOOKUP($B700,'COMPOSIÇÕES COMPLEMENTARES '!$C:$K,2,0),"")))</f>
        <v/>
      </c>
      <c r="D700" s="617" t="str">
        <f>IF($B700="","",IFERROR(VLOOKUP($B700,SERVIÇOS!$A:$F,3,0),IFERROR(VLOOKUP($B700,'COMPOSIÇÕES COMPLEMENTARES '!$C:$K,3,0),"")))</f>
        <v/>
      </c>
      <c r="E700" s="618"/>
      <c r="F700" s="619" t="str">
        <f>IF($B700="","",IFERROR(VLOOKUP($B700,SERVIÇOS!$A:$F,4,0),IFERROR(VLOOKUP($B700,'COMPOSIÇÕES COMPLEMENTARES '!$C:$K,6,0),"")))</f>
        <v/>
      </c>
      <c r="G700" s="619" t="str">
        <f>IF($B700="","",IFERROR(VLOOKUP($B700,SERVIÇOS!$A:$F,5,0),IFERROR(VLOOKUP($B700,'COMPOSIÇÕES COMPLEMENTARES '!$C:$K,7,0),"")))</f>
        <v/>
      </c>
      <c r="H700" s="619" t="str">
        <f t="shared" si="249"/>
        <v/>
      </c>
      <c r="I700" s="619" t="str">
        <f t="shared" si="256"/>
        <v/>
      </c>
      <c r="J700" s="619" t="str">
        <f t="shared" si="257"/>
        <v/>
      </c>
      <c r="K700" s="619" t="str">
        <f t="shared" si="258"/>
        <v/>
      </c>
      <c r="L700" s="619"/>
      <c r="N700" s="433"/>
      <c r="O700" s="434" t="str">
        <f t="shared" si="251"/>
        <v/>
      </c>
      <c r="P700" s="433"/>
      <c r="Q700" s="435" t="str">
        <f t="shared" si="252"/>
        <v/>
      </c>
      <c r="R700" s="433"/>
      <c r="S700" s="436" t="str">
        <f t="shared" si="253"/>
        <v/>
      </c>
      <c r="T700" s="437">
        <f ca="1">SUMIF($N$8:S$9,"QUANT.",N700:S700)</f>
        <v>0</v>
      </c>
      <c r="U700" s="438">
        <f t="shared" ca="1" si="248"/>
        <v>0</v>
      </c>
      <c r="V700" s="450" t="str">
        <f t="shared" si="250"/>
        <v/>
      </c>
      <c r="W700" s="451">
        <f t="shared" ca="1" si="254"/>
        <v>0</v>
      </c>
      <c r="X700" s="451" t="e">
        <f t="shared" ca="1" si="255"/>
        <v>#VALUE!</v>
      </c>
    </row>
    <row r="701" spans="1:24">
      <c r="A701" s="615"/>
      <c r="B701" s="621"/>
      <c r="C701" s="595" t="str">
        <f>IF($B701="","",IFERROR(VLOOKUP($B701,SERVIÇOS!$A:$F,2,0),IFERROR(VLOOKUP($B701,'COMPOSIÇÕES COMPLEMENTARES '!$C:$K,2,0),"")))</f>
        <v/>
      </c>
      <c r="D701" s="617" t="str">
        <f>IF($B701="","",IFERROR(VLOOKUP($B701,SERVIÇOS!$A:$F,3,0),IFERROR(VLOOKUP($B701,'COMPOSIÇÕES COMPLEMENTARES '!$C:$K,3,0),"")))</f>
        <v/>
      </c>
      <c r="E701" s="618"/>
      <c r="F701" s="619" t="str">
        <f>IF($B701="","",IFERROR(VLOOKUP($B701,SERVIÇOS!$A:$F,4,0),IFERROR(VLOOKUP($B701,'COMPOSIÇÕES COMPLEMENTARES '!$C:$K,6,0),"")))</f>
        <v/>
      </c>
      <c r="G701" s="619" t="str">
        <f>IF($B701="","",IFERROR(VLOOKUP($B701,SERVIÇOS!$A:$F,5,0),IFERROR(VLOOKUP($B701,'COMPOSIÇÕES COMPLEMENTARES '!$C:$K,7,0),"")))</f>
        <v/>
      </c>
      <c r="H701" s="619" t="str">
        <f t="shared" si="249"/>
        <v/>
      </c>
      <c r="I701" s="619" t="str">
        <f t="shared" si="256"/>
        <v/>
      </c>
      <c r="J701" s="619" t="str">
        <f t="shared" si="257"/>
        <v/>
      </c>
      <c r="K701" s="619" t="str">
        <f t="shared" si="258"/>
        <v/>
      </c>
      <c r="L701" s="619"/>
      <c r="N701" s="433"/>
      <c r="O701" s="434" t="str">
        <f t="shared" si="251"/>
        <v/>
      </c>
      <c r="P701" s="433"/>
      <c r="Q701" s="435" t="str">
        <f t="shared" si="252"/>
        <v/>
      </c>
      <c r="R701" s="433"/>
      <c r="S701" s="436" t="str">
        <f t="shared" si="253"/>
        <v/>
      </c>
      <c r="T701" s="437">
        <f ca="1">SUMIF($N$8:S$9,"QUANT.",N701:S701)</f>
        <v>0</v>
      </c>
      <c r="U701" s="438">
        <f t="shared" ca="1" si="248"/>
        <v>0</v>
      </c>
      <c r="V701" s="450" t="str">
        <f t="shared" si="250"/>
        <v/>
      </c>
      <c r="W701" s="451">
        <f t="shared" ca="1" si="254"/>
        <v>0</v>
      </c>
      <c r="X701" s="451" t="e">
        <f t="shared" ca="1" si="255"/>
        <v>#VALUE!</v>
      </c>
    </row>
    <row r="702" spans="1:24">
      <c r="A702" s="615"/>
      <c r="B702" s="621"/>
      <c r="C702" s="595" t="str">
        <f>IF($B702="","",IFERROR(VLOOKUP($B702,SERVIÇOS!$A:$F,2,0),IFERROR(VLOOKUP($B702,'COMPOSIÇÕES COMPLEMENTARES '!$C:$K,2,0),"")))</f>
        <v/>
      </c>
      <c r="D702" s="617" t="str">
        <f>IF($B702="","",IFERROR(VLOOKUP($B702,SERVIÇOS!$A:$F,3,0),IFERROR(VLOOKUP($B702,'COMPOSIÇÕES COMPLEMENTARES '!$C:$K,3,0),"")))</f>
        <v/>
      </c>
      <c r="E702" s="618"/>
      <c r="F702" s="619" t="str">
        <f>IF($B702="","",IFERROR(VLOOKUP($B702,SERVIÇOS!$A:$F,4,0),IFERROR(VLOOKUP($B702,'COMPOSIÇÕES COMPLEMENTARES '!$C:$K,6,0),"")))</f>
        <v/>
      </c>
      <c r="G702" s="619" t="str">
        <f>IF($B702="","",IFERROR(VLOOKUP($B702,SERVIÇOS!$A:$F,5,0),IFERROR(VLOOKUP($B702,'COMPOSIÇÕES COMPLEMENTARES '!$C:$K,7,0),"")))</f>
        <v/>
      </c>
      <c r="H702" s="619" t="str">
        <f t="shared" si="249"/>
        <v/>
      </c>
      <c r="I702" s="619" t="str">
        <f t="shared" si="256"/>
        <v/>
      </c>
      <c r="J702" s="619" t="str">
        <f t="shared" si="257"/>
        <v/>
      </c>
      <c r="K702" s="619" t="str">
        <f t="shared" si="258"/>
        <v/>
      </c>
      <c r="L702" s="619"/>
      <c r="N702" s="433"/>
      <c r="O702" s="434" t="str">
        <f t="shared" si="251"/>
        <v/>
      </c>
      <c r="P702" s="433"/>
      <c r="Q702" s="435" t="str">
        <f t="shared" si="252"/>
        <v/>
      </c>
      <c r="R702" s="433"/>
      <c r="S702" s="436" t="str">
        <f t="shared" si="253"/>
        <v/>
      </c>
      <c r="T702" s="437">
        <f ca="1">SUMIF($N$8:S$9,"QUANT.",N702:S702)</f>
        <v>0</v>
      </c>
      <c r="U702" s="438">
        <f t="shared" ref="U702:U765" ca="1" si="259">SUMIF($N$8:$S$9,"CUSTO",N702:S702)</f>
        <v>0</v>
      </c>
      <c r="V702" s="450" t="str">
        <f t="shared" si="250"/>
        <v/>
      </c>
      <c r="W702" s="451">
        <f t="shared" ca="1" si="254"/>
        <v>0</v>
      </c>
      <c r="X702" s="451" t="e">
        <f t="shared" ca="1" si="255"/>
        <v>#VALUE!</v>
      </c>
    </row>
    <row r="703" spans="1:24">
      <c r="A703" s="615"/>
      <c r="B703" s="621"/>
      <c r="C703" s="595" t="str">
        <f>IF($B703="","",IFERROR(VLOOKUP($B703,SERVIÇOS!$A:$F,2,0),IFERROR(VLOOKUP($B703,'COMPOSIÇÕES COMPLEMENTARES '!$C:$K,2,0),"")))</f>
        <v/>
      </c>
      <c r="D703" s="617" t="str">
        <f>IF($B703="","",IFERROR(VLOOKUP($B703,SERVIÇOS!$A:$F,3,0),IFERROR(VLOOKUP($B703,'COMPOSIÇÕES COMPLEMENTARES '!$C:$K,3,0),"")))</f>
        <v/>
      </c>
      <c r="E703" s="618"/>
      <c r="F703" s="619" t="str">
        <f>IF($B703="","",IFERROR(VLOOKUP($B703,SERVIÇOS!$A:$F,4,0),IFERROR(VLOOKUP($B703,'COMPOSIÇÕES COMPLEMENTARES '!$C:$K,6,0),"")))</f>
        <v/>
      </c>
      <c r="G703" s="619" t="str">
        <f>IF($B703="","",IFERROR(VLOOKUP($B703,SERVIÇOS!$A:$F,5,0),IFERROR(VLOOKUP($B703,'COMPOSIÇÕES COMPLEMENTARES '!$C:$K,7,0),"")))</f>
        <v/>
      </c>
      <c r="H703" s="619" t="str">
        <f t="shared" ref="H703:H766" si="260">IF(E703="","",F703+G703)</f>
        <v/>
      </c>
      <c r="I703" s="619" t="str">
        <f t="shared" si="256"/>
        <v/>
      </c>
      <c r="J703" s="619" t="str">
        <f t="shared" si="257"/>
        <v/>
      </c>
      <c r="K703" s="619" t="str">
        <f t="shared" si="258"/>
        <v/>
      </c>
      <c r="L703" s="619"/>
      <c r="N703" s="433"/>
      <c r="O703" s="434" t="str">
        <f t="shared" si="251"/>
        <v/>
      </c>
      <c r="P703" s="433"/>
      <c r="Q703" s="435" t="str">
        <f t="shared" si="252"/>
        <v/>
      </c>
      <c r="R703" s="433"/>
      <c r="S703" s="436" t="str">
        <f t="shared" si="253"/>
        <v/>
      </c>
      <c r="T703" s="437">
        <f ca="1">SUMIF($N$8:S$9,"QUANT.",N703:S703)</f>
        <v>0</v>
      </c>
      <c r="U703" s="438">
        <f t="shared" ca="1" si="259"/>
        <v>0</v>
      </c>
      <c r="V703" s="450" t="str">
        <f t="shared" ref="V703:V766" si="261">IF(B703&lt;&gt;"",IF(U703=0,"MEDIR",IF(K703-U703=0,"OK",IF(K703-U703&gt;0,"MEDIR","ALERTA!"))),"")</f>
        <v/>
      </c>
      <c r="W703" s="451">
        <f t="shared" ca="1" si="254"/>
        <v>0</v>
      </c>
      <c r="X703" s="451" t="e">
        <f t="shared" ca="1" si="255"/>
        <v>#VALUE!</v>
      </c>
    </row>
    <row r="704" spans="1:24">
      <c r="A704" s="615"/>
      <c r="B704" s="621"/>
      <c r="C704" s="595" t="str">
        <f>IF($B704="","",IFERROR(VLOOKUP($B704,SERVIÇOS!$A:$F,2,0),IFERROR(VLOOKUP($B704,'COMPOSIÇÕES COMPLEMENTARES '!$C:$K,2,0),"")))</f>
        <v/>
      </c>
      <c r="D704" s="617" t="str">
        <f>IF($B704="","",IFERROR(VLOOKUP($B704,SERVIÇOS!$A:$F,3,0),IFERROR(VLOOKUP($B704,'COMPOSIÇÕES COMPLEMENTARES '!$C:$K,3,0),"")))</f>
        <v/>
      </c>
      <c r="E704" s="618"/>
      <c r="F704" s="619" t="str">
        <f>IF($B704="","",IFERROR(VLOOKUP($B704,SERVIÇOS!$A:$F,4,0),IFERROR(VLOOKUP($B704,'COMPOSIÇÕES COMPLEMENTARES '!$C:$K,6,0),"")))</f>
        <v/>
      </c>
      <c r="G704" s="619" t="str">
        <f>IF($B704="","",IFERROR(VLOOKUP($B704,SERVIÇOS!$A:$F,5,0),IFERROR(VLOOKUP($B704,'COMPOSIÇÕES COMPLEMENTARES '!$C:$K,7,0),"")))</f>
        <v/>
      </c>
      <c r="H704" s="619" t="str">
        <f t="shared" si="260"/>
        <v/>
      </c>
      <c r="I704" s="619" t="str">
        <f t="shared" si="256"/>
        <v/>
      </c>
      <c r="J704" s="619" t="str">
        <f t="shared" si="257"/>
        <v/>
      </c>
      <c r="K704" s="619" t="str">
        <f t="shared" si="258"/>
        <v/>
      </c>
      <c r="L704" s="619"/>
      <c r="N704" s="433"/>
      <c r="O704" s="434" t="str">
        <f t="shared" ref="O704:O767" si="262">IF(OR(N704="",$K704=""),"",(N704/$E704)*$K704)</f>
        <v/>
      </c>
      <c r="P704" s="433"/>
      <c r="Q704" s="435" t="str">
        <f t="shared" ref="Q704:Q767" si="263">IF(OR(P704="",$K704=""),"",(P704/$E704)*$K704)</f>
        <v/>
      </c>
      <c r="R704" s="433"/>
      <c r="S704" s="436" t="str">
        <f t="shared" ref="S704:S767" si="264">IF(OR(R704="",$K704=""),"",(R704/$E704)*$K704)</f>
        <v/>
      </c>
      <c r="T704" s="437">
        <f ca="1">SUMIF($N$8:S$9,"QUANT.",N704:S704)</f>
        <v>0</v>
      </c>
      <c r="U704" s="438">
        <f t="shared" ca="1" si="259"/>
        <v>0</v>
      </c>
      <c r="V704" s="450" t="str">
        <f t="shared" si="261"/>
        <v/>
      </c>
      <c r="W704" s="451">
        <f t="shared" ref="W704:W767" ca="1" si="265">IF(T704="",0,E704-T704)</f>
        <v>0</v>
      </c>
      <c r="X704" s="451" t="e">
        <f t="shared" ref="X704:X767" ca="1" si="266">IF(U704="",0,K704-U704)</f>
        <v>#VALUE!</v>
      </c>
    </row>
    <row r="705" spans="1:24">
      <c r="A705" s="615"/>
      <c r="B705" s="621"/>
      <c r="C705" s="595" t="str">
        <f>IF($B705="","",IFERROR(VLOOKUP($B705,SERVIÇOS!$A:$F,2,0),IFERROR(VLOOKUP($B705,'COMPOSIÇÕES COMPLEMENTARES '!$C:$K,2,0),"")))</f>
        <v/>
      </c>
      <c r="D705" s="617" t="str">
        <f>IF($B705="","",IFERROR(VLOOKUP($B705,SERVIÇOS!$A:$F,3,0),IFERROR(VLOOKUP($B705,'COMPOSIÇÕES COMPLEMENTARES '!$C:$K,3,0),"")))</f>
        <v/>
      </c>
      <c r="E705" s="618"/>
      <c r="F705" s="619" t="str">
        <f>IF($B705="","",IFERROR(VLOOKUP($B705,SERVIÇOS!$A:$F,4,0),IFERROR(VLOOKUP($B705,'COMPOSIÇÕES COMPLEMENTARES '!$C:$K,6,0),"")))</f>
        <v/>
      </c>
      <c r="G705" s="619" t="str">
        <f>IF($B705="","",IFERROR(VLOOKUP($B705,SERVIÇOS!$A:$F,5,0),IFERROR(VLOOKUP($B705,'COMPOSIÇÕES COMPLEMENTARES '!$C:$K,7,0),"")))</f>
        <v/>
      </c>
      <c r="H705" s="619" t="str">
        <f t="shared" si="260"/>
        <v/>
      </c>
      <c r="I705" s="619" t="str">
        <f t="shared" si="256"/>
        <v/>
      </c>
      <c r="J705" s="619" t="str">
        <f t="shared" si="257"/>
        <v/>
      </c>
      <c r="K705" s="619" t="str">
        <f t="shared" si="258"/>
        <v/>
      </c>
      <c r="L705" s="619"/>
      <c r="N705" s="433"/>
      <c r="O705" s="434" t="str">
        <f t="shared" si="262"/>
        <v/>
      </c>
      <c r="P705" s="433"/>
      <c r="Q705" s="435" t="str">
        <f t="shared" si="263"/>
        <v/>
      </c>
      <c r="R705" s="433"/>
      <c r="S705" s="436" t="str">
        <f t="shared" si="264"/>
        <v/>
      </c>
      <c r="T705" s="437">
        <f ca="1">SUMIF($N$8:S$9,"QUANT.",N705:S705)</f>
        <v>0</v>
      </c>
      <c r="U705" s="438">
        <f t="shared" ca="1" si="259"/>
        <v>0</v>
      </c>
      <c r="V705" s="450" t="str">
        <f t="shared" si="261"/>
        <v/>
      </c>
      <c r="W705" s="451">
        <f t="shared" ca="1" si="265"/>
        <v>0</v>
      </c>
      <c r="X705" s="451" t="e">
        <f t="shared" ca="1" si="266"/>
        <v>#VALUE!</v>
      </c>
    </row>
    <row r="706" spans="1:24">
      <c r="A706" s="615"/>
      <c r="B706" s="621"/>
      <c r="C706" s="595" t="str">
        <f>IF($B706="","",IFERROR(VLOOKUP($B706,SERVIÇOS!$A:$F,2,0),IFERROR(VLOOKUP($B706,'COMPOSIÇÕES COMPLEMENTARES '!$C:$K,2,0),"")))</f>
        <v/>
      </c>
      <c r="D706" s="617" t="str">
        <f>IF($B706="","",IFERROR(VLOOKUP($B706,SERVIÇOS!$A:$F,3,0),IFERROR(VLOOKUP($B706,'COMPOSIÇÕES COMPLEMENTARES '!$C:$K,3,0),"")))</f>
        <v/>
      </c>
      <c r="E706" s="618"/>
      <c r="F706" s="619" t="str">
        <f>IF($B706="","",IFERROR(VLOOKUP($B706,SERVIÇOS!$A:$F,4,0),IFERROR(VLOOKUP($B706,'COMPOSIÇÕES COMPLEMENTARES '!$C:$K,6,0),"")))</f>
        <v/>
      </c>
      <c r="G706" s="619" t="str">
        <f>IF($B706="","",IFERROR(VLOOKUP($B706,SERVIÇOS!$A:$F,5,0),IFERROR(VLOOKUP($B706,'COMPOSIÇÕES COMPLEMENTARES '!$C:$K,7,0),"")))</f>
        <v/>
      </c>
      <c r="H706" s="619" t="str">
        <f t="shared" si="260"/>
        <v/>
      </c>
      <c r="I706" s="619" t="str">
        <f t="shared" si="256"/>
        <v/>
      </c>
      <c r="J706" s="619" t="str">
        <f t="shared" si="257"/>
        <v/>
      </c>
      <c r="K706" s="619" t="str">
        <f t="shared" si="258"/>
        <v/>
      </c>
      <c r="L706" s="619"/>
      <c r="N706" s="433"/>
      <c r="O706" s="434" t="str">
        <f t="shared" si="262"/>
        <v/>
      </c>
      <c r="P706" s="433"/>
      <c r="Q706" s="435" t="str">
        <f t="shared" si="263"/>
        <v/>
      </c>
      <c r="R706" s="433"/>
      <c r="S706" s="436" t="str">
        <f t="shared" si="264"/>
        <v/>
      </c>
      <c r="T706" s="437">
        <f ca="1">SUMIF($N$8:S$9,"QUANT.",N706:S706)</f>
        <v>0</v>
      </c>
      <c r="U706" s="438">
        <f t="shared" ca="1" si="259"/>
        <v>0</v>
      </c>
      <c r="V706" s="450" t="str">
        <f t="shared" si="261"/>
        <v/>
      </c>
      <c r="W706" s="451">
        <f t="shared" ca="1" si="265"/>
        <v>0</v>
      </c>
      <c r="X706" s="451" t="e">
        <f t="shared" ca="1" si="266"/>
        <v>#VALUE!</v>
      </c>
    </row>
    <row r="707" spans="1:24">
      <c r="A707" s="615"/>
      <c r="B707" s="621"/>
      <c r="C707" s="595" t="str">
        <f>IF($B707="","",IFERROR(VLOOKUP($B707,SERVIÇOS!$A:$F,2,0),IFERROR(VLOOKUP($B707,'COMPOSIÇÕES COMPLEMENTARES '!$C:$K,2,0),"")))</f>
        <v/>
      </c>
      <c r="D707" s="617" t="str">
        <f>IF($B707="","",IFERROR(VLOOKUP($B707,SERVIÇOS!$A:$F,3,0),IFERROR(VLOOKUP($B707,'COMPOSIÇÕES COMPLEMENTARES '!$C:$K,3,0),"")))</f>
        <v/>
      </c>
      <c r="E707" s="618"/>
      <c r="F707" s="619" t="str">
        <f>IF($B707="","",IFERROR(VLOOKUP($B707,SERVIÇOS!$A:$F,4,0),IFERROR(VLOOKUP($B707,'COMPOSIÇÕES COMPLEMENTARES '!$C:$K,6,0),"")))</f>
        <v/>
      </c>
      <c r="G707" s="619" t="str">
        <f>IF($B707="","",IFERROR(VLOOKUP($B707,SERVIÇOS!$A:$F,5,0),IFERROR(VLOOKUP($B707,'COMPOSIÇÕES COMPLEMENTARES '!$C:$K,7,0),"")))</f>
        <v/>
      </c>
      <c r="H707" s="619" t="str">
        <f t="shared" si="260"/>
        <v/>
      </c>
      <c r="I707" s="619" t="str">
        <f t="shared" si="256"/>
        <v/>
      </c>
      <c r="J707" s="619" t="str">
        <f t="shared" si="257"/>
        <v/>
      </c>
      <c r="K707" s="619" t="str">
        <f t="shared" si="258"/>
        <v/>
      </c>
      <c r="L707" s="619"/>
      <c r="N707" s="433"/>
      <c r="O707" s="434" t="str">
        <f t="shared" si="262"/>
        <v/>
      </c>
      <c r="P707" s="433"/>
      <c r="Q707" s="435" t="str">
        <f t="shared" si="263"/>
        <v/>
      </c>
      <c r="R707" s="433"/>
      <c r="S707" s="436" t="str">
        <f t="shared" si="264"/>
        <v/>
      </c>
      <c r="T707" s="437">
        <f ca="1">SUMIF($N$8:S$9,"QUANT.",N707:S707)</f>
        <v>0</v>
      </c>
      <c r="U707" s="438">
        <f t="shared" ca="1" si="259"/>
        <v>0</v>
      </c>
      <c r="V707" s="450" t="str">
        <f t="shared" si="261"/>
        <v/>
      </c>
      <c r="W707" s="451">
        <f t="shared" ca="1" si="265"/>
        <v>0</v>
      </c>
      <c r="X707" s="451" t="e">
        <f t="shared" ca="1" si="266"/>
        <v>#VALUE!</v>
      </c>
    </row>
    <row r="708" spans="1:24">
      <c r="A708" s="615"/>
      <c r="B708" s="621"/>
      <c r="C708" s="595" t="str">
        <f>IF($B708="","",IFERROR(VLOOKUP($B708,SERVIÇOS!$A:$F,2,0),IFERROR(VLOOKUP($B708,'COMPOSIÇÕES COMPLEMENTARES '!$C:$K,2,0),"")))</f>
        <v/>
      </c>
      <c r="D708" s="617" t="str">
        <f>IF($B708="","",IFERROR(VLOOKUP($B708,SERVIÇOS!$A:$F,3,0),IFERROR(VLOOKUP($B708,'COMPOSIÇÕES COMPLEMENTARES '!$C:$K,3,0),"")))</f>
        <v/>
      </c>
      <c r="E708" s="618"/>
      <c r="F708" s="619" t="str">
        <f>IF($B708="","",IFERROR(VLOOKUP($B708,SERVIÇOS!$A:$F,4,0),IFERROR(VLOOKUP($B708,'COMPOSIÇÕES COMPLEMENTARES '!$C:$K,6,0),"")))</f>
        <v/>
      </c>
      <c r="G708" s="619" t="str">
        <f>IF($B708="","",IFERROR(VLOOKUP($B708,SERVIÇOS!$A:$F,5,0),IFERROR(VLOOKUP($B708,'COMPOSIÇÕES COMPLEMENTARES '!$C:$K,7,0),"")))</f>
        <v/>
      </c>
      <c r="H708" s="619" t="str">
        <f t="shared" si="260"/>
        <v/>
      </c>
      <c r="I708" s="619" t="str">
        <f t="shared" si="256"/>
        <v/>
      </c>
      <c r="J708" s="619" t="str">
        <f t="shared" si="257"/>
        <v/>
      </c>
      <c r="K708" s="619" t="str">
        <f t="shared" si="258"/>
        <v/>
      </c>
      <c r="L708" s="619"/>
      <c r="N708" s="433"/>
      <c r="O708" s="434" t="str">
        <f t="shared" si="262"/>
        <v/>
      </c>
      <c r="P708" s="433"/>
      <c r="Q708" s="435" t="str">
        <f t="shared" si="263"/>
        <v/>
      </c>
      <c r="R708" s="433"/>
      <c r="S708" s="436" t="str">
        <f t="shared" si="264"/>
        <v/>
      </c>
      <c r="T708" s="437">
        <f ca="1">SUMIF($N$8:S$9,"QUANT.",N708:S708)</f>
        <v>0</v>
      </c>
      <c r="U708" s="438">
        <f t="shared" ca="1" si="259"/>
        <v>0</v>
      </c>
      <c r="V708" s="450" t="str">
        <f t="shared" si="261"/>
        <v/>
      </c>
      <c r="W708" s="451">
        <f t="shared" ca="1" si="265"/>
        <v>0</v>
      </c>
      <c r="X708" s="451" t="e">
        <f t="shared" ca="1" si="266"/>
        <v>#VALUE!</v>
      </c>
    </row>
    <row r="709" spans="1:24">
      <c r="A709" s="615"/>
      <c r="B709" s="621"/>
      <c r="C709" s="595" t="str">
        <f>IF($B709="","",IFERROR(VLOOKUP($B709,SERVIÇOS!$A:$F,2,0),IFERROR(VLOOKUP($B709,'COMPOSIÇÕES COMPLEMENTARES '!$C:$K,2,0),"")))</f>
        <v/>
      </c>
      <c r="D709" s="617" t="str">
        <f>IF($B709="","",IFERROR(VLOOKUP($B709,SERVIÇOS!$A:$F,3,0),IFERROR(VLOOKUP($B709,'COMPOSIÇÕES COMPLEMENTARES '!$C:$K,3,0),"")))</f>
        <v/>
      </c>
      <c r="E709" s="618"/>
      <c r="F709" s="619" t="str">
        <f>IF($B709="","",IFERROR(VLOOKUP($B709,SERVIÇOS!$A:$F,4,0),IFERROR(VLOOKUP($B709,'COMPOSIÇÕES COMPLEMENTARES '!$C:$K,6,0),"")))</f>
        <v/>
      </c>
      <c r="G709" s="619" t="str">
        <f>IF($B709="","",IFERROR(VLOOKUP($B709,SERVIÇOS!$A:$F,5,0),IFERROR(VLOOKUP($B709,'COMPOSIÇÕES COMPLEMENTARES '!$C:$K,7,0),"")))</f>
        <v/>
      </c>
      <c r="H709" s="619" t="str">
        <f t="shared" si="260"/>
        <v/>
      </c>
      <c r="I709" s="619" t="str">
        <f t="shared" si="256"/>
        <v/>
      </c>
      <c r="J709" s="619" t="str">
        <f t="shared" si="257"/>
        <v/>
      </c>
      <c r="K709" s="619" t="str">
        <f t="shared" si="258"/>
        <v/>
      </c>
      <c r="L709" s="619"/>
      <c r="N709" s="433"/>
      <c r="O709" s="434" t="str">
        <f t="shared" si="262"/>
        <v/>
      </c>
      <c r="P709" s="433"/>
      <c r="Q709" s="435" t="str">
        <f t="shared" si="263"/>
        <v/>
      </c>
      <c r="R709" s="433"/>
      <c r="S709" s="436" t="str">
        <f t="shared" si="264"/>
        <v/>
      </c>
      <c r="T709" s="437">
        <f ca="1">SUMIF($N$8:S$9,"QUANT.",N709:S709)</f>
        <v>0</v>
      </c>
      <c r="U709" s="438">
        <f t="shared" ca="1" si="259"/>
        <v>0</v>
      </c>
      <c r="V709" s="450" t="str">
        <f t="shared" si="261"/>
        <v/>
      </c>
      <c r="W709" s="451">
        <f t="shared" ca="1" si="265"/>
        <v>0</v>
      </c>
      <c r="X709" s="451" t="e">
        <f t="shared" ca="1" si="266"/>
        <v>#VALUE!</v>
      </c>
    </row>
    <row r="710" spans="1:24">
      <c r="A710" s="615"/>
      <c r="B710" s="621"/>
      <c r="C710" s="595" t="str">
        <f>IF($B710="","",IFERROR(VLOOKUP($B710,SERVIÇOS!$A:$F,2,0),IFERROR(VLOOKUP($B710,'COMPOSIÇÕES COMPLEMENTARES '!$C:$K,2,0),"")))</f>
        <v/>
      </c>
      <c r="D710" s="617" t="str">
        <f>IF($B710="","",IFERROR(VLOOKUP($B710,SERVIÇOS!$A:$F,3,0),IFERROR(VLOOKUP($B710,'COMPOSIÇÕES COMPLEMENTARES '!$C:$K,3,0),"")))</f>
        <v/>
      </c>
      <c r="E710" s="618"/>
      <c r="F710" s="619" t="str">
        <f>IF($B710="","",IFERROR(VLOOKUP($B710,SERVIÇOS!$A:$F,4,0),IFERROR(VLOOKUP($B710,'COMPOSIÇÕES COMPLEMENTARES '!$C:$K,6,0),"")))</f>
        <v/>
      </c>
      <c r="G710" s="619" t="str">
        <f>IF($B710="","",IFERROR(VLOOKUP($B710,SERVIÇOS!$A:$F,5,0),IFERROR(VLOOKUP($B710,'COMPOSIÇÕES COMPLEMENTARES '!$C:$K,7,0),"")))</f>
        <v/>
      </c>
      <c r="H710" s="619" t="str">
        <f t="shared" si="260"/>
        <v/>
      </c>
      <c r="I710" s="619" t="str">
        <f t="shared" si="256"/>
        <v/>
      </c>
      <c r="J710" s="619" t="str">
        <f t="shared" si="257"/>
        <v/>
      </c>
      <c r="K710" s="619" t="str">
        <f t="shared" si="258"/>
        <v/>
      </c>
      <c r="L710" s="619"/>
      <c r="N710" s="433"/>
      <c r="O710" s="434" t="str">
        <f t="shared" si="262"/>
        <v/>
      </c>
      <c r="P710" s="433"/>
      <c r="Q710" s="435" t="str">
        <f t="shared" si="263"/>
        <v/>
      </c>
      <c r="R710" s="433"/>
      <c r="S710" s="436" t="str">
        <f t="shared" si="264"/>
        <v/>
      </c>
      <c r="T710" s="437">
        <f ca="1">SUMIF($N$8:S$9,"QUANT.",N710:S710)</f>
        <v>0</v>
      </c>
      <c r="U710" s="438">
        <f t="shared" ca="1" si="259"/>
        <v>0</v>
      </c>
      <c r="V710" s="450" t="str">
        <f t="shared" si="261"/>
        <v/>
      </c>
      <c r="W710" s="451">
        <f t="shared" ca="1" si="265"/>
        <v>0</v>
      </c>
      <c r="X710" s="451" t="e">
        <f t="shared" ca="1" si="266"/>
        <v>#VALUE!</v>
      </c>
    </row>
    <row r="711" spans="1:24">
      <c r="A711" s="615"/>
      <c r="B711" s="621"/>
      <c r="C711" s="595" t="str">
        <f>IF($B711="","",IFERROR(VLOOKUP($B711,SERVIÇOS!$A:$F,2,0),IFERROR(VLOOKUP($B711,'COMPOSIÇÕES COMPLEMENTARES '!$C:$K,2,0),"")))</f>
        <v/>
      </c>
      <c r="D711" s="617" t="str">
        <f>IF($B711="","",IFERROR(VLOOKUP($B711,SERVIÇOS!$A:$F,3,0),IFERROR(VLOOKUP($B711,'COMPOSIÇÕES COMPLEMENTARES '!$C:$K,3,0),"")))</f>
        <v/>
      </c>
      <c r="E711" s="618"/>
      <c r="F711" s="619" t="str">
        <f>IF($B711="","",IFERROR(VLOOKUP($B711,SERVIÇOS!$A:$F,4,0),IFERROR(VLOOKUP($B711,'COMPOSIÇÕES COMPLEMENTARES '!$C:$K,6,0),"")))</f>
        <v/>
      </c>
      <c r="G711" s="619" t="str">
        <f>IF($B711="","",IFERROR(VLOOKUP($B711,SERVIÇOS!$A:$F,5,0),IFERROR(VLOOKUP($B711,'COMPOSIÇÕES COMPLEMENTARES '!$C:$K,7,0),"")))</f>
        <v/>
      </c>
      <c r="H711" s="619" t="str">
        <f t="shared" si="260"/>
        <v/>
      </c>
      <c r="I711" s="619" t="str">
        <f t="shared" si="256"/>
        <v/>
      </c>
      <c r="J711" s="619" t="str">
        <f t="shared" si="257"/>
        <v/>
      </c>
      <c r="K711" s="619" t="str">
        <f t="shared" si="258"/>
        <v/>
      </c>
      <c r="L711" s="619"/>
      <c r="N711" s="433"/>
      <c r="O711" s="434" t="str">
        <f t="shared" si="262"/>
        <v/>
      </c>
      <c r="P711" s="433"/>
      <c r="Q711" s="435" t="str">
        <f t="shared" si="263"/>
        <v/>
      </c>
      <c r="R711" s="433"/>
      <c r="S711" s="436" t="str">
        <f t="shared" si="264"/>
        <v/>
      </c>
      <c r="T711" s="437">
        <f ca="1">SUMIF($N$8:S$9,"QUANT.",N711:S711)</f>
        <v>0</v>
      </c>
      <c r="U711" s="438">
        <f t="shared" ca="1" si="259"/>
        <v>0</v>
      </c>
      <c r="V711" s="450" t="str">
        <f t="shared" si="261"/>
        <v/>
      </c>
      <c r="W711" s="451">
        <f t="shared" ca="1" si="265"/>
        <v>0</v>
      </c>
      <c r="X711" s="451" t="e">
        <f t="shared" ca="1" si="266"/>
        <v>#VALUE!</v>
      </c>
    </row>
    <row r="712" spans="1:24">
      <c r="A712" s="615"/>
      <c r="B712" s="621"/>
      <c r="C712" s="595" t="str">
        <f>IF($B712="","",IFERROR(VLOOKUP($B712,SERVIÇOS!$A:$F,2,0),IFERROR(VLOOKUP($B712,'COMPOSIÇÕES COMPLEMENTARES '!$C:$K,2,0),"")))</f>
        <v/>
      </c>
      <c r="D712" s="617" t="str">
        <f>IF($B712="","",IFERROR(VLOOKUP($B712,SERVIÇOS!$A:$F,3,0),IFERROR(VLOOKUP($B712,'COMPOSIÇÕES COMPLEMENTARES '!$C:$K,3,0),"")))</f>
        <v/>
      </c>
      <c r="E712" s="618"/>
      <c r="F712" s="619" t="str">
        <f>IF($B712="","",IFERROR(VLOOKUP($B712,SERVIÇOS!$A:$F,4,0),IFERROR(VLOOKUP($B712,'COMPOSIÇÕES COMPLEMENTARES '!$C:$K,6,0),"")))</f>
        <v/>
      </c>
      <c r="G712" s="619" t="str">
        <f>IF($B712="","",IFERROR(VLOOKUP($B712,SERVIÇOS!$A:$F,5,0),IFERROR(VLOOKUP($B712,'COMPOSIÇÕES COMPLEMENTARES '!$C:$K,7,0),"")))</f>
        <v/>
      </c>
      <c r="H712" s="619" t="str">
        <f t="shared" si="260"/>
        <v/>
      </c>
      <c r="I712" s="619" t="str">
        <f t="shared" ref="I712:I775" si="267">IF(E712="","",TRUNC((E712*F712),2))</f>
        <v/>
      </c>
      <c r="J712" s="619" t="str">
        <f t="shared" ref="J712:J775" si="268">IF(E712="","",TRUNC((E712*G712),2))</f>
        <v/>
      </c>
      <c r="K712" s="619" t="str">
        <f t="shared" si="258"/>
        <v/>
      </c>
      <c r="L712" s="619"/>
      <c r="N712" s="433"/>
      <c r="O712" s="434" t="str">
        <f t="shared" si="262"/>
        <v/>
      </c>
      <c r="P712" s="433"/>
      <c r="Q712" s="435" t="str">
        <f t="shared" si="263"/>
        <v/>
      </c>
      <c r="R712" s="433"/>
      <c r="S712" s="436" t="str">
        <f t="shared" si="264"/>
        <v/>
      </c>
      <c r="T712" s="437">
        <f ca="1">SUMIF($N$8:S$9,"QUANT.",N712:S712)</f>
        <v>0</v>
      </c>
      <c r="U712" s="438">
        <f t="shared" ca="1" si="259"/>
        <v>0</v>
      </c>
      <c r="V712" s="450" t="str">
        <f t="shared" si="261"/>
        <v/>
      </c>
      <c r="W712" s="451">
        <f t="shared" ca="1" si="265"/>
        <v>0</v>
      </c>
      <c r="X712" s="451" t="e">
        <f t="shared" ca="1" si="266"/>
        <v>#VALUE!</v>
      </c>
    </row>
    <row r="713" spans="1:24">
      <c r="A713" s="615"/>
      <c r="B713" s="621"/>
      <c r="C713" s="595" t="str">
        <f>IF($B713="","",IFERROR(VLOOKUP($B713,SERVIÇOS!$A:$F,2,0),IFERROR(VLOOKUP($B713,'COMPOSIÇÕES COMPLEMENTARES '!$C:$K,2,0),"")))</f>
        <v/>
      </c>
      <c r="D713" s="617" t="str">
        <f>IF($B713="","",IFERROR(VLOOKUP($B713,SERVIÇOS!$A:$F,3,0),IFERROR(VLOOKUP($B713,'COMPOSIÇÕES COMPLEMENTARES '!$C:$K,3,0),"")))</f>
        <v/>
      </c>
      <c r="E713" s="618"/>
      <c r="F713" s="619" t="str">
        <f>IF($B713="","",IFERROR(VLOOKUP($B713,SERVIÇOS!$A:$F,4,0),IFERROR(VLOOKUP($B713,'COMPOSIÇÕES COMPLEMENTARES '!$C:$K,6,0),"")))</f>
        <v/>
      </c>
      <c r="G713" s="619" t="str">
        <f>IF($B713="","",IFERROR(VLOOKUP($B713,SERVIÇOS!$A:$F,5,0),IFERROR(VLOOKUP($B713,'COMPOSIÇÕES COMPLEMENTARES '!$C:$K,7,0),"")))</f>
        <v/>
      </c>
      <c r="H713" s="619" t="str">
        <f t="shared" si="260"/>
        <v/>
      </c>
      <c r="I713" s="619" t="str">
        <f t="shared" si="267"/>
        <v/>
      </c>
      <c r="J713" s="619" t="str">
        <f t="shared" si="268"/>
        <v/>
      </c>
      <c r="K713" s="619" t="str">
        <f t="shared" si="258"/>
        <v/>
      </c>
      <c r="L713" s="619"/>
      <c r="N713" s="433"/>
      <c r="O713" s="434" t="str">
        <f t="shared" si="262"/>
        <v/>
      </c>
      <c r="P713" s="433"/>
      <c r="Q713" s="435" t="str">
        <f t="shared" si="263"/>
        <v/>
      </c>
      <c r="R713" s="433"/>
      <c r="S713" s="436" t="str">
        <f t="shared" si="264"/>
        <v/>
      </c>
      <c r="T713" s="437">
        <f ca="1">SUMIF($N$8:S$9,"QUANT.",N713:S713)</f>
        <v>0</v>
      </c>
      <c r="U713" s="438">
        <f t="shared" ca="1" si="259"/>
        <v>0</v>
      </c>
      <c r="V713" s="450" t="str">
        <f t="shared" si="261"/>
        <v/>
      </c>
      <c r="W713" s="451">
        <f t="shared" ca="1" si="265"/>
        <v>0</v>
      </c>
      <c r="X713" s="451" t="e">
        <f t="shared" ca="1" si="266"/>
        <v>#VALUE!</v>
      </c>
    </row>
    <row r="714" spans="1:24">
      <c r="A714" s="615"/>
      <c r="B714" s="621"/>
      <c r="C714" s="595" t="str">
        <f>IF($B714="","",IFERROR(VLOOKUP($B714,SERVIÇOS!$A:$F,2,0),IFERROR(VLOOKUP($B714,'COMPOSIÇÕES COMPLEMENTARES '!$C:$K,2,0),"")))</f>
        <v/>
      </c>
      <c r="D714" s="617" t="str">
        <f>IF($B714="","",IFERROR(VLOOKUP($B714,SERVIÇOS!$A:$F,3,0),IFERROR(VLOOKUP($B714,'COMPOSIÇÕES COMPLEMENTARES '!$C:$K,3,0),"")))</f>
        <v/>
      </c>
      <c r="E714" s="618"/>
      <c r="F714" s="619" t="str">
        <f>IF($B714="","",IFERROR(VLOOKUP($B714,SERVIÇOS!$A:$F,4,0),IFERROR(VLOOKUP($B714,'COMPOSIÇÕES COMPLEMENTARES '!$C:$K,6,0),"")))</f>
        <v/>
      </c>
      <c r="G714" s="619" t="str">
        <f>IF($B714="","",IFERROR(VLOOKUP($B714,SERVIÇOS!$A:$F,5,0),IFERROR(VLOOKUP($B714,'COMPOSIÇÕES COMPLEMENTARES '!$C:$K,7,0),"")))</f>
        <v/>
      </c>
      <c r="H714" s="619" t="str">
        <f t="shared" si="260"/>
        <v/>
      </c>
      <c r="I714" s="619" t="str">
        <f t="shared" si="267"/>
        <v/>
      </c>
      <c r="J714" s="619" t="str">
        <f t="shared" si="268"/>
        <v/>
      </c>
      <c r="K714" s="619" t="str">
        <f t="shared" si="258"/>
        <v/>
      </c>
      <c r="L714" s="619"/>
      <c r="N714" s="433"/>
      <c r="O714" s="434" t="str">
        <f t="shared" si="262"/>
        <v/>
      </c>
      <c r="P714" s="433"/>
      <c r="Q714" s="435" t="str">
        <f t="shared" si="263"/>
        <v/>
      </c>
      <c r="R714" s="433"/>
      <c r="S714" s="436" t="str">
        <f t="shared" si="264"/>
        <v/>
      </c>
      <c r="T714" s="437">
        <f ca="1">SUMIF($N$8:S$9,"QUANT.",N714:S714)</f>
        <v>0</v>
      </c>
      <c r="U714" s="438">
        <f t="shared" ca="1" si="259"/>
        <v>0</v>
      </c>
      <c r="V714" s="450" t="str">
        <f t="shared" si="261"/>
        <v/>
      </c>
      <c r="W714" s="451">
        <f t="shared" ca="1" si="265"/>
        <v>0</v>
      </c>
      <c r="X714" s="451" t="e">
        <f t="shared" ca="1" si="266"/>
        <v>#VALUE!</v>
      </c>
    </row>
    <row r="715" spans="1:24">
      <c r="A715" s="615"/>
      <c r="B715" s="621"/>
      <c r="C715" s="595" t="str">
        <f>IF($B715="","",IFERROR(VLOOKUP($B715,SERVIÇOS!$A:$F,2,0),IFERROR(VLOOKUP($B715,'COMPOSIÇÕES COMPLEMENTARES '!$C:$K,2,0),"")))</f>
        <v/>
      </c>
      <c r="D715" s="617" t="str">
        <f>IF($B715="","",IFERROR(VLOOKUP($B715,SERVIÇOS!$A:$F,3,0),IFERROR(VLOOKUP($B715,'COMPOSIÇÕES COMPLEMENTARES '!$C:$K,3,0),"")))</f>
        <v/>
      </c>
      <c r="E715" s="618"/>
      <c r="F715" s="619" t="str">
        <f>IF($B715="","",IFERROR(VLOOKUP($B715,SERVIÇOS!$A:$F,4,0),IFERROR(VLOOKUP($B715,'COMPOSIÇÕES COMPLEMENTARES '!$C:$K,6,0),"")))</f>
        <v/>
      </c>
      <c r="G715" s="619" t="str">
        <f>IF($B715="","",IFERROR(VLOOKUP($B715,SERVIÇOS!$A:$F,5,0),IFERROR(VLOOKUP($B715,'COMPOSIÇÕES COMPLEMENTARES '!$C:$K,7,0),"")))</f>
        <v/>
      </c>
      <c r="H715" s="619" t="str">
        <f t="shared" si="260"/>
        <v/>
      </c>
      <c r="I715" s="619" t="str">
        <f t="shared" si="267"/>
        <v/>
      </c>
      <c r="J715" s="619" t="str">
        <f t="shared" si="268"/>
        <v/>
      </c>
      <c r="K715" s="619" t="str">
        <f t="shared" si="258"/>
        <v/>
      </c>
      <c r="L715" s="619"/>
      <c r="N715" s="433"/>
      <c r="O715" s="434" t="str">
        <f t="shared" si="262"/>
        <v/>
      </c>
      <c r="P715" s="433"/>
      <c r="Q715" s="435" t="str">
        <f t="shared" si="263"/>
        <v/>
      </c>
      <c r="R715" s="433"/>
      <c r="S715" s="436" t="str">
        <f t="shared" si="264"/>
        <v/>
      </c>
      <c r="T715" s="437">
        <f ca="1">SUMIF($N$8:S$9,"QUANT.",N715:S715)</f>
        <v>0</v>
      </c>
      <c r="U715" s="438">
        <f t="shared" ca="1" si="259"/>
        <v>0</v>
      </c>
      <c r="V715" s="450" t="str">
        <f t="shared" si="261"/>
        <v/>
      </c>
      <c r="W715" s="451">
        <f t="shared" ca="1" si="265"/>
        <v>0</v>
      </c>
      <c r="X715" s="451" t="e">
        <f t="shared" ca="1" si="266"/>
        <v>#VALUE!</v>
      </c>
    </row>
    <row r="716" spans="1:24">
      <c r="A716" s="615"/>
      <c r="B716" s="621"/>
      <c r="C716" s="595" t="str">
        <f>IF($B716="","",IFERROR(VLOOKUP($B716,SERVIÇOS!$A:$F,2,0),IFERROR(VLOOKUP($B716,'COMPOSIÇÕES COMPLEMENTARES '!$C:$K,2,0),"")))</f>
        <v/>
      </c>
      <c r="D716" s="617" t="str">
        <f>IF($B716="","",IFERROR(VLOOKUP($B716,SERVIÇOS!$A:$F,3,0),IFERROR(VLOOKUP($B716,'COMPOSIÇÕES COMPLEMENTARES '!$C:$K,3,0),"")))</f>
        <v/>
      </c>
      <c r="E716" s="618"/>
      <c r="F716" s="619" t="str">
        <f>IF($B716="","",IFERROR(VLOOKUP($B716,SERVIÇOS!$A:$F,4,0),IFERROR(VLOOKUP($B716,'COMPOSIÇÕES COMPLEMENTARES '!$C:$K,6,0),"")))</f>
        <v/>
      </c>
      <c r="G716" s="619" t="str">
        <f>IF($B716="","",IFERROR(VLOOKUP($B716,SERVIÇOS!$A:$F,5,0),IFERROR(VLOOKUP($B716,'COMPOSIÇÕES COMPLEMENTARES '!$C:$K,7,0),"")))</f>
        <v/>
      </c>
      <c r="H716" s="619" t="str">
        <f t="shared" si="260"/>
        <v/>
      </c>
      <c r="I716" s="619" t="str">
        <f t="shared" si="267"/>
        <v/>
      </c>
      <c r="J716" s="619" t="str">
        <f t="shared" si="268"/>
        <v/>
      </c>
      <c r="K716" s="619" t="str">
        <f t="shared" si="258"/>
        <v/>
      </c>
      <c r="L716" s="619"/>
      <c r="N716" s="433"/>
      <c r="O716" s="434" t="str">
        <f t="shared" si="262"/>
        <v/>
      </c>
      <c r="P716" s="433"/>
      <c r="Q716" s="435" t="str">
        <f t="shared" si="263"/>
        <v/>
      </c>
      <c r="R716" s="433"/>
      <c r="S716" s="436" t="str">
        <f t="shared" si="264"/>
        <v/>
      </c>
      <c r="T716" s="437">
        <f ca="1">SUMIF($N$8:S$9,"QUANT.",N716:S716)</f>
        <v>0</v>
      </c>
      <c r="U716" s="438">
        <f t="shared" ca="1" si="259"/>
        <v>0</v>
      </c>
      <c r="V716" s="450" t="str">
        <f t="shared" si="261"/>
        <v/>
      </c>
      <c r="W716" s="451">
        <f t="shared" ca="1" si="265"/>
        <v>0</v>
      </c>
      <c r="X716" s="451" t="e">
        <f t="shared" ca="1" si="266"/>
        <v>#VALUE!</v>
      </c>
    </row>
    <row r="717" spans="1:24">
      <c r="A717" s="615"/>
      <c r="B717" s="621"/>
      <c r="C717" s="595" t="str">
        <f>IF($B717="","",IFERROR(VLOOKUP($B717,SERVIÇOS!$A:$F,2,0),IFERROR(VLOOKUP($B717,'COMPOSIÇÕES COMPLEMENTARES '!$C:$K,2,0),"")))</f>
        <v/>
      </c>
      <c r="D717" s="617" t="str">
        <f>IF($B717="","",IFERROR(VLOOKUP($B717,SERVIÇOS!$A:$F,3,0),IFERROR(VLOOKUP($B717,'COMPOSIÇÕES COMPLEMENTARES '!$C:$K,3,0),"")))</f>
        <v/>
      </c>
      <c r="E717" s="618"/>
      <c r="F717" s="619" t="str">
        <f>IF($B717="","",IFERROR(VLOOKUP($B717,SERVIÇOS!$A:$F,4,0),IFERROR(VLOOKUP($B717,'COMPOSIÇÕES COMPLEMENTARES '!$C:$K,6,0),"")))</f>
        <v/>
      </c>
      <c r="G717" s="619" t="str">
        <f>IF($B717="","",IFERROR(VLOOKUP($B717,SERVIÇOS!$A:$F,5,0),IFERROR(VLOOKUP($B717,'COMPOSIÇÕES COMPLEMENTARES '!$C:$K,7,0),"")))</f>
        <v/>
      </c>
      <c r="H717" s="619" t="str">
        <f t="shared" si="260"/>
        <v/>
      </c>
      <c r="I717" s="619" t="str">
        <f t="shared" si="267"/>
        <v/>
      </c>
      <c r="J717" s="619" t="str">
        <f t="shared" si="268"/>
        <v/>
      </c>
      <c r="K717" s="619" t="str">
        <f t="shared" si="258"/>
        <v/>
      </c>
      <c r="L717" s="619"/>
      <c r="N717" s="433"/>
      <c r="O717" s="434" t="str">
        <f t="shared" si="262"/>
        <v/>
      </c>
      <c r="P717" s="433"/>
      <c r="Q717" s="435" t="str">
        <f t="shared" si="263"/>
        <v/>
      </c>
      <c r="R717" s="433"/>
      <c r="S717" s="436" t="str">
        <f t="shared" si="264"/>
        <v/>
      </c>
      <c r="T717" s="437">
        <f ca="1">SUMIF($N$8:S$9,"QUANT.",N717:S717)</f>
        <v>0</v>
      </c>
      <c r="U717" s="438">
        <f t="shared" ca="1" si="259"/>
        <v>0</v>
      </c>
      <c r="V717" s="450" t="str">
        <f t="shared" si="261"/>
        <v/>
      </c>
      <c r="W717" s="451">
        <f t="shared" ca="1" si="265"/>
        <v>0</v>
      </c>
      <c r="X717" s="451" t="e">
        <f t="shared" ca="1" si="266"/>
        <v>#VALUE!</v>
      </c>
    </row>
    <row r="718" spans="1:24">
      <c r="A718" s="615"/>
      <c r="B718" s="621"/>
      <c r="C718" s="595" t="str">
        <f>IF($B718="","",IFERROR(VLOOKUP($B718,SERVIÇOS!$A:$F,2,0),IFERROR(VLOOKUP($B718,'COMPOSIÇÕES COMPLEMENTARES '!$C:$K,2,0),"")))</f>
        <v/>
      </c>
      <c r="D718" s="617" t="str">
        <f>IF($B718="","",IFERROR(VLOOKUP($B718,SERVIÇOS!$A:$F,3,0),IFERROR(VLOOKUP($B718,'COMPOSIÇÕES COMPLEMENTARES '!$C:$K,3,0),"")))</f>
        <v/>
      </c>
      <c r="E718" s="618"/>
      <c r="F718" s="619" t="str">
        <f>IF($B718="","",IFERROR(VLOOKUP($B718,SERVIÇOS!$A:$F,4,0),IFERROR(VLOOKUP($B718,'COMPOSIÇÕES COMPLEMENTARES '!$C:$K,6,0),"")))</f>
        <v/>
      </c>
      <c r="G718" s="619" t="str">
        <f>IF($B718="","",IFERROR(VLOOKUP($B718,SERVIÇOS!$A:$F,5,0),IFERROR(VLOOKUP($B718,'COMPOSIÇÕES COMPLEMENTARES '!$C:$K,7,0),"")))</f>
        <v/>
      </c>
      <c r="H718" s="619" t="str">
        <f t="shared" si="260"/>
        <v/>
      </c>
      <c r="I718" s="619" t="str">
        <f t="shared" si="267"/>
        <v/>
      </c>
      <c r="J718" s="619" t="str">
        <f t="shared" si="268"/>
        <v/>
      </c>
      <c r="K718" s="619" t="str">
        <f t="shared" si="258"/>
        <v/>
      </c>
      <c r="L718" s="619"/>
      <c r="N718" s="433"/>
      <c r="O718" s="434" t="str">
        <f t="shared" si="262"/>
        <v/>
      </c>
      <c r="P718" s="433"/>
      <c r="Q718" s="435" t="str">
        <f t="shared" si="263"/>
        <v/>
      </c>
      <c r="R718" s="433"/>
      <c r="S718" s="436" t="str">
        <f t="shared" si="264"/>
        <v/>
      </c>
      <c r="T718" s="437">
        <f ca="1">SUMIF($N$8:S$9,"QUANT.",N718:S718)</f>
        <v>0</v>
      </c>
      <c r="U718" s="438">
        <f t="shared" ca="1" si="259"/>
        <v>0</v>
      </c>
      <c r="V718" s="450" t="str">
        <f t="shared" si="261"/>
        <v/>
      </c>
      <c r="W718" s="451">
        <f t="shared" ca="1" si="265"/>
        <v>0</v>
      </c>
      <c r="X718" s="451" t="e">
        <f t="shared" ca="1" si="266"/>
        <v>#VALUE!</v>
      </c>
    </row>
    <row r="719" spans="1:24">
      <c r="A719" s="615"/>
      <c r="B719" s="621"/>
      <c r="C719" s="595" t="str">
        <f>IF($B719="","",IFERROR(VLOOKUP($B719,SERVIÇOS!$A:$F,2,0),IFERROR(VLOOKUP($B719,'COMPOSIÇÕES COMPLEMENTARES '!$C:$K,2,0),"")))</f>
        <v/>
      </c>
      <c r="D719" s="617" t="str">
        <f>IF($B719="","",IFERROR(VLOOKUP($B719,SERVIÇOS!$A:$F,3,0),IFERROR(VLOOKUP($B719,'COMPOSIÇÕES COMPLEMENTARES '!$C:$K,3,0),"")))</f>
        <v/>
      </c>
      <c r="E719" s="618"/>
      <c r="F719" s="619" t="str">
        <f>IF($B719="","",IFERROR(VLOOKUP($B719,SERVIÇOS!$A:$F,4,0),IFERROR(VLOOKUP($B719,'COMPOSIÇÕES COMPLEMENTARES '!$C:$K,6,0),"")))</f>
        <v/>
      </c>
      <c r="G719" s="619" t="str">
        <f>IF($B719="","",IFERROR(VLOOKUP($B719,SERVIÇOS!$A:$F,5,0),IFERROR(VLOOKUP($B719,'COMPOSIÇÕES COMPLEMENTARES '!$C:$K,7,0),"")))</f>
        <v/>
      </c>
      <c r="H719" s="619" t="str">
        <f t="shared" si="260"/>
        <v/>
      </c>
      <c r="I719" s="619" t="str">
        <f t="shared" si="267"/>
        <v/>
      </c>
      <c r="J719" s="619" t="str">
        <f t="shared" si="268"/>
        <v/>
      </c>
      <c r="K719" s="619" t="str">
        <f t="shared" si="258"/>
        <v/>
      </c>
      <c r="L719" s="619"/>
      <c r="N719" s="433"/>
      <c r="O719" s="434" t="str">
        <f t="shared" si="262"/>
        <v/>
      </c>
      <c r="P719" s="433"/>
      <c r="Q719" s="435" t="str">
        <f t="shared" si="263"/>
        <v/>
      </c>
      <c r="R719" s="433"/>
      <c r="S719" s="436" t="str">
        <f t="shared" si="264"/>
        <v/>
      </c>
      <c r="T719" s="437">
        <f ca="1">SUMIF($N$8:S$9,"QUANT.",N719:S719)</f>
        <v>0</v>
      </c>
      <c r="U719" s="438">
        <f t="shared" ca="1" si="259"/>
        <v>0</v>
      </c>
      <c r="V719" s="450" t="str">
        <f t="shared" si="261"/>
        <v/>
      </c>
      <c r="W719" s="451">
        <f t="shared" ca="1" si="265"/>
        <v>0</v>
      </c>
      <c r="X719" s="451" t="e">
        <f t="shared" ca="1" si="266"/>
        <v>#VALUE!</v>
      </c>
    </row>
    <row r="720" spans="1:24">
      <c r="A720" s="615"/>
      <c r="B720" s="621"/>
      <c r="C720" s="595" t="str">
        <f>IF($B720="","",IFERROR(VLOOKUP($B720,SERVIÇOS!$A:$F,2,0),IFERROR(VLOOKUP($B720,'COMPOSIÇÕES COMPLEMENTARES '!$C:$K,2,0),"")))</f>
        <v/>
      </c>
      <c r="D720" s="617" t="str">
        <f>IF($B720="","",IFERROR(VLOOKUP($B720,SERVIÇOS!$A:$F,3,0),IFERROR(VLOOKUP($B720,'COMPOSIÇÕES COMPLEMENTARES '!$C:$K,3,0),"")))</f>
        <v/>
      </c>
      <c r="E720" s="618"/>
      <c r="F720" s="619" t="str">
        <f>IF($B720="","",IFERROR(VLOOKUP($B720,SERVIÇOS!$A:$F,4,0),IFERROR(VLOOKUP($B720,'COMPOSIÇÕES COMPLEMENTARES '!$C:$K,6,0),"")))</f>
        <v/>
      </c>
      <c r="G720" s="619" t="str">
        <f>IF($B720="","",IFERROR(VLOOKUP($B720,SERVIÇOS!$A:$F,5,0),IFERROR(VLOOKUP($B720,'COMPOSIÇÕES COMPLEMENTARES '!$C:$K,7,0),"")))</f>
        <v/>
      </c>
      <c r="H720" s="619" t="str">
        <f t="shared" si="260"/>
        <v/>
      </c>
      <c r="I720" s="619" t="str">
        <f t="shared" si="267"/>
        <v/>
      </c>
      <c r="J720" s="619" t="str">
        <f t="shared" si="268"/>
        <v/>
      </c>
      <c r="K720" s="619" t="str">
        <f t="shared" si="258"/>
        <v/>
      </c>
      <c r="L720" s="619"/>
      <c r="N720" s="433"/>
      <c r="O720" s="434" t="str">
        <f t="shared" si="262"/>
        <v/>
      </c>
      <c r="P720" s="433"/>
      <c r="Q720" s="435" t="str">
        <f t="shared" si="263"/>
        <v/>
      </c>
      <c r="R720" s="433"/>
      <c r="S720" s="436" t="str">
        <f t="shared" si="264"/>
        <v/>
      </c>
      <c r="T720" s="437">
        <f ca="1">SUMIF($N$8:S$9,"QUANT.",N720:S720)</f>
        <v>0</v>
      </c>
      <c r="U720" s="438">
        <f t="shared" ca="1" si="259"/>
        <v>0</v>
      </c>
      <c r="V720" s="450" t="str">
        <f t="shared" si="261"/>
        <v/>
      </c>
      <c r="W720" s="451">
        <f t="shared" ca="1" si="265"/>
        <v>0</v>
      </c>
      <c r="X720" s="451" t="e">
        <f t="shared" ca="1" si="266"/>
        <v>#VALUE!</v>
      </c>
    </row>
    <row r="721" spans="1:24">
      <c r="A721" s="615"/>
      <c r="B721" s="621"/>
      <c r="C721" s="595" t="str">
        <f>IF($B721="","",IFERROR(VLOOKUP($B721,SERVIÇOS!$A:$F,2,0),IFERROR(VLOOKUP($B721,'COMPOSIÇÕES COMPLEMENTARES '!$C:$K,2,0),"")))</f>
        <v/>
      </c>
      <c r="D721" s="617" t="str">
        <f>IF($B721="","",IFERROR(VLOOKUP($B721,SERVIÇOS!$A:$F,3,0),IFERROR(VLOOKUP($B721,'COMPOSIÇÕES COMPLEMENTARES '!$C:$K,3,0),"")))</f>
        <v/>
      </c>
      <c r="E721" s="618"/>
      <c r="F721" s="619" t="str">
        <f>IF($B721="","",IFERROR(VLOOKUP($B721,SERVIÇOS!$A:$F,4,0),IFERROR(VLOOKUP($B721,'COMPOSIÇÕES COMPLEMENTARES '!$C:$K,6,0),"")))</f>
        <v/>
      </c>
      <c r="G721" s="619" t="str">
        <f>IF($B721="","",IFERROR(VLOOKUP($B721,SERVIÇOS!$A:$F,5,0),IFERROR(VLOOKUP($B721,'COMPOSIÇÕES COMPLEMENTARES '!$C:$K,7,0),"")))</f>
        <v/>
      </c>
      <c r="H721" s="619" t="str">
        <f t="shared" si="260"/>
        <v/>
      </c>
      <c r="I721" s="619" t="str">
        <f t="shared" si="267"/>
        <v/>
      </c>
      <c r="J721" s="619" t="str">
        <f t="shared" si="268"/>
        <v/>
      </c>
      <c r="K721" s="619" t="str">
        <f t="shared" ref="K721:K784" si="269">IF(E721="","",I721+J721)</f>
        <v/>
      </c>
      <c r="L721" s="619"/>
      <c r="N721" s="433"/>
      <c r="O721" s="434" t="str">
        <f t="shared" si="262"/>
        <v/>
      </c>
      <c r="P721" s="433"/>
      <c r="Q721" s="435" t="str">
        <f t="shared" si="263"/>
        <v/>
      </c>
      <c r="R721" s="433"/>
      <c r="S721" s="436" t="str">
        <f t="shared" si="264"/>
        <v/>
      </c>
      <c r="T721" s="437">
        <f ca="1">SUMIF($N$8:S$9,"QUANT.",N721:S721)</f>
        <v>0</v>
      </c>
      <c r="U721" s="438">
        <f t="shared" ca="1" si="259"/>
        <v>0</v>
      </c>
      <c r="V721" s="450" t="str">
        <f t="shared" si="261"/>
        <v/>
      </c>
      <c r="W721" s="451">
        <f t="shared" ca="1" si="265"/>
        <v>0</v>
      </c>
      <c r="X721" s="451" t="e">
        <f t="shared" ca="1" si="266"/>
        <v>#VALUE!</v>
      </c>
    </row>
    <row r="722" spans="1:24">
      <c r="A722" s="615"/>
      <c r="B722" s="621"/>
      <c r="C722" s="595" t="str">
        <f>IF($B722="","",IFERROR(VLOOKUP($B722,SERVIÇOS!$A:$F,2,0),IFERROR(VLOOKUP($B722,'COMPOSIÇÕES COMPLEMENTARES '!$C:$K,2,0),"")))</f>
        <v/>
      </c>
      <c r="D722" s="617" t="str">
        <f>IF($B722="","",IFERROR(VLOOKUP($B722,SERVIÇOS!$A:$F,3,0),IFERROR(VLOOKUP($B722,'COMPOSIÇÕES COMPLEMENTARES '!$C:$K,3,0),"")))</f>
        <v/>
      </c>
      <c r="E722" s="618"/>
      <c r="F722" s="619" t="str">
        <f>IF($B722="","",IFERROR(VLOOKUP($B722,SERVIÇOS!$A:$F,4,0),IFERROR(VLOOKUP($B722,'COMPOSIÇÕES COMPLEMENTARES '!$C:$K,6,0),"")))</f>
        <v/>
      </c>
      <c r="G722" s="619" t="str">
        <f>IF($B722="","",IFERROR(VLOOKUP($B722,SERVIÇOS!$A:$F,5,0),IFERROR(VLOOKUP($B722,'COMPOSIÇÕES COMPLEMENTARES '!$C:$K,7,0),"")))</f>
        <v/>
      </c>
      <c r="H722" s="619" t="str">
        <f t="shared" si="260"/>
        <v/>
      </c>
      <c r="I722" s="619" t="str">
        <f t="shared" si="267"/>
        <v/>
      </c>
      <c r="J722" s="619" t="str">
        <f t="shared" si="268"/>
        <v/>
      </c>
      <c r="K722" s="619" t="str">
        <f t="shared" si="269"/>
        <v/>
      </c>
      <c r="L722" s="619"/>
      <c r="N722" s="433"/>
      <c r="O722" s="434" t="str">
        <f t="shared" si="262"/>
        <v/>
      </c>
      <c r="P722" s="433"/>
      <c r="Q722" s="435" t="str">
        <f t="shared" si="263"/>
        <v/>
      </c>
      <c r="R722" s="433"/>
      <c r="S722" s="436" t="str">
        <f t="shared" si="264"/>
        <v/>
      </c>
      <c r="T722" s="437">
        <f ca="1">SUMIF($N$8:S$9,"QUANT.",N722:S722)</f>
        <v>0</v>
      </c>
      <c r="U722" s="438">
        <f t="shared" ca="1" si="259"/>
        <v>0</v>
      </c>
      <c r="V722" s="450" t="str">
        <f t="shared" si="261"/>
        <v/>
      </c>
      <c r="W722" s="451">
        <f t="shared" ca="1" si="265"/>
        <v>0</v>
      </c>
      <c r="X722" s="451" t="e">
        <f t="shared" ca="1" si="266"/>
        <v>#VALUE!</v>
      </c>
    </row>
    <row r="723" spans="1:24">
      <c r="A723" s="615"/>
      <c r="B723" s="621"/>
      <c r="C723" s="595" t="str">
        <f>IF($B723="","",IFERROR(VLOOKUP($B723,SERVIÇOS!$A:$F,2,0),IFERROR(VLOOKUP($B723,'COMPOSIÇÕES COMPLEMENTARES '!$C:$K,2,0),"")))</f>
        <v/>
      </c>
      <c r="D723" s="617" t="str">
        <f>IF($B723="","",IFERROR(VLOOKUP($B723,SERVIÇOS!$A:$F,3,0),IFERROR(VLOOKUP($B723,'COMPOSIÇÕES COMPLEMENTARES '!$C:$K,3,0),"")))</f>
        <v/>
      </c>
      <c r="E723" s="618"/>
      <c r="F723" s="619" t="str">
        <f>IF($B723="","",IFERROR(VLOOKUP($B723,SERVIÇOS!$A:$F,4,0),IFERROR(VLOOKUP($B723,'COMPOSIÇÕES COMPLEMENTARES '!$C:$K,6,0),"")))</f>
        <v/>
      </c>
      <c r="G723" s="619" t="str">
        <f>IF($B723="","",IFERROR(VLOOKUP($B723,SERVIÇOS!$A:$F,5,0),IFERROR(VLOOKUP($B723,'COMPOSIÇÕES COMPLEMENTARES '!$C:$K,7,0),"")))</f>
        <v/>
      </c>
      <c r="H723" s="619" t="str">
        <f t="shared" si="260"/>
        <v/>
      </c>
      <c r="I723" s="619" t="str">
        <f t="shared" si="267"/>
        <v/>
      </c>
      <c r="J723" s="619" t="str">
        <f t="shared" si="268"/>
        <v/>
      </c>
      <c r="K723" s="619" t="str">
        <f t="shared" si="269"/>
        <v/>
      </c>
      <c r="L723" s="619"/>
      <c r="N723" s="433"/>
      <c r="O723" s="434" t="str">
        <f t="shared" si="262"/>
        <v/>
      </c>
      <c r="P723" s="433"/>
      <c r="Q723" s="435" t="str">
        <f t="shared" si="263"/>
        <v/>
      </c>
      <c r="R723" s="433"/>
      <c r="S723" s="436" t="str">
        <f t="shared" si="264"/>
        <v/>
      </c>
      <c r="T723" s="437">
        <f ca="1">SUMIF($N$8:S$9,"QUANT.",N723:S723)</f>
        <v>0</v>
      </c>
      <c r="U723" s="438">
        <f t="shared" ca="1" si="259"/>
        <v>0</v>
      </c>
      <c r="V723" s="450" t="str">
        <f t="shared" si="261"/>
        <v/>
      </c>
      <c r="W723" s="451">
        <f t="shared" ca="1" si="265"/>
        <v>0</v>
      </c>
      <c r="X723" s="451" t="e">
        <f t="shared" ca="1" si="266"/>
        <v>#VALUE!</v>
      </c>
    </row>
    <row r="724" spans="1:24">
      <c r="A724" s="615"/>
      <c r="B724" s="621"/>
      <c r="C724" s="595" t="str">
        <f>IF($B724="","",IFERROR(VLOOKUP($B724,SERVIÇOS!$A:$F,2,0),IFERROR(VLOOKUP($B724,'COMPOSIÇÕES COMPLEMENTARES '!$C:$K,2,0),"")))</f>
        <v/>
      </c>
      <c r="D724" s="617" t="str">
        <f>IF($B724="","",IFERROR(VLOOKUP($B724,SERVIÇOS!$A:$F,3,0),IFERROR(VLOOKUP($B724,'COMPOSIÇÕES COMPLEMENTARES '!$C:$K,3,0),"")))</f>
        <v/>
      </c>
      <c r="E724" s="618"/>
      <c r="F724" s="619" t="str">
        <f>IF($B724="","",IFERROR(VLOOKUP($B724,SERVIÇOS!$A:$F,4,0),IFERROR(VLOOKUP($B724,'COMPOSIÇÕES COMPLEMENTARES '!$C:$K,6,0),"")))</f>
        <v/>
      </c>
      <c r="G724" s="619" t="str">
        <f>IF($B724="","",IFERROR(VLOOKUP($B724,SERVIÇOS!$A:$F,5,0),IFERROR(VLOOKUP($B724,'COMPOSIÇÕES COMPLEMENTARES '!$C:$K,7,0),"")))</f>
        <v/>
      </c>
      <c r="H724" s="619" t="str">
        <f t="shared" si="260"/>
        <v/>
      </c>
      <c r="I724" s="619" t="str">
        <f t="shared" si="267"/>
        <v/>
      </c>
      <c r="J724" s="619" t="str">
        <f t="shared" si="268"/>
        <v/>
      </c>
      <c r="K724" s="619" t="str">
        <f t="shared" si="269"/>
        <v/>
      </c>
      <c r="L724" s="619"/>
      <c r="N724" s="433"/>
      <c r="O724" s="434" t="str">
        <f t="shared" si="262"/>
        <v/>
      </c>
      <c r="P724" s="433"/>
      <c r="Q724" s="435" t="str">
        <f t="shared" si="263"/>
        <v/>
      </c>
      <c r="R724" s="433"/>
      <c r="S724" s="436" t="str">
        <f t="shared" si="264"/>
        <v/>
      </c>
      <c r="T724" s="437">
        <f ca="1">SUMIF($N$8:S$9,"QUANT.",N724:S724)</f>
        <v>0</v>
      </c>
      <c r="U724" s="438">
        <f t="shared" ca="1" si="259"/>
        <v>0</v>
      </c>
      <c r="V724" s="450" t="str">
        <f t="shared" si="261"/>
        <v/>
      </c>
      <c r="W724" s="451">
        <f t="shared" ca="1" si="265"/>
        <v>0</v>
      </c>
      <c r="X724" s="451" t="e">
        <f t="shared" ca="1" si="266"/>
        <v>#VALUE!</v>
      </c>
    </row>
    <row r="725" spans="1:24">
      <c r="A725" s="615"/>
      <c r="B725" s="621"/>
      <c r="C725" s="595" t="str">
        <f>IF($B725="","",IFERROR(VLOOKUP($B725,SERVIÇOS!$A:$F,2,0),IFERROR(VLOOKUP($B725,'COMPOSIÇÕES COMPLEMENTARES '!$C:$K,2,0),"")))</f>
        <v/>
      </c>
      <c r="D725" s="617" t="str">
        <f>IF($B725="","",IFERROR(VLOOKUP($B725,SERVIÇOS!$A:$F,3,0),IFERROR(VLOOKUP($B725,'COMPOSIÇÕES COMPLEMENTARES '!$C:$K,3,0),"")))</f>
        <v/>
      </c>
      <c r="E725" s="618"/>
      <c r="F725" s="619" t="str">
        <f>IF($B725="","",IFERROR(VLOOKUP($B725,SERVIÇOS!$A:$F,4,0),IFERROR(VLOOKUP($B725,'COMPOSIÇÕES COMPLEMENTARES '!$C:$K,6,0),"")))</f>
        <v/>
      </c>
      <c r="G725" s="619" t="str">
        <f>IF($B725="","",IFERROR(VLOOKUP($B725,SERVIÇOS!$A:$F,5,0),IFERROR(VLOOKUP($B725,'COMPOSIÇÕES COMPLEMENTARES '!$C:$K,7,0),"")))</f>
        <v/>
      </c>
      <c r="H725" s="619" t="str">
        <f t="shared" si="260"/>
        <v/>
      </c>
      <c r="I725" s="619" t="str">
        <f t="shared" si="267"/>
        <v/>
      </c>
      <c r="J725" s="619" t="str">
        <f t="shared" si="268"/>
        <v/>
      </c>
      <c r="K725" s="619" t="str">
        <f t="shared" si="269"/>
        <v/>
      </c>
      <c r="L725" s="619"/>
      <c r="N725" s="433"/>
      <c r="O725" s="434" t="str">
        <f t="shared" si="262"/>
        <v/>
      </c>
      <c r="P725" s="433"/>
      <c r="Q725" s="435" t="str">
        <f t="shared" si="263"/>
        <v/>
      </c>
      <c r="R725" s="433"/>
      <c r="S725" s="436" t="str">
        <f t="shared" si="264"/>
        <v/>
      </c>
      <c r="T725" s="437">
        <f ca="1">SUMIF($N$8:S$9,"QUANT.",N725:S725)</f>
        <v>0</v>
      </c>
      <c r="U725" s="438">
        <f t="shared" ca="1" si="259"/>
        <v>0</v>
      </c>
      <c r="V725" s="450" t="str">
        <f t="shared" si="261"/>
        <v/>
      </c>
      <c r="W725" s="451">
        <f t="shared" ca="1" si="265"/>
        <v>0</v>
      </c>
      <c r="X725" s="451" t="e">
        <f t="shared" ca="1" si="266"/>
        <v>#VALUE!</v>
      </c>
    </row>
    <row r="726" spans="1:24">
      <c r="A726" s="615"/>
      <c r="B726" s="621"/>
      <c r="C726" s="595" t="str">
        <f>IF($B726="","",IFERROR(VLOOKUP($B726,SERVIÇOS!$A:$F,2,0),IFERROR(VLOOKUP($B726,'COMPOSIÇÕES COMPLEMENTARES '!$C:$K,2,0),"")))</f>
        <v/>
      </c>
      <c r="D726" s="617" t="str">
        <f>IF($B726="","",IFERROR(VLOOKUP($B726,SERVIÇOS!$A:$F,3,0),IFERROR(VLOOKUP($B726,'COMPOSIÇÕES COMPLEMENTARES '!$C:$K,3,0),"")))</f>
        <v/>
      </c>
      <c r="E726" s="618"/>
      <c r="F726" s="619" t="str">
        <f>IF($B726="","",IFERROR(VLOOKUP($B726,SERVIÇOS!$A:$F,4,0),IFERROR(VLOOKUP($B726,'COMPOSIÇÕES COMPLEMENTARES '!$C:$K,6,0),"")))</f>
        <v/>
      </c>
      <c r="G726" s="619" t="str">
        <f>IF($B726="","",IFERROR(VLOOKUP($B726,SERVIÇOS!$A:$F,5,0),IFERROR(VLOOKUP($B726,'COMPOSIÇÕES COMPLEMENTARES '!$C:$K,7,0),"")))</f>
        <v/>
      </c>
      <c r="H726" s="619" t="str">
        <f t="shared" si="260"/>
        <v/>
      </c>
      <c r="I726" s="619" t="str">
        <f t="shared" si="267"/>
        <v/>
      </c>
      <c r="J726" s="619" t="str">
        <f t="shared" si="268"/>
        <v/>
      </c>
      <c r="K726" s="619" t="str">
        <f t="shared" si="269"/>
        <v/>
      </c>
      <c r="L726" s="619"/>
      <c r="N726" s="433"/>
      <c r="O726" s="434" t="str">
        <f t="shared" si="262"/>
        <v/>
      </c>
      <c r="P726" s="433"/>
      <c r="Q726" s="435" t="str">
        <f t="shared" si="263"/>
        <v/>
      </c>
      <c r="R726" s="433"/>
      <c r="S726" s="436" t="str">
        <f t="shared" si="264"/>
        <v/>
      </c>
      <c r="T726" s="437">
        <f ca="1">SUMIF($N$8:S$9,"QUANT.",N726:S726)</f>
        <v>0</v>
      </c>
      <c r="U726" s="438">
        <f t="shared" ca="1" si="259"/>
        <v>0</v>
      </c>
      <c r="V726" s="450" t="str">
        <f t="shared" si="261"/>
        <v/>
      </c>
      <c r="W726" s="451">
        <f t="shared" ca="1" si="265"/>
        <v>0</v>
      </c>
      <c r="X726" s="451" t="e">
        <f t="shared" ca="1" si="266"/>
        <v>#VALUE!</v>
      </c>
    </row>
    <row r="727" spans="1:24">
      <c r="A727" s="615"/>
      <c r="B727" s="621"/>
      <c r="C727" s="595" t="str">
        <f>IF($B727="","",IFERROR(VLOOKUP($B727,SERVIÇOS!$A:$F,2,0),IFERROR(VLOOKUP($B727,'COMPOSIÇÕES COMPLEMENTARES '!$C:$K,2,0),"")))</f>
        <v/>
      </c>
      <c r="D727" s="617" t="str">
        <f>IF($B727="","",IFERROR(VLOOKUP($B727,SERVIÇOS!$A:$F,3,0),IFERROR(VLOOKUP($B727,'COMPOSIÇÕES COMPLEMENTARES '!$C:$K,3,0),"")))</f>
        <v/>
      </c>
      <c r="E727" s="618"/>
      <c r="F727" s="619" t="str">
        <f>IF($B727="","",IFERROR(VLOOKUP($B727,SERVIÇOS!$A:$F,4,0),IFERROR(VLOOKUP($B727,'COMPOSIÇÕES COMPLEMENTARES '!$C:$K,6,0),"")))</f>
        <v/>
      </c>
      <c r="G727" s="619" t="str">
        <f>IF($B727="","",IFERROR(VLOOKUP($B727,SERVIÇOS!$A:$F,5,0),IFERROR(VLOOKUP($B727,'COMPOSIÇÕES COMPLEMENTARES '!$C:$K,7,0),"")))</f>
        <v/>
      </c>
      <c r="H727" s="619" t="str">
        <f t="shared" si="260"/>
        <v/>
      </c>
      <c r="I727" s="619" t="str">
        <f t="shared" si="267"/>
        <v/>
      </c>
      <c r="J727" s="619" t="str">
        <f t="shared" si="268"/>
        <v/>
      </c>
      <c r="K727" s="619" t="str">
        <f t="shared" si="269"/>
        <v/>
      </c>
      <c r="L727" s="619"/>
      <c r="N727" s="433"/>
      <c r="O727" s="434" t="str">
        <f t="shared" si="262"/>
        <v/>
      </c>
      <c r="P727" s="433"/>
      <c r="Q727" s="435" t="str">
        <f t="shared" si="263"/>
        <v/>
      </c>
      <c r="R727" s="433"/>
      <c r="S727" s="436" t="str">
        <f t="shared" si="264"/>
        <v/>
      </c>
      <c r="T727" s="437">
        <f ca="1">SUMIF($N$8:S$9,"QUANT.",N727:S727)</f>
        <v>0</v>
      </c>
      <c r="U727" s="438">
        <f t="shared" ca="1" si="259"/>
        <v>0</v>
      </c>
      <c r="V727" s="450" t="str">
        <f t="shared" si="261"/>
        <v/>
      </c>
      <c r="W727" s="451">
        <f t="shared" ca="1" si="265"/>
        <v>0</v>
      </c>
      <c r="X727" s="451" t="e">
        <f t="shared" ca="1" si="266"/>
        <v>#VALUE!</v>
      </c>
    </row>
    <row r="728" spans="1:24">
      <c r="A728" s="615"/>
      <c r="B728" s="621"/>
      <c r="C728" s="595" t="str">
        <f>IF($B728="","",IFERROR(VLOOKUP($B728,SERVIÇOS!$A:$F,2,0),IFERROR(VLOOKUP($B728,'COMPOSIÇÕES COMPLEMENTARES '!$C:$K,2,0),"")))</f>
        <v/>
      </c>
      <c r="D728" s="617" t="str">
        <f>IF($B728="","",IFERROR(VLOOKUP($B728,SERVIÇOS!$A:$F,3,0),IFERROR(VLOOKUP($B728,'COMPOSIÇÕES COMPLEMENTARES '!$C:$K,3,0),"")))</f>
        <v/>
      </c>
      <c r="E728" s="618"/>
      <c r="F728" s="619" t="str">
        <f>IF($B728="","",IFERROR(VLOOKUP($B728,SERVIÇOS!$A:$F,4,0),IFERROR(VLOOKUP($B728,'COMPOSIÇÕES COMPLEMENTARES '!$C:$K,6,0),"")))</f>
        <v/>
      </c>
      <c r="G728" s="619" t="str">
        <f>IF($B728="","",IFERROR(VLOOKUP($B728,SERVIÇOS!$A:$F,5,0),IFERROR(VLOOKUP($B728,'COMPOSIÇÕES COMPLEMENTARES '!$C:$K,7,0),"")))</f>
        <v/>
      </c>
      <c r="H728" s="619" t="str">
        <f t="shared" si="260"/>
        <v/>
      </c>
      <c r="I728" s="619" t="str">
        <f t="shared" si="267"/>
        <v/>
      </c>
      <c r="J728" s="619" t="str">
        <f t="shared" si="268"/>
        <v/>
      </c>
      <c r="K728" s="619" t="str">
        <f t="shared" si="269"/>
        <v/>
      </c>
      <c r="L728" s="619"/>
      <c r="N728" s="433"/>
      <c r="O728" s="434" t="str">
        <f t="shared" si="262"/>
        <v/>
      </c>
      <c r="P728" s="433"/>
      <c r="Q728" s="435" t="str">
        <f t="shared" si="263"/>
        <v/>
      </c>
      <c r="R728" s="433"/>
      <c r="S728" s="436" t="str">
        <f t="shared" si="264"/>
        <v/>
      </c>
      <c r="T728" s="437">
        <f ca="1">SUMIF($N$8:S$9,"QUANT.",N728:S728)</f>
        <v>0</v>
      </c>
      <c r="U728" s="438">
        <f t="shared" ca="1" si="259"/>
        <v>0</v>
      </c>
      <c r="V728" s="450" t="str">
        <f t="shared" si="261"/>
        <v/>
      </c>
      <c r="W728" s="451">
        <f t="shared" ca="1" si="265"/>
        <v>0</v>
      </c>
      <c r="X728" s="451" t="e">
        <f t="shared" ca="1" si="266"/>
        <v>#VALUE!</v>
      </c>
    </row>
    <row r="729" spans="1:24">
      <c r="A729" s="615"/>
      <c r="B729" s="621"/>
      <c r="C729" s="595" t="str">
        <f>IF($B729="","",IFERROR(VLOOKUP($B729,SERVIÇOS!$A:$F,2,0),IFERROR(VLOOKUP($B729,'COMPOSIÇÕES COMPLEMENTARES '!$C:$K,2,0),"")))</f>
        <v/>
      </c>
      <c r="D729" s="617" t="str">
        <f>IF($B729="","",IFERROR(VLOOKUP($B729,SERVIÇOS!$A:$F,3,0),IFERROR(VLOOKUP($B729,'COMPOSIÇÕES COMPLEMENTARES '!$C:$K,3,0),"")))</f>
        <v/>
      </c>
      <c r="E729" s="618"/>
      <c r="F729" s="619" t="str">
        <f>IF($B729="","",IFERROR(VLOOKUP($B729,SERVIÇOS!$A:$F,4,0),IFERROR(VLOOKUP($B729,'COMPOSIÇÕES COMPLEMENTARES '!$C:$K,6,0),"")))</f>
        <v/>
      </c>
      <c r="G729" s="619" t="str">
        <f>IF($B729="","",IFERROR(VLOOKUP($B729,SERVIÇOS!$A:$F,5,0),IFERROR(VLOOKUP($B729,'COMPOSIÇÕES COMPLEMENTARES '!$C:$K,7,0),"")))</f>
        <v/>
      </c>
      <c r="H729" s="619" t="str">
        <f t="shared" si="260"/>
        <v/>
      </c>
      <c r="I729" s="619" t="str">
        <f t="shared" si="267"/>
        <v/>
      </c>
      <c r="J729" s="619" t="str">
        <f t="shared" si="268"/>
        <v/>
      </c>
      <c r="K729" s="619" t="str">
        <f t="shared" si="269"/>
        <v/>
      </c>
      <c r="L729" s="619"/>
      <c r="N729" s="433"/>
      <c r="O729" s="434" t="str">
        <f t="shared" si="262"/>
        <v/>
      </c>
      <c r="P729" s="433"/>
      <c r="Q729" s="435" t="str">
        <f t="shared" si="263"/>
        <v/>
      </c>
      <c r="R729" s="433"/>
      <c r="S729" s="436" t="str">
        <f t="shared" si="264"/>
        <v/>
      </c>
      <c r="T729" s="437">
        <f ca="1">SUMIF($N$8:S$9,"QUANT.",N729:S729)</f>
        <v>0</v>
      </c>
      <c r="U729" s="438">
        <f t="shared" ca="1" si="259"/>
        <v>0</v>
      </c>
      <c r="V729" s="450" t="str">
        <f t="shared" si="261"/>
        <v/>
      </c>
      <c r="W729" s="451">
        <f t="shared" ca="1" si="265"/>
        <v>0</v>
      </c>
      <c r="X729" s="451" t="e">
        <f t="shared" ca="1" si="266"/>
        <v>#VALUE!</v>
      </c>
    </row>
    <row r="730" spans="1:24">
      <c r="A730" s="615"/>
      <c r="B730" s="621"/>
      <c r="C730" s="595" t="str">
        <f>IF($B730="","",IFERROR(VLOOKUP($B730,SERVIÇOS!$A:$F,2,0),IFERROR(VLOOKUP($B730,'COMPOSIÇÕES COMPLEMENTARES '!$C:$K,2,0),"")))</f>
        <v/>
      </c>
      <c r="D730" s="617" t="str">
        <f>IF($B730="","",IFERROR(VLOOKUP($B730,SERVIÇOS!$A:$F,3,0),IFERROR(VLOOKUP($B730,'COMPOSIÇÕES COMPLEMENTARES '!$C:$K,3,0),"")))</f>
        <v/>
      </c>
      <c r="E730" s="618"/>
      <c r="F730" s="619" t="str">
        <f>IF($B730="","",IFERROR(VLOOKUP($B730,SERVIÇOS!$A:$F,4,0),IFERROR(VLOOKUP($B730,'COMPOSIÇÕES COMPLEMENTARES '!$C:$K,6,0),"")))</f>
        <v/>
      </c>
      <c r="G730" s="619" t="str">
        <f>IF($B730="","",IFERROR(VLOOKUP($B730,SERVIÇOS!$A:$F,5,0),IFERROR(VLOOKUP($B730,'COMPOSIÇÕES COMPLEMENTARES '!$C:$K,7,0),"")))</f>
        <v/>
      </c>
      <c r="H730" s="619" t="str">
        <f t="shared" si="260"/>
        <v/>
      </c>
      <c r="I730" s="619" t="str">
        <f t="shared" si="267"/>
        <v/>
      </c>
      <c r="J730" s="619" t="str">
        <f t="shared" si="268"/>
        <v/>
      </c>
      <c r="K730" s="619" t="str">
        <f t="shared" si="269"/>
        <v/>
      </c>
      <c r="L730" s="619"/>
      <c r="N730" s="433"/>
      <c r="O730" s="434" t="str">
        <f t="shared" si="262"/>
        <v/>
      </c>
      <c r="P730" s="433"/>
      <c r="Q730" s="435" t="str">
        <f t="shared" si="263"/>
        <v/>
      </c>
      <c r="R730" s="433"/>
      <c r="S730" s="436" t="str">
        <f t="shared" si="264"/>
        <v/>
      </c>
      <c r="T730" s="437">
        <f ca="1">SUMIF($N$8:S$9,"QUANT.",N730:S730)</f>
        <v>0</v>
      </c>
      <c r="U730" s="438">
        <f t="shared" ca="1" si="259"/>
        <v>0</v>
      </c>
      <c r="V730" s="450" t="str">
        <f t="shared" si="261"/>
        <v/>
      </c>
      <c r="W730" s="451">
        <f t="shared" ca="1" si="265"/>
        <v>0</v>
      </c>
      <c r="X730" s="451" t="e">
        <f t="shared" ca="1" si="266"/>
        <v>#VALUE!</v>
      </c>
    </row>
    <row r="731" spans="1:24">
      <c r="A731" s="615"/>
      <c r="B731" s="621"/>
      <c r="C731" s="595" t="str">
        <f>IF($B731="","",IFERROR(VLOOKUP($B731,SERVIÇOS!$A:$F,2,0),IFERROR(VLOOKUP($B731,'COMPOSIÇÕES COMPLEMENTARES '!$C:$K,2,0),"")))</f>
        <v/>
      </c>
      <c r="D731" s="617" t="str">
        <f>IF($B731="","",IFERROR(VLOOKUP($B731,SERVIÇOS!$A:$F,3,0),IFERROR(VLOOKUP($B731,'COMPOSIÇÕES COMPLEMENTARES '!$C:$K,3,0),"")))</f>
        <v/>
      </c>
      <c r="E731" s="618"/>
      <c r="F731" s="619" t="str">
        <f>IF($B731="","",IFERROR(VLOOKUP($B731,SERVIÇOS!$A:$F,4,0),IFERROR(VLOOKUP($B731,'COMPOSIÇÕES COMPLEMENTARES '!$C:$K,6,0),"")))</f>
        <v/>
      </c>
      <c r="G731" s="619" t="str">
        <f>IF($B731="","",IFERROR(VLOOKUP($B731,SERVIÇOS!$A:$F,5,0),IFERROR(VLOOKUP($B731,'COMPOSIÇÕES COMPLEMENTARES '!$C:$K,7,0),"")))</f>
        <v/>
      </c>
      <c r="H731" s="619" t="str">
        <f t="shared" si="260"/>
        <v/>
      </c>
      <c r="I731" s="619" t="str">
        <f t="shared" si="267"/>
        <v/>
      </c>
      <c r="J731" s="619" t="str">
        <f t="shared" si="268"/>
        <v/>
      </c>
      <c r="K731" s="619" t="str">
        <f t="shared" si="269"/>
        <v/>
      </c>
      <c r="L731" s="619"/>
      <c r="N731" s="433"/>
      <c r="O731" s="434" t="str">
        <f t="shared" si="262"/>
        <v/>
      </c>
      <c r="P731" s="433"/>
      <c r="Q731" s="435" t="str">
        <f t="shared" si="263"/>
        <v/>
      </c>
      <c r="R731" s="433"/>
      <c r="S731" s="436" t="str">
        <f t="shared" si="264"/>
        <v/>
      </c>
      <c r="T731" s="437">
        <f ca="1">SUMIF($N$8:S$9,"QUANT.",N731:S731)</f>
        <v>0</v>
      </c>
      <c r="U731" s="438">
        <f t="shared" ca="1" si="259"/>
        <v>0</v>
      </c>
      <c r="V731" s="450" t="str">
        <f t="shared" si="261"/>
        <v/>
      </c>
      <c r="W731" s="451">
        <f t="shared" ca="1" si="265"/>
        <v>0</v>
      </c>
      <c r="X731" s="451" t="e">
        <f t="shared" ca="1" si="266"/>
        <v>#VALUE!</v>
      </c>
    </row>
    <row r="732" spans="1:24">
      <c r="A732" s="615"/>
      <c r="B732" s="621"/>
      <c r="C732" s="595" t="str">
        <f>IF($B732="","",IFERROR(VLOOKUP($B732,SERVIÇOS!$A:$F,2,0),IFERROR(VLOOKUP($B732,'COMPOSIÇÕES COMPLEMENTARES '!$C:$K,2,0),"")))</f>
        <v/>
      </c>
      <c r="D732" s="617" t="str">
        <f>IF($B732="","",IFERROR(VLOOKUP($B732,SERVIÇOS!$A:$F,3,0),IFERROR(VLOOKUP($B732,'COMPOSIÇÕES COMPLEMENTARES '!$C:$K,3,0),"")))</f>
        <v/>
      </c>
      <c r="E732" s="618"/>
      <c r="F732" s="619" t="str">
        <f>IF($B732="","",IFERROR(VLOOKUP($B732,SERVIÇOS!$A:$F,4,0),IFERROR(VLOOKUP($B732,'COMPOSIÇÕES COMPLEMENTARES '!$C:$K,6,0),"")))</f>
        <v/>
      </c>
      <c r="G732" s="619" t="str">
        <f>IF($B732="","",IFERROR(VLOOKUP($B732,SERVIÇOS!$A:$F,5,0),IFERROR(VLOOKUP($B732,'COMPOSIÇÕES COMPLEMENTARES '!$C:$K,7,0),"")))</f>
        <v/>
      </c>
      <c r="H732" s="619" t="str">
        <f t="shared" si="260"/>
        <v/>
      </c>
      <c r="I732" s="619" t="str">
        <f t="shared" si="267"/>
        <v/>
      </c>
      <c r="J732" s="619" t="str">
        <f t="shared" si="268"/>
        <v/>
      </c>
      <c r="K732" s="619" t="str">
        <f t="shared" si="269"/>
        <v/>
      </c>
      <c r="L732" s="619"/>
      <c r="N732" s="433"/>
      <c r="O732" s="434" t="str">
        <f t="shared" si="262"/>
        <v/>
      </c>
      <c r="P732" s="433"/>
      <c r="Q732" s="435" t="str">
        <f t="shared" si="263"/>
        <v/>
      </c>
      <c r="R732" s="433"/>
      <c r="S732" s="436" t="str">
        <f t="shared" si="264"/>
        <v/>
      </c>
      <c r="T732" s="437">
        <f ca="1">SUMIF($N$8:S$9,"QUANT.",N732:S732)</f>
        <v>0</v>
      </c>
      <c r="U732" s="438">
        <f t="shared" ca="1" si="259"/>
        <v>0</v>
      </c>
      <c r="V732" s="450" t="str">
        <f t="shared" si="261"/>
        <v/>
      </c>
      <c r="W732" s="451">
        <f t="shared" ca="1" si="265"/>
        <v>0</v>
      </c>
      <c r="X732" s="451" t="e">
        <f t="shared" ca="1" si="266"/>
        <v>#VALUE!</v>
      </c>
    </row>
    <row r="733" spans="1:24">
      <c r="A733" s="615"/>
      <c r="B733" s="621"/>
      <c r="C733" s="595" t="str">
        <f>IF($B733="","",IFERROR(VLOOKUP($B733,SERVIÇOS!$A:$F,2,0),IFERROR(VLOOKUP($B733,'COMPOSIÇÕES COMPLEMENTARES '!$C:$K,2,0),"")))</f>
        <v/>
      </c>
      <c r="D733" s="617" t="str">
        <f>IF($B733="","",IFERROR(VLOOKUP($B733,SERVIÇOS!$A:$F,3,0),IFERROR(VLOOKUP($B733,'COMPOSIÇÕES COMPLEMENTARES '!$C:$K,3,0),"")))</f>
        <v/>
      </c>
      <c r="E733" s="618"/>
      <c r="F733" s="619" t="str">
        <f>IF($B733="","",IFERROR(VLOOKUP($B733,SERVIÇOS!$A:$F,4,0),IFERROR(VLOOKUP($B733,'COMPOSIÇÕES COMPLEMENTARES '!$C:$K,6,0),"")))</f>
        <v/>
      </c>
      <c r="G733" s="619" t="str">
        <f>IF($B733="","",IFERROR(VLOOKUP($B733,SERVIÇOS!$A:$F,5,0),IFERROR(VLOOKUP($B733,'COMPOSIÇÕES COMPLEMENTARES '!$C:$K,7,0),"")))</f>
        <v/>
      </c>
      <c r="H733" s="619" t="str">
        <f t="shared" si="260"/>
        <v/>
      </c>
      <c r="I733" s="619" t="str">
        <f t="shared" si="267"/>
        <v/>
      </c>
      <c r="J733" s="619" t="str">
        <f t="shared" si="268"/>
        <v/>
      </c>
      <c r="K733" s="619" t="str">
        <f t="shared" si="269"/>
        <v/>
      </c>
      <c r="L733" s="619"/>
      <c r="N733" s="433"/>
      <c r="O733" s="434" t="str">
        <f t="shared" si="262"/>
        <v/>
      </c>
      <c r="P733" s="433"/>
      <c r="Q733" s="435" t="str">
        <f t="shared" si="263"/>
        <v/>
      </c>
      <c r="R733" s="433"/>
      <c r="S733" s="436" t="str">
        <f t="shared" si="264"/>
        <v/>
      </c>
      <c r="T733" s="437">
        <f ca="1">SUMIF($N$8:S$9,"QUANT.",N733:S733)</f>
        <v>0</v>
      </c>
      <c r="U733" s="438">
        <f t="shared" ca="1" si="259"/>
        <v>0</v>
      </c>
      <c r="V733" s="450" t="str">
        <f t="shared" si="261"/>
        <v/>
      </c>
      <c r="W733" s="451">
        <f t="shared" ca="1" si="265"/>
        <v>0</v>
      </c>
      <c r="X733" s="451" t="e">
        <f t="shared" ca="1" si="266"/>
        <v>#VALUE!</v>
      </c>
    </row>
    <row r="734" spans="1:24">
      <c r="A734" s="615"/>
      <c r="B734" s="621"/>
      <c r="C734" s="595" t="str">
        <f>IF($B734="","",IFERROR(VLOOKUP($B734,SERVIÇOS!$A:$F,2,0),IFERROR(VLOOKUP($B734,'COMPOSIÇÕES COMPLEMENTARES '!$C:$K,2,0),"")))</f>
        <v/>
      </c>
      <c r="D734" s="617" t="str">
        <f>IF($B734="","",IFERROR(VLOOKUP($B734,SERVIÇOS!$A:$F,3,0),IFERROR(VLOOKUP($B734,'COMPOSIÇÕES COMPLEMENTARES '!$C:$K,3,0),"")))</f>
        <v/>
      </c>
      <c r="E734" s="618"/>
      <c r="F734" s="619" t="str">
        <f>IF($B734="","",IFERROR(VLOOKUP($B734,SERVIÇOS!$A:$F,4,0),IFERROR(VLOOKUP($B734,'COMPOSIÇÕES COMPLEMENTARES '!$C:$K,6,0),"")))</f>
        <v/>
      </c>
      <c r="G734" s="619" t="str">
        <f>IF($B734="","",IFERROR(VLOOKUP($B734,SERVIÇOS!$A:$F,5,0),IFERROR(VLOOKUP($B734,'COMPOSIÇÕES COMPLEMENTARES '!$C:$K,7,0),"")))</f>
        <v/>
      </c>
      <c r="H734" s="619" t="str">
        <f t="shared" si="260"/>
        <v/>
      </c>
      <c r="I734" s="619" t="str">
        <f t="shared" si="267"/>
        <v/>
      </c>
      <c r="J734" s="619" t="str">
        <f t="shared" si="268"/>
        <v/>
      </c>
      <c r="K734" s="619" t="str">
        <f t="shared" si="269"/>
        <v/>
      </c>
      <c r="L734" s="619"/>
      <c r="N734" s="433"/>
      <c r="O734" s="434" t="str">
        <f t="shared" si="262"/>
        <v/>
      </c>
      <c r="P734" s="433"/>
      <c r="Q734" s="435" t="str">
        <f t="shared" si="263"/>
        <v/>
      </c>
      <c r="R734" s="433"/>
      <c r="S734" s="436" t="str">
        <f t="shared" si="264"/>
        <v/>
      </c>
      <c r="T734" s="437">
        <f ca="1">SUMIF($N$8:S$9,"QUANT.",N734:S734)</f>
        <v>0</v>
      </c>
      <c r="U734" s="438">
        <f t="shared" ca="1" si="259"/>
        <v>0</v>
      </c>
      <c r="V734" s="450" t="str">
        <f t="shared" si="261"/>
        <v/>
      </c>
      <c r="W734" s="451">
        <f t="shared" ca="1" si="265"/>
        <v>0</v>
      </c>
      <c r="X734" s="451" t="e">
        <f t="shared" ca="1" si="266"/>
        <v>#VALUE!</v>
      </c>
    </row>
    <row r="735" spans="1:24">
      <c r="A735" s="615"/>
      <c r="B735" s="621"/>
      <c r="C735" s="595" t="str">
        <f>IF($B735="","",IFERROR(VLOOKUP($B735,SERVIÇOS!$A:$F,2,0),IFERROR(VLOOKUP($B735,'COMPOSIÇÕES COMPLEMENTARES '!$C:$K,2,0),"")))</f>
        <v/>
      </c>
      <c r="D735" s="617" t="str">
        <f>IF($B735="","",IFERROR(VLOOKUP($B735,SERVIÇOS!$A:$F,3,0),IFERROR(VLOOKUP($B735,'COMPOSIÇÕES COMPLEMENTARES '!$C:$K,3,0),"")))</f>
        <v/>
      </c>
      <c r="E735" s="618"/>
      <c r="F735" s="619" t="str">
        <f>IF($B735="","",IFERROR(VLOOKUP($B735,SERVIÇOS!$A:$F,4,0),IFERROR(VLOOKUP($B735,'COMPOSIÇÕES COMPLEMENTARES '!$C:$K,6,0),"")))</f>
        <v/>
      </c>
      <c r="G735" s="619" t="str">
        <f>IF($B735="","",IFERROR(VLOOKUP($B735,SERVIÇOS!$A:$F,5,0),IFERROR(VLOOKUP($B735,'COMPOSIÇÕES COMPLEMENTARES '!$C:$K,7,0),"")))</f>
        <v/>
      </c>
      <c r="H735" s="619" t="str">
        <f t="shared" si="260"/>
        <v/>
      </c>
      <c r="I735" s="619" t="str">
        <f t="shared" si="267"/>
        <v/>
      </c>
      <c r="J735" s="619" t="str">
        <f t="shared" si="268"/>
        <v/>
      </c>
      <c r="K735" s="619" t="str">
        <f t="shared" si="269"/>
        <v/>
      </c>
      <c r="L735" s="619"/>
      <c r="N735" s="433"/>
      <c r="O735" s="434" t="str">
        <f t="shared" si="262"/>
        <v/>
      </c>
      <c r="P735" s="433"/>
      <c r="Q735" s="435" t="str">
        <f t="shared" si="263"/>
        <v/>
      </c>
      <c r="R735" s="433"/>
      <c r="S735" s="436" t="str">
        <f t="shared" si="264"/>
        <v/>
      </c>
      <c r="T735" s="437">
        <f ca="1">SUMIF($N$8:S$9,"QUANT.",N735:S735)</f>
        <v>0</v>
      </c>
      <c r="U735" s="438">
        <f t="shared" ca="1" si="259"/>
        <v>0</v>
      </c>
      <c r="V735" s="450" t="str">
        <f t="shared" si="261"/>
        <v/>
      </c>
      <c r="W735" s="451">
        <f t="shared" ca="1" si="265"/>
        <v>0</v>
      </c>
      <c r="X735" s="451" t="e">
        <f t="shared" ca="1" si="266"/>
        <v>#VALUE!</v>
      </c>
    </row>
    <row r="736" spans="1:24">
      <c r="A736" s="615"/>
      <c r="B736" s="621"/>
      <c r="C736" s="595" t="str">
        <f>IF($B736="","",IFERROR(VLOOKUP($B736,SERVIÇOS!$A:$F,2,0),IFERROR(VLOOKUP($B736,'COMPOSIÇÕES COMPLEMENTARES '!$C:$K,2,0),"")))</f>
        <v/>
      </c>
      <c r="D736" s="617" t="str">
        <f>IF($B736="","",IFERROR(VLOOKUP($B736,SERVIÇOS!$A:$F,3,0),IFERROR(VLOOKUP($B736,'COMPOSIÇÕES COMPLEMENTARES '!$C:$K,3,0),"")))</f>
        <v/>
      </c>
      <c r="E736" s="618"/>
      <c r="F736" s="619" t="str">
        <f>IF($B736="","",IFERROR(VLOOKUP($B736,SERVIÇOS!$A:$F,4,0),IFERROR(VLOOKUP($B736,'COMPOSIÇÕES COMPLEMENTARES '!$C:$K,6,0),"")))</f>
        <v/>
      </c>
      <c r="G736" s="619" t="str">
        <f>IF($B736="","",IFERROR(VLOOKUP($B736,SERVIÇOS!$A:$F,5,0),IFERROR(VLOOKUP($B736,'COMPOSIÇÕES COMPLEMENTARES '!$C:$K,7,0),"")))</f>
        <v/>
      </c>
      <c r="H736" s="619" t="str">
        <f t="shared" si="260"/>
        <v/>
      </c>
      <c r="I736" s="619" t="str">
        <f t="shared" si="267"/>
        <v/>
      </c>
      <c r="J736" s="619" t="str">
        <f t="shared" si="268"/>
        <v/>
      </c>
      <c r="K736" s="619" t="str">
        <f t="shared" si="269"/>
        <v/>
      </c>
      <c r="L736" s="619"/>
      <c r="N736" s="433"/>
      <c r="O736" s="434" t="str">
        <f t="shared" si="262"/>
        <v/>
      </c>
      <c r="P736" s="433"/>
      <c r="Q736" s="435" t="str">
        <f t="shared" si="263"/>
        <v/>
      </c>
      <c r="R736" s="433"/>
      <c r="S736" s="436" t="str">
        <f t="shared" si="264"/>
        <v/>
      </c>
      <c r="T736" s="437">
        <f ca="1">SUMIF($N$8:S$9,"QUANT.",N736:S736)</f>
        <v>0</v>
      </c>
      <c r="U736" s="438">
        <f t="shared" ca="1" si="259"/>
        <v>0</v>
      </c>
      <c r="V736" s="450" t="str">
        <f t="shared" si="261"/>
        <v/>
      </c>
      <c r="W736" s="451">
        <f t="shared" ca="1" si="265"/>
        <v>0</v>
      </c>
      <c r="X736" s="451" t="e">
        <f t="shared" ca="1" si="266"/>
        <v>#VALUE!</v>
      </c>
    </row>
    <row r="737" spans="1:24">
      <c r="A737" s="615"/>
      <c r="B737" s="621"/>
      <c r="C737" s="595" t="str">
        <f>IF($B737="","",IFERROR(VLOOKUP($B737,SERVIÇOS!$A:$F,2,0),IFERROR(VLOOKUP($B737,'COMPOSIÇÕES COMPLEMENTARES '!$C:$K,2,0),"")))</f>
        <v/>
      </c>
      <c r="D737" s="617" t="str">
        <f>IF($B737="","",IFERROR(VLOOKUP($B737,SERVIÇOS!$A:$F,3,0),IFERROR(VLOOKUP($B737,'COMPOSIÇÕES COMPLEMENTARES '!$C:$K,3,0),"")))</f>
        <v/>
      </c>
      <c r="E737" s="618"/>
      <c r="F737" s="619" t="str">
        <f>IF($B737="","",IFERROR(VLOOKUP($B737,SERVIÇOS!$A:$F,4,0),IFERROR(VLOOKUP($B737,'COMPOSIÇÕES COMPLEMENTARES '!$C:$K,6,0),"")))</f>
        <v/>
      </c>
      <c r="G737" s="619" t="str">
        <f>IF($B737="","",IFERROR(VLOOKUP($B737,SERVIÇOS!$A:$F,5,0),IFERROR(VLOOKUP($B737,'COMPOSIÇÕES COMPLEMENTARES '!$C:$K,7,0),"")))</f>
        <v/>
      </c>
      <c r="H737" s="619" t="str">
        <f t="shared" si="260"/>
        <v/>
      </c>
      <c r="I737" s="619" t="str">
        <f t="shared" si="267"/>
        <v/>
      </c>
      <c r="J737" s="619" t="str">
        <f t="shared" si="268"/>
        <v/>
      </c>
      <c r="K737" s="619" t="str">
        <f t="shared" si="269"/>
        <v/>
      </c>
      <c r="L737" s="619"/>
      <c r="N737" s="433"/>
      <c r="O737" s="434" t="str">
        <f t="shared" si="262"/>
        <v/>
      </c>
      <c r="P737" s="433"/>
      <c r="Q737" s="435" t="str">
        <f t="shared" si="263"/>
        <v/>
      </c>
      <c r="R737" s="433"/>
      <c r="S737" s="436" t="str">
        <f t="shared" si="264"/>
        <v/>
      </c>
      <c r="T737" s="437">
        <f ca="1">SUMIF($N$8:S$9,"QUANT.",N737:S737)</f>
        <v>0</v>
      </c>
      <c r="U737" s="438">
        <f t="shared" ca="1" si="259"/>
        <v>0</v>
      </c>
      <c r="V737" s="450" t="str">
        <f t="shared" si="261"/>
        <v/>
      </c>
      <c r="W737" s="451">
        <f t="shared" ca="1" si="265"/>
        <v>0</v>
      </c>
      <c r="X737" s="451" t="e">
        <f t="shared" ca="1" si="266"/>
        <v>#VALUE!</v>
      </c>
    </row>
    <row r="738" spans="1:24">
      <c r="A738" s="615"/>
      <c r="B738" s="621"/>
      <c r="C738" s="595" t="str">
        <f>IF($B738="","",IFERROR(VLOOKUP($B738,SERVIÇOS!$A:$F,2,0),IFERROR(VLOOKUP($B738,'COMPOSIÇÕES COMPLEMENTARES '!$C:$K,2,0),"")))</f>
        <v/>
      </c>
      <c r="D738" s="617" t="str">
        <f>IF($B738="","",IFERROR(VLOOKUP($B738,SERVIÇOS!$A:$F,3,0),IFERROR(VLOOKUP($B738,'COMPOSIÇÕES COMPLEMENTARES '!$C:$K,3,0),"")))</f>
        <v/>
      </c>
      <c r="E738" s="618"/>
      <c r="F738" s="619" t="str">
        <f>IF($B738="","",IFERROR(VLOOKUP($B738,SERVIÇOS!$A:$F,4,0),IFERROR(VLOOKUP($B738,'COMPOSIÇÕES COMPLEMENTARES '!$C:$K,6,0),"")))</f>
        <v/>
      </c>
      <c r="G738" s="619" t="str">
        <f>IF($B738="","",IFERROR(VLOOKUP($B738,SERVIÇOS!$A:$F,5,0),IFERROR(VLOOKUP($B738,'COMPOSIÇÕES COMPLEMENTARES '!$C:$K,7,0),"")))</f>
        <v/>
      </c>
      <c r="H738" s="619" t="str">
        <f t="shared" si="260"/>
        <v/>
      </c>
      <c r="I738" s="619" t="str">
        <f t="shared" si="267"/>
        <v/>
      </c>
      <c r="J738" s="619" t="str">
        <f t="shared" si="268"/>
        <v/>
      </c>
      <c r="K738" s="619" t="str">
        <f t="shared" si="269"/>
        <v/>
      </c>
      <c r="L738" s="619"/>
      <c r="N738" s="433"/>
      <c r="O738" s="434" t="str">
        <f t="shared" si="262"/>
        <v/>
      </c>
      <c r="P738" s="433"/>
      <c r="Q738" s="435" t="str">
        <f t="shared" si="263"/>
        <v/>
      </c>
      <c r="R738" s="433"/>
      <c r="S738" s="436" t="str">
        <f t="shared" si="264"/>
        <v/>
      </c>
      <c r="T738" s="437">
        <f ca="1">SUMIF($N$8:S$9,"QUANT.",N738:S738)</f>
        <v>0</v>
      </c>
      <c r="U738" s="438">
        <f t="shared" ca="1" si="259"/>
        <v>0</v>
      </c>
      <c r="V738" s="450" t="str">
        <f t="shared" si="261"/>
        <v/>
      </c>
      <c r="W738" s="451">
        <f t="shared" ca="1" si="265"/>
        <v>0</v>
      </c>
      <c r="X738" s="451" t="e">
        <f t="shared" ca="1" si="266"/>
        <v>#VALUE!</v>
      </c>
    </row>
    <row r="739" spans="1:24">
      <c r="A739" s="615"/>
      <c r="B739" s="621"/>
      <c r="C739" s="595" t="str">
        <f>IF($B739="","",IFERROR(VLOOKUP($B739,SERVIÇOS!$A:$F,2,0),IFERROR(VLOOKUP($B739,'COMPOSIÇÕES COMPLEMENTARES '!$C:$K,2,0),"")))</f>
        <v/>
      </c>
      <c r="D739" s="617" t="str">
        <f>IF($B739="","",IFERROR(VLOOKUP($B739,SERVIÇOS!$A:$F,3,0),IFERROR(VLOOKUP($B739,'COMPOSIÇÕES COMPLEMENTARES '!$C:$K,3,0),"")))</f>
        <v/>
      </c>
      <c r="E739" s="618"/>
      <c r="F739" s="619" t="str">
        <f>IF($B739="","",IFERROR(VLOOKUP($B739,SERVIÇOS!$A:$F,4,0),IFERROR(VLOOKUP($B739,'COMPOSIÇÕES COMPLEMENTARES '!$C:$K,6,0),"")))</f>
        <v/>
      </c>
      <c r="G739" s="619" t="str">
        <f>IF($B739="","",IFERROR(VLOOKUP($B739,SERVIÇOS!$A:$F,5,0),IFERROR(VLOOKUP($B739,'COMPOSIÇÕES COMPLEMENTARES '!$C:$K,7,0),"")))</f>
        <v/>
      </c>
      <c r="H739" s="619" t="str">
        <f t="shared" si="260"/>
        <v/>
      </c>
      <c r="I739" s="619" t="str">
        <f t="shared" si="267"/>
        <v/>
      </c>
      <c r="J739" s="619" t="str">
        <f t="shared" si="268"/>
        <v/>
      </c>
      <c r="K739" s="619" t="str">
        <f t="shared" si="269"/>
        <v/>
      </c>
      <c r="L739" s="619"/>
      <c r="N739" s="433"/>
      <c r="O739" s="434" t="str">
        <f t="shared" si="262"/>
        <v/>
      </c>
      <c r="P739" s="433"/>
      <c r="Q739" s="435" t="str">
        <f t="shared" si="263"/>
        <v/>
      </c>
      <c r="R739" s="433"/>
      <c r="S739" s="436" t="str">
        <f t="shared" si="264"/>
        <v/>
      </c>
      <c r="T739" s="437">
        <f ca="1">SUMIF($N$8:S$9,"QUANT.",N739:S739)</f>
        <v>0</v>
      </c>
      <c r="U739" s="438">
        <f t="shared" ca="1" si="259"/>
        <v>0</v>
      </c>
      <c r="V739" s="450" t="str">
        <f t="shared" si="261"/>
        <v/>
      </c>
      <c r="W739" s="451">
        <f t="shared" ca="1" si="265"/>
        <v>0</v>
      </c>
      <c r="X739" s="451" t="e">
        <f t="shared" ca="1" si="266"/>
        <v>#VALUE!</v>
      </c>
    </row>
    <row r="740" spans="1:24">
      <c r="A740" s="615"/>
      <c r="B740" s="621"/>
      <c r="C740" s="595" t="str">
        <f>IF($B740="","",IFERROR(VLOOKUP($B740,SERVIÇOS!$A:$F,2,0),IFERROR(VLOOKUP($B740,'COMPOSIÇÕES COMPLEMENTARES '!$C:$K,2,0),"")))</f>
        <v/>
      </c>
      <c r="D740" s="617" t="str">
        <f>IF($B740="","",IFERROR(VLOOKUP($B740,SERVIÇOS!$A:$F,3,0),IFERROR(VLOOKUP($B740,'COMPOSIÇÕES COMPLEMENTARES '!$C:$K,3,0),"")))</f>
        <v/>
      </c>
      <c r="E740" s="618"/>
      <c r="F740" s="619" t="str">
        <f>IF($B740="","",IFERROR(VLOOKUP($B740,SERVIÇOS!$A:$F,4,0),IFERROR(VLOOKUP($B740,'COMPOSIÇÕES COMPLEMENTARES '!$C:$K,6,0),"")))</f>
        <v/>
      </c>
      <c r="G740" s="619" t="str">
        <f>IF($B740="","",IFERROR(VLOOKUP($B740,SERVIÇOS!$A:$F,5,0),IFERROR(VLOOKUP($B740,'COMPOSIÇÕES COMPLEMENTARES '!$C:$K,7,0),"")))</f>
        <v/>
      </c>
      <c r="H740" s="619" t="str">
        <f t="shared" si="260"/>
        <v/>
      </c>
      <c r="I740" s="619" t="str">
        <f t="shared" si="267"/>
        <v/>
      </c>
      <c r="J740" s="619" t="str">
        <f t="shared" si="268"/>
        <v/>
      </c>
      <c r="K740" s="619" t="str">
        <f t="shared" si="269"/>
        <v/>
      </c>
      <c r="L740" s="619"/>
      <c r="N740" s="433"/>
      <c r="O740" s="434" t="str">
        <f t="shared" si="262"/>
        <v/>
      </c>
      <c r="P740" s="433"/>
      <c r="Q740" s="435" t="str">
        <f t="shared" si="263"/>
        <v/>
      </c>
      <c r="R740" s="433"/>
      <c r="S740" s="436" t="str">
        <f t="shared" si="264"/>
        <v/>
      </c>
      <c r="T740" s="437">
        <f ca="1">SUMIF($N$8:S$9,"QUANT.",N740:S740)</f>
        <v>0</v>
      </c>
      <c r="U740" s="438">
        <f t="shared" ca="1" si="259"/>
        <v>0</v>
      </c>
      <c r="V740" s="450" t="str">
        <f t="shared" si="261"/>
        <v/>
      </c>
      <c r="W740" s="451">
        <f t="shared" ca="1" si="265"/>
        <v>0</v>
      </c>
      <c r="X740" s="451" t="e">
        <f t="shared" ca="1" si="266"/>
        <v>#VALUE!</v>
      </c>
    </row>
    <row r="741" spans="1:24">
      <c r="A741" s="615"/>
      <c r="B741" s="621"/>
      <c r="C741" s="595" t="str">
        <f>IF($B741="","",IFERROR(VLOOKUP($B741,SERVIÇOS!$A:$F,2,0),IFERROR(VLOOKUP($B741,'COMPOSIÇÕES COMPLEMENTARES '!$C:$K,2,0),"")))</f>
        <v/>
      </c>
      <c r="D741" s="617" t="str">
        <f>IF($B741="","",IFERROR(VLOOKUP($B741,SERVIÇOS!$A:$F,3,0),IFERROR(VLOOKUP($B741,'COMPOSIÇÕES COMPLEMENTARES '!$C:$K,3,0),"")))</f>
        <v/>
      </c>
      <c r="E741" s="618"/>
      <c r="F741" s="619" t="str">
        <f>IF($B741="","",IFERROR(VLOOKUP($B741,SERVIÇOS!$A:$F,4,0),IFERROR(VLOOKUP($B741,'COMPOSIÇÕES COMPLEMENTARES '!$C:$K,6,0),"")))</f>
        <v/>
      </c>
      <c r="G741" s="619" t="str">
        <f>IF($B741="","",IFERROR(VLOOKUP($B741,SERVIÇOS!$A:$F,5,0),IFERROR(VLOOKUP($B741,'COMPOSIÇÕES COMPLEMENTARES '!$C:$K,7,0),"")))</f>
        <v/>
      </c>
      <c r="H741" s="619" t="str">
        <f t="shared" si="260"/>
        <v/>
      </c>
      <c r="I741" s="619" t="str">
        <f t="shared" si="267"/>
        <v/>
      </c>
      <c r="J741" s="619" t="str">
        <f t="shared" si="268"/>
        <v/>
      </c>
      <c r="K741" s="619" t="str">
        <f t="shared" si="269"/>
        <v/>
      </c>
      <c r="L741" s="619"/>
      <c r="N741" s="433"/>
      <c r="O741" s="434" t="str">
        <f t="shared" si="262"/>
        <v/>
      </c>
      <c r="P741" s="433"/>
      <c r="Q741" s="435" t="str">
        <f t="shared" si="263"/>
        <v/>
      </c>
      <c r="R741" s="433"/>
      <c r="S741" s="436" t="str">
        <f t="shared" si="264"/>
        <v/>
      </c>
      <c r="T741" s="437">
        <f ca="1">SUMIF($N$8:S$9,"QUANT.",N741:S741)</f>
        <v>0</v>
      </c>
      <c r="U741" s="438">
        <f t="shared" ca="1" si="259"/>
        <v>0</v>
      </c>
      <c r="V741" s="450" t="str">
        <f t="shared" si="261"/>
        <v/>
      </c>
      <c r="W741" s="451">
        <f t="shared" ca="1" si="265"/>
        <v>0</v>
      </c>
      <c r="X741" s="451" t="e">
        <f t="shared" ca="1" si="266"/>
        <v>#VALUE!</v>
      </c>
    </row>
    <row r="742" spans="1:24">
      <c r="A742" s="615"/>
      <c r="B742" s="621"/>
      <c r="C742" s="595" t="str">
        <f>IF($B742="","",IFERROR(VLOOKUP($B742,SERVIÇOS!$A:$F,2,0),IFERROR(VLOOKUP($B742,'COMPOSIÇÕES COMPLEMENTARES '!$C:$K,2,0),"")))</f>
        <v/>
      </c>
      <c r="D742" s="617" t="str">
        <f>IF($B742="","",IFERROR(VLOOKUP($B742,SERVIÇOS!$A:$F,3,0),IFERROR(VLOOKUP($B742,'COMPOSIÇÕES COMPLEMENTARES '!$C:$K,3,0),"")))</f>
        <v/>
      </c>
      <c r="E742" s="618"/>
      <c r="F742" s="619" t="str">
        <f>IF($B742="","",IFERROR(VLOOKUP($B742,SERVIÇOS!$A:$F,4,0),IFERROR(VLOOKUP($B742,'COMPOSIÇÕES COMPLEMENTARES '!$C:$K,6,0),"")))</f>
        <v/>
      </c>
      <c r="G742" s="619" t="str">
        <f>IF($B742="","",IFERROR(VLOOKUP($B742,SERVIÇOS!$A:$F,5,0),IFERROR(VLOOKUP($B742,'COMPOSIÇÕES COMPLEMENTARES '!$C:$K,7,0),"")))</f>
        <v/>
      </c>
      <c r="H742" s="619" t="str">
        <f t="shared" si="260"/>
        <v/>
      </c>
      <c r="I742" s="619" t="str">
        <f t="shared" si="267"/>
        <v/>
      </c>
      <c r="J742" s="619" t="str">
        <f t="shared" si="268"/>
        <v/>
      </c>
      <c r="K742" s="619" t="str">
        <f t="shared" si="269"/>
        <v/>
      </c>
      <c r="L742" s="619"/>
      <c r="N742" s="433"/>
      <c r="O742" s="434" t="str">
        <f t="shared" si="262"/>
        <v/>
      </c>
      <c r="P742" s="433"/>
      <c r="Q742" s="435" t="str">
        <f t="shared" si="263"/>
        <v/>
      </c>
      <c r="R742" s="433"/>
      <c r="S742" s="436" t="str">
        <f t="shared" si="264"/>
        <v/>
      </c>
      <c r="T742" s="437">
        <f ca="1">SUMIF($N$8:S$9,"QUANT.",N742:S742)</f>
        <v>0</v>
      </c>
      <c r="U742" s="438">
        <f t="shared" ca="1" si="259"/>
        <v>0</v>
      </c>
      <c r="V742" s="450" t="str">
        <f t="shared" si="261"/>
        <v/>
      </c>
      <c r="W742" s="451">
        <f t="shared" ca="1" si="265"/>
        <v>0</v>
      </c>
      <c r="X742" s="451" t="e">
        <f t="shared" ca="1" si="266"/>
        <v>#VALUE!</v>
      </c>
    </row>
    <row r="743" spans="1:24">
      <c r="A743" s="615"/>
      <c r="B743" s="621"/>
      <c r="C743" s="595" t="str">
        <f>IF($B743="","",IFERROR(VLOOKUP($B743,SERVIÇOS!$A:$F,2,0),IFERROR(VLOOKUP($B743,'COMPOSIÇÕES COMPLEMENTARES '!$C:$K,2,0),"")))</f>
        <v/>
      </c>
      <c r="D743" s="617" t="str">
        <f>IF($B743="","",IFERROR(VLOOKUP($B743,SERVIÇOS!$A:$F,3,0),IFERROR(VLOOKUP($B743,'COMPOSIÇÕES COMPLEMENTARES '!$C:$K,3,0),"")))</f>
        <v/>
      </c>
      <c r="E743" s="618"/>
      <c r="F743" s="619" t="str">
        <f>IF($B743="","",IFERROR(VLOOKUP($B743,SERVIÇOS!$A:$F,4,0),IFERROR(VLOOKUP($B743,'COMPOSIÇÕES COMPLEMENTARES '!$C:$K,6,0),"")))</f>
        <v/>
      </c>
      <c r="G743" s="619" t="str">
        <f>IF($B743="","",IFERROR(VLOOKUP($B743,SERVIÇOS!$A:$F,5,0),IFERROR(VLOOKUP($B743,'COMPOSIÇÕES COMPLEMENTARES '!$C:$K,7,0),"")))</f>
        <v/>
      </c>
      <c r="H743" s="619" t="str">
        <f t="shared" si="260"/>
        <v/>
      </c>
      <c r="I743" s="619" t="str">
        <f t="shared" si="267"/>
        <v/>
      </c>
      <c r="J743" s="619" t="str">
        <f t="shared" si="268"/>
        <v/>
      </c>
      <c r="K743" s="619" t="str">
        <f t="shared" si="269"/>
        <v/>
      </c>
      <c r="L743" s="619"/>
      <c r="N743" s="433"/>
      <c r="O743" s="434" t="str">
        <f t="shared" si="262"/>
        <v/>
      </c>
      <c r="P743" s="433"/>
      <c r="Q743" s="435" t="str">
        <f t="shared" si="263"/>
        <v/>
      </c>
      <c r="R743" s="433"/>
      <c r="S743" s="436" t="str">
        <f t="shared" si="264"/>
        <v/>
      </c>
      <c r="T743" s="437">
        <f ca="1">SUMIF($N$8:S$9,"QUANT.",N743:S743)</f>
        <v>0</v>
      </c>
      <c r="U743" s="438">
        <f t="shared" ca="1" si="259"/>
        <v>0</v>
      </c>
      <c r="V743" s="450" t="str">
        <f t="shared" si="261"/>
        <v/>
      </c>
      <c r="W743" s="451">
        <f t="shared" ca="1" si="265"/>
        <v>0</v>
      </c>
      <c r="X743" s="451" t="e">
        <f t="shared" ca="1" si="266"/>
        <v>#VALUE!</v>
      </c>
    </row>
    <row r="744" spans="1:24">
      <c r="A744" s="615"/>
      <c r="B744" s="621"/>
      <c r="C744" s="595" t="str">
        <f>IF($B744="","",IFERROR(VLOOKUP($B744,SERVIÇOS!$A:$F,2,0),IFERROR(VLOOKUP($B744,'COMPOSIÇÕES COMPLEMENTARES '!$C:$K,2,0),"")))</f>
        <v/>
      </c>
      <c r="D744" s="617" t="str">
        <f>IF($B744="","",IFERROR(VLOOKUP($B744,SERVIÇOS!$A:$F,3,0),IFERROR(VLOOKUP($B744,'COMPOSIÇÕES COMPLEMENTARES '!$C:$K,3,0),"")))</f>
        <v/>
      </c>
      <c r="E744" s="618"/>
      <c r="F744" s="619" t="str">
        <f>IF($B744="","",IFERROR(VLOOKUP($B744,SERVIÇOS!$A:$F,4,0),IFERROR(VLOOKUP($B744,'COMPOSIÇÕES COMPLEMENTARES '!$C:$K,6,0),"")))</f>
        <v/>
      </c>
      <c r="G744" s="619" t="str">
        <f>IF($B744="","",IFERROR(VLOOKUP($B744,SERVIÇOS!$A:$F,5,0),IFERROR(VLOOKUP($B744,'COMPOSIÇÕES COMPLEMENTARES '!$C:$K,7,0),"")))</f>
        <v/>
      </c>
      <c r="H744" s="619" t="str">
        <f t="shared" si="260"/>
        <v/>
      </c>
      <c r="I744" s="619" t="str">
        <f t="shared" si="267"/>
        <v/>
      </c>
      <c r="J744" s="619" t="str">
        <f t="shared" si="268"/>
        <v/>
      </c>
      <c r="K744" s="619" t="str">
        <f t="shared" si="269"/>
        <v/>
      </c>
      <c r="L744" s="619"/>
      <c r="N744" s="433"/>
      <c r="O744" s="434" t="str">
        <f t="shared" si="262"/>
        <v/>
      </c>
      <c r="P744" s="433"/>
      <c r="Q744" s="435" t="str">
        <f t="shared" si="263"/>
        <v/>
      </c>
      <c r="R744" s="433"/>
      <c r="S744" s="436" t="str">
        <f t="shared" si="264"/>
        <v/>
      </c>
      <c r="T744" s="437">
        <f ca="1">SUMIF($N$8:S$9,"QUANT.",N744:S744)</f>
        <v>0</v>
      </c>
      <c r="U744" s="438">
        <f t="shared" ca="1" si="259"/>
        <v>0</v>
      </c>
      <c r="V744" s="450" t="str">
        <f t="shared" si="261"/>
        <v/>
      </c>
      <c r="W744" s="451">
        <f t="shared" ca="1" si="265"/>
        <v>0</v>
      </c>
      <c r="X744" s="451" t="e">
        <f t="shared" ca="1" si="266"/>
        <v>#VALUE!</v>
      </c>
    </row>
    <row r="745" spans="1:24">
      <c r="A745" s="615"/>
      <c r="B745" s="621"/>
      <c r="C745" s="595" t="str">
        <f>IF($B745="","",IFERROR(VLOOKUP($B745,SERVIÇOS!$A:$F,2,0),IFERROR(VLOOKUP($B745,'COMPOSIÇÕES COMPLEMENTARES '!$C:$K,2,0),"")))</f>
        <v/>
      </c>
      <c r="D745" s="617" t="str">
        <f>IF($B745="","",IFERROR(VLOOKUP($B745,SERVIÇOS!$A:$F,3,0),IFERROR(VLOOKUP($B745,'COMPOSIÇÕES COMPLEMENTARES '!$C:$K,3,0),"")))</f>
        <v/>
      </c>
      <c r="E745" s="618"/>
      <c r="F745" s="619" t="str">
        <f>IF($B745="","",IFERROR(VLOOKUP($B745,SERVIÇOS!$A:$F,4,0),IFERROR(VLOOKUP($B745,'COMPOSIÇÕES COMPLEMENTARES '!$C:$K,6,0),"")))</f>
        <v/>
      </c>
      <c r="G745" s="619" t="str">
        <f>IF($B745="","",IFERROR(VLOOKUP($B745,SERVIÇOS!$A:$F,5,0),IFERROR(VLOOKUP($B745,'COMPOSIÇÕES COMPLEMENTARES '!$C:$K,7,0),"")))</f>
        <v/>
      </c>
      <c r="H745" s="619" t="str">
        <f t="shared" si="260"/>
        <v/>
      </c>
      <c r="I745" s="619" t="str">
        <f t="shared" si="267"/>
        <v/>
      </c>
      <c r="J745" s="619" t="str">
        <f t="shared" si="268"/>
        <v/>
      </c>
      <c r="K745" s="619" t="str">
        <f t="shared" si="269"/>
        <v/>
      </c>
      <c r="L745" s="619"/>
      <c r="N745" s="433"/>
      <c r="O745" s="434" t="str">
        <f t="shared" si="262"/>
        <v/>
      </c>
      <c r="P745" s="433"/>
      <c r="Q745" s="435" t="str">
        <f t="shared" si="263"/>
        <v/>
      </c>
      <c r="R745" s="433"/>
      <c r="S745" s="436" t="str">
        <f t="shared" si="264"/>
        <v/>
      </c>
      <c r="T745" s="437">
        <f ca="1">SUMIF($N$8:S$9,"QUANT.",N745:S745)</f>
        <v>0</v>
      </c>
      <c r="U745" s="438">
        <f t="shared" ca="1" si="259"/>
        <v>0</v>
      </c>
      <c r="V745" s="450" t="str">
        <f t="shared" si="261"/>
        <v/>
      </c>
      <c r="W745" s="451">
        <f t="shared" ca="1" si="265"/>
        <v>0</v>
      </c>
      <c r="X745" s="451" t="e">
        <f t="shared" ca="1" si="266"/>
        <v>#VALUE!</v>
      </c>
    </row>
    <row r="746" spans="1:24">
      <c r="A746" s="615"/>
      <c r="B746" s="621"/>
      <c r="C746" s="595" t="str">
        <f>IF($B746="","",IFERROR(VLOOKUP($B746,SERVIÇOS!$A:$F,2,0),IFERROR(VLOOKUP($B746,'COMPOSIÇÕES COMPLEMENTARES '!$C:$K,2,0),"")))</f>
        <v/>
      </c>
      <c r="D746" s="617" t="str">
        <f>IF($B746="","",IFERROR(VLOOKUP($B746,SERVIÇOS!$A:$F,3,0),IFERROR(VLOOKUP($B746,'COMPOSIÇÕES COMPLEMENTARES '!$C:$K,3,0),"")))</f>
        <v/>
      </c>
      <c r="E746" s="618"/>
      <c r="F746" s="619" t="str">
        <f>IF($B746="","",IFERROR(VLOOKUP($B746,SERVIÇOS!$A:$F,4,0),IFERROR(VLOOKUP($B746,'COMPOSIÇÕES COMPLEMENTARES '!$C:$K,6,0),"")))</f>
        <v/>
      </c>
      <c r="G746" s="619" t="str">
        <f>IF($B746="","",IFERROR(VLOOKUP($B746,SERVIÇOS!$A:$F,5,0),IFERROR(VLOOKUP($B746,'COMPOSIÇÕES COMPLEMENTARES '!$C:$K,7,0),"")))</f>
        <v/>
      </c>
      <c r="H746" s="619" t="str">
        <f t="shared" si="260"/>
        <v/>
      </c>
      <c r="I746" s="619" t="str">
        <f t="shared" si="267"/>
        <v/>
      </c>
      <c r="J746" s="619" t="str">
        <f t="shared" si="268"/>
        <v/>
      </c>
      <c r="K746" s="619" t="str">
        <f t="shared" si="269"/>
        <v/>
      </c>
      <c r="L746" s="619"/>
      <c r="N746" s="433"/>
      <c r="O746" s="434" t="str">
        <f t="shared" si="262"/>
        <v/>
      </c>
      <c r="P746" s="433"/>
      <c r="Q746" s="435" t="str">
        <f t="shared" si="263"/>
        <v/>
      </c>
      <c r="R746" s="433"/>
      <c r="S746" s="436" t="str">
        <f t="shared" si="264"/>
        <v/>
      </c>
      <c r="T746" s="437">
        <f ca="1">SUMIF($N$8:S$9,"QUANT.",N746:S746)</f>
        <v>0</v>
      </c>
      <c r="U746" s="438">
        <f t="shared" ca="1" si="259"/>
        <v>0</v>
      </c>
      <c r="V746" s="450" t="str">
        <f t="shared" si="261"/>
        <v/>
      </c>
      <c r="W746" s="451">
        <f t="shared" ca="1" si="265"/>
        <v>0</v>
      </c>
      <c r="X746" s="451" t="e">
        <f t="shared" ca="1" si="266"/>
        <v>#VALUE!</v>
      </c>
    </row>
    <row r="747" spans="1:24">
      <c r="A747" s="615"/>
      <c r="B747" s="621"/>
      <c r="C747" s="595" t="str">
        <f>IF($B747="","",IFERROR(VLOOKUP($B747,SERVIÇOS!$A:$F,2,0),IFERROR(VLOOKUP($B747,'COMPOSIÇÕES COMPLEMENTARES '!$C:$K,2,0),"")))</f>
        <v/>
      </c>
      <c r="D747" s="617" t="str">
        <f>IF($B747="","",IFERROR(VLOOKUP($B747,SERVIÇOS!$A:$F,3,0),IFERROR(VLOOKUP($B747,'COMPOSIÇÕES COMPLEMENTARES '!$C:$K,3,0),"")))</f>
        <v/>
      </c>
      <c r="E747" s="618"/>
      <c r="F747" s="619" t="str">
        <f>IF($B747="","",IFERROR(VLOOKUP($B747,SERVIÇOS!$A:$F,4,0),IFERROR(VLOOKUP($B747,'COMPOSIÇÕES COMPLEMENTARES '!$C:$K,6,0),"")))</f>
        <v/>
      </c>
      <c r="G747" s="619" t="str">
        <f>IF($B747="","",IFERROR(VLOOKUP($B747,SERVIÇOS!$A:$F,5,0),IFERROR(VLOOKUP($B747,'COMPOSIÇÕES COMPLEMENTARES '!$C:$K,7,0),"")))</f>
        <v/>
      </c>
      <c r="H747" s="619" t="str">
        <f t="shared" si="260"/>
        <v/>
      </c>
      <c r="I747" s="619" t="str">
        <f t="shared" si="267"/>
        <v/>
      </c>
      <c r="J747" s="619" t="str">
        <f t="shared" si="268"/>
        <v/>
      </c>
      <c r="K747" s="619" t="str">
        <f t="shared" si="269"/>
        <v/>
      </c>
      <c r="L747" s="619"/>
      <c r="N747" s="433"/>
      <c r="O747" s="434" t="str">
        <f t="shared" si="262"/>
        <v/>
      </c>
      <c r="P747" s="433"/>
      <c r="Q747" s="435" t="str">
        <f t="shared" si="263"/>
        <v/>
      </c>
      <c r="R747" s="433"/>
      <c r="S747" s="436" t="str">
        <f t="shared" si="264"/>
        <v/>
      </c>
      <c r="T747" s="437">
        <f ca="1">SUMIF($N$8:S$9,"QUANT.",N747:S747)</f>
        <v>0</v>
      </c>
      <c r="U747" s="438">
        <f t="shared" ca="1" si="259"/>
        <v>0</v>
      </c>
      <c r="V747" s="450" t="str">
        <f t="shared" si="261"/>
        <v/>
      </c>
      <c r="W747" s="451">
        <f t="shared" ca="1" si="265"/>
        <v>0</v>
      </c>
      <c r="X747" s="451" t="e">
        <f t="shared" ca="1" si="266"/>
        <v>#VALUE!</v>
      </c>
    </row>
    <row r="748" spans="1:24">
      <c r="A748" s="615"/>
      <c r="B748" s="621"/>
      <c r="C748" s="595" t="str">
        <f>IF($B748="","",IFERROR(VLOOKUP($B748,SERVIÇOS!$A:$F,2,0),IFERROR(VLOOKUP($B748,'COMPOSIÇÕES COMPLEMENTARES '!$C:$K,2,0),"")))</f>
        <v/>
      </c>
      <c r="D748" s="617" t="str">
        <f>IF($B748="","",IFERROR(VLOOKUP($B748,SERVIÇOS!$A:$F,3,0),IFERROR(VLOOKUP($B748,'COMPOSIÇÕES COMPLEMENTARES '!$C:$K,3,0),"")))</f>
        <v/>
      </c>
      <c r="E748" s="618"/>
      <c r="F748" s="619" t="str">
        <f>IF($B748="","",IFERROR(VLOOKUP($B748,SERVIÇOS!$A:$F,4,0),IFERROR(VLOOKUP($B748,'COMPOSIÇÕES COMPLEMENTARES '!$C:$K,6,0),"")))</f>
        <v/>
      </c>
      <c r="G748" s="619" t="str">
        <f>IF($B748="","",IFERROR(VLOOKUP($B748,SERVIÇOS!$A:$F,5,0),IFERROR(VLOOKUP($B748,'COMPOSIÇÕES COMPLEMENTARES '!$C:$K,7,0),"")))</f>
        <v/>
      </c>
      <c r="H748" s="619" t="str">
        <f t="shared" si="260"/>
        <v/>
      </c>
      <c r="I748" s="619" t="str">
        <f t="shared" si="267"/>
        <v/>
      </c>
      <c r="J748" s="619" t="str">
        <f t="shared" si="268"/>
        <v/>
      </c>
      <c r="K748" s="619" t="str">
        <f t="shared" si="269"/>
        <v/>
      </c>
      <c r="L748" s="619"/>
      <c r="N748" s="433"/>
      <c r="O748" s="434" t="str">
        <f t="shared" si="262"/>
        <v/>
      </c>
      <c r="P748" s="433"/>
      <c r="Q748" s="435" t="str">
        <f t="shared" si="263"/>
        <v/>
      </c>
      <c r="R748" s="433"/>
      <c r="S748" s="436" t="str">
        <f t="shared" si="264"/>
        <v/>
      </c>
      <c r="T748" s="437">
        <f ca="1">SUMIF($N$8:S$9,"QUANT.",N748:S748)</f>
        <v>0</v>
      </c>
      <c r="U748" s="438">
        <f t="shared" ca="1" si="259"/>
        <v>0</v>
      </c>
      <c r="V748" s="450" t="str">
        <f t="shared" si="261"/>
        <v/>
      </c>
      <c r="W748" s="451">
        <f t="shared" ca="1" si="265"/>
        <v>0</v>
      </c>
      <c r="X748" s="451" t="e">
        <f t="shared" ca="1" si="266"/>
        <v>#VALUE!</v>
      </c>
    </row>
    <row r="749" spans="1:24">
      <c r="A749" s="615"/>
      <c r="B749" s="621"/>
      <c r="C749" s="595" t="str">
        <f>IF($B749="","",IFERROR(VLOOKUP($B749,SERVIÇOS!$A:$F,2,0),IFERROR(VLOOKUP($B749,'COMPOSIÇÕES COMPLEMENTARES '!$C:$K,2,0),"")))</f>
        <v/>
      </c>
      <c r="D749" s="617" t="str">
        <f>IF($B749="","",IFERROR(VLOOKUP($B749,SERVIÇOS!$A:$F,3,0),IFERROR(VLOOKUP($B749,'COMPOSIÇÕES COMPLEMENTARES '!$C:$K,3,0),"")))</f>
        <v/>
      </c>
      <c r="E749" s="618"/>
      <c r="F749" s="619" t="str">
        <f>IF($B749="","",IFERROR(VLOOKUP($B749,SERVIÇOS!$A:$F,4,0),IFERROR(VLOOKUP($B749,'COMPOSIÇÕES COMPLEMENTARES '!$C:$K,6,0),"")))</f>
        <v/>
      </c>
      <c r="G749" s="619" t="str">
        <f>IF($B749="","",IFERROR(VLOOKUP($B749,SERVIÇOS!$A:$F,5,0),IFERROR(VLOOKUP($B749,'COMPOSIÇÕES COMPLEMENTARES '!$C:$K,7,0),"")))</f>
        <v/>
      </c>
      <c r="H749" s="619" t="str">
        <f t="shared" si="260"/>
        <v/>
      </c>
      <c r="I749" s="619" t="str">
        <f t="shared" si="267"/>
        <v/>
      </c>
      <c r="J749" s="619" t="str">
        <f t="shared" si="268"/>
        <v/>
      </c>
      <c r="K749" s="619" t="str">
        <f t="shared" si="269"/>
        <v/>
      </c>
      <c r="L749" s="619"/>
      <c r="N749" s="433"/>
      <c r="O749" s="434" t="str">
        <f t="shared" si="262"/>
        <v/>
      </c>
      <c r="P749" s="433"/>
      <c r="Q749" s="435" t="str">
        <f t="shared" si="263"/>
        <v/>
      </c>
      <c r="R749" s="433"/>
      <c r="S749" s="436" t="str">
        <f t="shared" si="264"/>
        <v/>
      </c>
      <c r="T749" s="437">
        <f ca="1">SUMIF($N$8:S$9,"QUANT.",N749:S749)</f>
        <v>0</v>
      </c>
      <c r="U749" s="438">
        <f t="shared" ca="1" si="259"/>
        <v>0</v>
      </c>
      <c r="V749" s="450" t="str">
        <f t="shared" si="261"/>
        <v/>
      </c>
      <c r="W749" s="451">
        <f t="shared" ca="1" si="265"/>
        <v>0</v>
      </c>
      <c r="X749" s="451" t="e">
        <f t="shared" ca="1" si="266"/>
        <v>#VALUE!</v>
      </c>
    </row>
    <row r="750" spans="1:24">
      <c r="A750" s="615"/>
      <c r="B750" s="621"/>
      <c r="C750" s="595" t="str">
        <f>IF($B750="","",IFERROR(VLOOKUP($B750,SERVIÇOS!$A:$F,2,0),IFERROR(VLOOKUP($B750,'COMPOSIÇÕES COMPLEMENTARES '!$C:$K,2,0),"")))</f>
        <v/>
      </c>
      <c r="D750" s="617" t="str">
        <f>IF($B750="","",IFERROR(VLOOKUP($B750,SERVIÇOS!$A:$F,3,0),IFERROR(VLOOKUP($B750,'COMPOSIÇÕES COMPLEMENTARES '!$C:$K,3,0),"")))</f>
        <v/>
      </c>
      <c r="E750" s="618"/>
      <c r="F750" s="619" t="str">
        <f>IF($B750="","",IFERROR(VLOOKUP($B750,SERVIÇOS!$A:$F,4,0),IFERROR(VLOOKUP($B750,'COMPOSIÇÕES COMPLEMENTARES '!$C:$K,6,0),"")))</f>
        <v/>
      </c>
      <c r="G750" s="619" t="str">
        <f>IF($B750="","",IFERROR(VLOOKUP($B750,SERVIÇOS!$A:$F,5,0),IFERROR(VLOOKUP($B750,'COMPOSIÇÕES COMPLEMENTARES '!$C:$K,7,0),"")))</f>
        <v/>
      </c>
      <c r="H750" s="619" t="str">
        <f t="shared" si="260"/>
        <v/>
      </c>
      <c r="I750" s="619" t="str">
        <f t="shared" si="267"/>
        <v/>
      </c>
      <c r="J750" s="619" t="str">
        <f t="shared" si="268"/>
        <v/>
      </c>
      <c r="K750" s="619" t="str">
        <f t="shared" si="269"/>
        <v/>
      </c>
      <c r="L750" s="619"/>
      <c r="N750" s="433"/>
      <c r="O750" s="434" t="str">
        <f t="shared" si="262"/>
        <v/>
      </c>
      <c r="P750" s="433"/>
      <c r="Q750" s="435" t="str">
        <f t="shared" si="263"/>
        <v/>
      </c>
      <c r="R750" s="433"/>
      <c r="S750" s="436" t="str">
        <f t="shared" si="264"/>
        <v/>
      </c>
      <c r="T750" s="437">
        <f ca="1">SUMIF($N$8:S$9,"QUANT.",N750:S750)</f>
        <v>0</v>
      </c>
      <c r="U750" s="438">
        <f t="shared" ca="1" si="259"/>
        <v>0</v>
      </c>
      <c r="V750" s="450" t="str">
        <f t="shared" si="261"/>
        <v/>
      </c>
      <c r="W750" s="451">
        <f t="shared" ca="1" si="265"/>
        <v>0</v>
      </c>
      <c r="X750" s="451" t="e">
        <f t="shared" ca="1" si="266"/>
        <v>#VALUE!</v>
      </c>
    </row>
    <row r="751" spans="1:24">
      <c r="A751" s="615"/>
      <c r="B751" s="621"/>
      <c r="C751" s="595" t="str">
        <f>IF($B751="","",IFERROR(VLOOKUP($B751,SERVIÇOS!$A:$F,2,0),IFERROR(VLOOKUP($B751,'COMPOSIÇÕES COMPLEMENTARES '!$C:$K,2,0),"")))</f>
        <v/>
      </c>
      <c r="D751" s="617" t="str">
        <f>IF($B751="","",IFERROR(VLOOKUP($B751,SERVIÇOS!$A:$F,3,0),IFERROR(VLOOKUP($B751,'COMPOSIÇÕES COMPLEMENTARES '!$C:$K,3,0),"")))</f>
        <v/>
      </c>
      <c r="E751" s="618"/>
      <c r="F751" s="619" t="str">
        <f>IF($B751="","",IFERROR(VLOOKUP($B751,SERVIÇOS!$A:$F,4,0),IFERROR(VLOOKUP($B751,'COMPOSIÇÕES COMPLEMENTARES '!$C:$K,6,0),"")))</f>
        <v/>
      </c>
      <c r="G751" s="619" t="str">
        <f>IF($B751="","",IFERROR(VLOOKUP($B751,SERVIÇOS!$A:$F,5,0),IFERROR(VLOOKUP($B751,'COMPOSIÇÕES COMPLEMENTARES '!$C:$K,7,0),"")))</f>
        <v/>
      </c>
      <c r="H751" s="619" t="str">
        <f t="shared" si="260"/>
        <v/>
      </c>
      <c r="I751" s="619" t="str">
        <f t="shared" si="267"/>
        <v/>
      </c>
      <c r="J751" s="619" t="str">
        <f t="shared" si="268"/>
        <v/>
      </c>
      <c r="K751" s="619" t="str">
        <f t="shared" si="269"/>
        <v/>
      </c>
      <c r="L751" s="619"/>
      <c r="N751" s="433"/>
      <c r="O751" s="434" t="str">
        <f t="shared" si="262"/>
        <v/>
      </c>
      <c r="P751" s="433"/>
      <c r="Q751" s="435" t="str">
        <f t="shared" si="263"/>
        <v/>
      </c>
      <c r="R751" s="433"/>
      <c r="S751" s="436" t="str">
        <f t="shared" si="264"/>
        <v/>
      </c>
      <c r="T751" s="437">
        <f ca="1">SUMIF($N$8:S$9,"QUANT.",N751:S751)</f>
        <v>0</v>
      </c>
      <c r="U751" s="438">
        <f t="shared" ca="1" si="259"/>
        <v>0</v>
      </c>
      <c r="V751" s="450" t="str">
        <f t="shared" si="261"/>
        <v/>
      </c>
      <c r="W751" s="451">
        <f t="shared" ca="1" si="265"/>
        <v>0</v>
      </c>
      <c r="X751" s="451" t="e">
        <f t="shared" ca="1" si="266"/>
        <v>#VALUE!</v>
      </c>
    </row>
    <row r="752" spans="1:24">
      <c r="A752" s="615"/>
      <c r="B752" s="621"/>
      <c r="C752" s="595" t="str">
        <f>IF($B752="","",IFERROR(VLOOKUP($B752,SERVIÇOS!$A:$F,2,0),IFERROR(VLOOKUP($B752,'COMPOSIÇÕES COMPLEMENTARES '!$C:$K,2,0),"")))</f>
        <v/>
      </c>
      <c r="D752" s="617" t="str">
        <f>IF($B752="","",IFERROR(VLOOKUP($B752,SERVIÇOS!$A:$F,3,0),IFERROR(VLOOKUP($B752,'COMPOSIÇÕES COMPLEMENTARES '!$C:$K,3,0),"")))</f>
        <v/>
      </c>
      <c r="E752" s="618"/>
      <c r="F752" s="619" t="str">
        <f>IF($B752="","",IFERROR(VLOOKUP($B752,SERVIÇOS!$A:$F,4,0),IFERROR(VLOOKUP($B752,'COMPOSIÇÕES COMPLEMENTARES '!$C:$K,6,0),"")))</f>
        <v/>
      </c>
      <c r="G752" s="619" t="str">
        <f>IF($B752="","",IFERROR(VLOOKUP($B752,SERVIÇOS!$A:$F,5,0),IFERROR(VLOOKUP($B752,'COMPOSIÇÕES COMPLEMENTARES '!$C:$K,7,0),"")))</f>
        <v/>
      </c>
      <c r="H752" s="619" t="str">
        <f t="shared" si="260"/>
        <v/>
      </c>
      <c r="I752" s="619" t="str">
        <f t="shared" si="267"/>
        <v/>
      </c>
      <c r="J752" s="619" t="str">
        <f t="shared" si="268"/>
        <v/>
      </c>
      <c r="K752" s="619" t="str">
        <f t="shared" si="269"/>
        <v/>
      </c>
      <c r="L752" s="619"/>
      <c r="N752" s="433"/>
      <c r="O752" s="434" t="str">
        <f t="shared" si="262"/>
        <v/>
      </c>
      <c r="P752" s="433"/>
      <c r="Q752" s="435" t="str">
        <f t="shared" si="263"/>
        <v/>
      </c>
      <c r="R752" s="433"/>
      <c r="S752" s="436" t="str">
        <f t="shared" si="264"/>
        <v/>
      </c>
      <c r="T752" s="437">
        <f ca="1">SUMIF($N$8:S$9,"QUANT.",N752:S752)</f>
        <v>0</v>
      </c>
      <c r="U752" s="438">
        <f t="shared" ca="1" si="259"/>
        <v>0</v>
      </c>
      <c r="V752" s="450" t="str">
        <f t="shared" si="261"/>
        <v/>
      </c>
      <c r="W752" s="451">
        <f t="shared" ca="1" si="265"/>
        <v>0</v>
      </c>
      <c r="X752" s="451" t="e">
        <f t="shared" ca="1" si="266"/>
        <v>#VALUE!</v>
      </c>
    </row>
    <row r="753" spans="1:24">
      <c r="A753" s="615"/>
      <c r="B753" s="621"/>
      <c r="C753" s="595" t="str">
        <f>IF($B753="","",IFERROR(VLOOKUP($B753,SERVIÇOS!$A:$F,2,0),IFERROR(VLOOKUP($B753,'COMPOSIÇÕES COMPLEMENTARES '!$C:$K,2,0),"")))</f>
        <v/>
      </c>
      <c r="D753" s="617" t="str">
        <f>IF($B753="","",IFERROR(VLOOKUP($B753,SERVIÇOS!$A:$F,3,0),IFERROR(VLOOKUP($B753,'COMPOSIÇÕES COMPLEMENTARES '!$C:$K,3,0),"")))</f>
        <v/>
      </c>
      <c r="E753" s="618"/>
      <c r="F753" s="619" t="str">
        <f>IF($B753="","",IFERROR(VLOOKUP($B753,SERVIÇOS!$A:$F,4,0),IFERROR(VLOOKUP($B753,'COMPOSIÇÕES COMPLEMENTARES '!$C:$K,6,0),"")))</f>
        <v/>
      </c>
      <c r="G753" s="619" t="str">
        <f>IF($B753="","",IFERROR(VLOOKUP($B753,SERVIÇOS!$A:$F,5,0),IFERROR(VLOOKUP($B753,'COMPOSIÇÕES COMPLEMENTARES '!$C:$K,7,0),"")))</f>
        <v/>
      </c>
      <c r="H753" s="619" t="str">
        <f t="shared" si="260"/>
        <v/>
      </c>
      <c r="I753" s="619" t="str">
        <f t="shared" si="267"/>
        <v/>
      </c>
      <c r="J753" s="619" t="str">
        <f t="shared" si="268"/>
        <v/>
      </c>
      <c r="K753" s="619" t="str">
        <f t="shared" si="269"/>
        <v/>
      </c>
      <c r="L753" s="619"/>
      <c r="N753" s="433"/>
      <c r="O753" s="434" t="str">
        <f t="shared" si="262"/>
        <v/>
      </c>
      <c r="P753" s="433"/>
      <c r="Q753" s="435" t="str">
        <f t="shared" si="263"/>
        <v/>
      </c>
      <c r="R753" s="433"/>
      <c r="S753" s="436" t="str">
        <f t="shared" si="264"/>
        <v/>
      </c>
      <c r="T753" s="437">
        <f ca="1">SUMIF($N$8:S$9,"QUANT.",N753:S753)</f>
        <v>0</v>
      </c>
      <c r="U753" s="438">
        <f t="shared" ca="1" si="259"/>
        <v>0</v>
      </c>
      <c r="V753" s="450" t="str">
        <f t="shared" si="261"/>
        <v/>
      </c>
      <c r="W753" s="451">
        <f t="shared" ca="1" si="265"/>
        <v>0</v>
      </c>
      <c r="X753" s="451" t="e">
        <f t="shared" ca="1" si="266"/>
        <v>#VALUE!</v>
      </c>
    </row>
    <row r="754" spans="1:24">
      <c r="A754" s="615"/>
      <c r="B754" s="621"/>
      <c r="C754" s="595" t="str">
        <f>IF($B754="","",IFERROR(VLOOKUP($B754,SERVIÇOS!$A:$F,2,0),IFERROR(VLOOKUP($B754,'COMPOSIÇÕES COMPLEMENTARES '!$C:$K,2,0),"")))</f>
        <v/>
      </c>
      <c r="D754" s="617" t="str">
        <f>IF($B754="","",IFERROR(VLOOKUP($B754,SERVIÇOS!$A:$F,3,0),IFERROR(VLOOKUP($B754,'COMPOSIÇÕES COMPLEMENTARES '!$C:$K,3,0),"")))</f>
        <v/>
      </c>
      <c r="E754" s="618"/>
      <c r="F754" s="619" t="str">
        <f>IF($B754="","",IFERROR(VLOOKUP($B754,SERVIÇOS!$A:$F,4,0),IFERROR(VLOOKUP($B754,'COMPOSIÇÕES COMPLEMENTARES '!$C:$K,6,0),"")))</f>
        <v/>
      </c>
      <c r="G754" s="619" t="str">
        <f>IF($B754="","",IFERROR(VLOOKUP($B754,SERVIÇOS!$A:$F,5,0),IFERROR(VLOOKUP($B754,'COMPOSIÇÕES COMPLEMENTARES '!$C:$K,7,0),"")))</f>
        <v/>
      </c>
      <c r="H754" s="619" t="str">
        <f t="shared" si="260"/>
        <v/>
      </c>
      <c r="I754" s="619" t="str">
        <f t="shared" si="267"/>
        <v/>
      </c>
      <c r="J754" s="619" t="str">
        <f t="shared" si="268"/>
        <v/>
      </c>
      <c r="K754" s="619" t="str">
        <f t="shared" si="269"/>
        <v/>
      </c>
      <c r="L754" s="619"/>
      <c r="N754" s="433"/>
      <c r="O754" s="434" t="str">
        <f t="shared" si="262"/>
        <v/>
      </c>
      <c r="P754" s="433"/>
      <c r="Q754" s="435" t="str">
        <f t="shared" si="263"/>
        <v/>
      </c>
      <c r="R754" s="433"/>
      <c r="S754" s="436" t="str">
        <f t="shared" si="264"/>
        <v/>
      </c>
      <c r="T754" s="437">
        <f ca="1">SUMIF($N$8:S$9,"QUANT.",N754:S754)</f>
        <v>0</v>
      </c>
      <c r="U754" s="438">
        <f t="shared" ca="1" si="259"/>
        <v>0</v>
      </c>
      <c r="V754" s="450" t="str">
        <f t="shared" si="261"/>
        <v/>
      </c>
      <c r="W754" s="451">
        <f t="shared" ca="1" si="265"/>
        <v>0</v>
      </c>
      <c r="X754" s="451" t="e">
        <f t="shared" ca="1" si="266"/>
        <v>#VALUE!</v>
      </c>
    </row>
    <row r="755" spans="1:24">
      <c r="A755" s="615"/>
      <c r="B755" s="621"/>
      <c r="C755" s="595" t="str">
        <f>IF($B755="","",IFERROR(VLOOKUP($B755,SERVIÇOS!$A:$F,2,0),IFERROR(VLOOKUP($B755,'COMPOSIÇÕES COMPLEMENTARES '!$C:$K,2,0),"")))</f>
        <v/>
      </c>
      <c r="D755" s="617" t="str">
        <f>IF($B755="","",IFERROR(VLOOKUP($B755,SERVIÇOS!$A:$F,3,0),IFERROR(VLOOKUP($B755,'COMPOSIÇÕES COMPLEMENTARES '!$C:$K,3,0),"")))</f>
        <v/>
      </c>
      <c r="E755" s="618"/>
      <c r="F755" s="619" t="str">
        <f>IF($B755="","",IFERROR(VLOOKUP($B755,SERVIÇOS!$A:$F,4,0),IFERROR(VLOOKUP($B755,'COMPOSIÇÕES COMPLEMENTARES '!$C:$K,6,0),"")))</f>
        <v/>
      </c>
      <c r="G755" s="619" t="str">
        <f>IF($B755="","",IFERROR(VLOOKUP($B755,SERVIÇOS!$A:$F,5,0),IFERROR(VLOOKUP($B755,'COMPOSIÇÕES COMPLEMENTARES '!$C:$K,7,0),"")))</f>
        <v/>
      </c>
      <c r="H755" s="619" t="str">
        <f t="shared" si="260"/>
        <v/>
      </c>
      <c r="I755" s="619" t="str">
        <f t="shared" si="267"/>
        <v/>
      </c>
      <c r="J755" s="619" t="str">
        <f t="shared" si="268"/>
        <v/>
      </c>
      <c r="K755" s="619" t="str">
        <f t="shared" si="269"/>
        <v/>
      </c>
      <c r="L755" s="619"/>
      <c r="N755" s="433"/>
      <c r="O755" s="434" t="str">
        <f t="shared" si="262"/>
        <v/>
      </c>
      <c r="P755" s="433"/>
      <c r="Q755" s="435" t="str">
        <f t="shared" si="263"/>
        <v/>
      </c>
      <c r="R755" s="433"/>
      <c r="S755" s="436" t="str">
        <f t="shared" si="264"/>
        <v/>
      </c>
      <c r="T755" s="437">
        <f ca="1">SUMIF($N$8:S$9,"QUANT.",N755:S755)</f>
        <v>0</v>
      </c>
      <c r="U755" s="438">
        <f t="shared" ca="1" si="259"/>
        <v>0</v>
      </c>
      <c r="V755" s="450" t="str">
        <f t="shared" si="261"/>
        <v/>
      </c>
      <c r="W755" s="451">
        <f t="shared" ca="1" si="265"/>
        <v>0</v>
      </c>
      <c r="X755" s="451" t="e">
        <f t="shared" ca="1" si="266"/>
        <v>#VALUE!</v>
      </c>
    </row>
    <row r="756" spans="1:24">
      <c r="A756" s="615"/>
      <c r="B756" s="621"/>
      <c r="C756" s="595" t="str">
        <f>IF($B756="","",IFERROR(VLOOKUP($B756,SERVIÇOS!$A:$F,2,0),IFERROR(VLOOKUP($B756,'COMPOSIÇÕES COMPLEMENTARES '!$C:$K,2,0),"")))</f>
        <v/>
      </c>
      <c r="D756" s="617" t="str">
        <f>IF($B756="","",IFERROR(VLOOKUP($B756,SERVIÇOS!$A:$F,3,0),IFERROR(VLOOKUP($B756,'COMPOSIÇÕES COMPLEMENTARES '!$C:$K,3,0),"")))</f>
        <v/>
      </c>
      <c r="E756" s="618"/>
      <c r="F756" s="619" t="str">
        <f>IF($B756="","",IFERROR(VLOOKUP($B756,SERVIÇOS!$A:$F,4,0),IFERROR(VLOOKUP($B756,'COMPOSIÇÕES COMPLEMENTARES '!$C:$K,6,0),"")))</f>
        <v/>
      </c>
      <c r="G756" s="619" t="str">
        <f>IF($B756="","",IFERROR(VLOOKUP($B756,SERVIÇOS!$A:$F,5,0),IFERROR(VLOOKUP($B756,'COMPOSIÇÕES COMPLEMENTARES '!$C:$K,7,0),"")))</f>
        <v/>
      </c>
      <c r="H756" s="619" t="str">
        <f t="shared" si="260"/>
        <v/>
      </c>
      <c r="I756" s="619" t="str">
        <f t="shared" si="267"/>
        <v/>
      </c>
      <c r="J756" s="619" t="str">
        <f t="shared" si="268"/>
        <v/>
      </c>
      <c r="K756" s="619" t="str">
        <f t="shared" si="269"/>
        <v/>
      </c>
      <c r="L756" s="619"/>
      <c r="N756" s="433"/>
      <c r="O756" s="434" t="str">
        <f t="shared" si="262"/>
        <v/>
      </c>
      <c r="P756" s="433"/>
      <c r="Q756" s="435" t="str">
        <f t="shared" si="263"/>
        <v/>
      </c>
      <c r="R756" s="433"/>
      <c r="S756" s="436" t="str">
        <f t="shared" si="264"/>
        <v/>
      </c>
      <c r="T756" s="437">
        <f ca="1">SUMIF($N$8:S$9,"QUANT.",N756:S756)</f>
        <v>0</v>
      </c>
      <c r="U756" s="438">
        <f t="shared" ca="1" si="259"/>
        <v>0</v>
      </c>
      <c r="V756" s="450" t="str">
        <f t="shared" si="261"/>
        <v/>
      </c>
      <c r="W756" s="451">
        <f t="shared" ca="1" si="265"/>
        <v>0</v>
      </c>
      <c r="X756" s="451" t="e">
        <f t="shared" ca="1" si="266"/>
        <v>#VALUE!</v>
      </c>
    </row>
    <row r="757" spans="1:24">
      <c r="A757" s="615"/>
      <c r="B757" s="621"/>
      <c r="C757" s="595" t="str">
        <f>IF($B757="","",IFERROR(VLOOKUP($B757,SERVIÇOS!$A:$F,2,0),IFERROR(VLOOKUP($B757,'COMPOSIÇÕES COMPLEMENTARES '!$C:$K,2,0),"")))</f>
        <v/>
      </c>
      <c r="D757" s="617" t="str">
        <f>IF($B757="","",IFERROR(VLOOKUP($B757,SERVIÇOS!$A:$F,3,0),IFERROR(VLOOKUP($B757,'COMPOSIÇÕES COMPLEMENTARES '!$C:$K,3,0),"")))</f>
        <v/>
      </c>
      <c r="E757" s="618"/>
      <c r="F757" s="619" t="str">
        <f>IF($B757="","",IFERROR(VLOOKUP($B757,SERVIÇOS!$A:$F,4,0),IFERROR(VLOOKUP($B757,'COMPOSIÇÕES COMPLEMENTARES '!$C:$K,6,0),"")))</f>
        <v/>
      </c>
      <c r="G757" s="619" t="str">
        <f>IF($B757="","",IFERROR(VLOOKUP($B757,SERVIÇOS!$A:$F,5,0),IFERROR(VLOOKUP($B757,'COMPOSIÇÕES COMPLEMENTARES '!$C:$K,7,0),"")))</f>
        <v/>
      </c>
      <c r="H757" s="619" t="str">
        <f t="shared" si="260"/>
        <v/>
      </c>
      <c r="I757" s="619" t="str">
        <f t="shared" si="267"/>
        <v/>
      </c>
      <c r="J757" s="619" t="str">
        <f t="shared" si="268"/>
        <v/>
      </c>
      <c r="K757" s="619" t="str">
        <f t="shared" si="269"/>
        <v/>
      </c>
      <c r="L757" s="619"/>
      <c r="N757" s="433"/>
      <c r="O757" s="434" t="str">
        <f t="shared" si="262"/>
        <v/>
      </c>
      <c r="P757" s="433"/>
      <c r="Q757" s="435" t="str">
        <f t="shared" si="263"/>
        <v/>
      </c>
      <c r="R757" s="433"/>
      <c r="S757" s="436" t="str">
        <f t="shared" si="264"/>
        <v/>
      </c>
      <c r="T757" s="437">
        <f ca="1">SUMIF($N$8:S$9,"QUANT.",N757:S757)</f>
        <v>0</v>
      </c>
      <c r="U757" s="438">
        <f t="shared" ca="1" si="259"/>
        <v>0</v>
      </c>
      <c r="V757" s="450" t="str">
        <f t="shared" si="261"/>
        <v/>
      </c>
      <c r="W757" s="451">
        <f t="shared" ca="1" si="265"/>
        <v>0</v>
      </c>
      <c r="X757" s="451" t="e">
        <f t="shared" ca="1" si="266"/>
        <v>#VALUE!</v>
      </c>
    </row>
    <row r="758" spans="1:24">
      <c r="A758" s="615"/>
      <c r="B758" s="621"/>
      <c r="C758" s="595" t="str">
        <f>IF($B758="","",IFERROR(VLOOKUP($B758,SERVIÇOS!$A:$F,2,0),IFERROR(VLOOKUP($B758,'COMPOSIÇÕES COMPLEMENTARES '!$C:$K,2,0),"")))</f>
        <v/>
      </c>
      <c r="D758" s="617" t="str">
        <f>IF($B758="","",IFERROR(VLOOKUP($B758,SERVIÇOS!$A:$F,3,0),IFERROR(VLOOKUP($B758,'COMPOSIÇÕES COMPLEMENTARES '!$C:$K,3,0),"")))</f>
        <v/>
      </c>
      <c r="E758" s="618"/>
      <c r="F758" s="619" t="str">
        <f>IF($B758="","",IFERROR(VLOOKUP($B758,SERVIÇOS!$A:$F,4,0),IFERROR(VLOOKUP($B758,'COMPOSIÇÕES COMPLEMENTARES '!$C:$K,6,0),"")))</f>
        <v/>
      </c>
      <c r="G758" s="619" t="str">
        <f>IF($B758="","",IFERROR(VLOOKUP($B758,SERVIÇOS!$A:$F,5,0),IFERROR(VLOOKUP($B758,'COMPOSIÇÕES COMPLEMENTARES '!$C:$K,7,0),"")))</f>
        <v/>
      </c>
      <c r="H758" s="619" t="str">
        <f t="shared" si="260"/>
        <v/>
      </c>
      <c r="I758" s="619" t="str">
        <f t="shared" si="267"/>
        <v/>
      </c>
      <c r="J758" s="619" t="str">
        <f t="shared" si="268"/>
        <v/>
      </c>
      <c r="K758" s="619" t="str">
        <f t="shared" si="269"/>
        <v/>
      </c>
      <c r="L758" s="619"/>
      <c r="N758" s="433"/>
      <c r="O758" s="434" t="str">
        <f t="shared" si="262"/>
        <v/>
      </c>
      <c r="P758" s="433"/>
      <c r="Q758" s="435" t="str">
        <f t="shared" si="263"/>
        <v/>
      </c>
      <c r="R758" s="433"/>
      <c r="S758" s="436" t="str">
        <f t="shared" si="264"/>
        <v/>
      </c>
      <c r="T758" s="437">
        <f ca="1">SUMIF($N$8:S$9,"QUANT.",N758:S758)</f>
        <v>0</v>
      </c>
      <c r="U758" s="438">
        <f t="shared" ca="1" si="259"/>
        <v>0</v>
      </c>
      <c r="V758" s="450" t="str">
        <f t="shared" si="261"/>
        <v/>
      </c>
      <c r="W758" s="451">
        <f t="shared" ca="1" si="265"/>
        <v>0</v>
      </c>
      <c r="X758" s="451" t="e">
        <f t="shared" ca="1" si="266"/>
        <v>#VALUE!</v>
      </c>
    </row>
    <row r="759" spans="1:24">
      <c r="A759" s="615"/>
      <c r="B759" s="621"/>
      <c r="C759" s="595" t="str">
        <f>IF($B759="","",IFERROR(VLOOKUP($B759,SERVIÇOS!$A:$F,2,0),IFERROR(VLOOKUP($B759,'COMPOSIÇÕES COMPLEMENTARES '!$C:$K,2,0),"")))</f>
        <v/>
      </c>
      <c r="D759" s="617" t="str">
        <f>IF($B759="","",IFERROR(VLOOKUP($B759,SERVIÇOS!$A:$F,3,0),IFERROR(VLOOKUP($B759,'COMPOSIÇÕES COMPLEMENTARES '!$C:$K,3,0),"")))</f>
        <v/>
      </c>
      <c r="E759" s="618"/>
      <c r="F759" s="619" t="str">
        <f>IF($B759="","",IFERROR(VLOOKUP($B759,SERVIÇOS!$A:$F,4,0),IFERROR(VLOOKUP($B759,'COMPOSIÇÕES COMPLEMENTARES '!$C:$K,6,0),"")))</f>
        <v/>
      </c>
      <c r="G759" s="619" t="str">
        <f>IF($B759="","",IFERROR(VLOOKUP($B759,SERVIÇOS!$A:$F,5,0),IFERROR(VLOOKUP($B759,'COMPOSIÇÕES COMPLEMENTARES '!$C:$K,7,0),"")))</f>
        <v/>
      </c>
      <c r="H759" s="619" t="str">
        <f t="shared" si="260"/>
        <v/>
      </c>
      <c r="I759" s="619" t="str">
        <f t="shared" si="267"/>
        <v/>
      </c>
      <c r="J759" s="619" t="str">
        <f t="shared" si="268"/>
        <v/>
      </c>
      <c r="K759" s="619" t="str">
        <f t="shared" si="269"/>
        <v/>
      </c>
      <c r="L759" s="619"/>
      <c r="N759" s="433"/>
      <c r="O759" s="434" t="str">
        <f t="shared" si="262"/>
        <v/>
      </c>
      <c r="P759" s="433"/>
      <c r="Q759" s="435" t="str">
        <f t="shared" si="263"/>
        <v/>
      </c>
      <c r="R759" s="433"/>
      <c r="S759" s="436" t="str">
        <f t="shared" si="264"/>
        <v/>
      </c>
      <c r="T759" s="437">
        <f ca="1">SUMIF($N$8:S$9,"QUANT.",N759:S759)</f>
        <v>0</v>
      </c>
      <c r="U759" s="438">
        <f t="shared" ca="1" si="259"/>
        <v>0</v>
      </c>
      <c r="V759" s="450" t="str">
        <f t="shared" si="261"/>
        <v/>
      </c>
      <c r="W759" s="451">
        <f t="shared" ca="1" si="265"/>
        <v>0</v>
      </c>
      <c r="X759" s="451" t="e">
        <f t="shared" ca="1" si="266"/>
        <v>#VALUE!</v>
      </c>
    </row>
    <row r="760" spans="1:24">
      <c r="A760" s="615"/>
      <c r="B760" s="621"/>
      <c r="C760" s="595" t="str">
        <f>IF($B760="","",IFERROR(VLOOKUP($B760,SERVIÇOS!$A:$F,2,0),IFERROR(VLOOKUP($B760,'COMPOSIÇÕES COMPLEMENTARES '!$C:$K,2,0),"")))</f>
        <v/>
      </c>
      <c r="D760" s="617" t="str">
        <f>IF($B760="","",IFERROR(VLOOKUP($B760,SERVIÇOS!$A:$F,3,0),IFERROR(VLOOKUP($B760,'COMPOSIÇÕES COMPLEMENTARES '!$C:$K,3,0),"")))</f>
        <v/>
      </c>
      <c r="E760" s="618"/>
      <c r="F760" s="619" t="str">
        <f>IF($B760="","",IFERROR(VLOOKUP($B760,SERVIÇOS!$A:$F,4,0),IFERROR(VLOOKUP($B760,'COMPOSIÇÕES COMPLEMENTARES '!$C:$K,6,0),"")))</f>
        <v/>
      </c>
      <c r="G760" s="619" t="str">
        <f>IF($B760="","",IFERROR(VLOOKUP($B760,SERVIÇOS!$A:$F,5,0),IFERROR(VLOOKUP($B760,'COMPOSIÇÕES COMPLEMENTARES '!$C:$K,7,0),"")))</f>
        <v/>
      </c>
      <c r="H760" s="619" t="str">
        <f t="shared" si="260"/>
        <v/>
      </c>
      <c r="I760" s="619" t="str">
        <f t="shared" si="267"/>
        <v/>
      </c>
      <c r="J760" s="619" t="str">
        <f t="shared" si="268"/>
        <v/>
      </c>
      <c r="K760" s="619" t="str">
        <f t="shared" si="269"/>
        <v/>
      </c>
      <c r="L760" s="619"/>
      <c r="N760" s="433"/>
      <c r="O760" s="434" t="str">
        <f t="shared" si="262"/>
        <v/>
      </c>
      <c r="P760" s="433"/>
      <c r="Q760" s="435" t="str">
        <f t="shared" si="263"/>
        <v/>
      </c>
      <c r="R760" s="433"/>
      <c r="S760" s="436" t="str">
        <f t="shared" si="264"/>
        <v/>
      </c>
      <c r="T760" s="437">
        <f ca="1">SUMIF($N$8:S$9,"QUANT.",N760:S760)</f>
        <v>0</v>
      </c>
      <c r="U760" s="438">
        <f t="shared" ca="1" si="259"/>
        <v>0</v>
      </c>
      <c r="V760" s="450" t="str">
        <f t="shared" si="261"/>
        <v/>
      </c>
      <c r="W760" s="451">
        <f t="shared" ca="1" si="265"/>
        <v>0</v>
      </c>
      <c r="X760" s="451" t="e">
        <f t="shared" ca="1" si="266"/>
        <v>#VALUE!</v>
      </c>
    </row>
    <row r="761" spans="1:24">
      <c r="A761" s="615"/>
      <c r="B761" s="621"/>
      <c r="C761" s="595" t="str">
        <f>IF($B761="","",IFERROR(VLOOKUP($B761,SERVIÇOS!$A:$F,2,0),IFERROR(VLOOKUP($B761,'COMPOSIÇÕES COMPLEMENTARES '!$C:$K,2,0),"")))</f>
        <v/>
      </c>
      <c r="D761" s="617" t="str">
        <f>IF($B761="","",IFERROR(VLOOKUP($B761,SERVIÇOS!$A:$F,3,0),IFERROR(VLOOKUP($B761,'COMPOSIÇÕES COMPLEMENTARES '!$C:$K,3,0),"")))</f>
        <v/>
      </c>
      <c r="E761" s="618"/>
      <c r="F761" s="619" t="str">
        <f>IF($B761="","",IFERROR(VLOOKUP($B761,SERVIÇOS!$A:$F,4,0),IFERROR(VLOOKUP($B761,'COMPOSIÇÕES COMPLEMENTARES '!$C:$K,6,0),"")))</f>
        <v/>
      </c>
      <c r="G761" s="619" t="str">
        <f>IF($B761="","",IFERROR(VLOOKUP($B761,SERVIÇOS!$A:$F,5,0),IFERROR(VLOOKUP($B761,'COMPOSIÇÕES COMPLEMENTARES '!$C:$K,7,0),"")))</f>
        <v/>
      </c>
      <c r="H761" s="619" t="str">
        <f t="shared" si="260"/>
        <v/>
      </c>
      <c r="I761" s="619" t="str">
        <f t="shared" si="267"/>
        <v/>
      </c>
      <c r="J761" s="619" t="str">
        <f t="shared" si="268"/>
        <v/>
      </c>
      <c r="K761" s="619" t="str">
        <f t="shared" si="269"/>
        <v/>
      </c>
      <c r="L761" s="619"/>
      <c r="N761" s="433"/>
      <c r="O761" s="434" t="str">
        <f t="shared" si="262"/>
        <v/>
      </c>
      <c r="P761" s="433"/>
      <c r="Q761" s="435" t="str">
        <f t="shared" si="263"/>
        <v/>
      </c>
      <c r="R761" s="433"/>
      <c r="S761" s="436" t="str">
        <f t="shared" si="264"/>
        <v/>
      </c>
      <c r="T761" s="437">
        <f ca="1">SUMIF($N$8:S$9,"QUANT.",N761:S761)</f>
        <v>0</v>
      </c>
      <c r="U761" s="438">
        <f t="shared" ca="1" si="259"/>
        <v>0</v>
      </c>
      <c r="V761" s="450" t="str">
        <f t="shared" si="261"/>
        <v/>
      </c>
      <c r="W761" s="451">
        <f t="shared" ca="1" si="265"/>
        <v>0</v>
      </c>
      <c r="X761" s="451" t="e">
        <f t="shared" ca="1" si="266"/>
        <v>#VALUE!</v>
      </c>
    </row>
    <row r="762" spans="1:24">
      <c r="A762" s="615"/>
      <c r="B762" s="621"/>
      <c r="C762" s="595" t="str">
        <f>IF($B762="","",IFERROR(VLOOKUP($B762,SERVIÇOS!$A:$F,2,0),IFERROR(VLOOKUP($B762,'COMPOSIÇÕES COMPLEMENTARES '!$C:$K,2,0),"")))</f>
        <v/>
      </c>
      <c r="D762" s="617" t="str">
        <f>IF($B762="","",IFERROR(VLOOKUP($B762,SERVIÇOS!$A:$F,3,0),IFERROR(VLOOKUP($B762,'COMPOSIÇÕES COMPLEMENTARES '!$C:$K,3,0),"")))</f>
        <v/>
      </c>
      <c r="E762" s="618"/>
      <c r="F762" s="619" t="str">
        <f>IF($B762="","",IFERROR(VLOOKUP($B762,SERVIÇOS!$A:$F,4,0),IFERROR(VLOOKUP($B762,'COMPOSIÇÕES COMPLEMENTARES '!$C:$K,6,0),"")))</f>
        <v/>
      </c>
      <c r="G762" s="619" t="str">
        <f>IF($B762="","",IFERROR(VLOOKUP($B762,SERVIÇOS!$A:$F,5,0),IFERROR(VLOOKUP($B762,'COMPOSIÇÕES COMPLEMENTARES '!$C:$K,7,0),"")))</f>
        <v/>
      </c>
      <c r="H762" s="619" t="str">
        <f t="shared" si="260"/>
        <v/>
      </c>
      <c r="I762" s="619" t="str">
        <f t="shared" si="267"/>
        <v/>
      </c>
      <c r="J762" s="619" t="str">
        <f t="shared" si="268"/>
        <v/>
      </c>
      <c r="K762" s="619" t="str">
        <f t="shared" si="269"/>
        <v/>
      </c>
      <c r="L762" s="619"/>
      <c r="N762" s="433"/>
      <c r="O762" s="434" t="str">
        <f t="shared" si="262"/>
        <v/>
      </c>
      <c r="P762" s="433"/>
      <c r="Q762" s="435" t="str">
        <f t="shared" si="263"/>
        <v/>
      </c>
      <c r="R762" s="433"/>
      <c r="S762" s="436" t="str">
        <f t="shared" si="264"/>
        <v/>
      </c>
      <c r="T762" s="437">
        <f ca="1">SUMIF($N$8:S$9,"QUANT.",N762:S762)</f>
        <v>0</v>
      </c>
      <c r="U762" s="438">
        <f t="shared" ca="1" si="259"/>
        <v>0</v>
      </c>
      <c r="V762" s="450" t="str">
        <f t="shared" si="261"/>
        <v/>
      </c>
      <c r="W762" s="451">
        <f t="shared" ca="1" si="265"/>
        <v>0</v>
      </c>
      <c r="X762" s="451" t="e">
        <f t="shared" ca="1" si="266"/>
        <v>#VALUE!</v>
      </c>
    </row>
    <row r="763" spans="1:24">
      <c r="A763" s="615"/>
      <c r="B763" s="621"/>
      <c r="C763" s="595" t="str">
        <f>IF($B763="","",IFERROR(VLOOKUP($B763,SERVIÇOS!$A:$F,2,0),IFERROR(VLOOKUP($B763,'COMPOSIÇÕES COMPLEMENTARES '!$C:$K,2,0),"")))</f>
        <v/>
      </c>
      <c r="D763" s="617" t="str">
        <f>IF($B763="","",IFERROR(VLOOKUP($B763,SERVIÇOS!$A:$F,3,0),IFERROR(VLOOKUP($B763,'COMPOSIÇÕES COMPLEMENTARES '!$C:$K,3,0),"")))</f>
        <v/>
      </c>
      <c r="E763" s="618"/>
      <c r="F763" s="619" t="str">
        <f>IF($B763="","",IFERROR(VLOOKUP($B763,SERVIÇOS!$A:$F,4,0),IFERROR(VLOOKUP($B763,'COMPOSIÇÕES COMPLEMENTARES '!$C:$K,6,0),"")))</f>
        <v/>
      </c>
      <c r="G763" s="619" t="str">
        <f>IF($B763="","",IFERROR(VLOOKUP($B763,SERVIÇOS!$A:$F,5,0),IFERROR(VLOOKUP($B763,'COMPOSIÇÕES COMPLEMENTARES '!$C:$K,7,0),"")))</f>
        <v/>
      </c>
      <c r="H763" s="619" t="str">
        <f t="shared" si="260"/>
        <v/>
      </c>
      <c r="I763" s="619" t="str">
        <f t="shared" si="267"/>
        <v/>
      </c>
      <c r="J763" s="619" t="str">
        <f t="shared" si="268"/>
        <v/>
      </c>
      <c r="K763" s="619" t="str">
        <f t="shared" si="269"/>
        <v/>
      </c>
      <c r="L763" s="619"/>
      <c r="N763" s="433"/>
      <c r="O763" s="434" t="str">
        <f t="shared" si="262"/>
        <v/>
      </c>
      <c r="P763" s="433"/>
      <c r="Q763" s="435" t="str">
        <f t="shared" si="263"/>
        <v/>
      </c>
      <c r="R763" s="433"/>
      <c r="S763" s="436" t="str">
        <f t="shared" si="264"/>
        <v/>
      </c>
      <c r="T763" s="437">
        <f ca="1">SUMIF($N$8:S$9,"QUANT.",N763:S763)</f>
        <v>0</v>
      </c>
      <c r="U763" s="438">
        <f t="shared" ca="1" si="259"/>
        <v>0</v>
      </c>
      <c r="V763" s="450" t="str">
        <f t="shared" si="261"/>
        <v/>
      </c>
      <c r="W763" s="451">
        <f t="shared" ca="1" si="265"/>
        <v>0</v>
      </c>
      <c r="X763" s="451" t="e">
        <f t="shared" ca="1" si="266"/>
        <v>#VALUE!</v>
      </c>
    </row>
    <row r="764" spans="1:24">
      <c r="A764" s="615"/>
      <c r="B764" s="621"/>
      <c r="C764" s="595" t="str">
        <f>IF($B764="","",IFERROR(VLOOKUP($B764,SERVIÇOS!$A:$F,2,0),IFERROR(VLOOKUP($B764,'COMPOSIÇÕES COMPLEMENTARES '!$C:$K,2,0),"")))</f>
        <v/>
      </c>
      <c r="D764" s="617" t="str">
        <f>IF($B764="","",IFERROR(VLOOKUP($B764,SERVIÇOS!$A:$F,3,0),IFERROR(VLOOKUP($B764,'COMPOSIÇÕES COMPLEMENTARES '!$C:$K,3,0),"")))</f>
        <v/>
      </c>
      <c r="E764" s="618"/>
      <c r="F764" s="619" t="str">
        <f>IF($B764="","",IFERROR(VLOOKUP($B764,SERVIÇOS!$A:$F,4,0),IFERROR(VLOOKUP($B764,'COMPOSIÇÕES COMPLEMENTARES '!$C:$K,6,0),"")))</f>
        <v/>
      </c>
      <c r="G764" s="619" t="str">
        <f>IF($B764="","",IFERROR(VLOOKUP($B764,SERVIÇOS!$A:$F,5,0),IFERROR(VLOOKUP($B764,'COMPOSIÇÕES COMPLEMENTARES '!$C:$K,7,0),"")))</f>
        <v/>
      </c>
      <c r="H764" s="619" t="str">
        <f t="shared" si="260"/>
        <v/>
      </c>
      <c r="I764" s="619" t="str">
        <f t="shared" si="267"/>
        <v/>
      </c>
      <c r="J764" s="619" t="str">
        <f t="shared" si="268"/>
        <v/>
      </c>
      <c r="K764" s="619" t="str">
        <f t="shared" si="269"/>
        <v/>
      </c>
      <c r="L764" s="619"/>
      <c r="N764" s="433"/>
      <c r="O764" s="434" t="str">
        <f t="shared" si="262"/>
        <v/>
      </c>
      <c r="P764" s="433"/>
      <c r="Q764" s="435" t="str">
        <f t="shared" si="263"/>
        <v/>
      </c>
      <c r="R764" s="433"/>
      <c r="S764" s="436" t="str">
        <f t="shared" si="264"/>
        <v/>
      </c>
      <c r="T764" s="437">
        <f ca="1">SUMIF($N$8:S$9,"QUANT.",N764:S764)</f>
        <v>0</v>
      </c>
      <c r="U764" s="438">
        <f t="shared" ca="1" si="259"/>
        <v>0</v>
      </c>
      <c r="V764" s="450" t="str">
        <f t="shared" si="261"/>
        <v/>
      </c>
      <c r="W764" s="451">
        <f t="shared" ca="1" si="265"/>
        <v>0</v>
      </c>
      <c r="X764" s="451" t="e">
        <f t="shared" ca="1" si="266"/>
        <v>#VALUE!</v>
      </c>
    </row>
    <row r="765" spans="1:24">
      <c r="A765" s="615"/>
      <c r="B765" s="621"/>
      <c r="C765" s="595" t="str">
        <f>IF($B765="","",IFERROR(VLOOKUP($B765,SERVIÇOS!$A:$F,2,0),IFERROR(VLOOKUP($B765,'COMPOSIÇÕES COMPLEMENTARES '!$C:$K,2,0),"")))</f>
        <v/>
      </c>
      <c r="D765" s="617" t="str">
        <f>IF($B765="","",IFERROR(VLOOKUP($B765,SERVIÇOS!$A:$F,3,0),IFERROR(VLOOKUP($B765,'COMPOSIÇÕES COMPLEMENTARES '!$C:$K,3,0),"")))</f>
        <v/>
      </c>
      <c r="E765" s="618"/>
      <c r="F765" s="619" t="str">
        <f>IF($B765="","",IFERROR(VLOOKUP($B765,SERVIÇOS!$A:$F,4,0),IFERROR(VLOOKUP($B765,'COMPOSIÇÕES COMPLEMENTARES '!$C:$K,6,0),"")))</f>
        <v/>
      </c>
      <c r="G765" s="619" t="str">
        <f>IF($B765="","",IFERROR(VLOOKUP($B765,SERVIÇOS!$A:$F,5,0),IFERROR(VLOOKUP($B765,'COMPOSIÇÕES COMPLEMENTARES '!$C:$K,7,0),"")))</f>
        <v/>
      </c>
      <c r="H765" s="619" t="str">
        <f t="shared" si="260"/>
        <v/>
      </c>
      <c r="I765" s="619" t="str">
        <f t="shared" si="267"/>
        <v/>
      </c>
      <c r="J765" s="619" t="str">
        <f t="shared" si="268"/>
        <v/>
      </c>
      <c r="K765" s="619" t="str">
        <f t="shared" si="269"/>
        <v/>
      </c>
      <c r="L765" s="619"/>
      <c r="N765" s="433"/>
      <c r="O765" s="434" t="str">
        <f t="shared" si="262"/>
        <v/>
      </c>
      <c r="P765" s="433"/>
      <c r="Q765" s="435" t="str">
        <f t="shared" si="263"/>
        <v/>
      </c>
      <c r="R765" s="433"/>
      <c r="S765" s="436" t="str">
        <f t="shared" si="264"/>
        <v/>
      </c>
      <c r="T765" s="437">
        <f ca="1">SUMIF($N$8:S$9,"QUANT.",N765:S765)</f>
        <v>0</v>
      </c>
      <c r="U765" s="438">
        <f t="shared" ca="1" si="259"/>
        <v>0</v>
      </c>
      <c r="V765" s="450" t="str">
        <f t="shared" si="261"/>
        <v/>
      </c>
      <c r="W765" s="451">
        <f t="shared" ca="1" si="265"/>
        <v>0</v>
      </c>
      <c r="X765" s="451" t="e">
        <f t="shared" ca="1" si="266"/>
        <v>#VALUE!</v>
      </c>
    </row>
    <row r="766" spans="1:24">
      <c r="A766" s="615"/>
      <c r="B766" s="621"/>
      <c r="C766" s="595" t="str">
        <f>IF($B766="","",IFERROR(VLOOKUP($B766,SERVIÇOS!$A:$F,2,0),IFERROR(VLOOKUP($B766,'COMPOSIÇÕES COMPLEMENTARES '!$C:$K,2,0),"")))</f>
        <v/>
      </c>
      <c r="D766" s="617" t="str">
        <f>IF($B766="","",IFERROR(VLOOKUP($B766,SERVIÇOS!$A:$F,3,0),IFERROR(VLOOKUP($B766,'COMPOSIÇÕES COMPLEMENTARES '!$C:$K,3,0),"")))</f>
        <v/>
      </c>
      <c r="E766" s="618"/>
      <c r="F766" s="619" t="str">
        <f>IF($B766="","",IFERROR(VLOOKUP($B766,SERVIÇOS!$A:$F,4,0),IFERROR(VLOOKUP($B766,'COMPOSIÇÕES COMPLEMENTARES '!$C:$K,6,0),"")))</f>
        <v/>
      </c>
      <c r="G766" s="619" t="str">
        <f>IF($B766="","",IFERROR(VLOOKUP($B766,SERVIÇOS!$A:$F,5,0),IFERROR(VLOOKUP($B766,'COMPOSIÇÕES COMPLEMENTARES '!$C:$K,7,0),"")))</f>
        <v/>
      </c>
      <c r="H766" s="619" t="str">
        <f t="shared" si="260"/>
        <v/>
      </c>
      <c r="I766" s="619" t="str">
        <f t="shared" si="267"/>
        <v/>
      </c>
      <c r="J766" s="619" t="str">
        <f t="shared" si="268"/>
        <v/>
      </c>
      <c r="K766" s="619" t="str">
        <f t="shared" si="269"/>
        <v/>
      </c>
      <c r="L766" s="619"/>
      <c r="N766" s="433"/>
      <c r="O766" s="434" t="str">
        <f t="shared" si="262"/>
        <v/>
      </c>
      <c r="P766" s="433"/>
      <c r="Q766" s="435" t="str">
        <f t="shared" si="263"/>
        <v/>
      </c>
      <c r="R766" s="433"/>
      <c r="S766" s="436" t="str">
        <f t="shared" si="264"/>
        <v/>
      </c>
      <c r="T766" s="437">
        <f ca="1">SUMIF($N$8:S$9,"QUANT.",N766:S766)</f>
        <v>0</v>
      </c>
      <c r="U766" s="438">
        <f t="shared" ref="U766:U829" ca="1" si="270">SUMIF($N$8:$S$9,"CUSTO",N766:S766)</f>
        <v>0</v>
      </c>
      <c r="V766" s="450" t="str">
        <f t="shared" si="261"/>
        <v/>
      </c>
      <c r="W766" s="451">
        <f t="shared" ca="1" si="265"/>
        <v>0</v>
      </c>
      <c r="X766" s="451" t="e">
        <f t="shared" ca="1" si="266"/>
        <v>#VALUE!</v>
      </c>
    </row>
    <row r="767" spans="1:24">
      <c r="A767" s="615"/>
      <c r="B767" s="621"/>
      <c r="C767" s="595" t="str">
        <f>IF($B767="","",IFERROR(VLOOKUP($B767,SERVIÇOS!$A:$F,2,0),IFERROR(VLOOKUP($B767,'COMPOSIÇÕES COMPLEMENTARES '!$C:$K,2,0),"")))</f>
        <v/>
      </c>
      <c r="D767" s="617" t="str">
        <f>IF($B767="","",IFERROR(VLOOKUP($B767,SERVIÇOS!$A:$F,3,0),IFERROR(VLOOKUP($B767,'COMPOSIÇÕES COMPLEMENTARES '!$C:$K,3,0),"")))</f>
        <v/>
      </c>
      <c r="E767" s="618"/>
      <c r="F767" s="619" t="str">
        <f>IF($B767="","",IFERROR(VLOOKUP($B767,SERVIÇOS!$A:$F,4,0),IFERROR(VLOOKUP($B767,'COMPOSIÇÕES COMPLEMENTARES '!$C:$K,6,0),"")))</f>
        <v/>
      </c>
      <c r="G767" s="619" t="str">
        <f>IF($B767="","",IFERROR(VLOOKUP($B767,SERVIÇOS!$A:$F,5,0),IFERROR(VLOOKUP($B767,'COMPOSIÇÕES COMPLEMENTARES '!$C:$K,7,0),"")))</f>
        <v/>
      </c>
      <c r="H767" s="619" t="str">
        <f t="shared" ref="H767:H830" si="271">IF(E767="","",F767+G767)</f>
        <v/>
      </c>
      <c r="I767" s="619" t="str">
        <f t="shared" si="267"/>
        <v/>
      </c>
      <c r="J767" s="619" t="str">
        <f t="shared" si="268"/>
        <v/>
      </c>
      <c r="K767" s="619" t="str">
        <f t="shared" si="269"/>
        <v/>
      </c>
      <c r="L767" s="619"/>
      <c r="N767" s="433"/>
      <c r="O767" s="434" t="str">
        <f t="shared" si="262"/>
        <v/>
      </c>
      <c r="P767" s="433"/>
      <c r="Q767" s="435" t="str">
        <f t="shared" si="263"/>
        <v/>
      </c>
      <c r="R767" s="433"/>
      <c r="S767" s="436" t="str">
        <f t="shared" si="264"/>
        <v/>
      </c>
      <c r="T767" s="437">
        <f ca="1">SUMIF($N$8:S$9,"QUANT.",N767:S767)</f>
        <v>0</v>
      </c>
      <c r="U767" s="438">
        <f t="shared" ca="1" si="270"/>
        <v>0</v>
      </c>
      <c r="V767" s="450" t="str">
        <f t="shared" ref="V767:V830" si="272">IF(B767&lt;&gt;"",IF(U767=0,"MEDIR",IF(K767-U767=0,"OK",IF(K767-U767&gt;0,"MEDIR","ALERTA!"))),"")</f>
        <v/>
      </c>
      <c r="W767" s="451">
        <f t="shared" ca="1" si="265"/>
        <v>0</v>
      </c>
      <c r="X767" s="451" t="e">
        <f t="shared" ca="1" si="266"/>
        <v>#VALUE!</v>
      </c>
    </row>
    <row r="768" spans="1:24">
      <c r="A768" s="615"/>
      <c r="B768" s="621"/>
      <c r="C768" s="595" t="str">
        <f>IF($B768="","",IFERROR(VLOOKUP($B768,SERVIÇOS!$A:$F,2,0),IFERROR(VLOOKUP($B768,'COMPOSIÇÕES COMPLEMENTARES '!$C:$K,2,0),"")))</f>
        <v/>
      </c>
      <c r="D768" s="617" t="str">
        <f>IF($B768="","",IFERROR(VLOOKUP($B768,SERVIÇOS!$A:$F,3,0),IFERROR(VLOOKUP($B768,'COMPOSIÇÕES COMPLEMENTARES '!$C:$K,3,0),"")))</f>
        <v/>
      </c>
      <c r="E768" s="618"/>
      <c r="F768" s="619" t="str">
        <f>IF($B768="","",IFERROR(VLOOKUP($B768,SERVIÇOS!$A:$F,4,0),IFERROR(VLOOKUP($B768,'COMPOSIÇÕES COMPLEMENTARES '!$C:$K,6,0),"")))</f>
        <v/>
      </c>
      <c r="G768" s="619" t="str">
        <f>IF($B768="","",IFERROR(VLOOKUP($B768,SERVIÇOS!$A:$F,5,0),IFERROR(VLOOKUP($B768,'COMPOSIÇÕES COMPLEMENTARES '!$C:$K,7,0),"")))</f>
        <v/>
      </c>
      <c r="H768" s="619" t="str">
        <f t="shared" si="271"/>
        <v/>
      </c>
      <c r="I768" s="619" t="str">
        <f t="shared" si="267"/>
        <v/>
      </c>
      <c r="J768" s="619" t="str">
        <f t="shared" si="268"/>
        <v/>
      </c>
      <c r="K768" s="619" t="str">
        <f t="shared" si="269"/>
        <v/>
      </c>
      <c r="L768" s="619"/>
      <c r="N768" s="433"/>
      <c r="O768" s="434" t="str">
        <f t="shared" ref="O768:O831" si="273">IF(OR(N768="",$K768=""),"",(N768/$E768)*$K768)</f>
        <v/>
      </c>
      <c r="P768" s="433"/>
      <c r="Q768" s="435" t="str">
        <f t="shared" ref="Q768:Q831" si="274">IF(OR(P768="",$K768=""),"",(P768/$E768)*$K768)</f>
        <v/>
      </c>
      <c r="R768" s="433"/>
      <c r="S768" s="436" t="str">
        <f t="shared" ref="S768:S831" si="275">IF(OR(R768="",$K768=""),"",(R768/$E768)*$K768)</f>
        <v/>
      </c>
      <c r="T768" s="437">
        <f ca="1">SUMIF($N$8:S$9,"QUANT.",N768:S768)</f>
        <v>0</v>
      </c>
      <c r="U768" s="438">
        <f t="shared" ca="1" si="270"/>
        <v>0</v>
      </c>
      <c r="V768" s="450" t="str">
        <f t="shared" si="272"/>
        <v/>
      </c>
      <c r="W768" s="451">
        <f t="shared" ref="W768:W831" ca="1" si="276">IF(T768="",0,E768-T768)</f>
        <v>0</v>
      </c>
      <c r="X768" s="451" t="e">
        <f t="shared" ref="X768:X831" ca="1" si="277">IF(U768="",0,K768-U768)</f>
        <v>#VALUE!</v>
      </c>
    </row>
    <row r="769" spans="1:24">
      <c r="A769" s="615"/>
      <c r="B769" s="621"/>
      <c r="C769" s="595" t="str">
        <f>IF($B769="","",IFERROR(VLOOKUP($B769,SERVIÇOS!$A:$F,2,0),IFERROR(VLOOKUP($B769,'COMPOSIÇÕES COMPLEMENTARES '!$C:$K,2,0),"")))</f>
        <v/>
      </c>
      <c r="D769" s="617" t="str">
        <f>IF($B769="","",IFERROR(VLOOKUP($B769,SERVIÇOS!$A:$F,3,0),IFERROR(VLOOKUP($B769,'COMPOSIÇÕES COMPLEMENTARES '!$C:$K,3,0),"")))</f>
        <v/>
      </c>
      <c r="E769" s="618"/>
      <c r="F769" s="619" t="str">
        <f>IF($B769="","",IFERROR(VLOOKUP($B769,SERVIÇOS!$A:$F,4,0),IFERROR(VLOOKUP($B769,'COMPOSIÇÕES COMPLEMENTARES '!$C:$K,6,0),"")))</f>
        <v/>
      </c>
      <c r="G769" s="619" t="str">
        <f>IF($B769="","",IFERROR(VLOOKUP($B769,SERVIÇOS!$A:$F,5,0),IFERROR(VLOOKUP($B769,'COMPOSIÇÕES COMPLEMENTARES '!$C:$K,7,0),"")))</f>
        <v/>
      </c>
      <c r="H769" s="619" t="str">
        <f t="shared" si="271"/>
        <v/>
      </c>
      <c r="I769" s="619" t="str">
        <f t="shared" si="267"/>
        <v/>
      </c>
      <c r="J769" s="619" t="str">
        <f t="shared" si="268"/>
        <v/>
      </c>
      <c r="K769" s="619" t="str">
        <f t="shared" si="269"/>
        <v/>
      </c>
      <c r="L769" s="619"/>
      <c r="N769" s="433"/>
      <c r="O769" s="434" t="str">
        <f t="shared" si="273"/>
        <v/>
      </c>
      <c r="P769" s="433"/>
      <c r="Q769" s="435" t="str">
        <f t="shared" si="274"/>
        <v/>
      </c>
      <c r="R769" s="433"/>
      <c r="S769" s="436" t="str">
        <f t="shared" si="275"/>
        <v/>
      </c>
      <c r="T769" s="437">
        <f ca="1">SUMIF($N$8:S$9,"QUANT.",N769:S769)</f>
        <v>0</v>
      </c>
      <c r="U769" s="438">
        <f t="shared" ca="1" si="270"/>
        <v>0</v>
      </c>
      <c r="V769" s="450" t="str">
        <f t="shared" si="272"/>
        <v/>
      </c>
      <c r="W769" s="451">
        <f t="shared" ca="1" si="276"/>
        <v>0</v>
      </c>
      <c r="X769" s="451" t="e">
        <f t="shared" ca="1" si="277"/>
        <v>#VALUE!</v>
      </c>
    </row>
    <row r="770" spans="1:24">
      <c r="A770" s="615"/>
      <c r="B770" s="621"/>
      <c r="C770" s="595" t="str">
        <f>IF($B770="","",IFERROR(VLOOKUP($B770,SERVIÇOS!$A:$F,2,0),IFERROR(VLOOKUP($B770,'COMPOSIÇÕES COMPLEMENTARES '!$C:$K,2,0),"")))</f>
        <v/>
      </c>
      <c r="D770" s="617" t="str">
        <f>IF($B770="","",IFERROR(VLOOKUP($B770,SERVIÇOS!$A:$F,3,0),IFERROR(VLOOKUP($B770,'COMPOSIÇÕES COMPLEMENTARES '!$C:$K,3,0),"")))</f>
        <v/>
      </c>
      <c r="E770" s="618"/>
      <c r="F770" s="619" t="str">
        <f>IF($B770="","",IFERROR(VLOOKUP($B770,SERVIÇOS!$A:$F,4,0),IFERROR(VLOOKUP($B770,'COMPOSIÇÕES COMPLEMENTARES '!$C:$K,6,0),"")))</f>
        <v/>
      </c>
      <c r="G770" s="619" t="str">
        <f>IF($B770="","",IFERROR(VLOOKUP($B770,SERVIÇOS!$A:$F,5,0),IFERROR(VLOOKUP($B770,'COMPOSIÇÕES COMPLEMENTARES '!$C:$K,7,0),"")))</f>
        <v/>
      </c>
      <c r="H770" s="619" t="str">
        <f t="shared" si="271"/>
        <v/>
      </c>
      <c r="I770" s="619" t="str">
        <f t="shared" si="267"/>
        <v/>
      </c>
      <c r="J770" s="619" t="str">
        <f t="shared" si="268"/>
        <v/>
      </c>
      <c r="K770" s="619" t="str">
        <f t="shared" si="269"/>
        <v/>
      </c>
      <c r="L770" s="619"/>
      <c r="N770" s="433"/>
      <c r="O770" s="434" t="str">
        <f t="shared" si="273"/>
        <v/>
      </c>
      <c r="P770" s="433"/>
      <c r="Q770" s="435" t="str">
        <f t="shared" si="274"/>
        <v/>
      </c>
      <c r="R770" s="433"/>
      <c r="S770" s="436" t="str">
        <f t="shared" si="275"/>
        <v/>
      </c>
      <c r="T770" s="437">
        <f ca="1">SUMIF($N$8:S$9,"QUANT.",N770:S770)</f>
        <v>0</v>
      </c>
      <c r="U770" s="438">
        <f t="shared" ca="1" si="270"/>
        <v>0</v>
      </c>
      <c r="V770" s="450" t="str">
        <f t="shared" si="272"/>
        <v/>
      </c>
      <c r="W770" s="451">
        <f t="shared" ca="1" si="276"/>
        <v>0</v>
      </c>
      <c r="X770" s="451" t="e">
        <f t="shared" ca="1" si="277"/>
        <v>#VALUE!</v>
      </c>
    </row>
    <row r="771" spans="1:24">
      <c r="A771" s="615"/>
      <c r="B771" s="621"/>
      <c r="C771" s="595" t="str">
        <f>IF($B771="","",IFERROR(VLOOKUP($B771,SERVIÇOS!$A:$F,2,0),IFERROR(VLOOKUP($B771,'COMPOSIÇÕES COMPLEMENTARES '!$C:$K,2,0),"")))</f>
        <v/>
      </c>
      <c r="D771" s="617" t="str">
        <f>IF($B771="","",IFERROR(VLOOKUP($B771,SERVIÇOS!$A:$F,3,0),IFERROR(VLOOKUP($B771,'COMPOSIÇÕES COMPLEMENTARES '!$C:$K,3,0),"")))</f>
        <v/>
      </c>
      <c r="E771" s="618"/>
      <c r="F771" s="619" t="str">
        <f>IF($B771="","",IFERROR(VLOOKUP($B771,SERVIÇOS!$A:$F,4,0),IFERROR(VLOOKUP($B771,'COMPOSIÇÕES COMPLEMENTARES '!$C:$K,6,0),"")))</f>
        <v/>
      </c>
      <c r="G771" s="619" t="str">
        <f>IF($B771="","",IFERROR(VLOOKUP($B771,SERVIÇOS!$A:$F,5,0),IFERROR(VLOOKUP($B771,'COMPOSIÇÕES COMPLEMENTARES '!$C:$K,7,0),"")))</f>
        <v/>
      </c>
      <c r="H771" s="619" t="str">
        <f t="shared" si="271"/>
        <v/>
      </c>
      <c r="I771" s="619" t="str">
        <f t="shared" si="267"/>
        <v/>
      </c>
      <c r="J771" s="619" t="str">
        <f t="shared" si="268"/>
        <v/>
      </c>
      <c r="K771" s="619" t="str">
        <f t="shared" si="269"/>
        <v/>
      </c>
      <c r="L771" s="619"/>
      <c r="N771" s="433"/>
      <c r="O771" s="434" t="str">
        <f t="shared" si="273"/>
        <v/>
      </c>
      <c r="P771" s="433"/>
      <c r="Q771" s="435" t="str">
        <f t="shared" si="274"/>
        <v/>
      </c>
      <c r="R771" s="433"/>
      <c r="S771" s="436" t="str">
        <f t="shared" si="275"/>
        <v/>
      </c>
      <c r="T771" s="437">
        <f ca="1">SUMIF($N$8:S$9,"QUANT.",N771:S771)</f>
        <v>0</v>
      </c>
      <c r="U771" s="438">
        <f t="shared" ca="1" si="270"/>
        <v>0</v>
      </c>
      <c r="V771" s="450" t="str">
        <f t="shared" si="272"/>
        <v/>
      </c>
      <c r="W771" s="451">
        <f t="shared" ca="1" si="276"/>
        <v>0</v>
      </c>
      <c r="X771" s="451" t="e">
        <f t="shared" ca="1" si="277"/>
        <v>#VALUE!</v>
      </c>
    </row>
    <row r="772" spans="1:24">
      <c r="A772" s="615"/>
      <c r="B772" s="621"/>
      <c r="C772" s="595" t="str">
        <f>IF($B772="","",IFERROR(VLOOKUP($B772,SERVIÇOS!$A:$F,2,0),IFERROR(VLOOKUP($B772,'COMPOSIÇÕES COMPLEMENTARES '!$C:$K,2,0),"")))</f>
        <v/>
      </c>
      <c r="D772" s="617" t="str">
        <f>IF($B772="","",IFERROR(VLOOKUP($B772,SERVIÇOS!$A:$F,3,0),IFERROR(VLOOKUP($B772,'COMPOSIÇÕES COMPLEMENTARES '!$C:$K,3,0),"")))</f>
        <v/>
      </c>
      <c r="E772" s="618"/>
      <c r="F772" s="619" t="str">
        <f>IF($B772="","",IFERROR(VLOOKUP($B772,SERVIÇOS!$A:$F,4,0),IFERROR(VLOOKUP($B772,'COMPOSIÇÕES COMPLEMENTARES '!$C:$K,6,0),"")))</f>
        <v/>
      </c>
      <c r="G772" s="619" t="str">
        <f>IF($B772="","",IFERROR(VLOOKUP($B772,SERVIÇOS!$A:$F,5,0),IFERROR(VLOOKUP($B772,'COMPOSIÇÕES COMPLEMENTARES '!$C:$K,7,0),"")))</f>
        <v/>
      </c>
      <c r="H772" s="619" t="str">
        <f t="shared" si="271"/>
        <v/>
      </c>
      <c r="I772" s="619" t="str">
        <f t="shared" si="267"/>
        <v/>
      </c>
      <c r="J772" s="619" t="str">
        <f t="shared" si="268"/>
        <v/>
      </c>
      <c r="K772" s="619" t="str">
        <f t="shared" si="269"/>
        <v/>
      </c>
      <c r="L772" s="619"/>
      <c r="N772" s="433"/>
      <c r="O772" s="434" t="str">
        <f t="shared" si="273"/>
        <v/>
      </c>
      <c r="P772" s="433"/>
      <c r="Q772" s="435" t="str">
        <f t="shared" si="274"/>
        <v/>
      </c>
      <c r="R772" s="433"/>
      <c r="S772" s="436" t="str">
        <f t="shared" si="275"/>
        <v/>
      </c>
      <c r="T772" s="437">
        <f ca="1">SUMIF($N$8:S$9,"QUANT.",N772:S772)</f>
        <v>0</v>
      </c>
      <c r="U772" s="438">
        <f t="shared" ca="1" si="270"/>
        <v>0</v>
      </c>
      <c r="V772" s="450" t="str">
        <f t="shared" si="272"/>
        <v/>
      </c>
      <c r="W772" s="451">
        <f t="shared" ca="1" si="276"/>
        <v>0</v>
      </c>
      <c r="X772" s="451" t="e">
        <f t="shared" ca="1" si="277"/>
        <v>#VALUE!</v>
      </c>
    </row>
    <row r="773" spans="1:24">
      <c r="A773" s="615"/>
      <c r="B773" s="621"/>
      <c r="C773" s="595" t="str">
        <f>IF($B773="","",IFERROR(VLOOKUP($B773,SERVIÇOS!$A:$F,2,0),IFERROR(VLOOKUP($B773,'COMPOSIÇÕES COMPLEMENTARES '!$C:$K,2,0),"")))</f>
        <v/>
      </c>
      <c r="D773" s="617" t="str">
        <f>IF($B773="","",IFERROR(VLOOKUP($B773,SERVIÇOS!$A:$F,3,0),IFERROR(VLOOKUP($B773,'COMPOSIÇÕES COMPLEMENTARES '!$C:$K,3,0),"")))</f>
        <v/>
      </c>
      <c r="E773" s="618"/>
      <c r="F773" s="619" t="str">
        <f>IF($B773="","",IFERROR(VLOOKUP($B773,SERVIÇOS!$A:$F,4,0),IFERROR(VLOOKUP($B773,'COMPOSIÇÕES COMPLEMENTARES '!$C:$K,6,0),"")))</f>
        <v/>
      </c>
      <c r="G773" s="619" t="str">
        <f>IF($B773="","",IFERROR(VLOOKUP($B773,SERVIÇOS!$A:$F,5,0),IFERROR(VLOOKUP($B773,'COMPOSIÇÕES COMPLEMENTARES '!$C:$K,7,0),"")))</f>
        <v/>
      </c>
      <c r="H773" s="619" t="str">
        <f t="shared" si="271"/>
        <v/>
      </c>
      <c r="I773" s="619" t="str">
        <f t="shared" si="267"/>
        <v/>
      </c>
      <c r="J773" s="619" t="str">
        <f t="shared" si="268"/>
        <v/>
      </c>
      <c r="K773" s="619" t="str">
        <f t="shared" si="269"/>
        <v/>
      </c>
      <c r="L773" s="619"/>
      <c r="N773" s="433"/>
      <c r="O773" s="434" t="str">
        <f t="shared" si="273"/>
        <v/>
      </c>
      <c r="P773" s="433"/>
      <c r="Q773" s="435" t="str">
        <f t="shared" si="274"/>
        <v/>
      </c>
      <c r="R773" s="433"/>
      <c r="S773" s="436" t="str">
        <f t="shared" si="275"/>
        <v/>
      </c>
      <c r="T773" s="437">
        <f ca="1">SUMIF($N$8:S$9,"QUANT.",N773:S773)</f>
        <v>0</v>
      </c>
      <c r="U773" s="438">
        <f t="shared" ca="1" si="270"/>
        <v>0</v>
      </c>
      <c r="V773" s="450" t="str">
        <f t="shared" si="272"/>
        <v/>
      </c>
      <c r="W773" s="451">
        <f t="shared" ca="1" si="276"/>
        <v>0</v>
      </c>
      <c r="X773" s="451" t="e">
        <f t="shared" ca="1" si="277"/>
        <v>#VALUE!</v>
      </c>
    </row>
    <row r="774" spans="1:24">
      <c r="A774" s="615"/>
      <c r="B774" s="621"/>
      <c r="C774" s="595" t="str">
        <f>IF($B774="","",IFERROR(VLOOKUP($B774,SERVIÇOS!$A:$F,2,0),IFERROR(VLOOKUP($B774,'COMPOSIÇÕES COMPLEMENTARES '!$C:$K,2,0),"")))</f>
        <v/>
      </c>
      <c r="D774" s="617" t="str">
        <f>IF($B774="","",IFERROR(VLOOKUP($B774,SERVIÇOS!$A:$F,3,0),IFERROR(VLOOKUP($B774,'COMPOSIÇÕES COMPLEMENTARES '!$C:$K,3,0),"")))</f>
        <v/>
      </c>
      <c r="E774" s="618"/>
      <c r="F774" s="619" t="str">
        <f>IF($B774="","",IFERROR(VLOOKUP($B774,SERVIÇOS!$A:$F,4,0),IFERROR(VLOOKUP($B774,'COMPOSIÇÕES COMPLEMENTARES '!$C:$K,6,0),"")))</f>
        <v/>
      </c>
      <c r="G774" s="619" t="str">
        <f>IF($B774="","",IFERROR(VLOOKUP($B774,SERVIÇOS!$A:$F,5,0),IFERROR(VLOOKUP($B774,'COMPOSIÇÕES COMPLEMENTARES '!$C:$K,7,0),"")))</f>
        <v/>
      </c>
      <c r="H774" s="619" t="str">
        <f t="shared" si="271"/>
        <v/>
      </c>
      <c r="I774" s="619" t="str">
        <f t="shared" si="267"/>
        <v/>
      </c>
      <c r="J774" s="619" t="str">
        <f t="shared" si="268"/>
        <v/>
      </c>
      <c r="K774" s="619" t="str">
        <f t="shared" si="269"/>
        <v/>
      </c>
      <c r="L774" s="619"/>
      <c r="N774" s="433"/>
      <c r="O774" s="434" t="str">
        <f t="shared" si="273"/>
        <v/>
      </c>
      <c r="P774" s="433"/>
      <c r="Q774" s="435" t="str">
        <f t="shared" si="274"/>
        <v/>
      </c>
      <c r="R774" s="433"/>
      <c r="S774" s="436" t="str">
        <f t="shared" si="275"/>
        <v/>
      </c>
      <c r="T774" s="437">
        <f ca="1">SUMIF($N$8:S$9,"QUANT.",N774:S774)</f>
        <v>0</v>
      </c>
      <c r="U774" s="438">
        <f t="shared" ca="1" si="270"/>
        <v>0</v>
      </c>
      <c r="V774" s="450" t="str">
        <f t="shared" si="272"/>
        <v/>
      </c>
      <c r="W774" s="451">
        <f t="shared" ca="1" si="276"/>
        <v>0</v>
      </c>
      <c r="X774" s="451" t="e">
        <f t="shared" ca="1" si="277"/>
        <v>#VALUE!</v>
      </c>
    </row>
    <row r="775" spans="1:24">
      <c r="A775" s="615"/>
      <c r="B775" s="621"/>
      <c r="C775" s="595" t="str">
        <f>IF($B775="","",IFERROR(VLOOKUP($B775,SERVIÇOS!$A:$F,2,0),IFERROR(VLOOKUP($B775,'COMPOSIÇÕES COMPLEMENTARES '!$C:$K,2,0),"")))</f>
        <v/>
      </c>
      <c r="D775" s="617" t="str">
        <f>IF($B775="","",IFERROR(VLOOKUP($B775,SERVIÇOS!$A:$F,3,0),IFERROR(VLOOKUP($B775,'COMPOSIÇÕES COMPLEMENTARES '!$C:$K,3,0),"")))</f>
        <v/>
      </c>
      <c r="E775" s="618"/>
      <c r="F775" s="619" t="str">
        <f>IF($B775="","",IFERROR(VLOOKUP($B775,SERVIÇOS!$A:$F,4,0),IFERROR(VLOOKUP($B775,'COMPOSIÇÕES COMPLEMENTARES '!$C:$K,6,0),"")))</f>
        <v/>
      </c>
      <c r="G775" s="619" t="str">
        <f>IF($B775="","",IFERROR(VLOOKUP($B775,SERVIÇOS!$A:$F,5,0),IFERROR(VLOOKUP($B775,'COMPOSIÇÕES COMPLEMENTARES '!$C:$K,7,0),"")))</f>
        <v/>
      </c>
      <c r="H775" s="619" t="str">
        <f t="shared" si="271"/>
        <v/>
      </c>
      <c r="I775" s="619" t="str">
        <f t="shared" si="267"/>
        <v/>
      </c>
      <c r="J775" s="619" t="str">
        <f t="shared" si="268"/>
        <v/>
      </c>
      <c r="K775" s="619" t="str">
        <f t="shared" si="269"/>
        <v/>
      </c>
      <c r="L775" s="619"/>
      <c r="N775" s="433"/>
      <c r="O775" s="434" t="str">
        <f t="shared" si="273"/>
        <v/>
      </c>
      <c r="P775" s="433"/>
      <c r="Q775" s="435" t="str">
        <f t="shared" si="274"/>
        <v/>
      </c>
      <c r="R775" s="433"/>
      <c r="S775" s="436" t="str">
        <f t="shared" si="275"/>
        <v/>
      </c>
      <c r="T775" s="437">
        <f ca="1">SUMIF($N$8:S$9,"QUANT.",N775:S775)</f>
        <v>0</v>
      </c>
      <c r="U775" s="438">
        <f t="shared" ca="1" si="270"/>
        <v>0</v>
      </c>
      <c r="V775" s="450" t="str">
        <f t="shared" si="272"/>
        <v/>
      </c>
      <c r="W775" s="451">
        <f t="shared" ca="1" si="276"/>
        <v>0</v>
      </c>
      <c r="X775" s="451" t="e">
        <f t="shared" ca="1" si="277"/>
        <v>#VALUE!</v>
      </c>
    </row>
    <row r="776" spans="1:24">
      <c r="A776" s="615"/>
      <c r="B776" s="621"/>
      <c r="C776" s="595" t="str">
        <f>IF($B776="","",IFERROR(VLOOKUP($B776,SERVIÇOS!$A:$F,2,0),IFERROR(VLOOKUP($B776,'COMPOSIÇÕES COMPLEMENTARES '!$C:$K,2,0),"")))</f>
        <v/>
      </c>
      <c r="D776" s="617" t="str">
        <f>IF($B776="","",IFERROR(VLOOKUP($B776,SERVIÇOS!$A:$F,3,0),IFERROR(VLOOKUP($B776,'COMPOSIÇÕES COMPLEMENTARES '!$C:$K,3,0),"")))</f>
        <v/>
      </c>
      <c r="E776" s="618"/>
      <c r="F776" s="619" t="str">
        <f>IF($B776="","",IFERROR(VLOOKUP($B776,SERVIÇOS!$A:$F,4,0),IFERROR(VLOOKUP($B776,'COMPOSIÇÕES COMPLEMENTARES '!$C:$K,6,0),"")))</f>
        <v/>
      </c>
      <c r="G776" s="619" t="str">
        <f>IF($B776="","",IFERROR(VLOOKUP($B776,SERVIÇOS!$A:$F,5,0),IFERROR(VLOOKUP($B776,'COMPOSIÇÕES COMPLEMENTARES '!$C:$K,7,0),"")))</f>
        <v/>
      </c>
      <c r="H776" s="619" t="str">
        <f t="shared" si="271"/>
        <v/>
      </c>
      <c r="I776" s="619" t="str">
        <f t="shared" ref="I776:I839" si="278">IF(E776="","",TRUNC((E776*F776),2))</f>
        <v/>
      </c>
      <c r="J776" s="619" t="str">
        <f t="shared" ref="J776:J839" si="279">IF(E776="","",TRUNC((E776*G776),2))</f>
        <v/>
      </c>
      <c r="K776" s="619" t="str">
        <f t="shared" si="269"/>
        <v/>
      </c>
      <c r="L776" s="619"/>
      <c r="N776" s="433"/>
      <c r="O776" s="434" t="str">
        <f t="shared" si="273"/>
        <v/>
      </c>
      <c r="P776" s="433"/>
      <c r="Q776" s="435" t="str">
        <f t="shared" si="274"/>
        <v/>
      </c>
      <c r="R776" s="433"/>
      <c r="S776" s="436" t="str">
        <f t="shared" si="275"/>
        <v/>
      </c>
      <c r="T776" s="437">
        <f ca="1">SUMIF($N$8:S$9,"QUANT.",N776:S776)</f>
        <v>0</v>
      </c>
      <c r="U776" s="438">
        <f t="shared" ca="1" si="270"/>
        <v>0</v>
      </c>
      <c r="V776" s="450" t="str">
        <f t="shared" si="272"/>
        <v/>
      </c>
      <c r="W776" s="451">
        <f t="shared" ca="1" si="276"/>
        <v>0</v>
      </c>
      <c r="X776" s="451" t="e">
        <f t="shared" ca="1" si="277"/>
        <v>#VALUE!</v>
      </c>
    </row>
    <row r="777" spans="1:24">
      <c r="A777" s="615"/>
      <c r="B777" s="621"/>
      <c r="C777" s="595" t="str">
        <f>IF($B777="","",IFERROR(VLOOKUP($B777,SERVIÇOS!$A:$F,2,0),IFERROR(VLOOKUP($B777,'COMPOSIÇÕES COMPLEMENTARES '!$C:$K,2,0),"")))</f>
        <v/>
      </c>
      <c r="D777" s="617" t="str">
        <f>IF($B777="","",IFERROR(VLOOKUP($B777,SERVIÇOS!$A:$F,3,0),IFERROR(VLOOKUP($B777,'COMPOSIÇÕES COMPLEMENTARES '!$C:$K,3,0),"")))</f>
        <v/>
      </c>
      <c r="E777" s="618"/>
      <c r="F777" s="619" t="str">
        <f>IF($B777="","",IFERROR(VLOOKUP($B777,SERVIÇOS!$A:$F,4,0),IFERROR(VLOOKUP($B777,'COMPOSIÇÕES COMPLEMENTARES '!$C:$K,6,0),"")))</f>
        <v/>
      </c>
      <c r="G777" s="619" t="str">
        <f>IF($B777="","",IFERROR(VLOOKUP($B777,SERVIÇOS!$A:$F,5,0),IFERROR(VLOOKUP($B777,'COMPOSIÇÕES COMPLEMENTARES '!$C:$K,7,0),"")))</f>
        <v/>
      </c>
      <c r="H777" s="619" t="str">
        <f t="shared" si="271"/>
        <v/>
      </c>
      <c r="I777" s="619" t="str">
        <f t="shared" si="278"/>
        <v/>
      </c>
      <c r="J777" s="619" t="str">
        <f t="shared" si="279"/>
        <v/>
      </c>
      <c r="K777" s="619" t="str">
        <f t="shared" si="269"/>
        <v/>
      </c>
      <c r="L777" s="619"/>
      <c r="N777" s="433"/>
      <c r="O777" s="434" t="str">
        <f t="shared" si="273"/>
        <v/>
      </c>
      <c r="P777" s="433"/>
      <c r="Q777" s="435" t="str">
        <f t="shared" si="274"/>
        <v/>
      </c>
      <c r="R777" s="433"/>
      <c r="S777" s="436" t="str">
        <f t="shared" si="275"/>
        <v/>
      </c>
      <c r="T777" s="437">
        <f ca="1">SUMIF($N$8:S$9,"QUANT.",N777:S777)</f>
        <v>0</v>
      </c>
      <c r="U777" s="438">
        <f t="shared" ca="1" si="270"/>
        <v>0</v>
      </c>
      <c r="V777" s="450" t="str">
        <f t="shared" si="272"/>
        <v/>
      </c>
      <c r="W777" s="451">
        <f t="shared" ca="1" si="276"/>
        <v>0</v>
      </c>
      <c r="X777" s="451" t="e">
        <f t="shared" ca="1" si="277"/>
        <v>#VALUE!</v>
      </c>
    </row>
    <row r="778" spans="1:24">
      <c r="A778" s="615"/>
      <c r="B778" s="621"/>
      <c r="C778" s="595" t="str">
        <f>IF($B778="","",IFERROR(VLOOKUP($B778,SERVIÇOS!$A:$F,2,0),IFERROR(VLOOKUP($B778,'COMPOSIÇÕES COMPLEMENTARES '!$C:$K,2,0),"")))</f>
        <v/>
      </c>
      <c r="D778" s="617" t="str">
        <f>IF($B778="","",IFERROR(VLOOKUP($B778,SERVIÇOS!$A:$F,3,0),IFERROR(VLOOKUP($B778,'COMPOSIÇÕES COMPLEMENTARES '!$C:$K,3,0),"")))</f>
        <v/>
      </c>
      <c r="E778" s="618"/>
      <c r="F778" s="619" t="str">
        <f>IF($B778="","",IFERROR(VLOOKUP($B778,SERVIÇOS!$A:$F,4,0),IFERROR(VLOOKUP($B778,'COMPOSIÇÕES COMPLEMENTARES '!$C:$K,6,0),"")))</f>
        <v/>
      </c>
      <c r="G778" s="619" t="str">
        <f>IF($B778="","",IFERROR(VLOOKUP($B778,SERVIÇOS!$A:$F,5,0),IFERROR(VLOOKUP($B778,'COMPOSIÇÕES COMPLEMENTARES '!$C:$K,7,0),"")))</f>
        <v/>
      </c>
      <c r="H778" s="619" t="str">
        <f t="shared" si="271"/>
        <v/>
      </c>
      <c r="I778" s="619" t="str">
        <f t="shared" si="278"/>
        <v/>
      </c>
      <c r="J778" s="619" t="str">
        <f t="shared" si="279"/>
        <v/>
      </c>
      <c r="K778" s="619" t="str">
        <f t="shared" si="269"/>
        <v/>
      </c>
      <c r="L778" s="619"/>
      <c r="N778" s="433"/>
      <c r="O778" s="434" t="str">
        <f t="shared" si="273"/>
        <v/>
      </c>
      <c r="P778" s="433"/>
      <c r="Q778" s="435" t="str">
        <f t="shared" si="274"/>
        <v/>
      </c>
      <c r="R778" s="433"/>
      <c r="S778" s="436" t="str">
        <f t="shared" si="275"/>
        <v/>
      </c>
      <c r="T778" s="437">
        <f ca="1">SUMIF($N$8:S$9,"QUANT.",N778:S778)</f>
        <v>0</v>
      </c>
      <c r="U778" s="438">
        <f t="shared" ca="1" si="270"/>
        <v>0</v>
      </c>
      <c r="V778" s="450" t="str">
        <f t="shared" si="272"/>
        <v/>
      </c>
      <c r="W778" s="451">
        <f t="shared" ca="1" si="276"/>
        <v>0</v>
      </c>
      <c r="X778" s="451" t="e">
        <f t="shared" ca="1" si="277"/>
        <v>#VALUE!</v>
      </c>
    </row>
    <row r="779" spans="1:24">
      <c r="A779" s="615"/>
      <c r="B779" s="621"/>
      <c r="C779" s="595" t="str">
        <f>IF($B779="","",IFERROR(VLOOKUP($B779,SERVIÇOS!$A:$F,2,0),IFERROR(VLOOKUP($B779,'COMPOSIÇÕES COMPLEMENTARES '!$C:$K,2,0),"")))</f>
        <v/>
      </c>
      <c r="D779" s="617" t="str">
        <f>IF($B779="","",IFERROR(VLOOKUP($B779,SERVIÇOS!$A:$F,3,0),IFERROR(VLOOKUP($B779,'COMPOSIÇÕES COMPLEMENTARES '!$C:$K,3,0),"")))</f>
        <v/>
      </c>
      <c r="E779" s="618"/>
      <c r="F779" s="619" t="str">
        <f>IF($B779="","",IFERROR(VLOOKUP($B779,SERVIÇOS!$A:$F,4,0),IFERROR(VLOOKUP($B779,'COMPOSIÇÕES COMPLEMENTARES '!$C:$K,6,0),"")))</f>
        <v/>
      </c>
      <c r="G779" s="619" t="str">
        <f>IF($B779="","",IFERROR(VLOOKUP($B779,SERVIÇOS!$A:$F,5,0),IFERROR(VLOOKUP($B779,'COMPOSIÇÕES COMPLEMENTARES '!$C:$K,7,0),"")))</f>
        <v/>
      </c>
      <c r="H779" s="619" t="str">
        <f t="shared" si="271"/>
        <v/>
      </c>
      <c r="I779" s="619" t="str">
        <f t="shared" si="278"/>
        <v/>
      </c>
      <c r="J779" s="619" t="str">
        <f t="shared" si="279"/>
        <v/>
      </c>
      <c r="K779" s="619" t="str">
        <f t="shared" si="269"/>
        <v/>
      </c>
      <c r="L779" s="619"/>
      <c r="N779" s="433"/>
      <c r="O779" s="434" t="str">
        <f t="shared" si="273"/>
        <v/>
      </c>
      <c r="P779" s="433"/>
      <c r="Q779" s="435" t="str">
        <f t="shared" si="274"/>
        <v/>
      </c>
      <c r="R779" s="433"/>
      <c r="S779" s="436" t="str">
        <f t="shared" si="275"/>
        <v/>
      </c>
      <c r="T779" s="437">
        <f ca="1">SUMIF($N$8:S$9,"QUANT.",N779:S779)</f>
        <v>0</v>
      </c>
      <c r="U779" s="438">
        <f t="shared" ca="1" si="270"/>
        <v>0</v>
      </c>
      <c r="V779" s="450" t="str">
        <f t="shared" si="272"/>
        <v/>
      </c>
      <c r="W779" s="451">
        <f t="shared" ca="1" si="276"/>
        <v>0</v>
      </c>
      <c r="X779" s="451" t="e">
        <f t="shared" ca="1" si="277"/>
        <v>#VALUE!</v>
      </c>
    </row>
    <row r="780" spans="1:24">
      <c r="A780" s="615"/>
      <c r="B780" s="621"/>
      <c r="C780" s="595" t="str">
        <f>IF($B780="","",IFERROR(VLOOKUP($B780,SERVIÇOS!$A:$F,2,0),IFERROR(VLOOKUP($B780,'COMPOSIÇÕES COMPLEMENTARES '!$C:$K,2,0),"")))</f>
        <v/>
      </c>
      <c r="D780" s="617" t="str">
        <f>IF($B780="","",IFERROR(VLOOKUP($B780,SERVIÇOS!$A:$F,3,0),IFERROR(VLOOKUP($B780,'COMPOSIÇÕES COMPLEMENTARES '!$C:$K,3,0),"")))</f>
        <v/>
      </c>
      <c r="E780" s="618"/>
      <c r="F780" s="619" t="str">
        <f>IF($B780="","",IFERROR(VLOOKUP($B780,SERVIÇOS!$A:$F,4,0),IFERROR(VLOOKUP($B780,'COMPOSIÇÕES COMPLEMENTARES '!$C:$K,6,0),"")))</f>
        <v/>
      </c>
      <c r="G780" s="619" t="str">
        <f>IF($B780="","",IFERROR(VLOOKUP($B780,SERVIÇOS!$A:$F,5,0),IFERROR(VLOOKUP($B780,'COMPOSIÇÕES COMPLEMENTARES '!$C:$K,7,0),"")))</f>
        <v/>
      </c>
      <c r="H780" s="619" t="str">
        <f t="shared" si="271"/>
        <v/>
      </c>
      <c r="I780" s="619" t="str">
        <f t="shared" si="278"/>
        <v/>
      </c>
      <c r="J780" s="619" t="str">
        <f t="shared" si="279"/>
        <v/>
      </c>
      <c r="K780" s="619" t="str">
        <f t="shared" si="269"/>
        <v/>
      </c>
      <c r="L780" s="619"/>
      <c r="N780" s="433"/>
      <c r="O780" s="434" t="str">
        <f t="shared" si="273"/>
        <v/>
      </c>
      <c r="P780" s="433"/>
      <c r="Q780" s="435" t="str">
        <f t="shared" si="274"/>
        <v/>
      </c>
      <c r="R780" s="433"/>
      <c r="S780" s="436" t="str">
        <f t="shared" si="275"/>
        <v/>
      </c>
      <c r="T780" s="437">
        <f ca="1">SUMIF($N$8:S$9,"QUANT.",N780:S780)</f>
        <v>0</v>
      </c>
      <c r="U780" s="438">
        <f t="shared" ca="1" si="270"/>
        <v>0</v>
      </c>
      <c r="V780" s="450" t="str">
        <f t="shared" si="272"/>
        <v/>
      </c>
      <c r="W780" s="451">
        <f t="shared" ca="1" si="276"/>
        <v>0</v>
      </c>
      <c r="X780" s="451" t="e">
        <f t="shared" ca="1" si="277"/>
        <v>#VALUE!</v>
      </c>
    </row>
    <row r="781" spans="1:24">
      <c r="A781" s="615"/>
      <c r="B781" s="621"/>
      <c r="C781" s="595" t="str">
        <f>IF($B781="","",IFERROR(VLOOKUP($B781,SERVIÇOS!$A:$F,2,0),IFERROR(VLOOKUP($B781,'COMPOSIÇÕES COMPLEMENTARES '!$C:$K,2,0),"")))</f>
        <v/>
      </c>
      <c r="D781" s="617" t="str">
        <f>IF($B781="","",IFERROR(VLOOKUP($B781,SERVIÇOS!$A:$F,3,0),IFERROR(VLOOKUP($B781,'COMPOSIÇÕES COMPLEMENTARES '!$C:$K,3,0),"")))</f>
        <v/>
      </c>
      <c r="E781" s="618"/>
      <c r="F781" s="619" t="str">
        <f>IF($B781="","",IFERROR(VLOOKUP($B781,SERVIÇOS!$A:$F,4,0),IFERROR(VLOOKUP($B781,'COMPOSIÇÕES COMPLEMENTARES '!$C:$K,6,0),"")))</f>
        <v/>
      </c>
      <c r="G781" s="619" t="str">
        <f>IF($B781="","",IFERROR(VLOOKUP($B781,SERVIÇOS!$A:$F,5,0),IFERROR(VLOOKUP($B781,'COMPOSIÇÕES COMPLEMENTARES '!$C:$K,7,0),"")))</f>
        <v/>
      </c>
      <c r="H781" s="619" t="str">
        <f t="shared" si="271"/>
        <v/>
      </c>
      <c r="I781" s="619" t="str">
        <f t="shared" si="278"/>
        <v/>
      </c>
      <c r="J781" s="619" t="str">
        <f t="shared" si="279"/>
        <v/>
      </c>
      <c r="K781" s="619" t="str">
        <f t="shared" si="269"/>
        <v/>
      </c>
      <c r="L781" s="619"/>
      <c r="N781" s="433"/>
      <c r="O781" s="434" t="str">
        <f t="shared" si="273"/>
        <v/>
      </c>
      <c r="P781" s="433"/>
      <c r="Q781" s="435" t="str">
        <f t="shared" si="274"/>
        <v/>
      </c>
      <c r="R781" s="433"/>
      <c r="S781" s="436" t="str">
        <f t="shared" si="275"/>
        <v/>
      </c>
      <c r="T781" s="437">
        <f ca="1">SUMIF($N$8:S$9,"QUANT.",N781:S781)</f>
        <v>0</v>
      </c>
      <c r="U781" s="438">
        <f t="shared" ca="1" si="270"/>
        <v>0</v>
      </c>
      <c r="V781" s="450" t="str">
        <f t="shared" si="272"/>
        <v/>
      </c>
      <c r="W781" s="451">
        <f t="shared" ca="1" si="276"/>
        <v>0</v>
      </c>
      <c r="X781" s="451" t="e">
        <f t="shared" ca="1" si="277"/>
        <v>#VALUE!</v>
      </c>
    </row>
    <row r="782" spans="1:24">
      <c r="A782" s="615"/>
      <c r="B782" s="621"/>
      <c r="C782" s="595" t="str">
        <f>IF($B782="","",IFERROR(VLOOKUP($B782,SERVIÇOS!$A:$F,2,0),IFERROR(VLOOKUP($B782,'COMPOSIÇÕES COMPLEMENTARES '!$C:$K,2,0),"")))</f>
        <v/>
      </c>
      <c r="D782" s="617" t="str">
        <f>IF($B782="","",IFERROR(VLOOKUP($B782,SERVIÇOS!$A:$F,3,0),IFERROR(VLOOKUP($B782,'COMPOSIÇÕES COMPLEMENTARES '!$C:$K,3,0),"")))</f>
        <v/>
      </c>
      <c r="E782" s="618"/>
      <c r="F782" s="619" t="str">
        <f>IF($B782="","",IFERROR(VLOOKUP($B782,SERVIÇOS!$A:$F,4,0),IFERROR(VLOOKUP($B782,'COMPOSIÇÕES COMPLEMENTARES '!$C:$K,6,0),"")))</f>
        <v/>
      </c>
      <c r="G782" s="619" t="str">
        <f>IF($B782="","",IFERROR(VLOOKUP($B782,SERVIÇOS!$A:$F,5,0),IFERROR(VLOOKUP($B782,'COMPOSIÇÕES COMPLEMENTARES '!$C:$K,7,0),"")))</f>
        <v/>
      </c>
      <c r="H782" s="619" t="str">
        <f t="shared" si="271"/>
        <v/>
      </c>
      <c r="I782" s="619" t="str">
        <f t="shared" si="278"/>
        <v/>
      </c>
      <c r="J782" s="619" t="str">
        <f t="shared" si="279"/>
        <v/>
      </c>
      <c r="K782" s="619" t="str">
        <f t="shared" si="269"/>
        <v/>
      </c>
      <c r="L782" s="619"/>
      <c r="N782" s="433"/>
      <c r="O782" s="434" t="str">
        <f t="shared" si="273"/>
        <v/>
      </c>
      <c r="P782" s="433"/>
      <c r="Q782" s="435" t="str">
        <f t="shared" si="274"/>
        <v/>
      </c>
      <c r="R782" s="433"/>
      <c r="S782" s="436" t="str">
        <f t="shared" si="275"/>
        <v/>
      </c>
      <c r="T782" s="437">
        <f ca="1">SUMIF($N$8:S$9,"QUANT.",N782:S782)</f>
        <v>0</v>
      </c>
      <c r="U782" s="438">
        <f t="shared" ca="1" si="270"/>
        <v>0</v>
      </c>
      <c r="V782" s="450" t="str">
        <f t="shared" si="272"/>
        <v/>
      </c>
      <c r="W782" s="451">
        <f t="shared" ca="1" si="276"/>
        <v>0</v>
      </c>
      <c r="X782" s="451" t="e">
        <f t="shared" ca="1" si="277"/>
        <v>#VALUE!</v>
      </c>
    </row>
    <row r="783" spans="1:24">
      <c r="A783" s="615"/>
      <c r="B783" s="621"/>
      <c r="C783" s="595" t="str">
        <f>IF($B783="","",IFERROR(VLOOKUP($B783,SERVIÇOS!$A:$F,2,0),IFERROR(VLOOKUP($B783,'COMPOSIÇÕES COMPLEMENTARES '!$C:$K,2,0),"")))</f>
        <v/>
      </c>
      <c r="D783" s="617" t="str">
        <f>IF($B783="","",IFERROR(VLOOKUP($B783,SERVIÇOS!$A:$F,3,0),IFERROR(VLOOKUP($B783,'COMPOSIÇÕES COMPLEMENTARES '!$C:$K,3,0),"")))</f>
        <v/>
      </c>
      <c r="E783" s="618"/>
      <c r="F783" s="619" t="str">
        <f>IF($B783="","",IFERROR(VLOOKUP($B783,SERVIÇOS!$A:$F,4,0),IFERROR(VLOOKUP($B783,'COMPOSIÇÕES COMPLEMENTARES '!$C:$K,6,0),"")))</f>
        <v/>
      </c>
      <c r="G783" s="619" t="str">
        <f>IF($B783="","",IFERROR(VLOOKUP($B783,SERVIÇOS!$A:$F,5,0),IFERROR(VLOOKUP($B783,'COMPOSIÇÕES COMPLEMENTARES '!$C:$K,7,0),"")))</f>
        <v/>
      </c>
      <c r="H783" s="619" t="str">
        <f t="shared" si="271"/>
        <v/>
      </c>
      <c r="I783" s="619" t="str">
        <f t="shared" si="278"/>
        <v/>
      </c>
      <c r="J783" s="619" t="str">
        <f t="shared" si="279"/>
        <v/>
      </c>
      <c r="K783" s="619" t="str">
        <f t="shared" si="269"/>
        <v/>
      </c>
      <c r="L783" s="619"/>
      <c r="N783" s="433"/>
      <c r="O783" s="434" t="str">
        <f t="shared" si="273"/>
        <v/>
      </c>
      <c r="P783" s="433"/>
      <c r="Q783" s="435" t="str">
        <f t="shared" si="274"/>
        <v/>
      </c>
      <c r="R783" s="433"/>
      <c r="S783" s="436" t="str">
        <f t="shared" si="275"/>
        <v/>
      </c>
      <c r="T783" s="437">
        <f ca="1">SUMIF($N$8:S$9,"QUANT.",N783:S783)</f>
        <v>0</v>
      </c>
      <c r="U783" s="438">
        <f t="shared" ca="1" si="270"/>
        <v>0</v>
      </c>
      <c r="V783" s="450" t="str">
        <f t="shared" si="272"/>
        <v/>
      </c>
      <c r="W783" s="451">
        <f t="shared" ca="1" si="276"/>
        <v>0</v>
      </c>
      <c r="X783" s="451" t="e">
        <f t="shared" ca="1" si="277"/>
        <v>#VALUE!</v>
      </c>
    </row>
    <row r="784" spans="1:24">
      <c r="A784" s="615"/>
      <c r="B784" s="621"/>
      <c r="C784" s="595" t="str">
        <f>IF($B784="","",IFERROR(VLOOKUP($B784,SERVIÇOS!$A:$F,2,0),IFERROR(VLOOKUP($B784,'COMPOSIÇÕES COMPLEMENTARES '!$C:$K,2,0),"")))</f>
        <v/>
      </c>
      <c r="D784" s="617" t="str">
        <f>IF($B784="","",IFERROR(VLOOKUP($B784,SERVIÇOS!$A:$F,3,0),IFERROR(VLOOKUP($B784,'COMPOSIÇÕES COMPLEMENTARES '!$C:$K,3,0),"")))</f>
        <v/>
      </c>
      <c r="E784" s="618"/>
      <c r="F784" s="619" t="str">
        <f>IF($B784="","",IFERROR(VLOOKUP($B784,SERVIÇOS!$A:$F,4,0),IFERROR(VLOOKUP($B784,'COMPOSIÇÕES COMPLEMENTARES '!$C:$K,6,0),"")))</f>
        <v/>
      </c>
      <c r="G784" s="619" t="str">
        <f>IF($B784="","",IFERROR(VLOOKUP($B784,SERVIÇOS!$A:$F,5,0),IFERROR(VLOOKUP($B784,'COMPOSIÇÕES COMPLEMENTARES '!$C:$K,7,0),"")))</f>
        <v/>
      </c>
      <c r="H784" s="619" t="str">
        <f t="shared" si="271"/>
        <v/>
      </c>
      <c r="I784" s="619" t="str">
        <f t="shared" si="278"/>
        <v/>
      </c>
      <c r="J784" s="619" t="str">
        <f t="shared" si="279"/>
        <v/>
      </c>
      <c r="K784" s="619" t="str">
        <f t="shared" si="269"/>
        <v/>
      </c>
      <c r="L784" s="619"/>
      <c r="N784" s="433"/>
      <c r="O784" s="434" t="str">
        <f t="shared" si="273"/>
        <v/>
      </c>
      <c r="P784" s="433"/>
      <c r="Q784" s="435" t="str">
        <f t="shared" si="274"/>
        <v/>
      </c>
      <c r="R784" s="433"/>
      <c r="S784" s="436" t="str">
        <f t="shared" si="275"/>
        <v/>
      </c>
      <c r="T784" s="437">
        <f ca="1">SUMIF($N$8:S$9,"QUANT.",N784:S784)</f>
        <v>0</v>
      </c>
      <c r="U784" s="438">
        <f t="shared" ca="1" si="270"/>
        <v>0</v>
      </c>
      <c r="V784" s="450" t="str">
        <f t="shared" si="272"/>
        <v/>
      </c>
      <c r="W784" s="451">
        <f t="shared" ca="1" si="276"/>
        <v>0</v>
      </c>
      <c r="X784" s="451" t="e">
        <f t="shared" ca="1" si="277"/>
        <v>#VALUE!</v>
      </c>
    </row>
    <row r="785" spans="1:24">
      <c r="A785" s="615"/>
      <c r="B785" s="621"/>
      <c r="C785" s="595" t="str">
        <f>IF($B785="","",IFERROR(VLOOKUP($B785,SERVIÇOS!$A:$F,2,0),IFERROR(VLOOKUP($B785,'COMPOSIÇÕES COMPLEMENTARES '!$C:$K,2,0),"")))</f>
        <v/>
      </c>
      <c r="D785" s="617" t="str">
        <f>IF($B785="","",IFERROR(VLOOKUP($B785,SERVIÇOS!$A:$F,3,0),IFERROR(VLOOKUP($B785,'COMPOSIÇÕES COMPLEMENTARES '!$C:$K,3,0),"")))</f>
        <v/>
      </c>
      <c r="E785" s="618"/>
      <c r="F785" s="619" t="str">
        <f>IF($B785="","",IFERROR(VLOOKUP($B785,SERVIÇOS!$A:$F,4,0),IFERROR(VLOOKUP($B785,'COMPOSIÇÕES COMPLEMENTARES '!$C:$K,6,0),"")))</f>
        <v/>
      </c>
      <c r="G785" s="619" t="str">
        <f>IF($B785="","",IFERROR(VLOOKUP($B785,SERVIÇOS!$A:$F,5,0),IFERROR(VLOOKUP($B785,'COMPOSIÇÕES COMPLEMENTARES '!$C:$K,7,0),"")))</f>
        <v/>
      </c>
      <c r="H785" s="619" t="str">
        <f t="shared" si="271"/>
        <v/>
      </c>
      <c r="I785" s="619" t="str">
        <f t="shared" si="278"/>
        <v/>
      </c>
      <c r="J785" s="619" t="str">
        <f t="shared" si="279"/>
        <v/>
      </c>
      <c r="K785" s="619" t="str">
        <f t="shared" ref="K785:K848" si="280">IF(E785="","",I785+J785)</f>
        <v/>
      </c>
      <c r="L785" s="619"/>
      <c r="N785" s="433"/>
      <c r="O785" s="434" t="str">
        <f t="shared" si="273"/>
        <v/>
      </c>
      <c r="P785" s="433"/>
      <c r="Q785" s="435" t="str">
        <f t="shared" si="274"/>
        <v/>
      </c>
      <c r="R785" s="433"/>
      <c r="S785" s="436" t="str">
        <f t="shared" si="275"/>
        <v/>
      </c>
      <c r="T785" s="437">
        <f ca="1">SUMIF($N$8:S$9,"QUANT.",N785:S785)</f>
        <v>0</v>
      </c>
      <c r="U785" s="438">
        <f t="shared" ca="1" si="270"/>
        <v>0</v>
      </c>
      <c r="V785" s="450" t="str">
        <f t="shared" si="272"/>
        <v/>
      </c>
      <c r="W785" s="451">
        <f t="shared" ca="1" si="276"/>
        <v>0</v>
      </c>
      <c r="X785" s="451" t="e">
        <f t="shared" ca="1" si="277"/>
        <v>#VALUE!</v>
      </c>
    </row>
    <row r="786" spans="1:24">
      <c r="A786" s="615"/>
      <c r="B786" s="621"/>
      <c r="C786" s="595" t="str">
        <f>IF($B786="","",IFERROR(VLOOKUP($B786,SERVIÇOS!$A:$F,2,0),IFERROR(VLOOKUP($B786,'COMPOSIÇÕES COMPLEMENTARES '!$C:$K,2,0),"")))</f>
        <v/>
      </c>
      <c r="D786" s="617" t="str">
        <f>IF($B786="","",IFERROR(VLOOKUP($B786,SERVIÇOS!$A:$F,3,0),IFERROR(VLOOKUP($B786,'COMPOSIÇÕES COMPLEMENTARES '!$C:$K,3,0),"")))</f>
        <v/>
      </c>
      <c r="E786" s="618"/>
      <c r="F786" s="619" t="str">
        <f>IF($B786="","",IFERROR(VLOOKUP($B786,SERVIÇOS!$A:$F,4,0),IFERROR(VLOOKUP($B786,'COMPOSIÇÕES COMPLEMENTARES '!$C:$K,6,0),"")))</f>
        <v/>
      </c>
      <c r="G786" s="619" t="str">
        <f>IF($B786="","",IFERROR(VLOOKUP($B786,SERVIÇOS!$A:$F,5,0),IFERROR(VLOOKUP($B786,'COMPOSIÇÕES COMPLEMENTARES '!$C:$K,7,0),"")))</f>
        <v/>
      </c>
      <c r="H786" s="619" t="str">
        <f t="shared" si="271"/>
        <v/>
      </c>
      <c r="I786" s="619" t="str">
        <f t="shared" si="278"/>
        <v/>
      </c>
      <c r="J786" s="619" t="str">
        <f t="shared" si="279"/>
        <v/>
      </c>
      <c r="K786" s="619" t="str">
        <f t="shared" si="280"/>
        <v/>
      </c>
      <c r="L786" s="619"/>
      <c r="N786" s="433"/>
      <c r="O786" s="434" t="str">
        <f t="shared" si="273"/>
        <v/>
      </c>
      <c r="P786" s="433"/>
      <c r="Q786" s="435" t="str">
        <f t="shared" si="274"/>
        <v/>
      </c>
      <c r="R786" s="433"/>
      <c r="S786" s="436" t="str">
        <f t="shared" si="275"/>
        <v/>
      </c>
      <c r="T786" s="437">
        <f ca="1">SUMIF($N$8:S$9,"QUANT.",N786:S786)</f>
        <v>0</v>
      </c>
      <c r="U786" s="438">
        <f t="shared" ca="1" si="270"/>
        <v>0</v>
      </c>
      <c r="V786" s="450" t="str">
        <f t="shared" si="272"/>
        <v/>
      </c>
      <c r="W786" s="451">
        <f t="shared" ca="1" si="276"/>
        <v>0</v>
      </c>
      <c r="X786" s="451" t="e">
        <f t="shared" ca="1" si="277"/>
        <v>#VALUE!</v>
      </c>
    </row>
    <row r="787" spans="1:24">
      <c r="A787" s="615"/>
      <c r="B787" s="621"/>
      <c r="C787" s="595" t="str">
        <f>IF($B787="","",IFERROR(VLOOKUP($B787,SERVIÇOS!$A:$F,2,0),IFERROR(VLOOKUP($B787,'COMPOSIÇÕES COMPLEMENTARES '!$C:$K,2,0),"")))</f>
        <v/>
      </c>
      <c r="D787" s="617" t="str">
        <f>IF($B787="","",IFERROR(VLOOKUP($B787,SERVIÇOS!$A:$F,3,0),IFERROR(VLOOKUP($B787,'COMPOSIÇÕES COMPLEMENTARES '!$C:$K,3,0),"")))</f>
        <v/>
      </c>
      <c r="E787" s="618"/>
      <c r="F787" s="619" t="str">
        <f>IF($B787="","",IFERROR(VLOOKUP($B787,SERVIÇOS!$A:$F,4,0),IFERROR(VLOOKUP($B787,'COMPOSIÇÕES COMPLEMENTARES '!$C:$K,6,0),"")))</f>
        <v/>
      </c>
      <c r="G787" s="619" t="str">
        <f>IF($B787="","",IFERROR(VLOOKUP($B787,SERVIÇOS!$A:$F,5,0),IFERROR(VLOOKUP($B787,'COMPOSIÇÕES COMPLEMENTARES '!$C:$K,7,0),"")))</f>
        <v/>
      </c>
      <c r="H787" s="619" t="str">
        <f t="shared" si="271"/>
        <v/>
      </c>
      <c r="I787" s="619" t="str">
        <f t="shared" si="278"/>
        <v/>
      </c>
      <c r="J787" s="619" t="str">
        <f t="shared" si="279"/>
        <v/>
      </c>
      <c r="K787" s="619" t="str">
        <f t="shared" si="280"/>
        <v/>
      </c>
      <c r="L787" s="619"/>
      <c r="N787" s="433"/>
      <c r="O787" s="434" t="str">
        <f t="shared" si="273"/>
        <v/>
      </c>
      <c r="P787" s="433"/>
      <c r="Q787" s="435" t="str">
        <f t="shared" si="274"/>
        <v/>
      </c>
      <c r="R787" s="433"/>
      <c r="S787" s="436" t="str">
        <f t="shared" si="275"/>
        <v/>
      </c>
      <c r="T787" s="437">
        <f ca="1">SUMIF($N$8:S$9,"QUANT.",N787:S787)</f>
        <v>0</v>
      </c>
      <c r="U787" s="438">
        <f t="shared" ca="1" si="270"/>
        <v>0</v>
      </c>
      <c r="V787" s="450" t="str">
        <f t="shared" si="272"/>
        <v/>
      </c>
      <c r="W787" s="451">
        <f t="shared" ca="1" si="276"/>
        <v>0</v>
      </c>
      <c r="X787" s="451" t="e">
        <f t="shared" ca="1" si="277"/>
        <v>#VALUE!</v>
      </c>
    </row>
    <row r="788" spans="1:24">
      <c r="A788" s="615"/>
      <c r="B788" s="621"/>
      <c r="C788" s="595" t="str">
        <f>IF($B788="","",IFERROR(VLOOKUP($B788,SERVIÇOS!$A:$F,2,0),IFERROR(VLOOKUP($B788,'COMPOSIÇÕES COMPLEMENTARES '!$C:$K,2,0),"")))</f>
        <v/>
      </c>
      <c r="D788" s="617" t="str">
        <f>IF($B788="","",IFERROR(VLOOKUP($B788,SERVIÇOS!$A:$F,3,0),IFERROR(VLOOKUP($B788,'COMPOSIÇÕES COMPLEMENTARES '!$C:$K,3,0),"")))</f>
        <v/>
      </c>
      <c r="E788" s="618"/>
      <c r="F788" s="619" t="str">
        <f>IF($B788="","",IFERROR(VLOOKUP($B788,SERVIÇOS!$A:$F,4,0),IFERROR(VLOOKUP($B788,'COMPOSIÇÕES COMPLEMENTARES '!$C:$K,6,0),"")))</f>
        <v/>
      </c>
      <c r="G788" s="619" t="str">
        <f>IF($B788="","",IFERROR(VLOOKUP($B788,SERVIÇOS!$A:$F,5,0),IFERROR(VLOOKUP($B788,'COMPOSIÇÕES COMPLEMENTARES '!$C:$K,7,0),"")))</f>
        <v/>
      </c>
      <c r="H788" s="619" t="str">
        <f t="shared" si="271"/>
        <v/>
      </c>
      <c r="I788" s="619" t="str">
        <f t="shared" si="278"/>
        <v/>
      </c>
      <c r="J788" s="619" t="str">
        <f t="shared" si="279"/>
        <v/>
      </c>
      <c r="K788" s="619" t="str">
        <f t="shared" si="280"/>
        <v/>
      </c>
      <c r="L788" s="619"/>
      <c r="N788" s="433"/>
      <c r="O788" s="434" t="str">
        <f t="shared" si="273"/>
        <v/>
      </c>
      <c r="P788" s="433"/>
      <c r="Q788" s="435" t="str">
        <f t="shared" si="274"/>
        <v/>
      </c>
      <c r="R788" s="433"/>
      <c r="S788" s="436" t="str">
        <f t="shared" si="275"/>
        <v/>
      </c>
      <c r="T788" s="437">
        <f ca="1">SUMIF($N$8:S$9,"QUANT.",N788:S788)</f>
        <v>0</v>
      </c>
      <c r="U788" s="438">
        <f t="shared" ca="1" si="270"/>
        <v>0</v>
      </c>
      <c r="V788" s="450" t="str">
        <f t="shared" si="272"/>
        <v/>
      </c>
      <c r="W788" s="451">
        <f t="shared" ca="1" si="276"/>
        <v>0</v>
      </c>
      <c r="X788" s="451" t="e">
        <f t="shared" ca="1" si="277"/>
        <v>#VALUE!</v>
      </c>
    </row>
    <row r="789" spans="1:24">
      <c r="A789" s="615"/>
      <c r="B789" s="621"/>
      <c r="C789" s="595" t="str">
        <f>IF($B789="","",IFERROR(VLOOKUP($B789,SERVIÇOS!$A:$F,2,0),IFERROR(VLOOKUP($B789,'COMPOSIÇÕES COMPLEMENTARES '!$C:$K,2,0),"")))</f>
        <v/>
      </c>
      <c r="D789" s="617" t="str">
        <f>IF($B789="","",IFERROR(VLOOKUP($B789,SERVIÇOS!$A:$F,3,0),IFERROR(VLOOKUP($B789,'COMPOSIÇÕES COMPLEMENTARES '!$C:$K,3,0),"")))</f>
        <v/>
      </c>
      <c r="E789" s="618"/>
      <c r="F789" s="619" t="str">
        <f>IF($B789="","",IFERROR(VLOOKUP($B789,SERVIÇOS!$A:$F,4,0),IFERROR(VLOOKUP($B789,'COMPOSIÇÕES COMPLEMENTARES '!$C:$K,6,0),"")))</f>
        <v/>
      </c>
      <c r="G789" s="619" t="str">
        <f>IF($B789="","",IFERROR(VLOOKUP($B789,SERVIÇOS!$A:$F,5,0),IFERROR(VLOOKUP($B789,'COMPOSIÇÕES COMPLEMENTARES '!$C:$K,7,0),"")))</f>
        <v/>
      </c>
      <c r="H789" s="619" t="str">
        <f t="shared" si="271"/>
        <v/>
      </c>
      <c r="I789" s="619" t="str">
        <f t="shared" si="278"/>
        <v/>
      </c>
      <c r="J789" s="619" t="str">
        <f t="shared" si="279"/>
        <v/>
      </c>
      <c r="K789" s="619" t="str">
        <f t="shared" si="280"/>
        <v/>
      </c>
      <c r="L789" s="619"/>
      <c r="N789" s="433"/>
      <c r="O789" s="434" t="str">
        <f t="shared" si="273"/>
        <v/>
      </c>
      <c r="P789" s="433"/>
      <c r="Q789" s="435" t="str">
        <f t="shared" si="274"/>
        <v/>
      </c>
      <c r="R789" s="433"/>
      <c r="S789" s="436" t="str">
        <f t="shared" si="275"/>
        <v/>
      </c>
      <c r="T789" s="437">
        <f ca="1">SUMIF($N$8:S$9,"QUANT.",N789:S789)</f>
        <v>0</v>
      </c>
      <c r="U789" s="438">
        <f t="shared" ca="1" si="270"/>
        <v>0</v>
      </c>
      <c r="V789" s="450" t="str">
        <f t="shared" si="272"/>
        <v/>
      </c>
      <c r="W789" s="451">
        <f t="shared" ca="1" si="276"/>
        <v>0</v>
      </c>
      <c r="X789" s="451" t="e">
        <f t="shared" ca="1" si="277"/>
        <v>#VALUE!</v>
      </c>
    </row>
    <row r="790" spans="1:24">
      <c r="A790" s="615"/>
      <c r="B790" s="621"/>
      <c r="C790" s="595" t="str">
        <f>IF($B790="","",IFERROR(VLOOKUP($B790,SERVIÇOS!$A:$F,2,0),IFERROR(VLOOKUP($B790,'COMPOSIÇÕES COMPLEMENTARES '!$C:$K,2,0),"")))</f>
        <v/>
      </c>
      <c r="D790" s="617" t="str">
        <f>IF($B790="","",IFERROR(VLOOKUP($B790,SERVIÇOS!$A:$F,3,0),IFERROR(VLOOKUP($B790,'COMPOSIÇÕES COMPLEMENTARES '!$C:$K,3,0),"")))</f>
        <v/>
      </c>
      <c r="E790" s="618"/>
      <c r="F790" s="619" t="str">
        <f>IF($B790="","",IFERROR(VLOOKUP($B790,SERVIÇOS!$A:$F,4,0),IFERROR(VLOOKUP($B790,'COMPOSIÇÕES COMPLEMENTARES '!$C:$K,6,0),"")))</f>
        <v/>
      </c>
      <c r="G790" s="619" t="str">
        <f>IF($B790="","",IFERROR(VLOOKUP($B790,SERVIÇOS!$A:$F,5,0),IFERROR(VLOOKUP($B790,'COMPOSIÇÕES COMPLEMENTARES '!$C:$K,7,0),"")))</f>
        <v/>
      </c>
      <c r="H790" s="619" t="str">
        <f t="shared" si="271"/>
        <v/>
      </c>
      <c r="I790" s="619" t="str">
        <f t="shared" si="278"/>
        <v/>
      </c>
      <c r="J790" s="619" t="str">
        <f t="shared" si="279"/>
        <v/>
      </c>
      <c r="K790" s="619" t="str">
        <f t="shared" si="280"/>
        <v/>
      </c>
      <c r="L790" s="619"/>
      <c r="N790" s="433"/>
      <c r="O790" s="434" t="str">
        <f t="shared" si="273"/>
        <v/>
      </c>
      <c r="P790" s="433"/>
      <c r="Q790" s="435" t="str">
        <f t="shared" si="274"/>
        <v/>
      </c>
      <c r="R790" s="433"/>
      <c r="S790" s="436" t="str">
        <f t="shared" si="275"/>
        <v/>
      </c>
      <c r="T790" s="437">
        <f ca="1">SUMIF($N$8:S$9,"QUANT.",N790:S790)</f>
        <v>0</v>
      </c>
      <c r="U790" s="438">
        <f t="shared" ca="1" si="270"/>
        <v>0</v>
      </c>
      <c r="V790" s="450" t="str">
        <f t="shared" si="272"/>
        <v/>
      </c>
      <c r="W790" s="451">
        <f t="shared" ca="1" si="276"/>
        <v>0</v>
      </c>
      <c r="X790" s="451" t="e">
        <f t="shared" ca="1" si="277"/>
        <v>#VALUE!</v>
      </c>
    </row>
    <row r="791" spans="1:24">
      <c r="A791" s="615"/>
      <c r="B791" s="621"/>
      <c r="C791" s="595" t="str">
        <f>IF($B791="","",IFERROR(VLOOKUP($B791,SERVIÇOS!$A:$F,2,0),IFERROR(VLOOKUP($B791,'COMPOSIÇÕES COMPLEMENTARES '!$C:$K,2,0),"")))</f>
        <v/>
      </c>
      <c r="D791" s="617" t="str">
        <f>IF($B791="","",IFERROR(VLOOKUP($B791,SERVIÇOS!$A:$F,3,0),IFERROR(VLOOKUP($B791,'COMPOSIÇÕES COMPLEMENTARES '!$C:$K,3,0),"")))</f>
        <v/>
      </c>
      <c r="E791" s="618"/>
      <c r="F791" s="619" t="str">
        <f>IF($B791="","",IFERROR(VLOOKUP($B791,SERVIÇOS!$A:$F,4,0),IFERROR(VLOOKUP($B791,'COMPOSIÇÕES COMPLEMENTARES '!$C:$K,6,0),"")))</f>
        <v/>
      </c>
      <c r="G791" s="619" t="str">
        <f>IF($B791="","",IFERROR(VLOOKUP($B791,SERVIÇOS!$A:$F,5,0),IFERROR(VLOOKUP($B791,'COMPOSIÇÕES COMPLEMENTARES '!$C:$K,7,0),"")))</f>
        <v/>
      </c>
      <c r="H791" s="619" t="str">
        <f t="shared" si="271"/>
        <v/>
      </c>
      <c r="I791" s="619" t="str">
        <f t="shared" si="278"/>
        <v/>
      </c>
      <c r="J791" s="619" t="str">
        <f t="shared" si="279"/>
        <v/>
      </c>
      <c r="K791" s="619" t="str">
        <f t="shared" si="280"/>
        <v/>
      </c>
      <c r="L791" s="619"/>
      <c r="N791" s="433"/>
      <c r="O791" s="434" t="str">
        <f t="shared" si="273"/>
        <v/>
      </c>
      <c r="P791" s="433"/>
      <c r="Q791" s="435" t="str">
        <f t="shared" si="274"/>
        <v/>
      </c>
      <c r="R791" s="433"/>
      <c r="S791" s="436" t="str">
        <f t="shared" si="275"/>
        <v/>
      </c>
      <c r="T791" s="437">
        <f ca="1">SUMIF($N$8:S$9,"QUANT.",N791:S791)</f>
        <v>0</v>
      </c>
      <c r="U791" s="438">
        <f t="shared" ca="1" si="270"/>
        <v>0</v>
      </c>
      <c r="V791" s="450" t="str">
        <f t="shared" si="272"/>
        <v/>
      </c>
      <c r="W791" s="451">
        <f t="shared" ca="1" si="276"/>
        <v>0</v>
      </c>
      <c r="X791" s="451" t="e">
        <f t="shared" ca="1" si="277"/>
        <v>#VALUE!</v>
      </c>
    </row>
    <row r="792" spans="1:24">
      <c r="A792" s="615"/>
      <c r="B792" s="621"/>
      <c r="C792" s="595" t="str">
        <f>IF($B792="","",IFERROR(VLOOKUP($B792,SERVIÇOS!$A:$F,2,0),IFERROR(VLOOKUP($B792,'COMPOSIÇÕES COMPLEMENTARES '!$C:$K,2,0),"")))</f>
        <v/>
      </c>
      <c r="D792" s="617" t="str">
        <f>IF($B792="","",IFERROR(VLOOKUP($B792,SERVIÇOS!$A:$F,3,0),IFERROR(VLOOKUP($B792,'COMPOSIÇÕES COMPLEMENTARES '!$C:$K,3,0),"")))</f>
        <v/>
      </c>
      <c r="E792" s="618"/>
      <c r="F792" s="619" t="str">
        <f>IF($B792="","",IFERROR(VLOOKUP($B792,SERVIÇOS!$A:$F,4,0),IFERROR(VLOOKUP($B792,'COMPOSIÇÕES COMPLEMENTARES '!$C:$K,6,0),"")))</f>
        <v/>
      </c>
      <c r="G792" s="619" t="str">
        <f>IF($B792="","",IFERROR(VLOOKUP($B792,SERVIÇOS!$A:$F,5,0),IFERROR(VLOOKUP($B792,'COMPOSIÇÕES COMPLEMENTARES '!$C:$K,7,0),"")))</f>
        <v/>
      </c>
      <c r="H792" s="619" t="str">
        <f t="shared" si="271"/>
        <v/>
      </c>
      <c r="I792" s="619" t="str">
        <f t="shared" si="278"/>
        <v/>
      </c>
      <c r="J792" s="619" t="str">
        <f t="shared" si="279"/>
        <v/>
      </c>
      <c r="K792" s="619" t="str">
        <f t="shared" si="280"/>
        <v/>
      </c>
      <c r="L792" s="619"/>
      <c r="N792" s="433"/>
      <c r="O792" s="434" t="str">
        <f t="shared" si="273"/>
        <v/>
      </c>
      <c r="P792" s="433"/>
      <c r="Q792" s="435" t="str">
        <f t="shared" si="274"/>
        <v/>
      </c>
      <c r="R792" s="433"/>
      <c r="S792" s="436" t="str">
        <f t="shared" si="275"/>
        <v/>
      </c>
      <c r="T792" s="437">
        <f ca="1">SUMIF($N$8:S$9,"QUANT.",N792:S792)</f>
        <v>0</v>
      </c>
      <c r="U792" s="438">
        <f t="shared" ca="1" si="270"/>
        <v>0</v>
      </c>
      <c r="V792" s="450" t="str">
        <f t="shared" si="272"/>
        <v/>
      </c>
      <c r="W792" s="451">
        <f t="shared" ca="1" si="276"/>
        <v>0</v>
      </c>
      <c r="X792" s="451" t="e">
        <f t="shared" ca="1" si="277"/>
        <v>#VALUE!</v>
      </c>
    </row>
    <row r="793" spans="1:24">
      <c r="A793" s="615"/>
      <c r="B793" s="621"/>
      <c r="C793" s="595" t="str">
        <f>IF($B793="","",IFERROR(VLOOKUP($B793,SERVIÇOS!$A:$F,2,0),IFERROR(VLOOKUP($B793,'COMPOSIÇÕES COMPLEMENTARES '!$C:$K,2,0),"")))</f>
        <v/>
      </c>
      <c r="D793" s="617" t="str">
        <f>IF($B793="","",IFERROR(VLOOKUP($B793,SERVIÇOS!$A:$F,3,0),IFERROR(VLOOKUP($B793,'COMPOSIÇÕES COMPLEMENTARES '!$C:$K,3,0),"")))</f>
        <v/>
      </c>
      <c r="E793" s="618"/>
      <c r="F793" s="619" t="str">
        <f>IF($B793="","",IFERROR(VLOOKUP($B793,SERVIÇOS!$A:$F,4,0),IFERROR(VLOOKUP($B793,'COMPOSIÇÕES COMPLEMENTARES '!$C:$K,6,0),"")))</f>
        <v/>
      </c>
      <c r="G793" s="619" t="str">
        <f>IF($B793="","",IFERROR(VLOOKUP($B793,SERVIÇOS!$A:$F,5,0),IFERROR(VLOOKUP($B793,'COMPOSIÇÕES COMPLEMENTARES '!$C:$K,7,0),"")))</f>
        <v/>
      </c>
      <c r="H793" s="619" t="str">
        <f t="shared" si="271"/>
        <v/>
      </c>
      <c r="I793" s="619" t="str">
        <f t="shared" si="278"/>
        <v/>
      </c>
      <c r="J793" s="619" t="str">
        <f t="shared" si="279"/>
        <v/>
      </c>
      <c r="K793" s="619" t="str">
        <f t="shared" si="280"/>
        <v/>
      </c>
      <c r="L793" s="619"/>
      <c r="N793" s="433"/>
      <c r="O793" s="434" t="str">
        <f t="shared" si="273"/>
        <v/>
      </c>
      <c r="P793" s="433"/>
      <c r="Q793" s="435" t="str">
        <f t="shared" si="274"/>
        <v/>
      </c>
      <c r="R793" s="433"/>
      <c r="S793" s="436" t="str">
        <f t="shared" si="275"/>
        <v/>
      </c>
      <c r="T793" s="437">
        <f ca="1">SUMIF($N$8:S$9,"QUANT.",N793:S793)</f>
        <v>0</v>
      </c>
      <c r="U793" s="438">
        <f t="shared" ca="1" si="270"/>
        <v>0</v>
      </c>
      <c r="V793" s="450" t="str">
        <f t="shared" si="272"/>
        <v/>
      </c>
      <c r="W793" s="451">
        <f t="shared" ca="1" si="276"/>
        <v>0</v>
      </c>
      <c r="X793" s="451" t="e">
        <f t="shared" ca="1" si="277"/>
        <v>#VALUE!</v>
      </c>
    </row>
    <row r="794" spans="1:24">
      <c r="A794" s="615"/>
      <c r="B794" s="621"/>
      <c r="C794" s="595" t="str">
        <f>IF($B794="","",IFERROR(VLOOKUP($B794,SERVIÇOS!$A:$F,2,0),IFERROR(VLOOKUP($B794,'COMPOSIÇÕES COMPLEMENTARES '!$C:$K,2,0),"")))</f>
        <v/>
      </c>
      <c r="D794" s="617" t="str">
        <f>IF($B794="","",IFERROR(VLOOKUP($B794,SERVIÇOS!$A:$F,3,0),IFERROR(VLOOKUP($B794,'COMPOSIÇÕES COMPLEMENTARES '!$C:$K,3,0),"")))</f>
        <v/>
      </c>
      <c r="E794" s="618"/>
      <c r="F794" s="619" t="str">
        <f>IF($B794="","",IFERROR(VLOOKUP($B794,SERVIÇOS!$A:$F,4,0),IFERROR(VLOOKUP($B794,'COMPOSIÇÕES COMPLEMENTARES '!$C:$K,6,0),"")))</f>
        <v/>
      </c>
      <c r="G794" s="619" t="str">
        <f>IF($B794="","",IFERROR(VLOOKUP($B794,SERVIÇOS!$A:$F,5,0),IFERROR(VLOOKUP($B794,'COMPOSIÇÕES COMPLEMENTARES '!$C:$K,7,0),"")))</f>
        <v/>
      </c>
      <c r="H794" s="619" t="str">
        <f t="shared" si="271"/>
        <v/>
      </c>
      <c r="I794" s="619" t="str">
        <f t="shared" si="278"/>
        <v/>
      </c>
      <c r="J794" s="619" t="str">
        <f t="shared" si="279"/>
        <v/>
      </c>
      <c r="K794" s="619" t="str">
        <f t="shared" si="280"/>
        <v/>
      </c>
      <c r="L794" s="619"/>
      <c r="N794" s="433"/>
      <c r="O794" s="434" t="str">
        <f t="shared" si="273"/>
        <v/>
      </c>
      <c r="P794" s="433"/>
      <c r="Q794" s="435" t="str">
        <f t="shared" si="274"/>
        <v/>
      </c>
      <c r="R794" s="433"/>
      <c r="S794" s="436" t="str">
        <f t="shared" si="275"/>
        <v/>
      </c>
      <c r="T794" s="437">
        <f ca="1">SUMIF($N$8:S$9,"QUANT.",N794:S794)</f>
        <v>0</v>
      </c>
      <c r="U794" s="438">
        <f t="shared" ca="1" si="270"/>
        <v>0</v>
      </c>
      <c r="V794" s="450" t="str">
        <f t="shared" si="272"/>
        <v/>
      </c>
      <c r="W794" s="451">
        <f t="shared" ca="1" si="276"/>
        <v>0</v>
      </c>
      <c r="X794" s="451" t="e">
        <f t="shared" ca="1" si="277"/>
        <v>#VALUE!</v>
      </c>
    </row>
    <row r="795" spans="1:24">
      <c r="A795" s="615"/>
      <c r="B795" s="621"/>
      <c r="C795" s="595" t="str">
        <f>IF($B795="","",IFERROR(VLOOKUP($B795,SERVIÇOS!$A:$F,2,0),IFERROR(VLOOKUP($B795,'COMPOSIÇÕES COMPLEMENTARES '!$C:$K,2,0),"")))</f>
        <v/>
      </c>
      <c r="D795" s="617" t="str">
        <f>IF($B795="","",IFERROR(VLOOKUP($B795,SERVIÇOS!$A:$F,3,0),IFERROR(VLOOKUP($B795,'COMPOSIÇÕES COMPLEMENTARES '!$C:$K,3,0),"")))</f>
        <v/>
      </c>
      <c r="E795" s="618"/>
      <c r="F795" s="619" t="str">
        <f>IF($B795="","",IFERROR(VLOOKUP($B795,SERVIÇOS!$A:$F,4,0),IFERROR(VLOOKUP($B795,'COMPOSIÇÕES COMPLEMENTARES '!$C:$K,6,0),"")))</f>
        <v/>
      </c>
      <c r="G795" s="619" t="str">
        <f>IF($B795="","",IFERROR(VLOOKUP($B795,SERVIÇOS!$A:$F,5,0),IFERROR(VLOOKUP($B795,'COMPOSIÇÕES COMPLEMENTARES '!$C:$K,7,0),"")))</f>
        <v/>
      </c>
      <c r="H795" s="619" t="str">
        <f t="shared" si="271"/>
        <v/>
      </c>
      <c r="I795" s="619" t="str">
        <f t="shared" si="278"/>
        <v/>
      </c>
      <c r="J795" s="619" t="str">
        <f t="shared" si="279"/>
        <v/>
      </c>
      <c r="K795" s="619" t="str">
        <f t="shared" si="280"/>
        <v/>
      </c>
      <c r="L795" s="619"/>
      <c r="N795" s="433"/>
      <c r="O795" s="434" t="str">
        <f t="shared" si="273"/>
        <v/>
      </c>
      <c r="P795" s="433"/>
      <c r="Q795" s="435" t="str">
        <f t="shared" si="274"/>
        <v/>
      </c>
      <c r="R795" s="433"/>
      <c r="S795" s="436" t="str">
        <f t="shared" si="275"/>
        <v/>
      </c>
      <c r="T795" s="437">
        <f ca="1">SUMIF($N$8:S$9,"QUANT.",N795:S795)</f>
        <v>0</v>
      </c>
      <c r="U795" s="438">
        <f t="shared" ca="1" si="270"/>
        <v>0</v>
      </c>
      <c r="V795" s="450" t="str">
        <f t="shared" si="272"/>
        <v/>
      </c>
      <c r="W795" s="451">
        <f t="shared" ca="1" si="276"/>
        <v>0</v>
      </c>
      <c r="X795" s="451" t="e">
        <f t="shared" ca="1" si="277"/>
        <v>#VALUE!</v>
      </c>
    </row>
    <row r="796" spans="1:24">
      <c r="A796" s="615"/>
      <c r="B796" s="621"/>
      <c r="C796" s="595" t="str">
        <f>IF($B796="","",IFERROR(VLOOKUP($B796,SERVIÇOS!$A:$F,2,0),IFERROR(VLOOKUP($B796,'COMPOSIÇÕES COMPLEMENTARES '!$C:$K,2,0),"")))</f>
        <v/>
      </c>
      <c r="D796" s="617" t="str">
        <f>IF($B796="","",IFERROR(VLOOKUP($B796,SERVIÇOS!$A:$F,3,0),IFERROR(VLOOKUP($B796,'COMPOSIÇÕES COMPLEMENTARES '!$C:$K,3,0),"")))</f>
        <v/>
      </c>
      <c r="E796" s="618"/>
      <c r="F796" s="619" t="str">
        <f>IF($B796="","",IFERROR(VLOOKUP($B796,SERVIÇOS!$A:$F,4,0),IFERROR(VLOOKUP($B796,'COMPOSIÇÕES COMPLEMENTARES '!$C:$K,6,0),"")))</f>
        <v/>
      </c>
      <c r="G796" s="619" t="str">
        <f>IF($B796="","",IFERROR(VLOOKUP($B796,SERVIÇOS!$A:$F,5,0),IFERROR(VLOOKUP($B796,'COMPOSIÇÕES COMPLEMENTARES '!$C:$K,7,0),"")))</f>
        <v/>
      </c>
      <c r="H796" s="619" t="str">
        <f t="shared" si="271"/>
        <v/>
      </c>
      <c r="I796" s="619" t="str">
        <f t="shared" si="278"/>
        <v/>
      </c>
      <c r="J796" s="619" t="str">
        <f t="shared" si="279"/>
        <v/>
      </c>
      <c r="K796" s="619" t="str">
        <f t="shared" si="280"/>
        <v/>
      </c>
      <c r="L796" s="619"/>
      <c r="N796" s="433"/>
      <c r="O796" s="434" t="str">
        <f t="shared" si="273"/>
        <v/>
      </c>
      <c r="P796" s="433"/>
      <c r="Q796" s="435" t="str">
        <f t="shared" si="274"/>
        <v/>
      </c>
      <c r="R796" s="433"/>
      <c r="S796" s="436" t="str">
        <f t="shared" si="275"/>
        <v/>
      </c>
      <c r="T796" s="437">
        <f ca="1">SUMIF($N$8:S$9,"QUANT.",N796:S796)</f>
        <v>0</v>
      </c>
      <c r="U796" s="438">
        <f t="shared" ca="1" si="270"/>
        <v>0</v>
      </c>
      <c r="V796" s="450" t="str">
        <f t="shared" si="272"/>
        <v/>
      </c>
      <c r="W796" s="451">
        <f t="shared" ca="1" si="276"/>
        <v>0</v>
      </c>
      <c r="X796" s="451" t="e">
        <f t="shared" ca="1" si="277"/>
        <v>#VALUE!</v>
      </c>
    </row>
    <row r="797" spans="1:24">
      <c r="A797" s="615"/>
      <c r="B797" s="621"/>
      <c r="C797" s="595" t="str">
        <f>IF($B797="","",IFERROR(VLOOKUP($B797,SERVIÇOS!$A:$F,2,0),IFERROR(VLOOKUP($B797,'COMPOSIÇÕES COMPLEMENTARES '!$C:$K,2,0),"")))</f>
        <v/>
      </c>
      <c r="D797" s="617" t="str">
        <f>IF($B797="","",IFERROR(VLOOKUP($B797,SERVIÇOS!$A:$F,3,0),IFERROR(VLOOKUP($B797,'COMPOSIÇÕES COMPLEMENTARES '!$C:$K,3,0),"")))</f>
        <v/>
      </c>
      <c r="E797" s="618"/>
      <c r="F797" s="619" t="str">
        <f>IF($B797="","",IFERROR(VLOOKUP($B797,SERVIÇOS!$A:$F,4,0),IFERROR(VLOOKUP($B797,'COMPOSIÇÕES COMPLEMENTARES '!$C:$K,6,0),"")))</f>
        <v/>
      </c>
      <c r="G797" s="619" t="str">
        <f>IF($B797="","",IFERROR(VLOOKUP($B797,SERVIÇOS!$A:$F,5,0),IFERROR(VLOOKUP($B797,'COMPOSIÇÕES COMPLEMENTARES '!$C:$K,7,0),"")))</f>
        <v/>
      </c>
      <c r="H797" s="619" t="str">
        <f t="shared" si="271"/>
        <v/>
      </c>
      <c r="I797" s="619" t="str">
        <f t="shared" si="278"/>
        <v/>
      </c>
      <c r="J797" s="619" t="str">
        <f t="shared" si="279"/>
        <v/>
      </c>
      <c r="K797" s="619" t="str">
        <f t="shared" si="280"/>
        <v/>
      </c>
      <c r="L797" s="619"/>
      <c r="N797" s="433"/>
      <c r="O797" s="434" t="str">
        <f t="shared" si="273"/>
        <v/>
      </c>
      <c r="P797" s="433"/>
      <c r="Q797" s="435" t="str">
        <f t="shared" si="274"/>
        <v/>
      </c>
      <c r="R797" s="433"/>
      <c r="S797" s="436" t="str">
        <f t="shared" si="275"/>
        <v/>
      </c>
      <c r="T797" s="437">
        <f ca="1">SUMIF($N$8:S$9,"QUANT.",N797:S797)</f>
        <v>0</v>
      </c>
      <c r="U797" s="438">
        <f t="shared" ca="1" si="270"/>
        <v>0</v>
      </c>
      <c r="V797" s="450" t="str">
        <f t="shared" si="272"/>
        <v/>
      </c>
      <c r="W797" s="451">
        <f t="shared" ca="1" si="276"/>
        <v>0</v>
      </c>
      <c r="X797" s="451" t="e">
        <f t="shared" ca="1" si="277"/>
        <v>#VALUE!</v>
      </c>
    </row>
    <row r="798" spans="1:24">
      <c r="A798" s="615"/>
      <c r="B798" s="621"/>
      <c r="C798" s="595" t="str">
        <f>IF($B798="","",IFERROR(VLOOKUP($B798,SERVIÇOS!$A:$F,2,0),IFERROR(VLOOKUP($B798,'COMPOSIÇÕES COMPLEMENTARES '!$C:$K,2,0),"")))</f>
        <v/>
      </c>
      <c r="D798" s="617" t="str">
        <f>IF($B798="","",IFERROR(VLOOKUP($B798,SERVIÇOS!$A:$F,3,0),IFERROR(VLOOKUP($B798,'COMPOSIÇÕES COMPLEMENTARES '!$C:$K,3,0),"")))</f>
        <v/>
      </c>
      <c r="E798" s="618"/>
      <c r="F798" s="619" t="str">
        <f>IF($B798="","",IFERROR(VLOOKUP($B798,SERVIÇOS!$A:$F,4,0),IFERROR(VLOOKUP($B798,'COMPOSIÇÕES COMPLEMENTARES '!$C:$K,6,0),"")))</f>
        <v/>
      </c>
      <c r="G798" s="619" t="str">
        <f>IF($B798="","",IFERROR(VLOOKUP($B798,SERVIÇOS!$A:$F,5,0),IFERROR(VLOOKUP($B798,'COMPOSIÇÕES COMPLEMENTARES '!$C:$K,7,0),"")))</f>
        <v/>
      </c>
      <c r="H798" s="619" t="str">
        <f t="shared" si="271"/>
        <v/>
      </c>
      <c r="I798" s="619" t="str">
        <f t="shared" si="278"/>
        <v/>
      </c>
      <c r="J798" s="619" t="str">
        <f t="shared" si="279"/>
        <v/>
      </c>
      <c r="K798" s="619" t="str">
        <f t="shared" si="280"/>
        <v/>
      </c>
      <c r="L798" s="619"/>
      <c r="N798" s="433"/>
      <c r="O798" s="434" t="str">
        <f t="shared" si="273"/>
        <v/>
      </c>
      <c r="P798" s="433"/>
      <c r="Q798" s="435" t="str">
        <f t="shared" si="274"/>
        <v/>
      </c>
      <c r="R798" s="433"/>
      <c r="S798" s="436" t="str">
        <f t="shared" si="275"/>
        <v/>
      </c>
      <c r="T798" s="437">
        <f ca="1">SUMIF($N$8:S$9,"QUANT.",N798:S798)</f>
        <v>0</v>
      </c>
      <c r="U798" s="438">
        <f t="shared" ca="1" si="270"/>
        <v>0</v>
      </c>
      <c r="V798" s="450" t="str">
        <f t="shared" si="272"/>
        <v/>
      </c>
      <c r="W798" s="451">
        <f t="shared" ca="1" si="276"/>
        <v>0</v>
      </c>
      <c r="X798" s="451" t="e">
        <f t="shared" ca="1" si="277"/>
        <v>#VALUE!</v>
      </c>
    </row>
    <row r="799" spans="1:24">
      <c r="A799" s="615"/>
      <c r="B799" s="621"/>
      <c r="C799" s="595" t="str">
        <f>IF($B799="","",IFERROR(VLOOKUP($B799,SERVIÇOS!$A:$F,2,0),IFERROR(VLOOKUP($B799,'COMPOSIÇÕES COMPLEMENTARES '!$C:$K,2,0),"")))</f>
        <v/>
      </c>
      <c r="D799" s="617" t="str">
        <f>IF($B799="","",IFERROR(VLOOKUP($B799,SERVIÇOS!$A:$F,3,0),IFERROR(VLOOKUP($B799,'COMPOSIÇÕES COMPLEMENTARES '!$C:$K,3,0),"")))</f>
        <v/>
      </c>
      <c r="E799" s="618"/>
      <c r="F799" s="619" t="str">
        <f>IF($B799="","",IFERROR(VLOOKUP($B799,SERVIÇOS!$A:$F,4,0),IFERROR(VLOOKUP($B799,'COMPOSIÇÕES COMPLEMENTARES '!$C:$K,6,0),"")))</f>
        <v/>
      </c>
      <c r="G799" s="619" t="str">
        <f>IF($B799="","",IFERROR(VLOOKUP($B799,SERVIÇOS!$A:$F,5,0),IFERROR(VLOOKUP($B799,'COMPOSIÇÕES COMPLEMENTARES '!$C:$K,7,0),"")))</f>
        <v/>
      </c>
      <c r="H799" s="619" t="str">
        <f t="shared" si="271"/>
        <v/>
      </c>
      <c r="I799" s="619" t="str">
        <f t="shared" si="278"/>
        <v/>
      </c>
      <c r="J799" s="619" t="str">
        <f t="shared" si="279"/>
        <v/>
      </c>
      <c r="K799" s="619" t="str">
        <f t="shared" si="280"/>
        <v/>
      </c>
      <c r="L799" s="619"/>
      <c r="N799" s="433"/>
      <c r="O799" s="434" t="str">
        <f t="shared" si="273"/>
        <v/>
      </c>
      <c r="P799" s="433"/>
      <c r="Q799" s="435" t="str">
        <f t="shared" si="274"/>
        <v/>
      </c>
      <c r="R799" s="433"/>
      <c r="S799" s="436" t="str">
        <f t="shared" si="275"/>
        <v/>
      </c>
      <c r="T799" s="437">
        <f ca="1">SUMIF($N$8:S$9,"QUANT.",N799:S799)</f>
        <v>0</v>
      </c>
      <c r="U799" s="438">
        <f t="shared" ca="1" si="270"/>
        <v>0</v>
      </c>
      <c r="V799" s="450" t="str">
        <f t="shared" si="272"/>
        <v/>
      </c>
      <c r="W799" s="451">
        <f t="shared" ca="1" si="276"/>
        <v>0</v>
      </c>
      <c r="X799" s="451" t="e">
        <f t="shared" ca="1" si="277"/>
        <v>#VALUE!</v>
      </c>
    </row>
    <row r="800" spans="1:24">
      <c r="A800" s="615"/>
      <c r="B800" s="621"/>
      <c r="C800" s="595" t="str">
        <f>IF($B800="","",IFERROR(VLOOKUP($B800,SERVIÇOS!$A:$F,2,0),IFERROR(VLOOKUP($B800,'COMPOSIÇÕES COMPLEMENTARES '!$C:$K,2,0),"")))</f>
        <v/>
      </c>
      <c r="D800" s="617" t="str">
        <f>IF($B800="","",IFERROR(VLOOKUP($B800,SERVIÇOS!$A:$F,3,0),IFERROR(VLOOKUP($B800,'COMPOSIÇÕES COMPLEMENTARES '!$C:$K,3,0),"")))</f>
        <v/>
      </c>
      <c r="E800" s="618"/>
      <c r="F800" s="619" t="str">
        <f>IF($B800="","",IFERROR(VLOOKUP($B800,SERVIÇOS!$A:$F,4,0),IFERROR(VLOOKUP($B800,'COMPOSIÇÕES COMPLEMENTARES '!$C:$K,6,0),"")))</f>
        <v/>
      </c>
      <c r="G800" s="619" t="str">
        <f>IF($B800="","",IFERROR(VLOOKUP($B800,SERVIÇOS!$A:$F,5,0),IFERROR(VLOOKUP($B800,'COMPOSIÇÕES COMPLEMENTARES '!$C:$K,7,0),"")))</f>
        <v/>
      </c>
      <c r="H800" s="619" t="str">
        <f t="shared" si="271"/>
        <v/>
      </c>
      <c r="I800" s="619" t="str">
        <f t="shared" si="278"/>
        <v/>
      </c>
      <c r="J800" s="619" t="str">
        <f t="shared" si="279"/>
        <v/>
      </c>
      <c r="K800" s="619" t="str">
        <f t="shared" si="280"/>
        <v/>
      </c>
      <c r="L800" s="619"/>
      <c r="N800" s="433"/>
      <c r="O800" s="434" t="str">
        <f t="shared" si="273"/>
        <v/>
      </c>
      <c r="P800" s="433"/>
      <c r="Q800" s="435" t="str">
        <f t="shared" si="274"/>
        <v/>
      </c>
      <c r="R800" s="433"/>
      <c r="S800" s="436" t="str">
        <f t="shared" si="275"/>
        <v/>
      </c>
      <c r="T800" s="437">
        <f ca="1">SUMIF($N$8:S$9,"QUANT.",N800:S800)</f>
        <v>0</v>
      </c>
      <c r="U800" s="438">
        <f t="shared" ca="1" si="270"/>
        <v>0</v>
      </c>
      <c r="V800" s="450" t="str">
        <f t="shared" si="272"/>
        <v/>
      </c>
      <c r="W800" s="451">
        <f t="shared" ca="1" si="276"/>
        <v>0</v>
      </c>
      <c r="X800" s="451" t="e">
        <f t="shared" ca="1" si="277"/>
        <v>#VALUE!</v>
      </c>
    </row>
    <row r="801" spans="1:24">
      <c r="A801" s="615"/>
      <c r="B801" s="621"/>
      <c r="C801" s="595" t="str">
        <f>IF($B801="","",IFERROR(VLOOKUP($B801,SERVIÇOS!$A:$F,2,0),IFERROR(VLOOKUP($B801,'COMPOSIÇÕES COMPLEMENTARES '!$C:$K,2,0),"")))</f>
        <v/>
      </c>
      <c r="D801" s="617" t="str">
        <f>IF($B801="","",IFERROR(VLOOKUP($B801,SERVIÇOS!$A:$F,3,0),IFERROR(VLOOKUP($B801,'COMPOSIÇÕES COMPLEMENTARES '!$C:$K,3,0),"")))</f>
        <v/>
      </c>
      <c r="E801" s="618"/>
      <c r="F801" s="619" t="str">
        <f>IF($B801="","",IFERROR(VLOOKUP($B801,SERVIÇOS!$A:$F,4,0),IFERROR(VLOOKUP($B801,'COMPOSIÇÕES COMPLEMENTARES '!$C:$K,6,0),"")))</f>
        <v/>
      </c>
      <c r="G801" s="619" t="str">
        <f>IF($B801="","",IFERROR(VLOOKUP($B801,SERVIÇOS!$A:$F,5,0),IFERROR(VLOOKUP($B801,'COMPOSIÇÕES COMPLEMENTARES '!$C:$K,7,0),"")))</f>
        <v/>
      </c>
      <c r="H801" s="619" t="str">
        <f t="shared" si="271"/>
        <v/>
      </c>
      <c r="I801" s="619" t="str">
        <f t="shared" si="278"/>
        <v/>
      </c>
      <c r="J801" s="619" t="str">
        <f t="shared" si="279"/>
        <v/>
      </c>
      <c r="K801" s="619" t="str">
        <f t="shared" si="280"/>
        <v/>
      </c>
      <c r="L801" s="619"/>
      <c r="N801" s="433"/>
      <c r="O801" s="434" t="str">
        <f t="shared" si="273"/>
        <v/>
      </c>
      <c r="P801" s="433"/>
      <c r="Q801" s="435" t="str">
        <f t="shared" si="274"/>
        <v/>
      </c>
      <c r="R801" s="433"/>
      <c r="S801" s="436" t="str">
        <f t="shared" si="275"/>
        <v/>
      </c>
      <c r="T801" s="437">
        <f ca="1">SUMIF($N$8:S$9,"QUANT.",N801:S801)</f>
        <v>0</v>
      </c>
      <c r="U801" s="438">
        <f t="shared" ca="1" si="270"/>
        <v>0</v>
      </c>
      <c r="V801" s="450" t="str">
        <f t="shared" si="272"/>
        <v/>
      </c>
      <c r="W801" s="451">
        <f t="shared" ca="1" si="276"/>
        <v>0</v>
      </c>
      <c r="X801" s="451" t="e">
        <f t="shared" ca="1" si="277"/>
        <v>#VALUE!</v>
      </c>
    </row>
    <row r="802" spans="1:24">
      <c r="A802" s="615"/>
      <c r="B802" s="621"/>
      <c r="C802" s="595" t="str">
        <f>IF($B802="","",IFERROR(VLOOKUP($B802,SERVIÇOS!$A:$F,2,0),IFERROR(VLOOKUP($B802,'COMPOSIÇÕES COMPLEMENTARES '!$C:$K,2,0),"")))</f>
        <v/>
      </c>
      <c r="D802" s="617" t="str">
        <f>IF($B802="","",IFERROR(VLOOKUP($B802,SERVIÇOS!$A:$F,3,0),IFERROR(VLOOKUP($B802,'COMPOSIÇÕES COMPLEMENTARES '!$C:$K,3,0),"")))</f>
        <v/>
      </c>
      <c r="E802" s="618"/>
      <c r="F802" s="619" t="str">
        <f>IF($B802="","",IFERROR(VLOOKUP($B802,SERVIÇOS!$A:$F,4,0),IFERROR(VLOOKUP($B802,'COMPOSIÇÕES COMPLEMENTARES '!$C:$K,6,0),"")))</f>
        <v/>
      </c>
      <c r="G802" s="619" t="str">
        <f>IF($B802="","",IFERROR(VLOOKUP($B802,SERVIÇOS!$A:$F,5,0),IFERROR(VLOOKUP($B802,'COMPOSIÇÕES COMPLEMENTARES '!$C:$K,7,0),"")))</f>
        <v/>
      </c>
      <c r="H802" s="619" t="str">
        <f t="shared" si="271"/>
        <v/>
      </c>
      <c r="I802" s="619" t="str">
        <f t="shared" si="278"/>
        <v/>
      </c>
      <c r="J802" s="619" t="str">
        <f t="shared" si="279"/>
        <v/>
      </c>
      <c r="K802" s="619" t="str">
        <f t="shared" si="280"/>
        <v/>
      </c>
      <c r="L802" s="619"/>
      <c r="N802" s="433"/>
      <c r="O802" s="434" t="str">
        <f t="shared" si="273"/>
        <v/>
      </c>
      <c r="P802" s="433"/>
      <c r="Q802" s="435" t="str">
        <f t="shared" si="274"/>
        <v/>
      </c>
      <c r="R802" s="433"/>
      <c r="S802" s="436" t="str">
        <f t="shared" si="275"/>
        <v/>
      </c>
      <c r="T802" s="437">
        <f ca="1">SUMIF($N$8:S$9,"QUANT.",N802:S802)</f>
        <v>0</v>
      </c>
      <c r="U802" s="438">
        <f t="shared" ca="1" si="270"/>
        <v>0</v>
      </c>
      <c r="V802" s="450" t="str">
        <f t="shared" si="272"/>
        <v/>
      </c>
      <c r="W802" s="451">
        <f t="shared" ca="1" si="276"/>
        <v>0</v>
      </c>
      <c r="X802" s="451" t="e">
        <f t="shared" ca="1" si="277"/>
        <v>#VALUE!</v>
      </c>
    </row>
    <row r="803" spans="1:24">
      <c r="A803" s="615"/>
      <c r="B803" s="621"/>
      <c r="C803" s="595" t="str">
        <f>IF($B803="","",IFERROR(VLOOKUP($B803,SERVIÇOS!$A:$F,2,0),IFERROR(VLOOKUP($B803,'COMPOSIÇÕES COMPLEMENTARES '!$C:$K,2,0),"")))</f>
        <v/>
      </c>
      <c r="D803" s="617" t="str">
        <f>IF($B803="","",IFERROR(VLOOKUP($B803,SERVIÇOS!$A:$F,3,0),IFERROR(VLOOKUP($B803,'COMPOSIÇÕES COMPLEMENTARES '!$C:$K,3,0),"")))</f>
        <v/>
      </c>
      <c r="E803" s="618"/>
      <c r="F803" s="619" t="str">
        <f>IF($B803="","",IFERROR(VLOOKUP($B803,SERVIÇOS!$A:$F,4,0),IFERROR(VLOOKUP($B803,'COMPOSIÇÕES COMPLEMENTARES '!$C:$K,6,0),"")))</f>
        <v/>
      </c>
      <c r="G803" s="619" t="str">
        <f>IF($B803="","",IFERROR(VLOOKUP($B803,SERVIÇOS!$A:$F,5,0),IFERROR(VLOOKUP($B803,'COMPOSIÇÕES COMPLEMENTARES '!$C:$K,7,0),"")))</f>
        <v/>
      </c>
      <c r="H803" s="619" t="str">
        <f t="shared" si="271"/>
        <v/>
      </c>
      <c r="I803" s="619" t="str">
        <f t="shared" si="278"/>
        <v/>
      </c>
      <c r="J803" s="619" t="str">
        <f t="shared" si="279"/>
        <v/>
      </c>
      <c r="K803" s="619" t="str">
        <f t="shared" si="280"/>
        <v/>
      </c>
      <c r="L803" s="619"/>
      <c r="N803" s="433"/>
      <c r="O803" s="434" t="str">
        <f t="shared" si="273"/>
        <v/>
      </c>
      <c r="P803" s="433"/>
      <c r="Q803" s="435" t="str">
        <f t="shared" si="274"/>
        <v/>
      </c>
      <c r="R803" s="433"/>
      <c r="S803" s="436" t="str">
        <f t="shared" si="275"/>
        <v/>
      </c>
      <c r="T803" s="437">
        <f ca="1">SUMIF($N$8:S$9,"QUANT.",N803:S803)</f>
        <v>0</v>
      </c>
      <c r="U803" s="438">
        <f t="shared" ca="1" si="270"/>
        <v>0</v>
      </c>
      <c r="V803" s="450" t="str">
        <f t="shared" si="272"/>
        <v/>
      </c>
      <c r="W803" s="451">
        <f t="shared" ca="1" si="276"/>
        <v>0</v>
      </c>
      <c r="X803" s="451" t="e">
        <f t="shared" ca="1" si="277"/>
        <v>#VALUE!</v>
      </c>
    </row>
    <row r="804" spans="1:24">
      <c r="A804" s="615"/>
      <c r="B804" s="621"/>
      <c r="C804" s="595" t="str">
        <f>IF($B804="","",IFERROR(VLOOKUP($B804,SERVIÇOS!$A:$F,2,0),IFERROR(VLOOKUP($B804,'COMPOSIÇÕES COMPLEMENTARES '!$C:$K,2,0),"")))</f>
        <v/>
      </c>
      <c r="D804" s="617" t="str">
        <f>IF($B804="","",IFERROR(VLOOKUP($B804,SERVIÇOS!$A:$F,3,0),IFERROR(VLOOKUP($B804,'COMPOSIÇÕES COMPLEMENTARES '!$C:$K,3,0),"")))</f>
        <v/>
      </c>
      <c r="E804" s="618"/>
      <c r="F804" s="619" t="str">
        <f>IF($B804="","",IFERROR(VLOOKUP($B804,SERVIÇOS!$A:$F,4,0),IFERROR(VLOOKUP($B804,'COMPOSIÇÕES COMPLEMENTARES '!$C:$K,6,0),"")))</f>
        <v/>
      </c>
      <c r="G804" s="619" t="str">
        <f>IF($B804="","",IFERROR(VLOOKUP($B804,SERVIÇOS!$A:$F,5,0),IFERROR(VLOOKUP($B804,'COMPOSIÇÕES COMPLEMENTARES '!$C:$K,7,0),"")))</f>
        <v/>
      </c>
      <c r="H804" s="619" t="str">
        <f t="shared" si="271"/>
        <v/>
      </c>
      <c r="I804" s="619" t="str">
        <f t="shared" si="278"/>
        <v/>
      </c>
      <c r="J804" s="619" t="str">
        <f t="shared" si="279"/>
        <v/>
      </c>
      <c r="K804" s="619" t="str">
        <f t="shared" si="280"/>
        <v/>
      </c>
      <c r="L804" s="619"/>
      <c r="N804" s="433"/>
      <c r="O804" s="434" t="str">
        <f t="shared" si="273"/>
        <v/>
      </c>
      <c r="P804" s="433"/>
      <c r="Q804" s="435" t="str">
        <f t="shared" si="274"/>
        <v/>
      </c>
      <c r="R804" s="433"/>
      <c r="S804" s="436" t="str">
        <f t="shared" si="275"/>
        <v/>
      </c>
      <c r="T804" s="437">
        <f ca="1">SUMIF($N$8:S$9,"QUANT.",N804:S804)</f>
        <v>0</v>
      </c>
      <c r="U804" s="438">
        <f t="shared" ca="1" si="270"/>
        <v>0</v>
      </c>
      <c r="V804" s="450" t="str">
        <f t="shared" si="272"/>
        <v/>
      </c>
      <c r="W804" s="451">
        <f t="shared" ca="1" si="276"/>
        <v>0</v>
      </c>
      <c r="X804" s="451" t="e">
        <f t="shared" ca="1" si="277"/>
        <v>#VALUE!</v>
      </c>
    </row>
    <row r="805" spans="1:24">
      <c r="A805" s="615"/>
      <c r="B805" s="621"/>
      <c r="C805" s="595" t="str">
        <f>IF($B805="","",IFERROR(VLOOKUP($B805,SERVIÇOS!$A:$F,2,0),IFERROR(VLOOKUP($B805,'COMPOSIÇÕES COMPLEMENTARES '!$C:$K,2,0),"")))</f>
        <v/>
      </c>
      <c r="D805" s="617" t="str">
        <f>IF($B805="","",IFERROR(VLOOKUP($B805,SERVIÇOS!$A:$F,3,0),IFERROR(VLOOKUP($B805,'COMPOSIÇÕES COMPLEMENTARES '!$C:$K,3,0),"")))</f>
        <v/>
      </c>
      <c r="E805" s="618"/>
      <c r="F805" s="619" t="str">
        <f>IF($B805="","",IFERROR(VLOOKUP($B805,SERVIÇOS!$A:$F,4,0),IFERROR(VLOOKUP($B805,'COMPOSIÇÕES COMPLEMENTARES '!$C:$K,6,0),"")))</f>
        <v/>
      </c>
      <c r="G805" s="619" t="str">
        <f>IF($B805="","",IFERROR(VLOOKUP($B805,SERVIÇOS!$A:$F,5,0),IFERROR(VLOOKUP($B805,'COMPOSIÇÕES COMPLEMENTARES '!$C:$K,7,0),"")))</f>
        <v/>
      </c>
      <c r="H805" s="619" t="str">
        <f t="shared" si="271"/>
        <v/>
      </c>
      <c r="I805" s="619" t="str">
        <f t="shared" si="278"/>
        <v/>
      </c>
      <c r="J805" s="619" t="str">
        <f t="shared" si="279"/>
        <v/>
      </c>
      <c r="K805" s="619" t="str">
        <f t="shared" si="280"/>
        <v/>
      </c>
      <c r="L805" s="619"/>
      <c r="N805" s="433"/>
      <c r="O805" s="434" t="str">
        <f t="shared" si="273"/>
        <v/>
      </c>
      <c r="P805" s="433"/>
      <c r="Q805" s="435" t="str">
        <f t="shared" si="274"/>
        <v/>
      </c>
      <c r="R805" s="433"/>
      <c r="S805" s="436" t="str">
        <f t="shared" si="275"/>
        <v/>
      </c>
      <c r="T805" s="437">
        <f ca="1">SUMIF($N$8:S$9,"QUANT.",N805:S805)</f>
        <v>0</v>
      </c>
      <c r="U805" s="438">
        <f t="shared" ca="1" si="270"/>
        <v>0</v>
      </c>
      <c r="V805" s="450" t="str">
        <f t="shared" si="272"/>
        <v/>
      </c>
      <c r="W805" s="451">
        <f t="shared" ca="1" si="276"/>
        <v>0</v>
      </c>
      <c r="X805" s="451" t="e">
        <f t="shared" ca="1" si="277"/>
        <v>#VALUE!</v>
      </c>
    </row>
    <row r="806" spans="1:24">
      <c r="A806" s="615"/>
      <c r="B806" s="621"/>
      <c r="C806" s="595" t="str">
        <f>IF($B806="","",IFERROR(VLOOKUP($B806,SERVIÇOS!$A:$F,2,0),IFERROR(VLOOKUP($B806,'COMPOSIÇÕES COMPLEMENTARES '!$C:$K,2,0),"")))</f>
        <v/>
      </c>
      <c r="D806" s="617" t="str">
        <f>IF($B806="","",IFERROR(VLOOKUP($B806,SERVIÇOS!$A:$F,3,0),IFERROR(VLOOKUP($B806,'COMPOSIÇÕES COMPLEMENTARES '!$C:$K,3,0),"")))</f>
        <v/>
      </c>
      <c r="E806" s="618"/>
      <c r="F806" s="619" t="str">
        <f>IF($B806="","",IFERROR(VLOOKUP($B806,SERVIÇOS!$A:$F,4,0),IFERROR(VLOOKUP($B806,'COMPOSIÇÕES COMPLEMENTARES '!$C:$K,6,0),"")))</f>
        <v/>
      </c>
      <c r="G806" s="619" t="str">
        <f>IF($B806="","",IFERROR(VLOOKUP($B806,SERVIÇOS!$A:$F,5,0),IFERROR(VLOOKUP($B806,'COMPOSIÇÕES COMPLEMENTARES '!$C:$K,7,0),"")))</f>
        <v/>
      </c>
      <c r="H806" s="619" t="str">
        <f t="shared" si="271"/>
        <v/>
      </c>
      <c r="I806" s="619" t="str">
        <f t="shared" si="278"/>
        <v/>
      </c>
      <c r="J806" s="619" t="str">
        <f t="shared" si="279"/>
        <v/>
      </c>
      <c r="K806" s="619" t="str">
        <f t="shared" si="280"/>
        <v/>
      </c>
      <c r="L806" s="619"/>
      <c r="N806" s="433"/>
      <c r="O806" s="434" t="str">
        <f t="shared" si="273"/>
        <v/>
      </c>
      <c r="P806" s="433"/>
      <c r="Q806" s="435" t="str">
        <f t="shared" si="274"/>
        <v/>
      </c>
      <c r="R806" s="433"/>
      <c r="S806" s="436" t="str">
        <f t="shared" si="275"/>
        <v/>
      </c>
      <c r="T806" s="437">
        <f ca="1">SUMIF($N$8:S$9,"QUANT.",N806:S806)</f>
        <v>0</v>
      </c>
      <c r="U806" s="438">
        <f t="shared" ca="1" si="270"/>
        <v>0</v>
      </c>
      <c r="V806" s="450" t="str">
        <f t="shared" si="272"/>
        <v/>
      </c>
      <c r="W806" s="451">
        <f t="shared" ca="1" si="276"/>
        <v>0</v>
      </c>
      <c r="X806" s="451" t="e">
        <f t="shared" ca="1" si="277"/>
        <v>#VALUE!</v>
      </c>
    </row>
    <row r="807" spans="1:24">
      <c r="A807" s="615"/>
      <c r="B807" s="621"/>
      <c r="C807" s="595" t="str">
        <f>IF($B807="","",IFERROR(VLOOKUP($B807,SERVIÇOS!$A:$F,2,0),IFERROR(VLOOKUP($B807,'COMPOSIÇÕES COMPLEMENTARES '!$C:$K,2,0),"")))</f>
        <v/>
      </c>
      <c r="D807" s="617" t="str">
        <f>IF($B807="","",IFERROR(VLOOKUP($B807,SERVIÇOS!$A:$F,3,0),IFERROR(VLOOKUP($B807,'COMPOSIÇÕES COMPLEMENTARES '!$C:$K,3,0),"")))</f>
        <v/>
      </c>
      <c r="E807" s="618"/>
      <c r="F807" s="619" t="str">
        <f>IF($B807="","",IFERROR(VLOOKUP($B807,SERVIÇOS!$A:$F,4,0),IFERROR(VLOOKUP($B807,'COMPOSIÇÕES COMPLEMENTARES '!$C:$K,6,0),"")))</f>
        <v/>
      </c>
      <c r="G807" s="619" t="str">
        <f>IF($B807="","",IFERROR(VLOOKUP($B807,SERVIÇOS!$A:$F,5,0),IFERROR(VLOOKUP($B807,'COMPOSIÇÕES COMPLEMENTARES '!$C:$K,7,0),"")))</f>
        <v/>
      </c>
      <c r="H807" s="619" t="str">
        <f t="shared" si="271"/>
        <v/>
      </c>
      <c r="I807" s="619" t="str">
        <f t="shared" si="278"/>
        <v/>
      </c>
      <c r="J807" s="619" t="str">
        <f t="shared" si="279"/>
        <v/>
      </c>
      <c r="K807" s="619" t="str">
        <f t="shared" si="280"/>
        <v/>
      </c>
      <c r="L807" s="619"/>
      <c r="N807" s="433"/>
      <c r="O807" s="434" t="str">
        <f t="shared" si="273"/>
        <v/>
      </c>
      <c r="P807" s="433"/>
      <c r="Q807" s="435" t="str">
        <f t="shared" si="274"/>
        <v/>
      </c>
      <c r="R807" s="433"/>
      <c r="S807" s="436" t="str">
        <f t="shared" si="275"/>
        <v/>
      </c>
      <c r="T807" s="437">
        <f ca="1">SUMIF($N$8:S$9,"QUANT.",N807:S807)</f>
        <v>0</v>
      </c>
      <c r="U807" s="438">
        <f t="shared" ca="1" si="270"/>
        <v>0</v>
      </c>
      <c r="V807" s="450" t="str">
        <f t="shared" si="272"/>
        <v/>
      </c>
      <c r="W807" s="451">
        <f t="shared" ca="1" si="276"/>
        <v>0</v>
      </c>
      <c r="X807" s="451" t="e">
        <f t="shared" ca="1" si="277"/>
        <v>#VALUE!</v>
      </c>
    </row>
    <row r="808" spans="1:24">
      <c r="A808" s="615"/>
      <c r="B808" s="621"/>
      <c r="C808" s="595" t="str">
        <f>IF($B808="","",IFERROR(VLOOKUP($B808,SERVIÇOS!$A:$F,2,0),IFERROR(VLOOKUP($B808,'COMPOSIÇÕES COMPLEMENTARES '!$C:$K,2,0),"")))</f>
        <v/>
      </c>
      <c r="D808" s="617" t="str">
        <f>IF($B808="","",IFERROR(VLOOKUP($B808,SERVIÇOS!$A:$F,3,0),IFERROR(VLOOKUP($B808,'COMPOSIÇÕES COMPLEMENTARES '!$C:$K,3,0),"")))</f>
        <v/>
      </c>
      <c r="E808" s="618"/>
      <c r="F808" s="619" t="str">
        <f>IF($B808="","",IFERROR(VLOOKUP($B808,SERVIÇOS!$A:$F,4,0),IFERROR(VLOOKUP($B808,'COMPOSIÇÕES COMPLEMENTARES '!$C:$K,6,0),"")))</f>
        <v/>
      </c>
      <c r="G808" s="619" t="str">
        <f>IF($B808="","",IFERROR(VLOOKUP($B808,SERVIÇOS!$A:$F,5,0),IFERROR(VLOOKUP($B808,'COMPOSIÇÕES COMPLEMENTARES '!$C:$K,7,0),"")))</f>
        <v/>
      </c>
      <c r="H808" s="619" t="str">
        <f t="shared" si="271"/>
        <v/>
      </c>
      <c r="I808" s="619" t="str">
        <f t="shared" si="278"/>
        <v/>
      </c>
      <c r="J808" s="619" t="str">
        <f t="shared" si="279"/>
        <v/>
      </c>
      <c r="K808" s="619" t="str">
        <f t="shared" si="280"/>
        <v/>
      </c>
      <c r="L808" s="619"/>
      <c r="N808" s="433"/>
      <c r="O808" s="434" t="str">
        <f t="shared" si="273"/>
        <v/>
      </c>
      <c r="P808" s="433"/>
      <c r="Q808" s="435" t="str">
        <f t="shared" si="274"/>
        <v/>
      </c>
      <c r="R808" s="433"/>
      <c r="S808" s="436" t="str">
        <f t="shared" si="275"/>
        <v/>
      </c>
      <c r="T808" s="437">
        <f ca="1">SUMIF($N$8:S$9,"QUANT.",N808:S808)</f>
        <v>0</v>
      </c>
      <c r="U808" s="438">
        <f t="shared" ca="1" si="270"/>
        <v>0</v>
      </c>
      <c r="V808" s="450" t="str">
        <f t="shared" si="272"/>
        <v/>
      </c>
      <c r="W808" s="451">
        <f t="shared" ca="1" si="276"/>
        <v>0</v>
      </c>
      <c r="X808" s="451" t="e">
        <f t="shared" ca="1" si="277"/>
        <v>#VALUE!</v>
      </c>
    </row>
    <row r="809" spans="1:24">
      <c r="A809" s="615"/>
      <c r="B809" s="621"/>
      <c r="C809" s="595" t="str">
        <f>IF($B809="","",IFERROR(VLOOKUP($B809,SERVIÇOS!$A:$F,2,0),IFERROR(VLOOKUP($B809,'COMPOSIÇÕES COMPLEMENTARES '!$C:$K,2,0),"")))</f>
        <v/>
      </c>
      <c r="D809" s="617" t="str">
        <f>IF($B809="","",IFERROR(VLOOKUP($B809,SERVIÇOS!$A:$F,3,0),IFERROR(VLOOKUP($B809,'COMPOSIÇÕES COMPLEMENTARES '!$C:$K,3,0),"")))</f>
        <v/>
      </c>
      <c r="E809" s="618"/>
      <c r="F809" s="619" t="str">
        <f>IF($B809="","",IFERROR(VLOOKUP($B809,SERVIÇOS!$A:$F,4,0),IFERROR(VLOOKUP($B809,'COMPOSIÇÕES COMPLEMENTARES '!$C:$K,6,0),"")))</f>
        <v/>
      </c>
      <c r="G809" s="619" t="str">
        <f>IF($B809="","",IFERROR(VLOOKUP($B809,SERVIÇOS!$A:$F,5,0),IFERROR(VLOOKUP($B809,'COMPOSIÇÕES COMPLEMENTARES '!$C:$K,7,0),"")))</f>
        <v/>
      </c>
      <c r="H809" s="619" t="str">
        <f t="shared" si="271"/>
        <v/>
      </c>
      <c r="I809" s="619" t="str">
        <f t="shared" si="278"/>
        <v/>
      </c>
      <c r="J809" s="619" t="str">
        <f t="shared" si="279"/>
        <v/>
      </c>
      <c r="K809" s="619" t="str">
        <f t="shared" si="280"/>
        <v/>
      </c>
      <c r="L809" s="619"/>
      <c r="N809" s="433"/>
      <c r="O809" s="434" t="str">
        <f t="shared" si="273"/>
        <v/>
      </c>
      <c r="P809" s="433"/>
      <c r="Q809" s="435" t="str">
        <f t="shared" si="274"/>
        <v/>
      </c>
      <c r="R809" s="433"/>
      <c r="S809" s="436" t="str">
        <f t="shared" si="275"/>
        <v/>
      </c>
      <c r="T809" s="437">
        <f ca="1">SUMIF($N$8:S$9,"QUANT.",N809:S809)</f>
        <v>0</v>
      </c>
      <c r="U809" s="438">
        <f t="shared" ca="1" si="270"/>
        <v>0</v>
      </c>
      <c r="V809" s="450" t="str">
        <f t="shared" si="272"/>
        <v/>
      </c>
      <c r="W809" s="451">
        <f t="shared" ca="1" si="276"/>
        <v>0</v>
      </c>
      <c r="X809" s="451" t="e">
        <f t="shared" ca="1" si="277"/>
        <v>#VALUE!</v>
      </c>
    </row>
    <row r="810" spans="1:24">
      <c r="A810" s="615"/>
      <c r="B810" s="621"/>
      <c r="C810" s="595" t="str">
        <f>IF($B810="","",IFERROR(VLOOKUP($B810,SERVIÇOS!$A:$F,2,0),IFERROR(VLOOKUP($B810,'COMPOSIÇÕES COMPLEMENTARES '!$C:$K,2,0),"")))</f>
        <v/>
      </c>
      <c r="D810" s="617" t="str">
        <f>IF($B810="","",IFERROR(VLOOKUP($B810,SERVIÇOS!$A:$F,3,0),IFERROR(VLOOKUP($B810,'COMPOSIÇÕES COMPLEMENTARES '!$C:$K,3,0),"")))</f>
        <v/>
      </c>
      <c r="E810" s="618"/>
      <c r="F810" s="619" t="str">
        <f>IF($B810="","",IFERROR(VLOOKUP($B810,SERVIÇOS!$A:$F,4,0),IFERROR(VLOOKUP($B810,'COMPOSIÇÕES COMPLEMENTARES '!$C:$K,6,0),"")))</f>
        <v/>
      </c>
      <c r="G810" s="619" t="str">
        <f>IF($B810="","",IFERROR(VLOOKUP($B810,SERVIÇOS!$A:$F,5,0),IFERROR(VLOOKUP($B810,'COMPOSIÇÕES COMPLEMENTARES '!$C:$K,7,0),"")))</f>
        <v/>
      </c>
      <c r="H810" s="619" t="str">
        <f t="shared" si="271"/>
        <v/>
      </c>
      <c r="I810" s="619" t="str">
        <f t="shared" si="278"/>
        <v/>
      </c>
      <c r="J810" s="619" t="str">
        <f t="shared" si="279"/>
        <v/>
      </c>
      <c r="K810" s="619" t="str">
        <f t="shared" si="280"/>
        <v/>
      </c>
      <c r="L810" s="619"/>
      <c r="N810" s="433"/>
      <c r="O810" s="434" t="str">
        <f t="shared" si="273"/>
        <v/>
      </c>
      <c r="P810" s="433"/>
      <c r="Q810" s="435" t="str">
        <f t="shared" si="274"/>
        <v/>
      </c>
      <c r="R810" s="433"/>
      <c r="S810" s="436" t="str">
        <f t="shared" si="275"/>
        <v/>
      </c>
      <c r="T810" s="437">
        <f ca="1">SUMIF($N$8:S$9,"QUANT.",N810:S810)</f>
        <v>0</v>
      </c>
      <c r="U810" s="438">
        <f t="shared" ca="1" si="270"/>
        <v>0</v>
      </c>
      <c r="V810" s="450" t="str">
        <f t="shared" si="272"/>
        <v/>
      </c>
      <c r="W810" s="451">
        <f t="shared" ca="1" si="276"/>
        <v>0</v>
      </c>
      <c r="X810" s="451" t="e">
        <f t="shared" ca="1" si="277"/>
        <v>#VALUE!</v>
      </c>
    </row>
    <row r="811" spans="1:24">
      <c r="A811" s="615"/>
      <c r="B811" s="621"/>
      <c r="C811" s="595" t="str">
        <f>IF($B811="","",IFERROR(VLOOKUP($B811,SERVIÇOS!$A:$F,2,0),IFERROR(VLOOKUP($B811,'COMPOSIÇÕES COMPLEMENTARES '!$C:$K,2,0),"")))</f>
        <v/>
      </c>
      <c r="D811" s="617" t="str">
        <f>IF($B811="","",IFERROR(VLOOKUP($B811,SERVIÇOS!$A:$F,3,0),IFERROR(VLOOKUP($B811,'COMPOSIÇÕES COMPLEMENTARES '!$C:$K,3,0),"")))</f>
        <v/>
      </c>
      <c r="E811" s="618"/>
      <c r="F811" s="619" t="str">
        <f>IF($B811="","",IFERROR(VLOOKUP($B811,SERVIÇOS!$A:$F,4,0),IFERROR(VLOOKUP($B811,'COMPOSIÇÕES COMPLEMENTARES '!$C:$K,6,0),"")))</f>
        <v/>
      </c>
      <c r="G811" s="619" t="str">
        <f>IF($B811="","",IFERROR(VLOOKUP($B811,SERVIÇOS!$A:$F,5,0),IFERROR(VLOOKUP($B811,'COMPOSIÇÕES COMPLEMENTARES '!$C:$K,7,0),"")))</f>
        <v/>
      </c>
      <c r="H811" s="619" t="str">
        <f t="shared" si="271"/>
        <v/>
      </c>
      <c r="I811" s="619" t="str">
        <f t="shared" si="278"/>
        <v/>
      </c>
      <c r="J811" s="619" t="str">
        <f t="shared" si="279"/>
        <v/>
      </c>
      <c r="K811" s="619" t="str">
        <f t="shared" si="280"/>
        <v/>
      </c>
      <c r="L811" s="619"/>
      <c r="N811" s="433"/>
      <c r="O811" s="434" t="str">
        <f t="shared" si="273"/>
        <v/>
      </c>
      <c r="P811" s="433"/>
      <c r="Q811" s="435" t="str">
        <f t="shared" si="274"/>
        <v/>
      </c>
      <c r="R811" s="433"/>
      <c r="S811" s="436" t="str">
        <f t="shared" si="275"/>
        <v/>
      </c>
      <c r="T811" s="437">
        <f ca="1">SUMIF($N$8:S$9,"QUANT.",N811:S811)</f>
        <v>0</v>
      </c>
      <c r="U811" s="438">
        <f t="shared" ca="1" si="270"/>
        <v>0</v>
      </c>
      <c r="V811" s="450" t="str">
        <f t="shared" si="272"/>
        <v/>
      </c>
      <c r="W811" s="451">
        <f t="shared" ca="1" si="276"/>
        <v>0</v>
      </c>
      <c r="X811" s="451" t="e">
        <f t="shared" ca="1" si="277"/>
        <v>#VALUE!</v>
      </c>
    </row>
    <row r="812" spans="1:24">
      <c r="A812" s="615"/>
      <c r="B812" s="621"/>
      <c r="C812" s="595" t="str">
        <f>IF($B812="","",IFERROR(VLOOKUP($B812,SERVIÇOS!$A:$F,2,0),IFERROR(VLOOKUP($B812,'COMPOSIÇÕES COMPLEMENTARES '!$C:$K,2,0),"")))</f>
        <v/>
      </c>
      <c r="D812" s="617" t="str">
        <f>IF($B812="","",IFERROR(VLOOKUP($B812,SERVIÇOS!$A:$F,3,0),IFERROR(VLOOKUP($B812,'COMPOSIÇÕES COMPLEMENTARES '!$C:$K,3,0),"")))</f>
        <v/>
      </c>
      <c r="E812" s="618"/>
      <c r="F812" s="619" t="str">
        <f>IF($B812="","",IFERROR(VLOOKUP($B812,SERVIÇOS!$A:$F,4,0),IFERROR(VLOOKUP($B812,'COMPOSIÇÕES COMPLEMENTARES '!$C:$K,6,0),"")))</f>
        <v/>
      </c>
      <c r="G812" s="619" t="str">
        <f>IF($B812="","",IFERROR(VLOOKUP($B812,SERVIÇOS!$A:$F,5,0),IFERROR(VLOOKUP($B812,'COMPOSIÇÕES COMPLEMENTARES '!$C:$K,7,0),"")))</f>
        <v/>
      </c>
      <c r="H812" s="619" t="str">
        <f t="shared" si="271"/>
        <v/>
      </c>
      <c r="I812" s="619" t="str">
        <f t="shared" si="278"/>
        <v/>
      </c>
      <c r="J812" s="619" t="str">
        <f t="shared" si="279"/>
        <v/>
      </c>
      <c r="K812" s="619" t="str">
        <f t="shared" si="280"/>
        <v/>
      </c>
      <c r="L812" s="619"/>
      <c r="N812" s="433"/>
      <c r="O812" s="434" t="str">
        <f t="shared" si="273"/>
        <v/>
      </c>
      <c r="P812" s="433"/>
      <c r="Q812" s="435" t="str">
        <f t="shared" si="274"/>
        <v/>
      </c>
      <c r="R812" s="433"/>
      <c r="S812" s="436" t="str">
        <f t="shared" si="275"/>
        <v/>
      </c>
      <c r="T812" s="437">
        <f ca="1">SUMIF($N$8:S$9,"QUANT.",N812:S812)</f>
        <v>0</v>
      </c>
      <c r="U812" s="438">
        <f t="shared" ca="1" si="270"/>
        <v>0</v>
      </c>
      <c r="V812" s="450" t="str">
        <f t="shared" si="272"/>
        <v/>
      </c>
      <c r="W812" s="451">
        <f t="shared" ca="1" si="276"/>
        <v>0</v>
      </c>
      <c r="X812" s="451" t="e">
        <f t="shared" ca="1" si="277"/>
        <v>#VALUE!</v>
      </c>
    </row>
    <row r="813" spans="1:24">
      <c r="A813" s="615"/>
      <c r="B813" s="621"/>
      <c r="C813" s="595" t="str">
        <f>IF($B813="","",IFERROR(VLOOKUP($B813,SERVIÇOS!$A:$F,2,0),IFERROR(VLOOKUP($B813,'COMPOSIÇÕES COMPLEMENTARES '!$C:$K,2,0),"")))</f>
        <v/>
      </c>
      <c r="D813" s="617" t="str">
        <f>IF($B813="","",IFERROR(VLOOKUP($B813,SERVIÇOS!$A:$F,3,0),IFERROR(VLOOKUP($B813,'COMPOSIÇÕES COMPLEMENTARES '!$C:$K,3,0),"")))</f>
        <v/>
      </c>
      <c r="E813" s="618"/>
      <c r="F813" s="619" t="str">
        <f>IF($B813="","",IFERROR(VLOOKUP($B813,SERVIÇOS!$A:$F,4,0),IFERROR(VLOOKUP($B813,'COMPOSIÇÕES COMPLEMENTARES '!$C:$K,6,0),"")))</f>
        <v/>
      </c>
      <c r="G813" s="619" t="str">
        <f>IF($B813="","",IFERROR(VLOOKUP($B813,SERVIÇOS!$A:$F,5,0),IFERROR(VLOOKUP($B813,'COMPOSIÇÕES COMPLEMENTARES '!$C:$K,7,0),"")))</f>
        <v/>
      </c>
      <c r="H813" s="619" t="str">
        <f t="shared" si="271"/>
        <v/>
      </c>
      <c r="I813" s="619" t="str">
        <f t="shared" si="278"/>
        <v/>
      </c>
      <c r="J813" s="619" t="str">
        <f t="shared" si="279"/>
        <v/>
      </c>
      <c r="K813" s="619" t="str">
        <f t="shared" si="280"/>
        <v/>
      </c>
      <c r="L813" s="619"/>
      <c r="N813" s="433"/>
      <c r="O813" s="434" t="str">
        <f t="shared" si="273"/>
        <v/>
      </c>
      <c r="P813" s="433"/>
      <c r="Q813" s="435" t="str">
        <f t="shared" si="274"/>
        <v/>
      </c>
      <c r="R813" s="433"/>
      <c r="S813" s="436" t="str">
        <f t="shared" si="275"/>
        <v/>
      </c>
      <c r="T813" s="437">
        <f ca="1">SUMIF($N$8:S$9,"QUANT.",N813:S813)</f>
        <v>0</v>
      </c>
      <c r="U813" s="438">
        <f t="shared" ca="1" si="270"/>
        <v>0</v>
      </c>
      <c r="V813" s="450" t="str">
        <f t="shared" si="272"/>
        <v/>
      </c>
      <c r="W813" s="451">
        <f t="shared" ca="1" si="276"/>
        <v>0</v>
      </c>
      <c r="X813" s="451" t="e">
        <f t="shared" ca="1" si="277"/>
        <v>#VALUE!</v>
      </c>
    </row>
    <row r="814" spans="1:24">
      <c r="A814" s="615"/>
      <c r="B814" s="621"/>
      <c r="C814" s="595" t="str">
        <f>IF($B814="","",IFERROR(VLOOKUP($B814,SERVIÇOS!$A:$F,2,0),IFERROR(VLOOKUP($B814,'COMPOSIÇÕES COMPLEMENTARES '!$C:$K,2,0),"")))</f>
        <v/>
      </c>
      <c r="D814" s="617" t="str">
        <f>IF($B814="","",IFERROR(VLOOKUP($B814,SERVIÇOS!$A:$F,3,0),IFERROR(VLOOKUP($B814,'COMPOSIÇÕES COMPLEMENTARES '!$C:$K,3,0),"")))</f>
        <v/>
      </c>
      <c r="E814" s="618"/>
      <c r="F814" s="619" t="str">
        <f>IF($B814="","",IFERROR(VLOOKUP($B814,SERVIÇOS!$A:$F,4,0),IFERROR(VLOOKUP($B814,'COMPOSIÇÕES COMPLEMENTARES '!$C:$K,6,0),"")))</f>
        <v/>
      </c>
      <c r="G814" s="619" t="str">
        <f>IF($B814="","",IFERROR(VLOOKUP($B814,SERVIÇOS!$A:$F,5,0),IFERROR(VLOOKUP($B814,'COMPOSIÇÕES COMPLEMENTARES '!$C:$K,7,0),"")))</f>
        <v/>
      </c>
      <c r="H814" s="619" t="str">
        <f t="shared" si="271"/>
        <v/>
      </c>
      <c r="I814" s="619" t="str">
        <f t="shared" si="278"/>
        <v/>
      </c>
      <c r="J814" s="619" t="str">
        <f t="shared" si="279"/>
        <v/>
      </c>
      <c r="K814" s="619" t="str">
        <f t="shared" si="280"/>
        <v/>
      </c>
      <c r="L814" s="619"/>
      <c r="N814" s="433"/>
      <c r="O814" s="434" t="str">
        <f t="shared" si="273"/>
        <v/>
      </c>
      <c r="P814" s="433"/>
      <c r="Q814" s="435" t="str">
        <f t="shared" si="274"/>
        <v/>
      </c>
      <c r="R814" s="433"/>
      <c r="S814" s="436" t="str">
        <f t="shared" si="275"/>
        <v/>
      </c>
      <c r="T814" s="437">
        <f ca="1">SUMIF($N$8:S$9,"QUANT.",N814:S814)</f>
        <v>0</v>
      </c>
      <c r="U814" s="438">
        <f t="shared" ca="1" si="270"/>
        <v>0</v>
      </c>
      <c r="V814" s="450" t="str">
        <f t="shared" si="272"/>
        <v/>
      </c>
      <c r="W814" s="451">
        <f t="shared" ca="1" si="276"/>
        <v>0</v>
      </c>
      <c r="X814" s="451" t="e">
        <f t="shared" ca="1" si="277"/>
        <v>#VALUE!</v>
      </c>
    </row>
    <row r="815" spans="1:24">
      <c r="A815" s="615"/>
      <c r="B815" s="621"/>
      <c r="C815" s="595" t="str">
        <f>IF($B815="","",IFERROR(VLOOKUP($B815,SERVIÇOS!$A:$F,2,0),IFERROR(VLOOKUP($B815,'COMPOSIÇÕES COMPLEMENTARES '!$C:$K,2,0),"")))</f>
        <v/>
      </c>
      <c r="D815" s="617" t="str">
        <f>IF($B815="","",IFERROR(VLOOKUP($B815,SERVIÇOS!$A:$F,3,0),IFERROR(VLOOKUP($B815,'COMPOSIÇÕES COMPLEMENTARES '!$C:$K,3,0),"")))</f>
        <v/>
      </c>
      <c r="E815" s="618"/>
      <c r="F815" s="619" t="str">
        <f>IF($B815="","",IFERROR(VLOOKUP($B815,SERVIÇOS!$A:$F,4,0),IFERROR(VLOOKUP($B815,'COMPOSIÇÕES COMPLEMENTARES '!$C:$K,6,0),"")))</f>
        <v/>
      </c>
      <c r="G815" s="619" t="str">
        <f>IF($B815="","",IFERROR(VLOOKUP($B815,SERVIÇOS!$A:$F,5,0),IFERROR(VLOOKUP($B815,'COMPOSIÇÕES COMPLEMENTARES '!$C:$K,7,0),"")))</f>
        <v/>
      </c>
      <c r="H815" s="619" t="str">
        <f t="shared" si="271"/>
        <v/>
      </c>
      <c r="I815" s="619" t="str">
        <f t="shared" si="278"/>
        <v/>
      </c>
      <c r="J815" s="619" t="str">
        <f t="shared" si="279"/>
        <v/>
      </c>
      <c r="K815" s="619" t="str">
        <f t="shared" si="280"/>
        <v/>
      </c>
      <c r="L815" s="619"/>
      <c r="N815" s="433"/>
      <c r="O815" s="434" t="str">
        <f t="shared" si="273"/>
        <v/>
      </c>
      <c r="P815" s="433"/>
      <c r="Q815" s="435" t="str">
        <f t="shared" si="274"/>
        <v/>
      </c>
      <c r="R815" s="433"/>
      <c r="S815" s="436" t="str">
        <f t="shared" si="275"/>
        <v/>
      </c>
      <c r="T815" s="437">
        <f ca="1">SUMIF($N$8:S$9,"QUANT.",N815:S815)</f>
        <v>0</v>
      </c>
      <c r="U815" s="438">
        <f t="shared" ca="1" si="270"/>
        <v>0</v>
      </c>
      <c r="V815" s="450" t="str">
        <f t="shared" si="272"/>
        <v/>
      </c>
      <c r="W815" s="451">
        <f t="shared" ca="1" si="276"/>
        <v>0</v>
      </c>
      <c r="X815" s="451" t="e">
        <f t="shared" ca="1" si="277"/>
        <v>#VALUE!</v>
      </c>
    </row>
    <row r="816" spans="1:24">
      <c r="A816" s="615"/>
      <c r="B816" s="621"/>
      <c r="C816" s="595" t="str">
        <f>IF($B816="","",IFERROR(VLOOKUP($B816,SERVIÇOS!$A:$F,2,0),IFERROR(VLOOKUP($B816,'COMPOSIÇÕES COMPLEMENTARES '!$C:$K,2,0),"")))</f>
        <v/>
      </c>
      <c r="D816" s="617" t="str">
        <f>IF($B816="","",IFERROR(VLOOKUP($B816,SERVIÇOS!$A:$F,3,0),IFERROR(VLOOKUP($B816,'COMPOSIÇÕES COMPLEMENTARES '!$C:$K,3,0),"")))</f>
        <v/>
      </c>
      <c r="E816" s="618"/>
      <c r="F816" s="619" t="str">
        <f>IF($B816="","",IFERROR(VLOOKUP($B816,SERVIÇOS!$A:$F,4,0),IFERROR(VLOOKUP($B816,'COMPOSIÇÕES COMPLEMENTARES '!$C:$K,6,0),"")))</f>
        <v/>
      </c>
      <c r="G816" s="619" t="str">
        <f>IF($B816="","",IFERROR(VLOOKUP($B816,SERVIÇOS!$A:$F,5,0),IFERROR(VLOOKUP($B816,'COMPOSIÇÕES COMPLEMENTARES '!$C:$K,7,0),"")))</f>
        <v/>
      </c>
      <c r="H816" s="619" t="str">
        <f t="shared" si="271"/>
        <v/>
      </c>
      <c r="I816" s="619" t="str">
        <f t="shared" si="278"/>
        <v/>
      </c>
      <c r="J816" s="619" t="str">
        <f t="shared" si="279"/>
        <v/>
      </c>
      <c r="K816" s="619" t="str">
        <f t="shared" si="280"/>
        <v/>
      </c>
      <c r="L816" s="619"/>
      <c r="N816" s="433"/>
      <c r="O816" s="434" t="str">
        <f t="shared" si="273"/>
        <v/>
      </c>
      <c r="P816" s="433"/>
      <c r="Q816" s="435" t="str">
        <f t="shared" si="274"/>
        <v/>
      </c>
      <c r="R816" s="433"/>
      <c r="S816" s="436" t="str">
        <f t="shared" si="275"/>
        <v/>
      </c>
      <c r="T816" s="437">
        <f ca="1">SUMIF($N$8:S$9,"QUANT.",N816:S816)</f>
        <v>0</v>
      </c>
      <c r="U816" s="438">
        <f t="shared" ca="1" si="270"/>
        <v>0</v>
      </c>
      <c r="V816" s="450" t="str">
        <f t="shared" si="272"/>
        <v/>
      </c>
      <c r="W816" s="451">
        <f t="shared" ca="1" si="276"/>
        <v>0</v>
      </c>
      <c r="X816" s="451" t="e">
        <f t="shared" ca="1" si="277"/>
        <v>#VALUE!</v>
      </c>
    </row>
    <row r="817" spans="1:24">
      <c r="A817" s="615"/>
      <c r="B817" s="621"/>
      <c r="C817" s="595" t="str">
        <f>IF($B817="","",IFERROR(VLOOKUP($B817,SERVIÇOS!$A:$F,2,0),IFERROR(VLOOKUP($B817,'COMPOSIÇÕES COMPLEMENTARES '!$C:$K,2,0),"")))</f>
        <v/>
      </c>
      <c r="D817" s="617" t="str">
        <f>IF($B817="","",IFERROR(VLOOKUP($B817,SERVIÇOS!$A:$F,3,0),IFERROR(VLOOKUP($B817,'COMPOSIÇÕES COMPLEMENTARES '!$C:$K,3,0),"")))</f>
        <v/>
      </c>
      <c r="E817" s="618"/>
      <c r="F817" s="619" t="str">
        <f>IF($B817="","",IFERROR(VLOOKUP($B817,SERVIÇOS!$A:$F,4,0),IFERROR(VLOOKUP($B817,'COMPOSIÇÕES COMPLEMENTARES '!$C:$K,6,0),"")))</f>
        <v/>
      </c>
      <c r="G817" s="619" t="str">
        <f>IF($B817="","",IFERROR(VLOOKUP($B817,SERVIÇOS!$A:$F,5,0),IFERROR(VLOOKUP($B817,'COMPOSIÇÕES COMPLEMENTARES '!$C:$K,7,0),"")))</f>
        <v/>
      </c>
      <c r="H817" s="619" t="str">
        <f t="shared" si="271"/>
        <v/>
      </c>
      <c r="I817" s="619" t="str">
        <f t="shared" si="278"/>
        <v/>
      </c>
      <c r="J817" s="619" t="str">
        <f t="shared" si="279"/>
        <v/>
      </c>
      <c r="K817" s="619" t="str">
        <f t="shared" si="280"/>
        <v/>
      </c>
      <c r="L817" s="619"/>
      <c r="N817" s="433"/>
      <c r="O817" s="434" t="str">
        <f t="shared" si="273"/>
        <v/>
      </c>
      <c r="P817" s="433"/>
      <c r="Q817" s="435" t="str">
        <f t="shared" si="274"/>
        <v/>
      </c>
      <c r="R817" s="433"/>
      <c r="S817" s="436" t="str">
        <f t="shared" si="275"/>
        <v/>
      </c>
      <c r="T817" s="437">
        <f ca="1">SUMIF($N$8:S$9,"QUANT.",N817:S817)</f>
        <v>0</v>
      </c>
      <c r="U817" s="438">
        <f t="shared" ca="1" si="270"/>
        <v>0</v>
      </c>
      <c r="V817" s="450" t="str">
        <f t="shared" si="272"/>
        <v/>
      </c>
      <c r="W817" s="451">
        <f t="shared" ca="1" si="276"/>
        <v>0</v>
      </c>
      <c r="X817" s="451" t="e">
        <f t="shared" ca="1" si="277"/>
        <v>#VALUE!</v>
      </c>
    </row>
    <row r="818" spans="1:24">
      <c r="A818" s="615"/>
      <c r="B818" s="621"/>
      <c r="C818" s="595" t="str">
        <f>IF($B818="","",IFERROR(VLOOKUP($B818,SERVIÇOS!$A:$F,2,0),IFERROR(VLOOKUP($B818,'COMPOSIÇÕES COMPLEMENTARES '!$C:$K,2,0),"")))</f>
        <v/>
      </c>
      <c r="D818" s="617" t="str">
        <f>IF($B818="","",IFERROR(VLOOKUP($B818,SERVIÇOS!$A:$F,3,0),IFERROR(VLOOKUP($B818,'COMPOSIÇÕES COMPLEMENTARES '!$C:$K,3,0),"")))</f>
        <v/>
      </c>
      <c r="E818" s="618"/>
      <c r="F818" s="619" t="str">
        <f>IF($B818="","",IFERROR(VLOOKUP($B818,SERVIÇOS!$A:$F,4,0),IFERROR(VLOOKUP($B818,'COMPOSIÇÕES COMPLEMENTARES '!$C:$K,6,0),"")))</f>
        <v/>
      </c>
      <c r="G818" s="619" t="str">
        <f>IF($B818="","",IFERROR(VLOOKUP($B818,SERVIÇOS!$A:$F,5,0),IFERROR(VLOOKUP($B818,'COMPOSIÇÕES COMPLEMENTARES '!$C:$K,7,0),"")))</f>
        <v/>
      </c>
      <c r="H818" s="619" t="str">
        <f t="shared" si="271"/>
        <v/>
      </c>
      <c r="I818" s="619" t="str">
        <f t="shared" si="278"/>
        <v/>
      </c>
      <c r="J818" s="619" t="str">
        <f t="shared" si="279"/>
        <v/>
      </c>
      <c r="K818" s="619" t="str">
        <f t="shared" si="280"/>
        <v/>
      </c>
      <c r="L818" s="619"/>
      <c r="N818" s="433"/>
      <c r="O818" s="434" t="str">
        <f t="shared" si="273"/>
        <v/>
      </c>
      <c r="P818" s="433"/>
      <c r="Q818" s="435" t="str">
        <f t="shared" si="274"/>
        <v/>
      </c>
      <c r="R818" s="433"/>
      <c r="S818" s="436" t="str">
        <f t="shared" si="275"/>
        <v/>
      </c>
      <c r="T818" s="437">
        <f ca="1">SUMIF($N$8:S$9,"QUANT.",N818:S818)</f>
        <v>0</v>
      </c>
      <c r="U818" s="438">
        <f t="shared" ca="1" si="270"/>
        <v>0</v>
      </c>
      <c r="V818" s="450" t="str">
        <f t="shared" si="272"/>
        <v/>
      </c>
      <c r="W818" s="451">
        <f t="shared" ca="1" si="276"/>
        <v>0</v>
      </c>
      <c r="X818" s="451" t="e">
        <f t="shared" ca="1" si="277"/>
        <v>#VALUE!</v>
      </c>
    </row>
    <row r="819" spans="1:24">
      <c r="A819" s="615"/>
      <c r="B819" s="621"/>
      <c r="C819" s="595" t="str">
        <f>IF($B819="","",IFERROR(VLOOKUP($B819,SERVIÇOS!$A:$F,2,0),IFERROR(VLOOKUP($B819,'COMPOSIÇÕES COMPLEMENTARES '!$C:$K,2,0),"")))</f>
        <v/>
      </c>
      <c r="D819" s="617" t="str">
        <f>IF($B819="","",IFERROR(VLOOKUP($B819,SERVIÇOS!$A:$F,3,0),IFERROR(VLOOKUP($B819,'COMPOSIÇÕES COMPLEMENTARES '!$C:$K,3,0),"")))</f>
        <v/>
      </c>
      <c r="E819" s="618"/>
      <c r="F819" s="619" t="str">
        <f>IF($B819="","",IFERROR(VLOOKUP($B819,SERVIÇOS!$A:$F,4,0),IFERROR(VLOOKUP($B819,'COMPOSIÇÕES COMPLEMENTARES '!$C:$K,6,0),"")))</f>
        <v/>
      </c>
      <c r="G819" s="619" t="str">
        <f>IF($B819="","",IFERROR(VLOOKUP($B819,SERVIÇOS!$A:$F,5,0),IFERROR(VLOOKUP($B819,'COMPOSIÇÕES COMPLEMENTARES '!$C:$K,7,0),"")))</f>
        <v/>
      </c>
      <c r="H819" s="619" t="str">
        <f t="shared" si="271"/>
        <v/>
      </c>
      <c r="I819" s="619" t="str">
        <f t="shared" si="278"/>
        <v/>
      </c>
      <c r="J819" s="619" t="str">
        <f t="shared" si="279"/>
        <v/>
      </c>
      <c r="K819" s="619" t="str">
        <f t="shared" si="280"/>
        <v/>
      </c>
      <c r="L819" s="619"/>
      <c r="N819" s="433"/>
      <c r="O819" s="434" t="str">
        <f t="shared" si="273"/>
        <v/>
      </c>
      <c r="P819" s="433"/>
      <c r="Q819" s="435" t="str">
        <f t="shared" si="274"/>
        <v/>
      </c>
      <c r="R819" s="433"/>
      <c r="S819" s="436" t="str">
        <f t="shared" si="275"/>
        <v/>
      </c>
      <c r="T819" s="437">
        <f ca="1">SUMIF($N$8:S$9,"QUANT.",N819:S819)</f>
        <v>0</v>
      </c>
      <c r="U819" s="438">
        <f t="shared" ca="1" si="270"/>
        <v>0</v>
      </c>
      <c r="V819" s="450" t="str">
        <f t="shared" si="272"/>
        <v/>
      </c>
      <c r="W819" s="451">
        <f t="shared" ca="1" si="276"/>
        <v>0</v>
      </c>
      <c r="X819" s="451" t="e">
        <f t="shared" ca="1" si="277"/>
        <v>#VALUE!</v>
      </c>
    </row>
    <row r="820" spans="1:24">
      <c r="A820" s="615"/>
      <c r="B820" s="621"/>
      <c r="C820" s="595" t="str">
        <f>IF($B820="","",IFERROR(VLOOKUP($B820,SERVIÇOS!$A:$F,2,0),IFERROR(VLOOKUP($B820,'COMPOSIÇÕES COMPLEMENTARES '!$C:$K,2,0),"")))</f>
        <v/>
      </c>
      <c r="D820" s="617" t="str">
        <f>IF($B820="","",IFERROR(VLOOKUP($B820,SERVIÇOS!$A:$F,3,0),IFERROR(VLOOKUP($B820,'COMPOSIÇÕES COMPLEMENTARES '!$C:$K,3,0),"")))</f>
        <v/>
      </c>
      <c r="E820" s="618"/>
      <c r="F820" s="619" t="str">
        <f>IF($B820="","",IFERROR(VLOOKUP($B820,SERVIÇOS!$A:$F,4,0),IFERROR(VLOOKUP($B820,'COMPOSIÇÕES COMPLEMENTARES '!$C:$K,6,0),"")))</f>
        <v/>
      </c>
      <c r="G820" s="619" t="str">
        <f>IF($B820="","",IFERROR(VLOOKUP($B820,SERVIÇOS!$A:$F,5,0),IFERROR(VLOOKUP($B820,'COMPOSIÇÕES COMPLEMENTARES '!$C:$K,7,0),"")))</f>
        <v/>
      </c>
      <c r="H820" s="619" t="str">
        <f t="shared" si="271"/>
        <v/>
      </c>
      <c r="I820" s="619" t="str">
        <f t="shared" si="278"/>
        <v/>
      </c>
      <c r="J820" s="619" t="str">
        <f t="shared" si="279"/>
        <v/>
      </c>
      <c r="K820" s="619" t="str">
        <f t="shared" si="280"/>
        <v/>
      </c>
      <c r="L820" s="619"/>
      <c r="N820" s="433"/>
      <c r="O820" s="434" t="str">
        <f t="shared" si="273"/>
        <v/>
      </c>
      <c r="P820" s="433"/>
      <c r="Q820" s="435" t="str">
        <f t="shared" si="274"/>
        <v/>
      </c>
      <c r="R820" s="433"/>
      <c r="S820" s="436" t="str">
        <f t="shared" si="275"/>
        <v/>
      </c>
      <c r="T820" s="437">
        <f ca="1">SUMIF($N$8:S$9,"QUANT.",N820:S820)</f>
        <v>0</v>
      </c>
      <c r="U820" s="438">
        <f t="shared" ca="1" si="270"/>
        <v>0</v>
      </c>
      <c r="V820" s="450" t="str">
        <f t="shared" si="272"/>
        <v/>
      </c>
      <c r="W820" s="451">
        <f t="shared" ca="1" si="276"/>
        <v>0</v>
      </c>
      <c r="X820" s="451" t="e">
        <f t="shared" ca="1" si="277"/>
        <v>#VALUE!</v>
      </c>
    </row>
    <row r="821" spans="1:24">
      <c r="A821" s="615"/>
      <c r="B821" s="621"/>
      <c r="C821" s="595" t="str">
        <f>IF($B821="","",IFERROR(VLOOKUP($B821,SERVIÇOS!$A:$F,2,0),IFERROR(VLOOKUP($B821,'COMPOSIÇÕES COMPLEMENTARES '!$C:$K,2,0),"")))</f>
        <v/>
      </c>
      <c r="D821" s="617" t="str">
        <f>IF($B821="","",IFERROR(VLOOKUP($B821,SERVIÇOS!$A:$F,3,0),IFERROR(VLOOKUP($B821,'COMPOSIÇÕES COMPLEMENTARES '!$C:$K,3,0),"")))</f>
        <v/>
      </c>
      <c r="E821" s="618"/>
      <c r="F821" s="619" t="str">
        <f>IF($B821="","",IFERROR(VLOOKUP($B821,SERVIÇOS!$A:$F,4,0),IFERROR(VLOOKUP($B821,'COMPOSIÇÕES COMPLEMENTARES '!$C:$K,6,0),"")))</f>
        <v/>
      </c>
      <c r="G821" s="619" t="str">
        <f>IF($B821="","",IFERROR(VLOOKUP($B821,SERVIÇOS!$A:$F,5,0),IFERROR(VLOOKUP($B821,'COMPOSIÇÕES COMPLEMENTARES '!$C:$K,7,0),"")))</f>
        <v/>
      </c>
      <c r="H821" s="619" t="str">
        <f t="shared" si="271"/>
        <v/>
      </c>
      <c r="I821" s="619" t="str">
        <f t="shared" si="278"/>
        <v/>
      </c>
      <c r="J821" s="619" t="str">
        <f t="shared" si="279"/>
        <v/>
      </c>
      <c r="K821" s="619" t="str">
        <f t="shared" si="280"/>
        <v/>
      </c>
      <c r="L821" s="619"/>
      <c r="N821" s="433"/>
      <c r="O821" s="434" t="str">
        <f t="shared" si="273"/>
        <v/>
      </c>
      <c r="P821" s="433"/>
      <c r="Q821" s="435" t="str">
        <f t="shared" si="274"/>
        <v/>
      </c>
      <c r="R821" s="433"/>
      <c r="S821" s="436" t="str">
        <f t="shared" si="275"/>
        <v/>
      </c>
      <c r="T821" s="437">
        <f ca="1">SUMIF($N$8:S$9,"QUANT.",N821:S821)</f>
        <v>0</v>
      </c>
      <c r="U821" s="438">
        <f t="shared" ca="1" si="270"/>
        <v>0</v>
      </c>
      <c r="V821" s="450" t="str">
        <f t="shared" si="272"/>
        <v/>
      </c>
      <c r="W821" s="451">
        <f t="shared" ca="1" si="276"/>
        <v>0</v>
      </c>
      <c r="X821" s="451" t="e">
        <f t="shared" ca="1" si="277"/>
        <v>#VALUE!</v>
      </c>
    </row>
    <row r="822" spans="1:24">
      <c r="A822" s="615"/>
      <c r="B822" s="621"/>
      <c r="C822" s="595" t="str">
        <f>IF($B822="","",IFERROR(VLOOKUP($B822,SERVIÇOS!$A:$F,2,0),IFERROR(VLOOKUP($B822,'COMPOSIÇÕES COMPLEMENTARES '!$C:$K,2,0),"")))</f>
        <v/>
      </c>
      <c r="D822" s="617" t="str">
        <f>IF($B822="","",IFERROR(VLOOKUP($B822,SERVIÇOS!$A:$F,3,0),IFERROR(VLOOKUP($B822,'COMPOSIÇÕES COMPLEMENTARES '!$C:$K,3,0),"")))</f>
        <v/>
      </c>
      <c r="E822" s="618"/>
      <c r="F822" s="619" t="str">
        <f>IF($B822="","",IFERROR(VLOOKUP($B822,SERVIÇOS!$A:$F,4,0),IFERROR(VLOOKUP($B822,'COMPOSIÇÕES COMPLEMENTARES '!$C:$K,6,0),"")))</f>
        <v/>
      </c>
      <c r="G822" s="619" t="str">
        <f>IF($B822="","",IFERROR(VLOOKUP($B822,SERVIÇOS!$A:$F,5,0),IFERROR(VLOOKUP($B822,'COMPOSIÇÕES COMPLEMENTARES '!$C:$K,7,0),"")))</f>
        <v/>
      </c>
      <c r="H822" s="619" t="str">
        <f t="shared" si="271"/>
        <v/>
      </c>
      <c r="I822" s="619" t="str">
        <f t="shared" si="278"/>
        <v/>
      </c>
      <c r="J822" s="619" t="str">
        <f t="shared" si="279"/>
        <v/>
      </c>
      <c r="K822" s="619" t="str">
        <f t="shared" si="280"/>
        <v/>
      </c>
      <c r="L822" s="619"/>
      <c r="N822" s="433"/>
      <c r="O822" s="434" t="str">
        <f t="shared" si="273"/>
        <v/>
      </c>
      <c r="P822" s="433"/>
      <c r="Q822" s="435" t="str">
        <f t="shared" si="274"/>
        <v/>
      </c>
      <c r="R822" s="433"/>
      <c r="S822" s="436" t="str">
        <f t="shared" si="275"/>
        <v/>
      </c>
      <c r="T822" s="437">
        <f ca="1">SUMIF($N$8:S$9,"QUANT.",N822:S822)</f>
        <v>0</v>
      </c>
      <c r="U822" s="438">
        <f t="shared" ca="1" si="270"/>
        <v>0</v>
      </c>
      <c r="V822" s="450" t="str">
        <f t="shared" si="272"/>
        <v/>
      </c>
      <c r="W822" s="451">
        <f t="shared" ca="1" si="276"/>
        <v>0</v>
      </c>
      <c r="X822" s="451" t="e">
        <f t="shared" ca="1" si="277"/>
        <v>#VALUE!</v>
      </c>
    </row>
    <row r="823" spans="1:24">
      <c r="A823" s="615"/>
      <c r="B823" s="621"/>
      <c r="C823" s="595" t="str">
        <f>IF($B823="","",IFERROR(VLOOKUP($B823,SERVIÇOS!$A:$F,2,0),IFERROR(VLOOKUP($B823,'COMPOSIÇÕES COMPLEMENTARES '!$C:$K,2,0),"")))</f>
        <v/>
      </c>
      <c r="D823" s="617" t="str">
        <f>IF($B823="","",IFERROR(VLOOKUP($B823,SERVIÇOS!$A:$F,3,0),IFERROR(VLOOKUP($B823,'COMPOSIÇÕES COMPLEMENTARES '!$C:$K,3,0),"")))</f>
        <v/>
      </c>
      <c r="E823" s="618"/>
      <c r="F823" s="619" t="str">
        <f>IF($B823="","",IFERROR(VLOOKUP($B823,SERVIÇOS!$A:$F,4,0),IFERROR(VLOOKUP($B823,'COMPOSIÇÕES COMPLEMENTARES '!$C:$K,6,0),"")))</f>
        <v/>
      </c>
      <c r="G823" s="619" t="str">
        <f>IF($B823="","",IFERROR(VLOOKUP($B823,SERVIÇOS!$A:$F,5,0),IFERROR(VLOOKUP($B823,'COMPOSIÇÕES COMPLEMENTARES '!$C:$K,7,0),"")))</f>
        <v/>
      </c>
      <c r="H823" s="619" t="str">
        <f t="shared" si="271"/>
        <v/>
      </c>
      <c r="I823" s="619" t="str">
        <f t="shared" si="278"/>
        <v/>
      </c>
      <c r="J823" s="619" t="str">
        <f t="shared" si="279"/>
        <v/>
      </c>
      <c r="K823" s="619" t="str">
        <f t="shared" si="280"/>
        <v/>
      </c>
      <c r="L823" s="619"/>
      <c r="N823" s="433"/>
      <c r="O823" s="434" t="str">
        <f t="shared" si="273"/>
        <v/>
      </c>
      <c r="P823" s="433"/>
      <c r="Q823" s="435" t="str">
        <f t="shared" si="274"/>
        <v/>
      </c>
      <c r="R823" s="433"/>
      <c r="S823" s="436" t="str">
        <f t="shared" si="275"/>
        <v/>
      </c>
      <c r="T823" s="437">
        <f ca="1">SUMIF($N$8:S$9,"QUANT.",N823:S823)</f>
        <v>0</v>
      </c>
      <c r="U823" s="438">
        <f t="shared" ca="1" si="270"/>
        <v>0</v>
      </c>
      <c r="V823" s="450" t="str">
        <f t="shared" si="272"/>
        <v/>
      </c>
      <c r="W823" s="451">
        <f t="shared" ca="1" si="276"/>
        <v>0</v>
      </c>
      <c r="X823" s="451" t="e">
        <f t="shared" ca="1" si="277"/>
        <v>#VALUE!</v>
      </c>
    </row>
    <row r="824" spans="1:24">
      <c r="A824" s="615"/>
      <c r="B824" s="621"/>
      <c r="C824" s="595" t="str">
        <f>IF($B824="","",IFERROR(VLOOKUP($B824,SERVIÇOS!$A:$F,2,0),IFERROR(VLOOKUP($B824,'COMPOSIÇÕES COMPLEMENTARES '!$C:$K,2,0),"")))</f>
        <v/>
      </c>
      <c r="D824" s="617" t="str">
        <f>IF($B824="","",IFERROR(VLOOKUP($B824,SERVIÇOS!$A:$F,3,0),IFERROR(VLOOKUP($B824,'COMPOSIÇÕES COMPLEMENTARES '!$C:$K,3,0),"")))</f>
        <v/>
      </c>
      <c r="E824" s="618"/>
      <c r="F824" s="619" t="str">
        <f>IF($B824="","",IFERROR(VLOOKUP($B824,SERVIÇOS!$A:$F,4,0),IFERROR(VLOOKUP($B824,'COMPOSIÇÕES COMPLEMENTARES '!$C:$K,6,0),"")))</f>
        <v/>
      </c>
      <c r="G824" s="619" t="str">
        <f>IF($B824="","",IFERROR(VLOOKUP($B824,SERVIÇOS!$A:$F,5,0),IFERROR(VLOOKUP($B824,'COMPOSIÇÕES COMPLEMENTARES '!$C:$K,7,0),"")))</f>
        <v/>
      </c>
      <c r="H824" s="619" t="str">
        <f t="shared" si="271"/>
        <v/>
      </c>
      <c r="I824" s="619" t="str">
        <f t="shared" si="278"/>
        <v/>
      </c>
      <c r="J824" s="619" t="str">
        <f t="shared" si="279"/>
        <v/>
      </c>
      <c r="K824" s="619" t="str">
        <f t="shared" si="280"/>
        <v/>
      </c>
      <c r="L824" s="619"/>
      <c r="N824" s="433"/>
      <c r="O824" s="434" t="str">
        <f t="shared" si="273"/>
        <v/>
      </c>
      <c r="P824" s="433"/>
      <c r="Q824" s="435" t="str">
        <f t="shared" si="274"/>
        <v/>
      </c>
      <c r="R824" s="433"/>
      <c r="S824" s="436" t="str">
        <f t="shared" si="275"/>
        <v/>
      </c>
      <c r="T824" s="437">
        <f ca="1">SUMIF($N$8:S$9,"QUANT.",N824:S824)</f>
        <v>0</v>
      </c>
      <c r="U824" s="438">
        <f t="shared" ca="1" si="270"/>
        <v>0</v>
      </c>
      <c r="V824" s="450" t="str">
        <f t="shared" si="272"/>
        <v/>
      </c>
      <c r="W824" s="451">
        <f t="shared" ca="1" si="276"/>
        <v>0</v>
      </c>
      <c r="X824" s="451" t="e">
        <f t="shared" ca="1" si="277"/>
        <v>#VALUE!</v>
      </c>
    </row>
    <row r="825" spans="1:24">
      <c r="A825" s="615"/>
      <c r="B825" s="621"/>
      <c r="C825" s="595" t="str">
        <f>IF($B825="","",IFERROR(VLOOKUP($B825,SERVIÇOS!$A:$F,2,0),IFERROR(VLOOKUP($B825,'COMPOSIÇÕES COMPLEMENTARES '!$C:$K,2,0),"")))</f>
        <v/>
      </c>
      <c r="D825" s="617" t="str">
        <f>IF($B825="","",IFERROR(VLOOKUP($B825,SERVIÇOS!$A:$F,3,0),IFERROR(VLOOKUP($B825,'COMPOSIÇÕES COMPLEMENTARES '!$C:$K,3,0),"")))</f>
        <v/>
      </c>
      <c r="E825" s="618"/>
      <c r="F825" s="619" t="str">
        <f>IF($B825="","",IFERROR(VLOOKUP($B825,SERVIÇOS!$A:$F,4,0),IFERROR(VLOOKUP($B825,'COMPOSIÇÕES COMPLEMENTARES '!$C:$K,6,0),"")))</f>
        <v/>
      </c>
      <c r="G825" s="619" t="str">
        <f>IF($B825="","",IFERROR(VLOOKUP($B825,SERVIÇOS!$A:$F,5,0),IFERROR(VLOOKUP($B825,'COMPOSIÇÕES COMPLEMENTARES '!$C:$K,7,0),"")))</f>
        <v/>
      </c>
      <c r="H825" s="619" t="str">
        <f t="shared" si="271"/>
        <v/>
      </c>
      <c r="I825" s="619" t="str">
        <f t="shared" si="278"/>
        <v/>
      </c>
      <c r="J825" s="619" t="str">
        <f t="shared" si="279"/>
        <v/>
      </c>
      <c r="K825" s="619" t="str">
        <f t="shared" si="280"/>
        <v/>
      </c>
      <c r="L825" s="619"/>
      <c r="N825" s="433"/>
      <c r="O825" s="434" t="str">
        <f t="shared" si="273"/>
        <v/>
      </c>
      <c r="P825" s="433"/>
      <c r="Q825" s="435" t="str">
        <f t="shared" si="274"/>
        <v/>
      </c>
      <c r="R825" s="433"/>
      <c r="S825" s="436" t="str">
        <f t="shared" si="275"/>
        <v/>
      </c>
      <c r="T825" s="437">
        <f ca="1">SUMIF($N$8:S$9,"QUANT.",N825:S825)</f>
        <v>0</v>
      </c>
      <c r="U825" s="438">
        <f t="shared" ca="1" si="270"/>
        <v>0</v>
      </c>
      <c r="V825" s="450" t="str">
        <f t="shared" si="272"/>
        <v/>
      </c>
      <c r="W825" s="451">
        <f t="shared" ca="1" si="276"/>
        <v>0</v>
      </c>
      <c r="X825" s="451" t="e">
        <f t="shared" ca="1" si="277"/>
        <v>#VALUE!</v>
      </c>
    </row>
    <row r="826" spans="1:24">
      <c r="A826" s="615"/>
      <c r="B826" s="621"/>
      <c r="C826" s="595" t="str">
        <f>IF($B826="","",IFERROR(VLOOKUP($B826,SERVIÇOS!$A:$F,2,0),IFERROR(VLOOKUP($B826,'COMPOSIÇÕES COMPLEMENTARES '!$C:$K,2,0),"")))</f>
        <v/>
      </c>
      <c r="D826" s="617" t="str">
        <f>IF($B826="","",IFERROR(VLOOKUP($B826,SERVIÇOS!$A:$F,3,0),IFERROR(VLOOKUP($B826,'COMPOSIÇÕES COMPLEMENTARES '!$C:$K,3,0),"")))</f>
        <v/>
      </c>
      <c r="E826" s="618"/>
      <c r="F826" s="619" t="str">
        <f>IF($B826="","",IFERROR(VLOOKUP($B826,SERVIÇOS!$A:$F,4,0),IFERROR(VLOOKUP($B826,'COMPOSIÇÕES COMPLEMENTARES '!$C:$K,6,0),"")))</f>
        <v/>
      </c>
      <c r="G826" s="619" t="str">
        <f>IF($B826="","",IFERROR(VLOOKUP($B826,SERVIÇOS!$A:$F,5,0),IFERROR(VLOOKUP($B826,'COMPOSIÇÕES COMPLEMENTARES '!$C:$K,7,0),"")))</f>
        <v/>
      </c>
      <c r="H826" s="619" t="str">
        <f t="shared" si="271"/>
        <v/>
      </c>
      <c r="I826" s="619" t="str">
        <f t="shared" si="278"/>
        <v/>
      </c>
      <c r="J826" s="619" t="str">
        <f t="shared" si="279"/>
        <v/>
      </c>
      <c r="K826" s="619" t="str">
        <f t="shared" si="280"/>
        <v/>
      </c>
      <c r="L826" s="619"/>
      <c r="N826" s="433"/>
      <c r="O826" s="434" t="str">
        <f t="shared" si="273"/>
        <v/>
      </c>
      <c r="P826" s="433"/>
      <c r="Q826" s="435" t="str">
        <f t="shared" si="274"/>
        <v/>
      </c>
      <c r="R826" s="433"/>
      <c r="S826" s="436" t="str">
        <f t="shared" si="275"/>
        <v/>
      </c>
      <c r="T826" s="437">
        <f ca="1">SUMIF($N$8:S$9,"QUANT.",N826:S826)</f>
        <v>0</v>
      </c>
      <c r="U826" s="438">
        <f t="shared" ca="1" si="270"/>
        <v>0</v>
      </c>
      <c r="V826" s="450" t="str">
        <f t="shared" si="272"/>
        <v/>
      </c>
      <c r="W826" s="451">
        <f t="shared" ca="1" si="276"/>
        <v>0</v>
      </c>
      <c r="X826" s="451" t="e">
        <f t="shared" ca="1" si="277"/>
        <v>#VALUE!</v>
      </c>
    </row>
    <row r="827" spans="1:24">
      <c r="A827" s="615"/>
      <c r="B827" s="621"/>
      <c r="C827" s="595" t="str">
        <f>IF($B827="","",IFERROR(VLOOKUP($B827,SERVIÇOS!$A:$F,2,0),IFERROR(VLOOKUP($B827,'COMPOSIÇÕES COMPLEMENTARES '!$C:$K,2,0),"")))</f>
        <v/>
      </c>
      <c r="D827" s="617" t="str">
        <f>IF($B827="","",IFERROR(VLOOKUP($B827,SERVIÇOS!$A:$F,3,0),IFERROR(VLOOKUP($B827,'COMPOSIÇÕES COMPLEMENTARES '!$C:$K,3,0),"")))</f>
        <v/>
      </c>
      <c r="E827" s="618"/>
      <c r="F827" s="619" t="str">
        <f>IF($B827="","",IFERROR(VLOOKUP($B827,SERVIÇOS!$A:$F,4,0),IFERROR(VLOOKUP($B827,'COMPOSIÇÕES COMPLEMENTARES '!$C:$K,6,0),"")))</f>
        <v/>
      </c>
      <c r="G827" s="619" t="str">
        <f>IF($B827="","",IFERROR(VLOOKUP($B827,SERVIÇOS!$A:$F,5,0),IFERROR(VLOOKUP($B827,'COMPOSIÇÕES COMPLEMENTARES '!$C:$K,7,0),"")))</f>
        <v/>
      </c>
      <c r="H827" s="619" t="str">
        <f t="shared" si="271"/>
        <v/>
      </c>
      <c r="I827" s="619" t="str">
        <f t="shared" si="278"/>
        <v/>
      </c>
      <c r="J827" s="619" t="str">
        <f t="shared" si="279"/>
        <v/>
      </c>
      <c r="K827" s="619" t="str">
        <f t="shared" si="280"/>
        <v/>
      </c>
      <c r="L827" s="619"/>
      <c r="N827" s="433"/>
      <c r="O827" s="434" t="str">
        <f t="shared" si="273"/>
        <v/>
      </c>
      <c r="P827" s="433"/>
      <c r="Q827" s="435" t="str">
        <f t="shared" si="274"/>
        <v/>
      </c>
      <c r="R827" s="433"/>
      <c r="S827" s="436" t="str">
        <f t="shared" si="275"/>
        <v/>
      </c>
      <c r="T827" s="437">
        <f ca="1">SUMIF($N$8:S$9,"QUANT.",N827:S827)</f>
        <v>0</v>
      </c>
      <c r="U827" s="438">
        <f t="shared" ca="1" si="270"/>
        <v>0</v>
      </c>
      <c r="V827" s="450" t="str">
        <f t="shared" si="272"/>
        <v/>
      </c>
      <c r="W827" s="451">
        <f t="shared" ca="1" si="276"/>
        <v>0</v>
      </c>
      <c r="X827" s="451" t="e">
        <f t="shared" ca="1" si="277"/>
        <v>#VALUE!</v>
      </c>
    </row>
    <row r="828" spans="1:24">
      <c r="A828" s="615"/>
      <c r="B828" s="621"/>
      <c r="C828" s="595" t="str">
        <f>IF($B828="","",IFERROR(VLOOKUP($B828,SERVIÇOS!$A:$F,2,0),IFERROR(VLOOKUP($B828,'COMPOSIÇÕES COMPLEMENTARES '!$C:$K,2,0),"")))</f>
        <v/>
      </c>
      <c r="D828" s="617" t="str">
        <f>IF($B828="","",IFERROR(VLOOKUP($B828,SERVIÇOS!$A:$F,3,0),IFERROR(VLOOKUP($B828,'COMPOSIÇÕES COMPLEMENTARES '!$C:$K,3,0),"")))</f>
        <v/>
      </c>
      <c r="E828" s="618"/>
      <c r="F828" s="619" t="str">
        <f>IF($B828="","",IFERROR(VLOOKUP($B828,SERVIÇOS!$A:$F,4,0),IFERROR(VLOOKUP($B828,'COMPOSIÇÕES COMPLEMENTARES '!$C:$K,6,0),"")))</f>
        <v/>
      </c>
      <c r="G828" s="619" t="str">
        <f>IF($B828="","",IFERROR(VLOOKUP($B828,SERVIÇOS!$A:$F,5,0),IFERROR(VLOOKUP($B828,'COMPOSIÇÕES COMPLEMENTARES '!$C:$K,7,0),"")))</f>
        <v/>
      </c>
      <c r="H828" s="619" t="str">
        <f t="shared" si="271"/>
        <v/>
      </c>
      <c r="I828" s="619" t="str">
        <f t="shared" si="278"/>
        <v/>
      </c>
      <c r="J828" s="619" t="str">
        <f t="shared" si="279"/>
        <v/>
      </c>
      <c r="K828" s="619" t="str">
        <f t="shared" si="280"/>
        <v/>
      </c>
      <c r="L828" s="619"/>
      <c r="N828" s="433"/>
      <c r="O828" s="434" t="str">
        <f t="shared" si="273"/>
        <v/>
      </c>
      <c r="P828" s="433"/>
      <c r="Q828" s="435" t="str">
        <f t="shared" si="274"/>
        <v/>
      </c>
      <c r="R828" s="433"/>
      <c r="S828" s="436" t="str">
        <f t="shared" si="275"/>
        <v/>
      </c>
      <c r="T828" s="437">
        <f ca="1">SUMIF($N$8:S$9,"QUANT.",N828:S828)</f>
        <v>0</v>
      </c>
      <c r="U828" s="438">
        <f t="shared" ca="1" si="270"/>
        <v>0</v>
      </c>
      <c r="V828" s="450" t="str">
        <f t="shared" si="272"/>
        <v/>
      </c>
      <c r="W828" s="451">
        <f t="shared" ca="1" si="276"/>
        <v>0</v>
      </c>
      <c r="X828" s="451" t="e">
        <f t="shared" ca="1" si="277"/>
        <v>#VALUE!</v>
      </c>
    </row>
    <row r="829" spans="1:24">
      <c r="A829" s="615"/>
      <c r="B829" s="621"/>
      <c r="C829" s="595" t="str">
        <f>IF($B829="","",IFERROR(VLOOKUP($B829,SERVIÇOS!$A:$F,2,0),IFERROR(VLOOKUP($B829,'COMPOSIÇÕES COMPLEMENTARES '!$C:$K,2,0),"")))</f>
        <v/>
      </c>
      <c r="D829" s="617" t="str">
        <f>IF($B829="","",IFERROR(VLOOKUP($B829,SERVIÇOS!$A:$F,3,0),IFERROR(VLOOKUP($B829,'COMPOSIÇÕES COMPLEMENTARES '!$C:$K,3,0),"")))</f>
        <v/>
      </c>
      <c r="E829" s="618"/>
      <c r="F829" s="619" t="str">
        <f>IF($B829="","",IFERROR(VLOOKUP($B829,SERVIÇOS!$A:$F,4,0),IFERROR(VLOOKUP($B829,'COMPOSIÇÕES COMPLEMENTARES '!$C:$K,6,0),"")))</f>
        <v/>
      </c>
      <c r="G829" s="619" t="str">
        <f>IF($B829="","",IFERROR(VLOOKUP($B829,SERVIÇOS!$A:$F,5,0),IFERROR(VLOOKUP($B829,'COMPOSIÇÕES COMPLEMENTARES '!$C:$K,7,0),"")))</f>
        <v/>
      </c>
      <c r="H829" s="619" t="str">
        <f t="shared" si="271"/>
        <v/>
      </c>
      <c r="I829" s="619" t="str">
        <f t="shared" si="278"/>
        <v/>
      </c>
      <c r="J829" s="619" t="str">
        <f t="shared" si="279"/>
        <v/>
      </c>
      <c r="K829" s="619" t="str">
        <f t="shared" si="280"/>
        <v/>
      </c>
      <c r="L829" s="619"/>
      <c r="N829" s="433"/>
      <c r="O829" s="434" t="str">
        <f t="shared" si="273"/>
        <v/>
      </c>
      <c r="P829" s="433"/>
      <c r="Q829" s="435" t="str">
        <f t="shared" si="274"/>
        <v/>
      </c>
      <c r="R829" s="433"/>
      <c r="S829" s="436" t="str">
        <f t="shared" si="275"/>
        <v/>
      </c>
      <c r="T829" s="437">
        <f ca="1">SUMIF($N$8:S$9,"QUANT.",N829:S829)</f>
        <v>0</v>
      </c>
      <c r="U829" s="438">
        <f t="shared" ca="1" si="270"/>
        <v>0</v>
      </c>
      <c r="V829" s="450" t="str">
        <f t="shared" si="272"/>
        <v/>
      </c>
      <c r="W829" s="451">
        <f t="shared" ca="1" si="276"/>
        <v>0</v>
      </c>
      <c r="X829" s="451" t="e">
        <f t="shared" ca="1" si="277"/>
        <v>#VALUE!</v>
      </c>
    </row>
    <row r="830" spans="1:24">
      <c r="A830" s="615"/>
      <c r="B830" s="621"/>
      <c r="C830" s="595" t="str">
        <f>IF($B830="","",IFERROR(VLOOKUP($B830,SERVIÇOS!$A:$F,2,0),IFERROR(VLOOKUP($B830,'COMPOSIÇÕES COMPLEMENTARES '!$C:$K,2,0),"")))</f>
        <v/>
      </c>
      <c r="D830" s="617" t="str">
        <f>IF($B830="","",IFERROR(VLOOKUP($B830,SERVIÇOS!$A:$F,3,0),IFERROR(VLOOKUP($B830,'COMPOSIÇÕES COMPLEMENTARES '!$C:$K,3,0),"")))</f>
        <v/>
      </c>
      <c r="E830" s="618"/>
      <c r="F830" s="619" t="str">
        <f>IF($B830="","",IFERROR(VLOOKUP($B830,SERVIÇOS!$A:$F,4,0),IFERROR(VLOOKUP($B830,'COMPOSIÇÕES COMPLEMENTARES '!$C:$K,6,0),"")))</f>
        <v/>
      </c>
      <c r="G830" s="619" t="str">
        <f>IF($B830="","",IFERROR(VLOOKUP($B830,SERVIÇOS!$A:$F,5,0),IFERROR(VLOOKUP($B830,'COMPOSIÇÕES COMPLEMENTARES '!$C:$K,7,0),"")))</f>
        <v/>
      </c>
      <c r="H830" s="619" t="str">
        <f t="shared" si="271"/>
        <v/>
      </c>
      <c r="I830" s="619" t="str">
        <f t="shared" si="278"/>
        <v/>
      </c>
      <c r="J830" s="619" t="str">
        <f t="shared" si="279"/>
        <v/>
      </c>
      <c r="K830" s="619" t="str">
        <f t="shared" si="280"/>
        <v/>
      </c>
      <c r="L830" s="619"/>
      <c r="N830" s="433"/>
      <c r="O830" s="434" t="str">
        <f t="shared" si="273"/>
        <v/>
      </c>
      <c r="P830" s="433"/>
      <c r="Q830" s="435" t="str">
        <f t="shared" si="274"/>
        <v/>
      </c>
      <c r="R830" s="433"/>
      <c r="S830" s="436" t="str">
        <f t="shared" si="275"/>
        <v/>
      </c>
      <c r="T830" s="437">
        <f ca="1">SUMIF($N$8:S$9,"QUANT.",N830:S830)</f>
        <v>0</v>
      </c>
      <c r="U830" s="438">
        <f t="shared" ref="U830:U893" ca="1" si="281">SUMIF($N$8:$S$9,"CUSTO",N830:S830)</f>
        <v>0</v>
      </c>
      <c r="V830" s="450" t="str">
        <f t="shared" si="272"/>
        <v/>
      </c>
      <c r="W830" s="451">
        <f t="shared" ca="1" si="276"/>
        <v>0</v>
      </c>
      <c r="X830" s="451" t="e">
        <f t="shared" ca="1" si="277"/>
        <v>#VALUE!</v>
      </c>
    </row>
    <row r="831" spans="1:24">
      <c r="A831" s="615"/>
      <c r="B831" s="621"/>
      <c r="C831" s="595" t="str">
        <f>IF($B831="","",IFERROR(VLOOKUP($B831,SERVIÇOS!$A:$F,2,0),IFERROR(VLOOKUP($B831,'COMPOSIÇÕES COMPLEMENTARES '!$C:$K,2,0),"")))</f>
        <v/>
      </c>
      <c r="D831" s="617" t="str">
        <f>IF($B831="","",IFERROR(VLOOKUP($B831,SERVIÇOS!$A:$F,3,0),IFERROR(VLOOKUP($B831,'COMPOSIÇÕES COMPLEMENTARES '!$C:$K,3,0),"")))</f>
        <v/>
      </c>
      <c r="E831" s="618"/>
      <c r="F831" s="619" t="str">
        <f>IF($B831="","",IFERROR(VLOOKUP($B831,SERVIÇOS!$A:$F,4,0),IFERROR(VLOOKUP($B831,'COMPOSIÇÕES COMPLEMENTARES '!$C:$K,6,0),"")))</f>
        <v/>
      </c>
      <c r="G831" s="619" t="str">
        <f>IF($B831="","",IFERROR(VLOOKUP($B831,SERVIÇOS!$A:$F,5,0),IFERROR(VLOOKUP($B831,'COMPOSIÇÕES COMPLEMENTARES '!$C:$K,7,0),"")))</f>
        <v/>
      </c>
      <c r="H831" s="619" t="str">
        <f t="shared" ref="H831:H894" si="282">IF(E831="","",F831+G831)</f>
        <v/>
      </c>
      <c r="I831" s="619" t="str">
        <f t="shared" si="278"/>
        <v/>
      </c>
      <c r="J831" s="619" t="str">
        <f t="shared" si="279"/>
        <v/>
      </c>
      <c r="K831" s="619" t="str">
        <f t="shared" si="280"/>
        <v/>
      </c>
      <c r="L831" s="619"/>
      <c r="N831" s="433"/>
      <c r="O831" s="434" t="str">
        <f t="shared" si="273"/>
        <v/>
      </c>
      <c r="P831" s="433"/>
      <c r="Q831" s="435" t="str">
        <f t="shared" si="274"/>
        <v/>
      </c>
      <c r="R831" s="433"/>
      <c r="S831" s="436" t="str">
        <f t="shared" si="275"/>
        <v/>
      </c>
      <c r="T831" s="437">
        <f ca="1">SUMIF($N$8:S$9,"QUANT.",N831:S831)</f>
        <v>0</v>
      </c>
      <c r="U831" s="438">
        <f t="shared" ca="1" si="281"/>
        <v>0</v>
      </c>
      <c r="V831" s="450" t="str">
        <f t="shared" ref="V831:V894" si="283">IF(B831&lt;&gt;"",IF(U831=0,"MEDIR",IF(K831-U831=0,"OK",IF(K831-U831&gt;0,"MEDIR","ALERTA!"))),"")</f>
        <v/>
      </c>
      <c r="W831" s="451">
        <f t="shared" ca="1" si="276"/>
        <v>0</v>
      </c>
      <c r="X831" s="451" t="e">
        <f t="shared" ca="1" si="277"/>
        <v>#VALUE!</v>
      </c>
    </row>
    <row r="832" spans="1:24">
      <c r="A832" s="615"/>
      <c r="B832" s="621"/>
      <c r="C832" s="595" t="str">
        <f>IF($B832="","",IFERROR(VLOOKUP($B832,SERVIÇOS!$A:$F,2,0),IFERROR(VLOOKUP($B832,'COMPOSIÇÕES COMPLEMENTARES '!$C:$K,2,0),"")))</f>
        <v/>
      </c>
      <c r="D832" s="617" t="str">
        <f>IF($B832="","",IFERROR(VLOOKUP($B832,SERVIÇOS!$A:$F,3,0),IFERROR(VLOOKUP($B832,'COMPOSIÇÕES COMPLEMENTARES '!$C:$K,3,0),"")))</f>
        <v/>
      </c>
      <c r="E832" s="618"/>
      <c r="F832" s="619" t="str">
        <f>IF($B832="","",IFERROR(VLOOKUP($B832,SERVIÇOS!$A:$F,4,0),IFERROR(VLOOKUP($B832,'COMPOSIÇÕES COMPLEMENTARES '!$C:$K,6,0),"")))</f>
        <v/>
      </c>
      <c r="G832" s="619" t="str">
        <f>IF($B832="","",IFERROR(VLOOKUP($B832,SERVIÇOS!$A:$F,5,0),IFERROR(VLOOKUP($B832,'COMPOSIÇÕES COMPLEMENTARES '!$C:$K,7,0),"")))</f>
        <v/>
      </c>
      <c r="H832" s="619" t="str">
        <f t="shared" si="282"/>
        <v/>
      </c>
      <c r="I832" s="619" t="str">
        <f t="shared" si="278"/>
        <v/>
      </c>
      <c r="J832" s="619" t="str">
        <f t="shared" si="279"/>
        <v/>
      </c>
      <c r="K832" s="619" t="str">
        <f t="shared" si="280"/>
        <v/>
      </c>
      <c r="L832" s="619"/>
      <c r="N832" s="433"/>
      <c r="O832" s="434" t="str">
        <f t="shared" ref="O832:O895" si="284">IF(OR(N832="",$K832=""),"",(N832/$E832)*$K832)</f>
        <v/>
      </c>
      <c r="P832" s="433"/>
      <c r="Q832" s="435" t="str">
        <f t="shared" ref="Q832:Q895" si="285">IF(OR(P832="",$K832=""),"",(P832/$E832)*$K832)</f>
        <v/>
      </c>
      <c r="R832" s="433"/>
      <c r="S832" s="436" t="str">
        <f t="shared" ref="S832:S895" si="286">IF(OR(R832="",$K832=""),"",(R832/$E832)*$K832)</f>
        <v/>
      </c>
      <c r="T832" s="437">
        <f ca="1">SUMIF($N$8:S$9,"QUANT.",N832:S832)</f>
        <v>0</v>
      </c>
      <c r="U832" s="438">
        <f t="shared" ca="1" si="281"/>
        <v>0</v>
      </c>
      <c r="V832" s="450" t="str">
        <f t="shared" si="283"/>
        <v/>
      </c>
      <c r="W832" s="451">
        <f t="shared" ref="W832:W895" ca="1" si="287">IF(T832="",0,E832-T832)</f>
        <v>0</v>
      </c>
      <c r="X832" s="451" t="e">
        <f t="shared" ref="X832:X895" ca="1" si="288">IF(U832="",0,K832-U832)</f>
        <v>#VALUE!</v>
      </c>
    </row>
    <row r="833" spans="1:24">
      <c r="A833" s="615"/>
      <c r="B833" s="621"/>
      <c r="C833" s="595" t="str">
        <f>IF($B833="","",IFERROR(VLOOKUP($B833,SERVIÇOS!$A:$F,2,0),IFERROR(VLOOKUP($B833,'COMPOSIÇÕES COMPLEMENTARES '!$C:$K,2,0),"")))</f>
        <v/>
      </c>
      <c r="D833" s="617" t="str">
        <f>IF($B833="","",IFERROR(VLOOKUP($B833,SERVIÇOS!$A:$F,3,0),IFERROR(VLOOKUP($B833,'COMPOSIÇÕES COMPLEMENTARES '!$C:$K,3,0),"")))</f>
        <v/>
      </c>
      <c r="E833" s="618"/>
      <c r="F833" s="619" t="str">
        <f>IF($B833="","",IFERROR(VLOOKUP($B833,SERVIÇOS!$A:$F,4,0),IFERROR(VLOOKUP($B833,'COMPOSIÇÕES COMPLEMENTARES '!$C:$K,6,0),"")))</f>
        <v/>
      </c>
      <c r="G833" s="619" t="str">
        <f>IF($B833="","",IFERROR(VLOOKUP($B833,SERVIÇOS!$A:$F,5,0),IFERROR(VLOOKUP($B833,'COMPOSIÇÕES COMPLEMENTARES '!$C:$K,7,0),"")))</f>
        <v/>
      </c>
      <c r="H833" s="619" t="str">
        <f t="shared" si="282"/>
        <v/>
      </c>
      <c r="I833" s="619" t="str">
        <f t="shared" si="278"/>
        <v/>
      </c>
      <c r="J833" s="619" t="str">
        <f t="shared" si="279"/>
        <v/>
      </c>
      <c r="K833" s="619" t="str">
        <f t="shared" si="280"/>
        <v/>
      </c>
      <c r="L833" s="619"/>
      <c r="N833" s="433"/>
      <c r="O833" s="434" t="str">
        <f t="shared" si="284"/>
        <v/>
      </c>
      <c r="P833" s="433"/>
      <c r="Q833" s="435" t="str">
        <f t="shared" si="285"/>
        <v/>
      </c>
      <c r="R833" s="433"/>
      <c r="S833" s="436" t="str">
        <f t="shared" si="286"/>
        <v/>
      </c>
      <c r="T833" s="437">
        <f ca="1">SUMIF($N$8:S$9,"QUANT.",N833:S833)</f>
        <v>0</v>
      </c>
      <c r="U833" s="438">
        <f t="shared" ca="1" si="281"/>
        <v>0</v>
      </c>
      <c r="V833" s="450" t="str">
        <f t="shared" si="283"/>
        <v/>
      </c>
      <c r="W833" s="451">
        <f t="shared" ca="1" si="287"/>
        <v>0</v>
      </c>
      <c r="X833" s="451" t="e">
        <f t="shared" ca="1" si="288"/>
        <v>#VALUE!</v>
      </c>
    </row>
    <row r="834" spans="1:24">
      <c r="A834" s="615"/>
      <c r="B834" s="621"/>
      <c r="C834" s="595" t="str">
        <f>IF($B834="","",IFERROR(VLOOKUP($B834,SERVIÇOS!$A:$F,2,0),IFERROR(VLOOKUP($B834,'COMPOSIÇÕES COMPLEMENTARES '!$C:$K,2,0),"")))</f>
        <v/>
      </c>
      <c r="D834" s="617" t="str">
        <f>IF($B834="","",IFERROR(VLOOKUP($B834,SERVIÇOS!$A:$F,3,0),IFERROR(VLOOKUP($B834,'COMPOSIÇÕES COMPLEMENTARES '!$C:$K,3,0),"")))</f>
        <v/>
      </c>
      <c r="E834" s="618"/>
      <c r="F834" s="619" t="str">
        <f>IF($B834="","",IFERROR(VLOOKUP($B834,SERVIÇOS!$A:$F,4,0),IFERROR(VLOOKUP($B834,'COMPOSIÇÕES COMPLEMENTARES '!$C:$K,6,0),"")))</f>
        <v/>
      </c>
      <c r="G834" s="619" t="str">
        <f>IF($B834="","",IFERROR(VLOOKUP($B834,SERVIÇOS!$A:$F,5,0),IFERROR(VLOOKUP($B834,'COMPOSIÇÕES COMPLEMENTARES '!$C:$K,7,0),"")))</f>
        <v/>
      </c>
      <c r="H834" s="619" t="str">
        <f t="shared" si="282"/>
        <v/>
      </c>
      <c r="I834" s="619" t="str">
        <f t="shared" si="278"/>
        <v/>
      </c>
      <c r="J834" s="619" t="str">
        <f t="shared" si="279"/>
        <v/>
      </c>
      <c r="K834" s="619" t="str">
        <f t="shared" si="280"/>
        <v/>
      </c>
      <c r="L834" s="619"/>
      <c r="N834" s="433"/>
      <c r="O834" s="434" t="str">
        <f t="shared" si="284"/>
        <v/>
      </c>
      <c r="P834" s="433"/>
      <c r="Q834" s="435" t="str">
        <f t="shared" si="285"/>
        <v/>
      </c>
      <c r="R834" s="433"/>
      <c r="S834" s="436" t="str">
        <f t="shared" si="286"/>
        <v/>
      </c>
      <c r="T834" s="437">
        <f ca="1">SUMIF($N$8:S$9,"QUANT.",N834:S834)</f>
        <v>0</v>
      </c>
      <c r="U834" s="438">
        <f t="shared" ca="1" si="281"/>
        <v>0</v>
      </c>
      <c r="V834" s="450" t="str">
        <f t="shared" si="283"/>
        <v/>
      </c>
      <c r="W834" s="451">
        <f t="shared" ca="1" si="287"/>
        <v>0</v>
      </c>
      <c r="X834" s="451" t="e">
        <f t="shared" ca="1" si="288"/>
        <v>#VALUE!</v>
      </c>
    </row>
    <row r="835" spans="1:24">
      <c r="A835" s="615"/>
      <c r="B835" s="621"/>
      <c r="C835" s="595" t="str">
        <f>IF($B835="","",IFERROR(VLOOKUP($B835,SERVIÇOS!$A:$F,2,0),IFERROR(VLOOKUP($B835,'COMPOSIÇÕES COMPLEMENTARES '!$C:$K,2,0),"")))</f>
        <v/>
      </c>
      <c r="D835" s="617" t="str">
        <f>IF($B835="","",IFERROR(VLOOKUP($B835,SERVIÇOS!$A:$F,3,0),IFERROR(VLOOKUP($B835,'COMPOSIÇÕES COMPLEMENTARES '!$C:$K,3,0),"")))</f>
        <v/>
      </c>
      <c r="E835" s="618"/>
      <c r="F835" s="619" t="str">
        <f>IF($B835="","",IFERROR(VLOOKUP($B835,SERVIÇOS!$A:$F,4,0),IFERROR(VLOOKUP($B835,'COMPOSIÇÕES COMPLEMENTARES '!$C:$K,6,0),"")))</f>
        <v/>
      </c>
      <c r="G835" s="619" t="str">
        <f>IF($B835="","",IFERROR(VLOOKUP($B835,SERVIÇOS!$A:$F,5,0),IFERROR(VLOOKUP($B835,'COMPOSIÇÕES COMPLEMENTARES '!$C:$K,7,0),"")))</f>
        <v/>
      </c>
      <c r="H835" s="619" t="str">
        <f t="shared" si="282"/>
        <v/>
      </c>
      <c r="I835" s="619" t="str">
        <f t="shared" si="278"/>
        <v/>
      </c>
      <c r="J835" s="619" t="str">
        <f t="shared" si="279"/>
        <v/>
      </c>
      <c r="K835" s="619" t="str">
        <f t="shared" si="280"/>
        <v/>
      </c>
      <c r="L835" s="619"/>
      <c r="N835" s="433"/>
      <c r="O835" s="434" t="str">
        <f t="shared" si="284"/>
        <v/>
      </c>
      <c r="P835" s="433"/>
      <c r="Q835" s="435" t="str">
        <f t="shared" si="285"/>
        <v/>
      </c>
      <c r="R835" s="433"/>
      <c r="S835" s="436" t="str">
        <f t="shared" si="286"/>
        <v/>
      </c>
      <c r="T835" s="437">
        <f ca="1">SUMIF($N$8:S$9,"QUANT.",N835:S835)</f>
        <v>0</v>
      </c>
      <c r="U835" s="438">
        <f t="shared" ca="1" si="281"/>
        <v>0</v>
      </c>
      <c r="V835" s="450" t="str">
        <f t="shared" si="283"/>
        <v/>
      </c>
      <c r="W835" s="451">
        <f t="shared" ca="1" si="287"/>
        <v>0</v>
      </c>
      <c r="X835" s="451" t="e">
        <f t="shared" ca="1" si="288"/>
        <v>#VALUE!</v>
      </c>
    </row>
    <row r="836" spans="1:24">
      <c r="A836" s="615"/>
      <c r="B836" s="621"/>
      <c r="C836" s="595" t="str">
        <f>IF($B836="","",IFERROR(VLOOKUP($B836,SERVIÇOS!$A:$F,2,0),IFERROR(VLOOKUP($B836,'COMPOSIÇÕES COMPLEMENTARES '!$C:$K,2,0),"")))</f>
        <v/>
      </c>
      <c r="D836" s="617" t="str">
        <f>IF($B836="","",IFERROR(VLOOKUP($B836,SERVIÇOS!$A:$F,3,0),IFERROR(VLOOKUP($B836,'COMPOSIÇÕES COMPLEMENTARES '!$C:$K,3,0),"")))</f>
        <v/>
      </c>
      <c r="E836" s="618"/>
      <c r="F836" s="619" t="str">
        <f>IF($B836="","",IFERROR(VLOOKUP($B836,SERVIÇOS!$A:$F,4,0),IFERROR(VLOOKUP($B836,'COMPOSIÇÕES COMPLEMENTARES '!$C:$K,6,0),"")))</f>
        <v/>
      </c>
      <c r="G836" s="619" t="str">
        <f>IF($B836="","",IFERROR(VLOOKUP($B836,SERVIÇOS!$A:$F,5,0),IFERROR(VLOOKUP($B836,'COMPOSIÇÕES COMPLEMENTARES '!$C:$K,7,0),"")))</f>
        <v/>
      </c>
      <c r="H836" s="619" t="str">
        <f t="shared" si="282"/>
        <v/>
      </c>
      <c r="I836" s="619" t="str">
        <f t="shared" si="278"/>
        <v/>
      </c>
      <c r="J836" s="619" t="str">
        <f t="shared" si="279"/>
        <v/>
      </c>
      <c r="K836" s="619" t="str">
        <f t="shared" si="280"/>
        <v/>
      </c>
      <c r="L836" s="619"/>
      <c r="N836" s="433"/>
      <c r="O836" s="434" t="str">
        <f t="shared" si="284"/>
        <v/>
      </c>
      <c r="P836" s="433"/>
      <c r="Q836" s="435" t="str">
        <f t="shared" si="285"/>
        <v/>
      </c>
      <c r="R836" s="433"/>
      <c r="S836" s="436" t="str">
        <f t="shared" si="286"/>
        <v/>
      </c>
      <c r="T836" s="437">
        <f ca="1">SUMIF($N$8:S$9,"QUANT.",N836:S836)</f>
        <v>0</v>
      </c>
      <c r="U836" s="438">
        <f t="shared" ca="1" si="281"/>
        <v>0</v>
      </c>
      <c r="V836" s="450" t="str">
        <f t="shared" si="283"/>
        <v/>
      </c>
      <c r="W836" s="451">
        <f t="shared" ca="1" si="287"/>
        <v>0</v>
      </c>
      <c r="X836" s="451" t="e">
        <f t="shared" ca="1" si="288"/>
        <v>#VALUE!</v>
      </c>
    </row>
    <row r="837" spans="1:24">
      <c r="A837" s="615"/>
      <c r="B837" s="621"/>
      <c r="C837" s="595" t="str">
        <f>IF($B837="","",IFERROR(VLOOKUP($B837,SERVIÇOS!$A:$F,2,0),IFERROR(VLOOKUP($B837,'COMPOSIÇÕES COMPLEMENTARES '!$C:$K,2,0),"")))</f>
        <v/>
      </c>
      <c r="D837" s="617" t="str">
        <f>IF($B837="","",IFERROR(VLOOKUP($B837,SERVIÇOS!$A:$F,3,0),IFERROR(VLOOKUP($B837,'COMPOSIÇÕES COMPLEMENTARES '!$C:$K,3,0),"")))</f>
        <v/>
      </c>
      <c r="E837" s="618"/>
      <c r="F837" s="619" t="str">
        <f>IF($B837="","",IFERROR(VLOOKUP($B837,SERVIÇOS!$A:$F,4,0),IFERROR(VLOOKUP($B837,'COMPOSIÇÕES COMPLEMENTARES '!$C:$K,6,0),"")))</f>
        <v/>
      </c>
      <c r="G837" s="619" t="str">
        <f>IF($B837="","",IFERROR(VLOOKUP($B837,SERVIÇOS!$A:$F,5,0),IFERROR(VLOOKUP($B837,'COMPOSIÇÕES COMPLEMENTARES '!$C:$K,7,0),"")))</f>
        <v/>
      </c>
      <c r="H837" s="619" t="str">
        <f t="shared" si="282"/>
        <v/>
      </c>
      <c r="I837" s="619" t="str">
        <f t="shared" si="278"/>
        <v/>
      </c>
      <c r="J837" s="619" t="str">
        <f t="shared" si="279"/>
        <v/>
      </c>
      <c r="K837" s="619" t="str">
        <f t="shared" si="280"/>
        <v/>
      </c>
      <c r="L837" s="619"/>
      <c r="N837" s="433"/>
      <c r="O837" s="434" t="str">
        <f t="shared" si="284"/>
        <v/>
      </c>
      <c r="P837" s="433"/>
      <c r="Q837" s="435" t="str">
        <f t="shared" si="285"/>
        <v/>
      </c>
      <c r="R837" s="433"/>
      <c r="S837" s="436" t="str">
        <f t="shared" si="286"/>
        <v/>
      </c>
      <c r="T837" s="437">
        <f ca="1">SUMIF($N$8:S$9,"QUANT.",N837:S837)</f>
        <v>0</v>
      </c>
      <c r="U837" s="438">
        <f t="shared" ca="1" si="281"/>
        <v>0</v>
      </c>
      <c r="V837" s="450" t="str">
        <f t="shared" si="283"/>
        <v/>
      </c>
      <c r="W837" s="451">
        <f t="shared" ca="1" si="287"/>
        <v>0</v>
      </c>
      <c r="X837" s="451" t="e">
        <f t="shared" ca="1" si="288"/>
        <v>#VALUE!</v>
      </c>
    </row>
    <row r="838" spans="1:24">
      <c r="A838" s="615"/>
      <c r="B838" s="621"/>
      <c r="C838" s="595" t="str">
        <f>IF($B838="","",IFERROR(VLOOKUP($B838,SERVIÇOS!$A:$F,2,0),IFERROR(VLOOKUP($B838,'COMPOSIÇÕES COMPLEMENTARES '!$C:$K,2,0),"")))</f>
        <v/>
      </c>
      <c r="D838" s="617" t="str">
        <f>IF($B838="","",IFERROR(VLOOKUP($B838,SERVIÇOS!$A:$F,3,0),IFERROR(VLOOKUP($B838,'COMPOSIÇÕES COMPLEMENTARES '!$C:$K,3,0),"")))</f>
        <v/>
      </c>
      <c r="E838" s="618"/>
      <c r="F838" s="619" t="str">
        <f>IF($B838="","",IFERROR(VLOOKUP($B838,SERVIÇOS!$A:$F,4,0),IFERROR(VLOOKUP($B838,'COMPOSIÇÕES COMPLEMENTARES '!$C:$K,6,0),"")))</f>
        <v/>
      </c>
      <c r="G838" s="619" t="str">
        <f>IF($B838="","",IFERROR(VLOOKUP($B838,SERVIÇOS!$A:$F,5,0),IFERROR(VLOOKUP($B838,'COMPOSIÇÕES COMPLEMENTARES '!$C:$K,7,0),"")))</f>
        <v/>
      </c>
      <c r="H838" s="619" t="str">
        <f t="shared" si="282"/>
        <v/>
      </c>
      <c r="I838" s="619" t="str">
        <f t="shared" si="278"/>
        <v/>
      </c>
      <c r="J838" s="619" t="str">
        <f t="shared" si="279"/>
        <v/>
      </c>
      <c r="K838" s="619" t="str">
        <f t="shared" si="280"/>
        <v/>
      </c>
      <c r="L838" s="619"/>
      <c r="N838" s="433"/>
      <c r="O838" s="434" t="str">
        <f t="shared" si="284"/>
        <v/>
      </c>
      <c r="P838" s="433"/>
      <c r="Q838" s="435" t="str">
        <f t="shared" si="285"/>
        <v/>
      </c>
      <c r="R838" s="433"/>
      <c r="S838" s="436" t="str">
        <f t="shared" si="286"/>
        <v/>
      </c>
      <c r="T838" s="437">
        <f ca="1">SUMIF($N$8:S$9,"QUANT.",N838:S838)</f>
        <v>0</v>
      </c>
      <c r="U838" s="438">
        <f t="shared" ca="1" si="281"/>
        <v>0</v>
      </c>
      <c r="V838" s="450" t="str">
        <f t="shared" si="283"/>
        <v/>
      </c>
      <c r="W838" s="451">
        <f t="shared" ca="1" si="287"/>
        <v>0</v>
      </c>
      <c r="X838" s="451" t="e">
        <f t="shared" ca="1" si="288"/>
        <v>#VALUE!</v>
      </c>
    </row>
    <row r="839" spans="1:24">
      <c r="A839" s="615"/>
      <c r="B839" s="621"/>
      <c r="C839" s="595" t="str">
        <f>IF($B839="","",IFERROR(VLOOKUP($B839,SERVIÇOS!$A:$F,2,0),IFERROR(VLOOKUP($B839,'COMPOSIÇÕES COMPLEMENTARES '!$C:$K,2,0),"")))</f>
        <v/>
      </c>
      <c r="D839" s="617" t="str">
        <f>IF($B839="","",IFERROR(VLOOKUP($B839,SERVIÇOS!$A:$F,3,0),IFERROR(VLOOKUP($B839,'COMPOSIÇÕES COMPLEMENTARES '!$C:$K,3,0),"")))</f>
        <v/>
      </c>
      <c r="E839" s="618"/>
      <c r="F839" s="619" t="str">
        <f>IF($B839="","",IFERROR(VLOOKUP($B839,SERVIÇOS!$A:$F,4,0),IFERROR(VLOOKUP($B839,'COMPOSIÇÕES COMPLEMENTARES '!$C:$K,6,0),"")))</f>
        <v/>
      </c>
      <c r="G839" s="619" t="str">
        <f>IF($B839="","",IFERROR(VLOOKUP($B839,SERVIÇOS!$A:$F,5,0),IFERROR(VLOOKUP($B839,'COMPOSIÇÕES COMPLEMENTARES '!$C:$K,7,0),"")))</f>
        <v/>
      </c>
      <c r="H839" s="619" t="str">
        <f t="shared" si="282"/>
        <v/>
      </c>
      <c r="I839" s="619" t="str">
        <f t="shared" si="278"/>
        <v/>
      </c>
      <c r="J839" s="619" t="str">
        <f t="shared" si="279"/>
        <v/>
      </c>
      <c r="K839" s="619" t="str">
        <f t="shared" si="280"/>
        <v/>
      </c>
      <c r="L839" s="619"/>
      <c r="N839" s="433"/>
      <c r="O839" s="434" t="str">
        <f t="shared" si="284"/>
        <v/>
      </c>
      <c r="P839" s="433"/>
      <c r="Q839" s="435" t="str">
        <f t="shared" si="285"/>
        <v/>
      </c>
      <c r="R839" s="433"/>
      <c r="S839" s="436" t="str">
        <f t="shared" si="286"/>
        <v/>
      </c>
      <c r="T839" s="437">
        <f ca="1">SUMIF($N$8:S$9,"QUANT.",N839:S839)</f>
        <v>0</v>
      </c>
      <c r="U839" s="438">
        <f t="shared" ca="1" si="281"/>
        <v>0</v>
      </c>
      <c r="V839" s="450" t="str">
        <f t="shared" si="283"/>
        <v/>
      </c>
      <c r="W839" s="451">
        <f t="shared" ca="1" si="287"/>
        <v>0</v>
      </c>
      <c r="X839" s="451" t="e">
        <f t="shared" ca="1" si="288"/>
        <v>#VALUE!</v>
      </c>
    </row>
    <row r="840" spans="1:24">
      <c r="A840" s="615"/>
      <c r="B840" s="621"/>
      <c r="C840" s="595" t="str">
        <f>IF($B840="","",IFERROR(VLOOKUP($B840,SERVIÇOS!$A:$F,2,0),IFERROR(VLOOKUP($B840,'COMPOSIÇÕES COMPLEMENTARES '!$C:$K,2,0),"")))</f>
        <v/>
      </c>
      <c r="D840" s="617" t="str">
        <f>IF($B840="","",IFERROR(VLOOKUP($B840,SERVIÇOS!$A:$F,3,0),IFERROR(VLOOKUP($B840,'COMPOSIÇÕES COMPLEMENTARES '!$C:$K,3,0),"")))</f>
        <v/>
      </c>
      <c r="E840" s="618"/>
      <c r="F840" s="619" t="str">
        <f>IF($B840="","",IFERROR(VLOOKUP($B840,SERVIÇOS!$A:$F,4,0),IFERROR(VLOOKUP($B840,'COMPOSIÇÕES COMPLEMENTARES '!$C:$K,6,0),"")))</f>
        <v/>
      </c>
      <c r="G840" s="619" t="str">
        <f>IF($B840="","",IFERROR(VLOOKUP($B840,SERVIÇOS!$A:$F,5,0),IFERROR(VLOOKUP($B840,'COMPOSIÇÕES COMPLEMENTARES '!$C:$K,7,0),"")))</f>
        <v/>
      </c>
      <c r="H840" s="619" t="str">
        <f t="shared" si="282"/>
        <v/>
      </c>
      <c r="I840" s="619" t="str">
        <f t="shared" ref="I840:I903" si="289">IF(E840="","",TRUNC((E840*F840),2))</f>
        <v/>
      </c>
      <c r="J840" s="619" t="str">
        <f t="shared" ref="J840:J903" si="290">IF(E840="","",TRUNC((E840*G840),2))</f>
        <v/>
      </c>
      <c r="K840" s="619" t="str">
        <f t="shared" si="280"/>
        <v/>
      </c>
      <c r="L840" s="619"/>
      <c r="N840" s="433"/>
      <c r="O840" s="434" t="str">
        <f t="shared" si="284"/>
        <v/>
      </c>
      <c r="P840" s="433"/>
      <c r="Q840" s="435" t="str">
        <f t="shared" si="285"/>
        <v/>
      </c>
      <c r="R840" s="433"/>
      <c r="S840" s="436" t="str">
        <f t="shared" si="286"/>
        <v/>
      </c>
      <c r="T840" s="437">
        <f ca="1">SUMIF($N$8:S$9,"QUANT.",N840:S840)</f>
        <v>0</v>
      </c>
      <c r="U840" s="438">
        <f t="shared" ca="1" si="281"/>
        <v>0</v>
      </c>
      <c r="V840" s="450" t="str">
        <f t="shared" si="283"/>
        <v/>
      </c>
      <c r="W840" s="451">
        <f t="shared" ca="1" si="287"/>
        <v>0</v>
      </c>
      <c r="X840" s="451" t="e">
        <f t="shared" ca="1" si="288"/>
        <v>#VALUE!</v>
      </c>
    </row>
    <row r="841" spans="1:24">
      <c r="A841" s="615"/>
      <c r="B841" s="621"/>
      <c r="C841" s="595" t="str">
        <f>IF($B841="","",IFERROR(VLOOKUP($B841,SERVIÇOS!$A:$F,2,0),IFERROR(VLOOKUP($B841,'COMPOSIÇÕES COMPLEMENTARES '!$C:$K,2,0),"")))</f>
        <v/>
      </c>
      <c r="D841" s="617" t="str">
        <f>IF($B841="","",IFERROR(VLOOKUP($B841,SERVIÇOS!$A:$F,3,0),IFERROR(VLOOKUP($B841,'COMPOSIÇÕES COMPLEMENTARES '!$C:$K,3,0),"")))</f>
        <v/>
      </c>
      <c r="E841" s="618"/>
      <c r="F841" s="619" t="str">
        <f>IF($B841="","",IFERROR(VLOOKUP($B841,SERVIÇOS!$A:$F,4,0),IFERROR(VLOOKUP($B841,'COMPOSIÇÕES COMPLEMENTARES '!$C:$K,6,0),"")))</f>
        <v/>
      </c>
      <c r="G841" s="619" t="str">
        <f>IF($B841="","",IFERROR(VLOOKUP($B841,SERVIÇOS!$A:$F,5,0),IFERROR(VLOOKUP($B841,'COMPOSIÇÕES COMPLEMENTARES '!$C:$K,7,0),"")))</f>
        <v/>
      </c>
      <c r="H841" s="619" t="str">
        <f t="shared" si="282"/>
        <v/>
      </c>
      <c r="I841" s="619" t="str">
        <f t="shared" si="289"/>
        <v/>
      </c>
      <c r="J841" s="619" t="str">
        <f t="shared" si="290"/>
        <v/>
      </c>
      <c r="K841" s="619" t="str">
        <f t="shared" si="280"/>
        <v/>
      </c>
      <c r="L841" s="619"/>
      <c r="N841" s="433"/>
      <c r="O841" s="434" t="str">
        <f t="shared" si="284"/>
        <v/>
      </c>
      <c r="P841" s="433"/>
      <c r="Q841" s="435" t="str">
        <f t="shared" si="285"/>
        <v/>
      </c>
      <c r="R841" s="433"/>
      <c r="S841" s="436" t="str">
        <f t="shared" si="286"/>
        <v/>
      </c>
      <c r="T841" s="437">
        <f ca="1">SUMIF($N$8:S$9,"QUANT.",N841:S841)</f>
        <v>0</v>
      </c>
      <c r="U841" s="438">
        <f t="shared" ca="1" si="281"/>
        <v>0</v>
      </c>
      <c r="V841" s="450" t="str">
        <f t="shared" si="283"/>
        <v/>
      </c>
      <c r="W841" s="451">
        <f t="shared" ca="1" si="287"/>
        <v>0</v>
      </c>
      <c r="X841" s="451" t="e">
        <f t="shared" ca="1" si="288"/>
        <v>#VALUE!</v>
      </c>
    </row>
    <row r="842" spans="1:24">
      <c r="A842" s="615"/>
      <c r="B842" s="621"/>
      <c r="C842" s="595" t="str">
        <f>IF($B842="","",IFERROR(VLOOKUP($B842,SERVIÇOS!$A:$F,2,0),IFERROR(VLOOKUP($B842,'COMPOSIÇÕES COMPLEMENTARES '!$C:$K,2,0),"")))</f>
        <v/>
      </c>
      <c r="D842" s="617" t="str">
        <f>IF($B842="","",IFERROR(VLOOKUP($B842,SERVIÇOS!$A:$F,3,0),IFERROR(VLOOKUP($B842,'COMPOSIÇÕES COMPLEMENTARES '!$C:$K,3,0),"")))</f>
        <v/>
      </c>
      <c r="E842" s="618"/>
      <c r="F842" s="619" t="str">
        <f>IF($B842="","",IFERROR(VLOOKUP($B842,SERVIÇOS!$A:$F,4,0),IFERROR(VLOOKUP($B842,'COMPOSIÇÕES COMPLEMENTARES '!$C:$K,6,0),"")))</f>
        <v/>
      </c>
      <c r="G842" s="619" t="str">
        <f>IF($B842="","",IFERROR(VLOOKUP($B842,SERVIÇOS!$A:$F,5,0),IFERROR(VLOOKUP($B842,'COMPOSIÇÕES COMPLEMENTARES '!$C:$K,7,0),"")))</f>
        <v/>
      </c>
      <c r="H842" s="619" t="str">
        <f t="shared" si="282"/>
        <v/>
      </c>
      <c r="I842" s="619" t="str">
        <f t="shared" si="289"/>
        <v/>
      </c>
      <c r="J842" s="619" t="str">
        <f t="shared" si="290"/>
        <v/>
      </c>
      <c r="K842" s="619" t="str">
        <f t="shared" si="280"/>
        <v/>
      </c>
      <c r="L842" s="619"/>
      <c r="N842" s="433"/>
      <c r="O842" s="434" t="str">
        <f t="shared" si="284"/>
        <v/>
      </c>
      <c r="P842" s="433"/>
      <c r="Q842" s="435" t="str">
        <f t="shared" si="285"/>
        <v/>
      </c>
      <c r="R842" s="433"/>
      <c r="S842" s="436" t="str">
        <f t="shared" si="286"/>
        <v/>
      </c>
      <c r="T842" s="437">
        <f ca="1">SUMIF($N$8:S$9,"QUANT.",N842:S842)</f>
        <v>0</v>
      </c>
      <c r="U842" s="438">
        <f t="shared" ca="1" si="281"/>
        <v>0</v>
      </c>
      <c r="V842" s="450" t="str">
        <f t="shared" si="283"/>
        <v/>
      </c>
      <c r="W842" s="451">
        <f t="shared" ca="1" si="287"/>
        <v>0</v>
      </c>
      <c r="X842" s="451" t="e">
        <f t="shared" ca="1" si="288"/>
        <v>#VALUE!</v>
      </c>
    </row>
    <row r="843" spans="1:24">
      <c r="A843" s="615"/>
      <c r="B843" s="621"/>
      <c r="C843" s="595" t="str">
        <f>IF($B843="","",IFERROR(VLOOKUP($B843,SERVIÇOS!$A:$F,2,0),IFERROR(VLOOKUP($B843,'COMPOSIÇÕES COMPLEMENTARES '!$C:$K,2,0),"")))</f>
        <v/>
      </c>
      <c r="D843" s="617" t="str">
        <f>IF($B843="","",IFERROR(VLOOKUP($B843,SERVIÇOS!$A:$F,3,0),IFERROR(VLOOKUP($B843,'COMPOSIÇÕES COMPLEMENTARES '!$C:$K,3,0),"")))</f>
        <v/>
      </c>
      <c r="E843" s="618"/>
      <c r="F843" s="619" t="str">
        <f>IF($B843="","",IFERROR(VLOOKUP($B843,SERVIÇOS!$A:$F,4,0),IFERROR(VLOOKUP($B843,'COMPOSIÇÕES COMPLEMENTARES '!$C:$K,6,0),"")))</f>
        <v/>
      </c>
      <c r="G843" s="619" t="str">
        <f>IF($B843="","",IFERROR(VLOOKUP($B843,SERVIÇOS!$A:$F,5,0),IFERROR(VLOOKUP($B843,'COMPOSIÇÕES COMPLEMENTARES '!$C:$K,7,0),"")))</f>
        <v/>
      </c>
      <c r="H843" s="619" t="str">
        <f t="shared" si="282"/>
        <v/>
      </c>
      <c r="I843" s="619" t="str">
        <f t="shared" si="289"/>
        <v/>
      </c>
      <c r="J843" s="619" t="str">
        <f t="shared" si="290"/>
        <v/>
      </c>
      <c r="K843" s="619" t="str">
        <f t="shared" si="280"/>
        <v/>
      </c>
      <c r="L843" s="619"/>
      <c r="N843" s="433"/>
      <c r="O843" s="434" t="str">
        <f t="shared" si="284"/>
        <v/>
      </c>
      <c r="P843" s="433"/>
      <c r="Q843" s="435" t="str">
        <f t="shared" si="285"/>
        <v/>
      </c>
      <c r="R843" s="433"/>
      <c r="S843" s="436" t="str">
        <f t="shared" si="286"/>
        <v/>
      </c>
      <c r="T843" s="437">
        <f ca="1">SUMIF($N$8:S$9,"QUANT.",N843:S843)</f>
        <v>0</v>
      </c>
      <c r="U843" s="438">
        <f t="shared" ca="1" si="281"/>
        <v>0</v>
      </c>
      <c r="V843" s="450" t="str">
        <f t="shared" si="283"/>
        <v/>
      </c>
      <c r="W843" s="451">
        <f t="shared" ca="1" si="287"/>
        <v>0</v>
      </c>
      <c r="X843" s="451" t="e">
        <f t="shared" ca="1" si="288"/>
        <v>#VALUE!</v>
      </c>
    </row>
    <row r="844" spans="1:24">
      <c r="A844" s="615"/>
      <c r="B844" s="621"/>
      <c r="C844" s="595" t="str">
        <f>IF($B844="","",IFERROR(VLOOKUP($B844,SERVIÇOS!$A:$F,2,0),IFERROR(VLOOKUP($B844,'COMPOSIÇÕES COMPLEMENTARES '!$C:$K,2,0),"")))</f>
        <v/>
      </c>
      <c r="D844" s="617" t="str">
        <f>IF($B844="","",IFERROR(VLOOKUP($B844,SERVIÇOS!$A:$F,3,0),IFERROR(VLOOKUP($B844,'COMPOSIÇÕES COMPLEMENTARES '!$C:$K,3,0),"")))</f>
        <v/>
      </c>
      <c r="E844" s="618"/>
      <c r="F844" s="619" t="str">
        <f>IF($B844="","",IFERROR(VLOOKUP($B844,SERVIÇOS!$A:$F,4,0),IFERROR(VLOOKUP($B844,'COMPOSIÇÕES COMPLEMENTARES '!$C:$K,6,0),"")))</f>
        <v/>
      </c>
      <c r="G844" s="619" t="str">
        <f>IF($B844="","",IFERROR(VLOOKUP($B844,SERVIÇOS!$A:$F,5,0),IFERROR(VLOOKUP($B844,'COMPOSIÇÕES COMPLEMENTARES '!$C:$K,7,0),"")))</f>
        <v/>
      </c>
      <c r="H844" s="619" t="str">
        <f t="shared" si="282"/>
        <v/>
      </c>
      <c r="I844" s="619" t="str">
        <f t="shared" si="289"/>
        <v/>
      </c>
      <c r="J844" s="619" t="str">
        <f t="shared" si="290"/>
        <v/>
      </c>
      <c r="K844" s="619" t="str">
        <f t="shared" si="280"/>
        <v/>
      </c>
      <c r="L844" s="619"/>
      <c r="N844" s="433"/>
      <c r="O844" s="434" t="str">
        <f t="shared" si="284"/>
        <v/>
      </c>
      <c r="P844" s="433"/>
      <c r="Q844" s="435" t="str">
        <f t="shared" si="285"/>
        <v/>
      </c>
      <c r="R844" s="433"/>
      <c r="S844" s="436" t="str">
        <f t="shared" si="286"/>
        <v/>
      </c>
      <c r="T844" s="437">
        <f ca="1">SUMIF($N$8:S$9,"QUANT.",N844:S844)</f>
        <v>0</v>
      </c>
      <c r="U844" s="438">
        <f t="shared" ca="1" si="281"/>
        <v>0</v>
      </c>
      <c r="V844" s="450" t="str">
        <f t="shared" si="283"/>
        <v/>
      </c>
      <c r="W844" s="451">
        <f t="shared" ca="1" si="287"/>
        <v>0</v>
      </c>
      <c r="X844" s="451" t="e">
        <f t="shared" ca="1" si="288"/>
        <v>#VALUE!</v>
      </c>
    </row>
    <row r="845" spans="1:24">
      <c r="A845" s="615"/>
      <c r="B845" s="621"/>
      <c r="C845" s="595" t="str">
        <f>IF($B845="","",IFERROR(VLOOKUP($B845,SERVIÇOS!$A:$F,2,0),IFERROR(VLOOKUP($B845,'COMPOSIÇÕES COMPLEMENTARES '!$C:$K,2,0),"")))</f>
        <v/>
      </c>
      <c r="D845" s="617" t="str">
        <f>IF($B845="","",IFERROR(VLOOKUP($B845,SERVIÇOS!$A:$F,3,0),IFERROR(VLOOKUP($B845,'COMPOSIÇÕES COMPLEMENTARES '!$C:$K,3,0),"")))</f>
        <v/>
      </c>
      <c r="E845" s="618"/>
      <c r="F845" s="619" t="str">
        <f>IF($B845="","",IFERROR(VLOOKUP($B845,SERVIÇOS!$A:$F,4,0),IFERROR(VLOOKUP($B845,'COMPOSIÇÕES COMPLEMENTARES '!$C:$K,6,0),"")))</f>
        <v/>
      </c>
      <c r="G845" s="619" t="str">
        <f>IF($B845="","",IFERROR(VLOOKUP($B845,SERVIÇOS!$A:$F,5,0),IFERROR(VLOOKUP($B845,'COMPOSIÇÕES COMPLEMENTARES '!$C:$K,7,0),"")))</f>
        <v/>
      </c>
      <c r="H845" s="619" t="str">
        <f t="shared" si="282"/>
        <v/>
      </c>
      <c r="I845" s="619" t="str">
        <f t="shared" si="289"/>
        <v/>
      </c>
      <c r="J845" s="619" t="str">
        <f t="shared" si="290"/>
        <v/>
      </c>
      <c r="K845" s="619" t="str">
        <f t="shared" si="280"/>
        <v/>
      </c>
      <c r="L845" s="619"/>
      <c r="N845" s="433"/>
      <c r="O845" s="434" t="str">
        <f t="shared" si="284"/>
        <v/>
      </c>
      <c r="P845" s="433"/>
      <c r="Q845" s="435" t="str">
        <f t="shared" si="285"/>
        <v/>
      </c>
      <c r="R845" s="433"/>
      <c r="S845" s="436" t="str">
        <f t="shared" si="286"/>
        <v/>
      </c>
      <c r="T845" s="437">
        <f ca="1">SUMIF($N$8:S$9,"QUANT.",N845:S845)</f>
        <v>0</v>
      </c>
      <c r="U845" s="438">
        <f t="shared" ca="1" si="281"/>
        <v>0</v>
      </c>
      <c r="V845" s="450" t="str">
        <f t="shared" si="283"/>
        <v/>
      </c>
      <c r="W845" s="451">
        <f t="shared" ca="1" si="287"/>
        <v>0</v>
      </c>
      <c r="X845" s="451" t="e">
        <f t="shared" ca="1" si="288"/>
        <v>#VALUE!</v>
      </c>
    </row>
    <row r="846" spans="1:24">
      <c r="A846" s="615"/>
      <c r="B846" s="621"/>
      <c r="C846" s="595" t="str">
        <f>IF($B846="","",IFERROR(VLOOKUP($B846,SERVIÇOS!$A:$F,2,0),IFERROR(VLOOKUP($B846,'COMPOSIÇÕES COMPLEMENTARES '!$C:$K,2,0),"")))</f>
        <v/>
      </c>
      <c r="D846" s="617" t="str">
        <f>IF($B846="","",IFERROR(VLOOKUP($B846,SERVIÇOS!$A:$F,3,0),IFERROR(VLOOKUP($B846,'COMPOSIÇÕES COMPLEMENTARES '!$C:$K,3,0),"")))</f>
        <v/>
      </c>
      <c r="E846" s="618"/>
      <c r="F846" s="619" t="str">
        <f>IF($B846="","",IFERROR(VLOOKUP($B846,SERVIÇOS!$A:$F,4,0),IFERROR(VLOOKUP($B846,'COMPOSIÇÕES COMPLEMENTARES '!$C:$K,6,0),"")))</f>
        <v/>
      </c>
      <c r="G846" s="619" t="str">
        <f>IF($B846="","",IFERROR(VLOOKUP($B846,SERVIÇOS!$A:$F,5,0),IFERROR(VLOOKUP($B846,'COMPOSIÇÕES COMPLEMENTARES '!$C:$K,7,0),"")))</f>
        <v/>
      </c>
      <c r="H846" s="619" t="str">
        <f t="shared" si="282"/>
        <v/>
      </c>
      <c r="I846" s="619" t="str">
        <f t="shared" si="289"/>
        <v/>
      </c>
      <c r="J846" s="619" t="str">
        <f t="shared" si="290"/>
        <v/>
      </c>
      <c r="K846" s="619" t="str">
        <f t="shared" si="280"/>
        <v/>
      </c>
      <c r="L846" s="619"/>
      <c r="N846" s="433"/>
      <c r="O846" s="434" t="str">
        <f t="shared" si="284"/>
        <v/>
      </c>
      <c r="P846" s="433"/>
      <c r="Q846" s="435" t="str">
        <f t="shared" si="285"/>
        <v/>
      </c>
      <c r="R846" s="433"/>
      <c r="S846" s="436" t="str">
        <f t="shared" si="286"/>
        <v/>
      </c>
      <c r="T846" s="437">
        <f ca="1">SUMIF($N$8:S$9,"QUANT.",N846:S846)</f>
        <v>0</v>
      </c>
      <c r="U846" s="438">
        <f t="shared" ca="1" si="281"/>
        <v>0</v>
      </c>
      <c r="V846" s="450" t="str">
        <f t="shared" si="283"/>
        <v/>
      </c>
      <c r="W846" s="451">
        <f t="shared" ca="1" si="287"/>
        <v>0</v>
      </c>
      <c r="X846" s="451" t="e">
        <f t="shared" ca="1" si="288"/>
        <v>#VALUE!</v>
      </c>
    </row>
    <row r="847" spans="1:24">
      <c r="A847" s="615"/>
      <c r="B847" s="621"/>
      <c r="C847" s="595" t="str">
        <f>IF($B847="","",IFERROR(VLOOKUP($B847,SERVIÇOS!$A:$F,2,0),IFERROR(VLOOKUP($B847,'COMPOSIÇÕES COMPLEMENTARES '!$C:$K,2,0),"")))</f>
        <v/>
      </c>
      <c r="D847" s="617" t="str">
        <f>IF($B847="","",IFERROR(VLOOKUP($B847,SERVIÇOS!$A:$F,3,0),IFERROR(VLOOKUP($B847,'COMPOSIÇÕES COMPLEMENTARES '!$C:$K,3,0),"")))</f>
        <v/>
      </c>
      <c r="E847" s="618"/>
      <c r="F847" s="619" t="str">
        <f>IF($B847="","",IFERROR(VLOOKUP($B847,SERVIÇOS!$A:$F,4,0),IFERROR(VLOOKUP($B847,'COMPOSIÇÕES COMPLEMENTARES '!$C:$K,6,0),"")))</f>
        <v/>
      </c>
      <c r="G847" s="619" t="str">
        <f>IF($B847="","",IFERROR(VLOOKUP($B847,SERVIÇOS!$A:$F,5,0),IFERROR(VLOOKUP($B847,'COMPOSIÇÕES COMPLEMENTARES '!$C:$K,7,0),"")))</f>
        <v/>
      </c>
      <c r="H847" s="619" t="str">
        <f t="shared" si="282"/>
        <v/>
      </c>
      <c r="I847" s="619" t="str">
        <f t="shared" si="289"/>
        <v/>
      </c>
      <c r="J847" s="619" t="str">
        <f t="shared" si="290"/>
        <v/>
      </c>
      <c r="K847" s="619" t="str">
        <f t="shared" si="280"/>
        <v/>
      </c>
      <c r="L847" s="619"/>
      <c r="N847" s="433"/>
      <c r="O847" s="434" t="str">
        <f t="shared" si="284"/>
        <v/>
      </c>
      <c r="P847" s="433"/>
      <c r="Q847" s="435" t="str">
        <f t="shared" si="285"/>
        <v/>
      </c>
      <c r="R847" s="433"/>
      <c r="S847" s="436" t="str">
        <f t="shared" si="286"/>
        <v/>
      </c>
      <c r="T847" s="437">
        <f ca="1">SUMIF($N$8:S$9,"QUANT.",N847:S847)</f>
        <v>0</v>
      </c>
      <c r="U847" s="438">
        <f t="shared" ca="1" si="281"/>
        <v>0</v>
      </c>
      <c r="V847" s="450" t="str">
        <f t="shared" si="283"/>
        <v/>
      </c>
      <c r="W847" s="451">
        <f t="shared" ca="1" si="287"/>
        <v>0</v>
      </c>
      <c r="X847" s="451" t="e">
        <f t="shared" ca="1" si="288"/>
        <v>#VALUE!</v>
      </c>
    </row>
    <row r="848" spans="1:24">
      <c r="A848" s="615"/>
      <c r="B848" s="621"/>
      <c r="C848" s="595" t="str">
        <f>IF($B848="","",IFERROR(VLOOKUP($B848,SERVIÇOS!$A:$F,2,0),IFERROR(VLOOKUP($B848,'COMPOSIÇÕES COMPLEMENTARES '!$C:$K,2,0),"")))</f>
        <v/>
      </c>
      <c r="D848" s="617" t="str">
        <f>IF($B848="","",IFERROR(VLOOKUP($B848,SERVIÇOS!$A:$F,3,0),IFERROR(VLOOKUP($B848,'COMPOSIÇÕES COMPLEMENTARES '!$C:$K,3,0),"")))</f>
        <v/>
      </c>
      <c r="E848" s="618"/>
      <c r="F848" s="619" t="str">
        <f>IF($B848="","",IFERROR(VLOOKUP($B848,SERVIÇOS!$A:$F,4,0),IFERROR(VLOOKUP($B848,'COMPOSIÇÕES COMPLEMENTARES '!$C:$K,6,0),"")))</f>
        <v/>
      </c>
      <c r="G848" s="619" t="str">
        <f>IF($B848="","",IFERROR(VLOOKUP($B848,SERVIÇOS!$A:$F,5,0),IFERROR(VLOOKUP($B848,'COMPOSIÇÕES COMPLEMENTARES '!$C:$K,7,0),"")))</f>
        <v/>
      </c>
      <c r="H848" s="619" t="str">
        <f t="shared" si="282"/>
        <v/>
      </c>
      <c r="I848" s="619" t="str">
        <f t="shared" si="289"/>
        <v/>
      </c>
      <c r="J848" s="619" t="str">
        <f t="shared" si="290"/>
        <v/>
      </c>
      <c r="K848" s="619" t="str">
        <f t="shared" si="280"/>
        <v/>
      </c>
      <c r="L848" s="619"/>
      <c r="N848" s="433"/>
      <c r="O848" s="434" t="str">
        <f t="shared" si="284"/>
        <v/>
      </c>
      <c r="P848" s="433"/>
      <c r="Q848" s="435" t="str">
        <f t="shared" si="285"/>
        <v/>
      </c>
      <c r="R848" s="433"/>
      <c r="S848" s="436" t="str">
        <f t="shared" si="286"/>
        <v/>
      </c>
      <c r="T848" s="437">
        <f ca="1">SUMIF($N$8:S$9,"QUANT.",N848:S848)</f>
        <v>0</v>
      </c>
      <c r="U848" s="438">
        <f t="shared" ca="1" si="281"/>
        <v>0</v>
      </c>
      <c r="V848" s="450" t="str">
        <f t="shared" si="283"/>
        <v/>
      </c>
      <c r="W848" s="451">
        <f t="shared" ca="1" si="287"/>
        <v>0</v>
      </c>
      <c r="X848" s="451" t="e">
        <f t="shared" ca="1" si="288"/>
        <v>#VALUE!</v>
      </c>
    </row>
    <row r="849" spans="1:24">
      <c r="A849" s="615"/>
      <c r="B849" s="621"/>
      <c r="C849" s="595" t="str">
        <f>IF($B849="","",IFERROR(VLOOKUP($B849,SERVIÇOS!$A:$F,2,0),IFERROR(VLOOKUP($B849,'COMPOSIÇÕES COMPLEMENTARES '!$C:$K,2,0),"")))</f>
        <v/>
      </c>
      <c r="D849" s="617" t="str">
        <f>IF($B849="","",IFERROR(VLOOKUP($B849,SERVIÇOS!$A:$F,3,0),IFERROR(VLOOKUP($B849,'COMPOSIÇÕES COMPLEMENTARES '!$C:$K,3,0),"")))</f>
        <v/>
      </c>
      <c r="E849" s="618"/>
      <c r="F849" s="619" t="str">
        <f>IF($B849="","",IFERROR(VLOOKUP($B849,SERVIÇOS!$A:$F,4,0),IFERROR(VLOOKUP($B849,'COMPOSIÇÕES COMPLEMENTARES '!$C:$K,6,0),"")))</f>
        <v/>
      </c>
      <c r="G849" s="619" t="str">
        <f>IF($B849="","",IFERROR(VLOOKUP($B849,SERVIÇOS!$A:$F,5,0),IFERROR(VLOOKUP($B849,'COMPOSIÇÕES COMPLEMENTARES '!$C:$K,7,0),"")))</f>
        <v/>
      </c>
      <c r="H849" s="619" t="str">
        <f t="shared" si="282"/>
        <v/>
      </c>
      <c r="I849" s="619" t="str">
        <f t="shared" si="289"/>
        <v/>
      </c>
      <c r="J849" s="619" t="str">
        <f t="shared" si="290"/>
        <v/>
      </c>
      <c r="K849" s="619" t="str">
        <f t="shared" ref="K849:K912" si="291">IF(E849="","",I849+J849)</f>
        <v/>
      </c>
      <c r="L849" s="619"/>
      <c r="N849" s="433"/>
      <c r="O849" s="434" t="str">
        <f t="shared" si="284"/>
        <v/>
      </c>
      <c r="P849" s="433"/>
      <c r="Q849" s="435" t="str">
        <f t="shared" si="285"/>
        <v/>
      </c>
      <c r="R849" s="433"/>
      <c r="S849" s="436" t="str">
        <f t="shared" si="286"/>
        <v/>
      </c>
      <c r="T849" s="437">
        <f ca="1">SUMIF($N$8:S$9,"QUANT.",N849:S849)</f>
        <v>0</v>
      </c>
      <c r="U849" s="438">
        <f t="shared" ca="1" si="281"/>
        <v>0</v>
      </c>
      <c r="V849" s="450" t="str">
        <f t="shared" si="283"/>
        <v/>
      </c>
      <c r="W849" s="451">
        <f t="shared" ca="1" si="287"/>
        <v>0</v>
      </c>
      <c r="X849" s="451" t="e">
        <f t="shared" ca="1" si="288"/>
        <v>#VALUE!</v>
      </c>
    </row>
    <row r="850" spans="1:24">
      <c r="A850" s="615"/>
      <c r="B850" s="621"/>
      <c r="C850" s="595" t="str">
        <f>IF($B850="","",IFERROR(VLOOKUP($B850,SERVIÇOS!$A:$F,2,0),IFERROR(VLOOKUP($B850,'COMPOSIÇÕES COMPLEMENTARES '!$C:$K,2,0),"")))</f>
        <v/>
      </c>
      <c r="D850" s="617" t="str">
        <f>IF($B850="","",IFERROR(VLOOKUP($B850,SERVIÇOS!$A:$F,3,0),IFERROR(VLOOKUP($B850,'COMPOSIÇÕES COMPLEMENTARES '!$C:$K,3,0),"")))</f>
        <v/>
      </c>
      <c r="E850" s="618"/>
      <c r="F850" s="619" t="str">
        <f>IF($B850="","",IFERROR(VLOOKUP($B850,SERVIÇOS!$A:$F,4,0),IFERROR(VLOOKUP($B850,'COMPOSIÇÕES COMPLEMENTARES '!$C:$K,6,0),"")))</f>
        <v/>
      </c>
      <c r="G850" s="619" t="str">
        <f>IF($B850="","",IFERROR(VLOOKUP($B850,SERVIÇOS!$A:$F,5,0),IFERROR(VLOOKUP($B850,'COMPOSIÇÕES COMPLEMENTARES '!$C:$K,7,0),"")))</f>
        <v/>
      </c>
      <c r="H850" s="619" t="str">
        <f t="shared" si="282"/>
        <v/>
      </c>
      <c r="I850" s="619" t="str">
        <f t="shared" si="289"/>
        <v/>
      </c>
      <c r="J850" s="619" t="str">
        <f t="shared" si="290"/>
        <v/>
      </c>
      <c r="K850" s="619" t="str">
        <f t="shared" si="291"/>
        <v/>
      </c>
      <c r="L850" s="619"/>
      <c r="N850" s="433"/>
      <c r="O850" s="434" t="str">
        <f t="shared" si="284"/>
        <v/>
      </c>
      <c r="P850" s="433"/>
      <c r="Q850" s="435" t="str">
        <f t="shared" si="285"/>
        <v/>
      </c>
      <c r="R850" s="433"/>
      <c r="S850" s="436" t="str">
        <f t="shared" si="286"/>
        <v/>
      </c>
      <c r="T850" s="437">
        <f ca="1">SUMIF($N$8:S$9,"QUANT.",N850:S850)</f>
        <v>0</v>
      </c>
      <c r="U850" s="438">
        <f t="shared" ca="1" si="281"/>
        <v>0</v>
      </c>
      <c r="V850" s="450" t="str">
        <f t="shared" si="283"/>
        <v/>
      </c>
      <c r="W850" s="451">
        <f t="shared" ca="1" si="287"/>
        <v>0</v>
      </c>
      <c r="X850" s="451" t="e">
        <f t="shared" ca="1" si="288"/>
        <v>#VALUE!</v>
      </c>
    </row>
    <row r="851" spans="1:24">
      <c r="A851" s="615"/>
      <c r="B851" s="621"/>
      <c r="C851" s="595" t="str">
        <f>IF($B851="","",IFERROR(VLOOKUP($B851,SERVIÇOS!$A:$F,2,0),IFERROR(VLOOKUP($B851,'COMPOSIÇÕES COMPLEMENTARES '!$C:$K,2,0),"")))</f>
        <v/>
      </c>
      <c r="D851" s="617" t="str">
        <f>IF($B851="","",IFERROR(VLOOKUP($B851,SERVIÇOS!$A:$F,3,0),IFERROR(VLOOKUP($B851,'COMPOSIÇÕES COMPLEMENTARES '!$C:$K,3,0),"")))</f>
        <v/>
      </c>
      <c r="E851" s="618"/>
      <c r="F851" s="619" t="str">
        <f>IF($B851="","",IFERROR(VLOOKUP($B851,SERVIÇOS!$A:$F,4,0),IFERROR(VLOOKUP($B851,'COMPOSIÇÕES COMPLEMENTARES '!$C:$K,6,0),"")))</f>
        <v/>
      </c>
      <c r="G851" s="619" t="str">
        <f>IF($B851="","",IFERROR(VLOOKUP($B851,SERVIÇOS!$A:$F,5,0),IFERROR(VLOOKUP($B851,'COMPOSIÇÕES COMPLEMENTARES '!$C:$K,7,0),"")))</f>
        <v/>
      </c>
      <c r="H851" s="619" t="str">
        <f t="shared" si="282"/>
        <v/>
      </c>
      <c r="I851" s="619" t="str">
        <f t="shared" si="289"/>
        <v/>
      </c>
      <c r="J851" s="619" t="str">
        <f t="shared" si="290"/>
        <v/>
      </c>
      <c r="K851" s="619" t="str">
        <f t="shared" si="291"/>
        <v/>
      </c>
      <c r="L851" s="619"/>
      <c r="N851" s="433"/>
      <c r="O851" s="434" t="str">
        <f t="shared" si="284"/>
        <v/>
      </c>
      <c r="P851" s="433"/>
      <c r="Q851" s="435" t="str">
        <f t="shared" si="285"/>
        <v/>
      </c>
      <c r="R851" s="433"/>
      <c r="S851" s="436" t="str">
        <f t="shared" si="286"/>
        <v/>
      </c>
      <c r="T851" s="437">
        <f ca="1">SUMIF($N$8:S$9,"QUANT.",N851:S851)</f>
        <v>0</v>
      </c>
      <c r="U851" s="438">
        <f t="shared" ca="1" si="281"/>
        <v>0</v>
      </c>
      <c r="V851" s="450" t="str">
        <f t="shared" si="283"/>
        <v/>
      </c>
      <c r="W851" s="451">
        <f t="shared" ca="1" si="287"/>
        <v>0</v>
      </c>
      <c r="X851" s="451" t="e">
        <f t="shared" ca="1" si="288"/>
        <v>#VALUE!</v>
      </c>
    </row>
    <row r="852" spans="1:24">
      <c r="A852" s="615"/>
      <c r="B852" s="621"/>
      <c r="C852" s="595" t="str">
        <f>IF($B852="","",IFERROR(VLOOKUP($B852,SERVIÇOS!$A:$F,2,0),IFERROR(VLOOKUP($B852,'COMPOSIÇÕES COMPLEMENTARES '!$C:$K,2,0),"")))</f>
        <v/>
      </c>
      <c r="D852" s="617" t="str">
        <f>IF($B852="","",IFERROR(VLOOKUP($B852,SERVIÇOS!$A:$F,3,0),IFERROR(VLOOKUP($B852,'COMPOSIÇÕES COMPLEMENTARES '!$C:$K,3,0),"")))</f>
        <v/>
      </c>
      <c r="E852" s="618"/>
      <c r="F852" s="619" t="str">
        <f>IF($B852="","",IFERROR(VLOOKUP($B852,SERVIÇOS!$A:$F,4,0),IFERROR(VLOOKUP($B852,'COMPOSIÇÕES COMPLEMENTARES '!$C:$K,6,0),"")))</f>
        <v/>
      </c>
      <c r="G852" s="619" t="str">
        <f>IF($B852="","",IFERROR(VLOOKUP($B852,SERVIÇOS!$A:$F,5,0),IFERROR(VLOOKUP($B852,'COMPOSIÇÕES COMPLEMENTARES '!$C:$K,7,0),"")))</f>
        <v/>
      </c>
      <c r="H852" s="619" t="str">
        <f t="shared" si="282"/>
        <v/>
      </c>
      <c r="I852" s="619" t="str">
        <f t="shared" si="289"/>
        <v/>
      </c>
      <c r="J852" s="619" t="str">
        <f t="shared" si="290"/>
        <v/>
      </c>
      <c r="K852" s="619" t="str">
        <f t="shared" si="291"/>
        <v/>
      </c>
      <c r="L852" s="619"/>
      <c r="N852" s="433"/>
      <c r="O852" s="434" t="str">
        <f t="shared" si="284"/>
        <v/>
      </c>
      <c r="P852" s="433"/>
      <c r="Q852" s="435" t="str">
        <f t="shared" si="285"/>
        <v/>
      </c>
      <c r="R852" s="433"/>
      <c r="S852" s="436" t="str">
        <f t="shared" si="286"/>
        <v/>
      </c>
      <c r="T852" s="437">
        <f ca="1">SUMIF($N$8:S$9,"QUANT.",N852:S852)</f>
        <v>0</v>
      </c>
      <c r="U852" s="438">
        <f t="shared" ca="1" si="281"/>
        <v>0</v>
      </c>
      <c r="V852" s="450" t="str">
        <f t="shared" si="283"/>
        <v/>
      </c>
      <c r="W852" s="451">
        <f t="shared" ca="1" si="287"/>
        <v>0</v>
      </c>
      <c r="X852" s="451" t="e">
        <f t="shared" ca="1" si="288"/>
        <v>#VALUE!</v>
      </c>
    </row>
    <row r="853" spans="1:24">
      <c r="A853" s="615"/>
      <c r="B853" s="621"/>
      <c r="C853" s="595" t="str">
        <f>IF($B853="","",IFERROR(VLOOKUP($B853,SERVIÇOS!$A:$F,2,0),IFERROR(VLOOKUP($B853,'COMPOSIÇÕES COMPLEMENTARES '!$C:$K,2,0),"")))</f>
        <v/>
      </c>
      <c r="D853" s="617" t="str">
        <f>IF($B853="","",IFERROR(VLOOKUP($B853,SERVIÇOS!$A:$F,3,0),IFERROR(VLOOKUP($B853,'COMPOSIÇÕES COMPLEMENTARES '!$C:$K,3,0),"")))</f>
        <v/>
      </c>
      <c r="E853" s="618"/>
      <c r="F853" s="619" t="str">
        <f>IF($B853="","",IFERROR(VLOOKUP($B853,SERVIÇOS!$A:$F,4,0),IFERROR(VLOOKUP($B853,'COMPOSIÇÕES COMPLEMENTARES '!$C:$K,6,0),"")))</f>
        <v/>
      </c>
      <c r="G853" s="619" t="str">
        <f>IF($B853="","",IFERROR(VLOOKUP($B853,SERVIÇOS!$A:$F,5,0),IFERROR(VLOOKUP($B853,'COMPOSIÇÕES COMPLEMENTARES '!$C:$K,7,0),"")))</f>
        <v/>
      </c>
      <c r="H853" s="619" t="str">
        <f t="shared" si="282"/>
        <v/>
      </c>
      <c r="I853" s="619" t="str">
        <f t="shared" si="289"/>
        <v/>
      </c>
      <c r="J853" s="619" t="str">
        <f t="shared" si="290"/>
        <v/>
      </c>
      <c r="K853" s="619" t="str">
        <f t="shared" si="291"/>
        <v/>
      </c>
      <c r="L853" s="619"/>
      <c r="N853" s="433"/>
      <c r="O853" s="434" t="str">
        <f t="shared" si="284"/>
        <v/>
      </c>
      <c r="P853" s="433"/>
      <c r="Q853" s="435" t="str">
        <f t="shared" si="285"/>
        <v/>
      </c>
      <c r="R853" s="433"/>
      <c r="S853" s="436" t="str">
        <f t="shared" si="286"/>
        <v/>
      </c>
      <c r="T853" s="437">
        <f ca="1">SUMIF($N$8:S$9,"QUANT.",N853:S853)</f>
        <v>0</v>
      </c>
      <c r="U853" s="438">
        <f t="shared" ca="1" si="281"/>
        <v>0</v>
      </c>
      <c r="V853" s="450" t="str">
        <f t="shared" si="283"/>
        <v/>
      </c>
      <c r="W853" s="451">
        <f t="shared" ca="1" si="287"/>
        <v>0</v>
      </c>
      <c r="X853" s="451" t="e">
        <f t="shared" ca="1" si="288"/>
        <v>#VALUE!</v>
      </c>
    </row>
    <row r="854" spans="1:24">
      <c r="A854" s="615"/>
      <c r="B854" s="621"/>
      <c r="C854" s="595" t="str">
        <f>IF($B854="","",IFERROR(VLOOKUP($B854,SERVIÇOS!$A:$F,2,0),IFERROR(VLOOKUP($B854,'COMPOSIÇÕES COMPLEMENTARES '!$C:$K,2,0),"")))</f>
        <v/>
      </c>
      <c r="D854" s="617" t="str">
        <f>IF($B854="","",IFERROR(VLOOKUP($B854,SERVIÇOS!$A:$F,3,0),IFERROR(VLOOKUP($B854,'COMPOSIÇÕES COMPLEMENTARES '!$C:$K,3,0),"")))</f>
        <v/>
      </c>
      <c r="E854" s="618"/>
      <c r="F854" s="619" t="str">
        <f>IF($B854="","",IFERROR(VLOOKUP($B854,SERVIÇOS!$A:$F,4,0),IFERROR(VLOOKUP($B854,'COMPOSIÇÕES COMPLEMENTARES '!$C:$K,6,0),"")))</f>
        <v/>
      </c>
      <c r="G854" s="619" t="str">
        <f>IF($B854="","",IFERROR(VLOOKUP($B854,SERVIÇOS!$A:$F,5,0),IFERROR(VLOOKUP($B854,'COMPOSIÇÕES COMPLEMENTARES '!$C:$K,7,0),"")))</f>
        <v/>
      </c>
      <c r="H854" s="619" t="str">
        <f t="shared" si="282"/>
        <v/>
      </c>
      <c r="I854" s="619" t="str">
        <f t="shared" si="289"/>
        <v/>
      </c>
      <c r="J854" s="619" t="str">
        <f t="shared" si="290"/>
        <v/>
      </c>
      <c r="K854" s="619" t="str">
        <f t="shared" si="291"/>
        <v/>
      </c>
      <c r="L854" s="619"/>
      <c r="N854" s="433"/>
      <c r="O854" s="434" t="str">
        <f t="shared" si="284"/>
        <v/>
      </c>
      <c r="P854" s="433"/>
      <c r="Q854" s="435" t="str">
        <f t="shared" si="285"/>
        <v/>
      </c>
      <c r="R854" s="433"/>
      <c r="S854" s="436" t="str">
        <f t="shared" si="286"/>
        <v/>
      </c>
      <c r="T854" s="437">
        <f ca="1">SUMIF($N$8:S$9,"QUANT.",N854:S854)</f>
        <v>0</v>
      </c>
      <c r="U854" s="438">
        <f t="shared" ca="1" si="281"/>
        <v>0</v>
      </c>
      <c r="V854" s="450" t="str">
        <f t="shared" si="283"/>
        <v/>
      </c>
      <c r="W854" s="451">
        <f t="shared" ca="1" si="287"/>
        <v>0</v>
      </c>
      <c r="X854" s="451" t="e">
        <f t="shared" ca="1" si="288"/>
        <v>#VALUE!</v>
      </c>
    </row>
    <row r="855" spans="1:24">
      <c r="A855" s="615"/>
      <c r="B855" s="621"/>
      <c r="C855" s="595" t="str">
        <f>IF($B855="","",IFERROR(VLOOKUP($B855,SERVIÇOS!$A:$F,2,0),IFERROR(VLOOKUP($B855,'COMPOSIÇÕES COMPLEMENTARES '!$C:$K,2,0),"")))</f>
        <v/>
      </c>
      <c r="D855" s="617" t="str">
        <f>IF($B855="","",IFERROR(VLOOKUP($B855,SERVIÇOS!$A:$F,3,0),IFERROR(VLOOKUP($B855,'COMPOSIÇÕES COMPLEMENTARES '!$C:$K,3,0),"")))</f>
        <v/>
      </c>
      <c r="E855" s="618"/>
      <c r="F855" s="619" t="str">
        <f>IF($B855="","",IFERROR(VLOOKUP($B855,SERVIÇOS!$A:$F,4,0),IFERROR(VLOOKUP($B855,'COMPOSIÇÕES COMPLEMENTARES '!$C:$K,6,0),"")))</f>
        <v/>
      </c>
      <c r="G855" s="619" t="str">
        <f>IF($B855="","",IFERROR(VLOOKUP($B855,SERVIÇOS!$A:$F,5,0),IFERROR(VLOOKUP($B855,'COMPOSIÇÕES COMPLEMENTARES '!$C:$K,7,0),"")))</f>
        <v/>
      </c>
      <c r="H855" s="619" t="str">
        <f t="shared" si="282"/>
        <v/>
      </c>
      <c r="I855" s="619" t="str">
        <f t="shared" si="289"/>
        <v/>
      </c>
      <c r="J855" s="619" t="str">
        <f t="shared" si="290"/>
        <v/>
      </c>
      <c r="K855" s="619" t="str">
        <f t="shared" si="291"/>
        <v/>
      </c>
      <c r="L855" s="619"/>
      <c r="N855" s="433"/>
      <c r="O855" s="434" t="str">
        <f t="shared" si="284"/>
        <v/>
      </c>
      <c r="P855" s="433"/>
      <c r="Q855" s="435" t="str">
        <f t="shared" si="285"/>
        <v/>
      </c>
      <c r="R855" s="433"/>
      <c r="S855" s="436" t="str">
        <f t="shared" si="286"/>
        <v/>
      </c>
      <c r="T855" s="437">
        <f ca="1">SUMIF($N$8:S$9,"QUANT.",N855:S855)</f>
        <v>0</v>
      </c>
      <c r="U855" s="438">
        <f t="shared" ca="1" si="281"/>
        <v>0</v>
      </c>
      <c r="V855" s="450" t="str">
        <f t="shared" si="283"/>
        <v/>
      </c>
      <c r="W855" s="451">
        <f t="shared" ca="1" si="287"/>
        <v>0</v>
      </c>
      <c r="X855" s="451" t="e">
        <f t="shared" ca="1" si="288"/>
        <v>#VALUE!</v>
      </c>
    </row>
    <row r="856" spans="1:24">
      <c r="A856" s="615"/>
      <c r="B856" s="621"/>
      <c r="C856" s="595" t="str">
        <f>IF($B856="","",IFERROR(VLOOKUP($B856,SERVIÇOS!$A:$F,2,0),IFERROR(VLOOKUP($B856,'COMPOSIÇÕES COMPLEMENTARES '!$C:$K,2,0),"")))</f>
        <v/>
      </c>
      <c r="D856" s="617" t="str">
        <f>IF($B856="","",IFERROR(VLOOKUP($B856,SERVIÇOS!$A:$F,3,0),IFERROR(VLOOKUP($B856,'COMPOSIÇÕES COMPLEMENTARES '!$C:$K,3,0),"")))</f>
        <v/>
      </c>
      <c r="E856" s="618"/>
      <c r="F856" s="619" t="str">
        <f>IF($B856="","",IFERROR(VLOOKUP($B856,SERVIÇOS!$A:$F,4,0),IFERROR(VLOOKUP($B856,'COMPOSIÇÕES COMPLEMENTARES '!$C:$K,6,0),"")))</f>
        <v/>
      </c>
      <c r="G856" s="619" t="str">
        <f>IF($B856="","",IFERROR(VLOOKUP($B856,SERVIÇOS!$A:$F,5,0),IFERROR(VLOOKUP($B856,'COMPOSIÇÕES COMPLEMENTARES '!$C:$K,7,0),"")))</f>
        <v/>
      </c>
      <c r="H856" s="619" t="str">
        <f t="shared" si="282"/>
        <v/>
      </c>
      <c r="I856" s="619" t="str">
        <f t="shared" si="289"/>
        <v/>
      </c>
      <c r="J856" s="619" t="str">
        <f t="shared" si="290"/>
        <v/>
      </c>
      <c r="K856" s="619" t="str">
        <f t="shared" si="291"/>
        <v/>
      </c>
      <c r="L856" s="619"/>
      <c r="N856" s="433"/>
      <c r="O856" s="434" t="str">
        <f t="shared" si="284"/>
        <v/>
      </c>
      <c r="P856" s="433"/>
      <c r="Q856" s="435" t="str">
        <f t="shared" si="285"/>
        <v/>
      </c>
      <c r="R856" s="433"/>
      <c r="S856" s="436" t="str">
        <f t="shared" si="286"/>
        <v/>
      </c>
      <c r="T856" s="437">
        <f ca="1">SUMIF($N$8:S$9,"QUANT.",N856:S856)</f>
        <v>0</v>
      </c>
      <c r="U856" s="438">
        <f t="shared" ca="1" si="281"/>
        <v>0</v>
      </c>
      <c r="V856" s="450" t="str">
        <f t="shared" si="283"/>
        <v/>
      </c>
      <c r="W856" s="451">
        <f t="shared" ca="1" si="287"/>
        <v>0</v>
      </c>
      <c r="X856" s="451" t="e">
        <f t="shared" ca="1" si="288"/>
        <v>#VALUE!</v>
      </c>
    </row>
    <row r="857" spans="1:24">
      <c r="A857" s="615"/>
      <c r="B857" s="621"/>
      <c r="C857" s="595" t="str">
        <f>IF($B857="","",IFERROR(VLOOKUP($B857,SERVIÇOS!$A:$F,2,0),IFERROR(VLOOKUP($B857,'COMPOSIÇÕES COMPLEMENTARES '!$C:$K,2,0),"")))</f>
        <v/>
      </c>
      <c r="D857" s="617" t="str">
        <f>IF($B857="","",IFERROR(VLOOKUP($B857,SERVIÇOS!$A:$F,3,0),IFERROR(VLOOKUP($B857,'COMPOSIÇÕES COMPLEMENTARES '!$C:$K,3,0),"")))</f>
        <v/>
      </c>
      <c r="E857" s="618"/>
      <c r="F857" s="619" t="str">
        <f>IF($B857="","",IFERROR(VLOOKUP($B857,SERVIÇOS!$A:$F,4,0),IFERROR(VLOOKUP($B857,'COMPOSIÇÕES COMPLEMENTARES '!$C:$K,6,0),"")))</f>
        <v/>
      </c>
      <c r="G857" s="619" t="str">
        <f>IF($B857="","",IFERROR(VLOOKUP($B857,SERVIÇOS!$A:$F,5,0),IFERROR(VLOOKUP($B857,'COMPOSIÇÕES COMPLEMENTARES '!$C:$K,7,0),"")))</f>
        <v/>
      </c>
      <c r="H857" s="619" t="str">
        <f t="shared" si="282"/>
        <v/>
      </c>
      <c r="I857" s="619" t="str">
        <f t="shared" si="289"/>
        <v/>
      </c>
      <c r="J857" s="619" t="str">
        <f t="shared" si="290"/>
        <v/>
      </c>
      <c r="K857" s="619" t="str">
        <f t="shared" si="291"/>
        <v/>
      </c>
      <c r="L857" s="619"/>
      <c r="N857" s="433"/>
      <c r="O857" s="434" t="str">
        <f t="shared" si="284"/>
        <v/>
      </c>
      <c r="P857" s="433"/>
      <c r="Q857" s="435" t="str">
        <f t="shared" si="285"/>
        <v/>
      </c>
      <c r="R857" s="433"/>
      <c r="S857" s="436" t="str">
        <f t="shared" si="286"/>
        <v/>
      </c>
      <c r="T857" s="437">
        <f ca="1">SUMIF($N$8:S$9,"QUANT.",N857:S857)</f>
        <v>0</v>
      </c>
      <c r="U857" s="438">
        <f t="shared" ca="1" si="281"/>
        <v>0</v>
      </c>
      <c r="V857" s="450" t="str">
        <f t="shared" si="283"/>
        <v/>
      </c>
      <c r="W857" s="451">
        <f t="shared" ca="1" si="287"/>
        <v>0</v>
      </c>
      <c r="X857" s="451" t="e">
        <f t="shared" ca="1" si="288"/>
        <v>#VALUE!</v>
      </c>
    </row>
    <row r="858" spans="1:24">
      <c r="A858" s="615"/>
      <c r="B858" s="621"/>
      <c r="C858" s="595" t="str">
        <f>IF($B858="","",IFERROR(VLOOKUP($B858,SERVIÇOS!$A:$F,2,0),IFERROR(VLOOKUP($B858,'COMPOSIÇÕES COMPLEMENTARES '!$C:$K,2,0),"")))</f>
        <v/>
      </c>
      <c r="D858" s="617" t="str">
        <f>IF($B858="","",IFERROR(VLOOKUP($B858,SERVIÇOS!$A:$F,3,0),IFERROR(VLOOKUP($B858,'COMPOSIÇÕES COMPLEMENTARES '!$C:$K,3,0),"")))</f>
        <v/>
      </c>
      <c r="E858" s="618"/>
      <c r="F858" s="619" t="str">
        <f>IF($B858="","",IFERROR(VLOOKUP($B858,SERVIÇOS!$A:$F,4,0),IFERROR(VLOOKUP($B858,'COMPOSIÇÕES COMPLEMENTARES '!$C:$K,6,0),"")))</f>
        <v/>
      </c>
      <c r="G858" s="619" t="str">
        <f>IF($B858="","",IFERROR(VLOOKUP($B858,SERVIÇOS!$A:$F,5,0),IFERROR(VLOOKUP($B858,'COMPOSIÇÕES COMPLEMENTARES '!$C:$K,7,0),"")))</f>
        <v/>
      </c>
      <c r="H858" s="619" t="str">
        <f t="shared" si="282"/>
        <v/>
      </c>
      <c r="I858" s="619" t="str">
        <f t="shared" si="289"/>
        <v/>
      </c>
      <c r="J858" s="619" t="str">
        <f t="shared" si="290"/>
        <v/>
      </c>
      <c r="K858" s="619" t="str">
        <f t="shared" si="291"/>
        <v/>
      </c>
      <c r="L858" s="619"/>
      <c r="N858" s="433"/>
      <c r="O858" s="434" t="str">
        <f t="shared" si="284"/>
        <v/>
      </c>
      <c r="P858" s="433"/>
      <c r="Q858" s="435" t="str">
        <f t="shared" si="285"/>
        <v/>
      </c>
      <c r="R858" s="433"/>
      <c r="S858" s="436" t="str">
        <f t="shared" si="286"/>
        <v/>
      </c>
      <c r="T858" s="437">
        <f ca="1">SUMIF($N$8:S$9,"QUANT.",N858:S858)</f>
        <v>0</v>
      </c>
      <c r="U858" s="438">
        <f t="shared" ca="1" si="281"/>
        <v>0</v>
      </c>
      <c r="V858" s="450" t="str">
        <f t="shared" si="283"/>
        <v/>
      </c>
      <c r="W858" s="451">
        <f t="shared" ca="1" si="287"/>
        <v>0</v>
      </c>
      <c r="X858" s="451" t="e">
        <f t="shared" ca="1" si="288"/>
        <v>#VALUE!</v>
      </c>
    </row>
    <row r="859" spans="1:24">
      <c r="A859" s="615"/>
      <c r="B859" s="621"/>
      <c r="C859" s="595" t="str">
        <f>IF($B859="","",IFERROR(VLOOKUP($B859,SERVIÇOS!$A:$F,2,0),IFERROR(VLOOKUP($B859,'COMPOSIÇÕES COMPLEMENTARES '!$C:$K,2,0),"")))</f>
        <v/>
      </c>
      <c r="D859" s="617" t="str">
        <f>IF($B859="","",IFERROR(VLOOKUP($B859,SERVIÇOS!$A:$F,3,0),IFERROR(VLOOKUP($B859,'COMPOSIÇÕES COMPLEMENTARES '!$C:$K,3,0),"")))</f>
        <v/>
      </c>
      <c r="E859" s="618"/>
      <c r="F859" s="619" t="str">
        <f>IF($B859="","",IFERROR(VLOOKUP($B859,SERVIÇOS!$A:$F,4,0),IFERROR(VLOOKUP($B859,'COMPOSIÇÕES COMPLEMENTARES '!$C:$K,6,0),"")))</f>
        <v/>
      </c>
      <c r="G859" s="619" t="str">
        <f>IF($B859="","",IFERROR(VLOOKUP($B859,SERVIÇOS!$A:$F,5,0),IFERROR(VLOOKUP($B859,'COMPOSIÇÕES COMPLEMENTARES '!$C:$K,7,0),"")))</f>
        <v/>
      </c>
      <c r="H859" s="619" t="str">
        <f t="shared" si="282"/>
        <v/>
      </c>
      <c r="I859" s="619" t="str">
        <f t="shared" si="289"/>
        <v/>
      </c>
      <c r="J859" s="619" t="str">
        <f t="shared" si="290"/>
        <v/>
      </c>
      <c r="K859" s="619" t="str">
        <f t="shared" si="291"/>
        <v/>
      </c>
      <c r="L859" s="619"/>
      <c r="N859" s="433"/>
      <c r="O859" s="434" t="str">
        <f t="shared" si="284"/>
        <v/>
      </c>
      <c r="P859" s="433"/>
      <c r="Q859" s="435" t="str">
        <f t="shared" si="285"/>
        <v/>
      </c>
      <c r="R859" s="433"/>
      <c r="S859" s="436" t="str">
        <f t="shared" si="286"/>
        <v/>
      </c>
      <c r="T859" s="437">
        <f ca="1">SUMIF($N$8:S$9,"QUANT.",N859:S859)</f>
        <v>0</v>
      </c>
      <c r="U859" s="438">
        <f t="shared" ca="1" si="281"/>
        <v>0</v>
      </c>
      <c r="V859" s="450" t="str">
        <f t="shared" si="283"/>
        <v/>
      </c>
      <c r="W859" s="451">
        <f t="shared" ca="1" si="287"/>
        <v>0</v>
      </c>
      <c r="X859" s="451" t="e">
        <f t="shared" ca="1" si="288"/>
        <v>#VALUE!</v>
      </c>
    </row>
    <row r="860" spans="1:24">
      <c r="A860" s="615"/>
      <c r="B860" s="621"/>
      <c r="C860" s="595" t="str">
        <f>IF($B860="","",IFERROR(VLOOKUP($B860,SERVIÇOS!$A:$F,2,0),IFERROR(VLOOKUP($B860,'COMPOSIÇÕES COMPLEMENTARES '!$C:$K,2,0),"")))</f>
        <v/>
      </c>
      <c r="D860" s="617" t="str">
        <f>IF($B860="","",IFERROR(VLOOKUP($B860,SERVIÇOS!$A:$F,3,0),IFERROR(VLOOKUP($B860,'COMPOSIÇÕES COMPLEMENTARES '!$C:$K,3,0),"")))</f>
        <v/>
      </c>
      <c r="E860" s="618"/>
      <c r="F860" s="619" t="str">
        <f>IF($B860="","",IFERROR(VLOOKUP($B860,SERVIÇOS!$A:$F,4,0),IFERROR(VLOOKUP($B860,'COMPOSIÇÕES COMPLEMENTARES '!$C:$K,6,0),"")))</f>
        <v/>
      </c>
      <c r="G860" s="619" t="str">
        <f>IF($B860="","",IFERROR(VLOOKUP($B860,SERVIÇOS!$A:$F,5,0),IFERROR(VLOOKUP($B860,'COMPOSIÇÕES COMPLEMENTARES '!$C:$K,7,0),"")))</f>
        <v/>
      </c>
      <c r="H860" s="619" t="str">
        <f t="shared" si="282"/>
        <v/>
      </c>
      <c r="I860" s="619" t="str">
        <f t="shared" si="289"/>
        <v/>
      </c>
      <c r="J860" s="619" t="str">
        <f t="shared" si="290"/>
        <v/>
      </c>
      <c r="K860" s="619" t="str">
        <f t="shared" si="291"/>
        <v/>
      </c>
      <c r="L860" s="619"/>
      <c r="N860" s="433"/>
      <c r="O860" s="434" t="str">
        <f t="shared" si="284"/>
        <v/>
      </c>
      <c r="P860" s="433"/>
      <c r="Q860" s="435" t="str">
        <f t="shared" si="285"/>
        <v/>
      </c>
      <c r="R860" s="433"/>
      <c r="S860" s="436" t="str">
        <f t="shared" si="286"/>
        <v/>
      </c>
      <c r="T860" s="437">
        <f ca="1">SUMIF($N$8:S$9,"QUANT.",N860:S860)</f>
        <v>0</v>
      </c>
      <c r="U860" s="438">
        <f t="shared" ca="1" si="281"/>
        <v>0</v>
      </c>
      <c r="V860" s="450" t="str">
        <f t="shared" si="283"/>
        <v/>
      </c>
      <c r="W860" s="451">
        <f t="shared" ca="1" si="287"/>
        <v>0</v>
      </c>
      <c r="X860" s="451" t="e">
        <f t="shared" ca="1" si="288"/>
        <v>#VALUE!</v>
      </c>
    </row>
    <row r="861" spans="1:24">
      <c r="A861" s="615"/>
      <c r="B861" s="621"/>
      <c r="C861" s="595" t="str">
        <f>IF($B861="","",IFERROR(VLOOKUP($B861,SERVIÇOS!$A:$F,2,0),IFERROR(VLOOKUP($B861,'COMPOSIÇÕES COMPLEMENTARES '!$C:$K,2,0),"")))</f>
        <v/>
      </c>
      <c r="D861" s="617" t="str">
        <f>IF($B861="","",IFERROR(VLOOKUP($B861,SERVIÇOS!$A:$F,3,0),IFERROR(VLOOKUP($B861,'COMPOSIÇÕES COMPLEMENTARES '!$C:$K,3,0),"")))</f>
        <v/>
      </c>
      <c r="E861" s="618"/>
      <c r="F861" s="619" t="str">
        <f>IF($B861="","",IFERROR(VLOOKUP($B861,SERVIÇOS!$A:$F,4,0),IFERROR(VLOOKUP($B861,'COMPOSIÇÕES COMPLEMENTARES '!$C:$K,6,0),"")))</f>
        <v/>
      </c>
      <c r="G861" s="619" t="str">
        <f>IF($B861="","",IFERROR(VLOOKUP($B861,SERVIÇOS!$A:$F,5,0),IFERROR(VLOOKUP($B861,'COMPOSIÇÕES COMPLEMENTARES '!$C:$K,7,0),"")))</f>
        <v/>
      </c>
      <c r="H861" s="619" t="str">
        <f t="shared" si="282"/>
        <v/>
      </c>
      <c r="I861" s="619" t="str">
        <f t="shared" si="289"/>
        <v/>
      </c>
      <c r="J861" s="619" t="str">
        <f t="shared" si="290"/>
        <v/>
      </c>
      <c r="K861" s="619" t="str">
        <f t="shared" si="291"/>
        <v/>
      </c>
      <c r="L861" s="619"/>
      <c r="N861" s="433"/>
      <c r="O861" s="434" t="str">
        <f t="shared" si="284"/>
        <v/>
      </c>
      <c r="P861" s="433"/>
      <c r="Q861" s="435" t="str">
        <f t="shared" si="285"/>
        <v/>
      </c>
      <c r="R861" s="433"/>
      <c r="S861" s="436" t="str">
        <f t="shared" si="286"/>
        <v/>
      </c>
      <c r="T861" s="437">
        <f ca="1">SUMIF($N$8:S$9,"QUANT.",N861:S861)</f>
        <v>0</v>
      </c>
      <c r="U861" s="438">
        <f t="shared" ca="1" si="281"/>
        <v>0</v>
      </c>
      <c r="V861" s="450" t="str">
        <f t="shared" si="283"/>
        <v/>
      </c>
      <c r="W861" s="451">
        <f t="shared" ca="1" si="287"/>
        <v>0</v>
      </c>
      <c r="X861" s="451" t="e">
        <f t="shared" ca="1" si="288"/>
        <v>#VALUE!</v>
      </c>
    </row>
    <row r="862" spans="1:24">
      <c r="A862" s="615"/>
      <c r="B862" s="621"/>
      <c r="C862" s="595" t="str">
        <f>IF($B862="","",IFERROR(VLOOKUP($B862,SERVIÇOS!$A:$F,2,0),IFERROR(VLOOKUP($B862,'COMPOSIÇÕES COMPLEMENTARES '!$C:$K,2,0),"")))</f>
        <v/>
      </c>
      <c r="D862" s="617" t="str">
        <f>IF($B862="","",IFERROR(VLOOKUP($B862,SERVIÇOS!$A:$F,3,0),IFERROR(VLOOKUP($B862,'COMPOSIÇÕES COMPLEMENTARES '!$C:$K,3,0),"")))</f>
        <v/>
      </c>
      <c r="E862" s="618"/>
      <c r="F862" s="619" t="str">
        <f>IF($B862="","",IFERROR(VLOOKUP($B862,SERVIÇOS!$A:$F,4,0),IFERROR(VLOOKUP($B862,'COMPOSIÇÕES COMPLEMENTARES '!$C:$K,6,0),"")))</f>
        <v/>
      </c>
      <c r="G862" s="619" t="str">
        <f>IF($B862="","",IFERROR(VLOOKUP($B862,SERVIÇOS!$A:$F,5,0),IFERROR(VLOOKUP($B862,'COMPOSIÇÕES COMPLEMENTARES '!$C:$K,7,0),"")))</f>
        <v/>
      </c>
      <c r="H862" s="619" t="str">
        <f t="shared" si="282"/>
        <v/>
      </c>
      <c r="I862" s="619" t="str">
        <f t="shared" si="289"/>
        <v/>
      </c>
      <c r="J862" s="619" t="str">
        <f t="shared" si="290"/>
        <v/>
      </c>
      <c r="K862" s="619" t="str">
        <f t="shared" si="291"/>
        <v/>
      </c>
      <c r="L862" s="619"/>
      <c r="N862" s="433"/>
      <c r="O862" s="434" t="str">
        <f t="shared" si="284"/>
        <v/>
      </c>
      <c r="P862" s="433"/>
      <c r="Q862" s="435" t="str">
        <f t="shared" si="285"/>
        <v/>
      </c>
      <c r="R862" s="433"/>
      <c r="S862" s="436" t="str">
        <f t="shared" si="286"/>
        <v/>
      </c>
      <c r="T862" s="437">
        <f ca="1">SUMIF($N$8:S$9,"QUANT.",N862:S862)</f>
        <v>0</v>
      </c>
      <c r="U862" s="438">
        <f t="shared" ca="1" si="281"/>
        <v>0</v>
      </c>
      <c r="V862" s="450" t="str">
        <f t="shared" si="283"/>
        <v/>
      </c>
      <c r="W862" s="451">
        <f t="shared" ca="1" si="287"/>
        <v>0</v>
      </c>
      <c r="X862" s="451" t="e">
        <f t="shared" ca="1" si="288"/>
        <v>#VALUE!</v>
      </c>
    </row>
    <row r="863" spans="1:24">
      <c r="A863" s="615"/>
      <c r="B863" s="621"/>
      <c r="C863" s="595" t="str">
        <f>IF($B863="","",IFERROR(VLOOKUP($B863,SERVIÇOS!$A:$F,2,0),IFERROR(VLOOKUP($B863,'COMPOSIÇÕES COMPLEMENTARES '!$C:$K,2,0),"")))</f>
        <v/>
      </c>
      <c r="D863" s="617" t="str">
        <f>IF($B863="","",IFERROR(VLOOKUP($B863,SERVIÇOS!$A:$F,3,0),IFERROR(VLOOKUP($B863,'COMPOSIÇÕES COMPLEMENTARES '!$C:$K,3,0),"")))</f>
        <v/>
      </c>
      <c r="E863" s="618"/>
      <c r="F863" s="619" t="str">
        <f>IF($B863="","",IFERROR(VLOOKUP($B863,SERVIÇOS!$A:$F,4,0),IFERROR(VLOOKUP($B863,'COMPOSIÇÕES COMPLEMENTARES '!$C:$K,6,0),"")))</f>
        <v/>
      </c>
      <c r="G863" s="619" t="str">
        <f>IF($B863="","",IFERROR(VLOOKUP($B863,SERVIÇOS!$A:$F,5,0),IFERROR(VLOOKUP($B863,'COMPOSIÇÕES COMPLEMENTARES '!$C:$K,7,0),"")))</f>
        <v/>
      </c>
      <c r="H863" s="619" t="str">
        <f t="shared" si="282"/>
        <v/>
      </c>
      <c r="I863" s="619" t="str">
        <f t="shared" si="289"/>
        <v/>
      </c>
      <c r="J863" s="619" t="str">
        <f t="shared" si="290"/>
        <v/>
      </c>
      <c r="K863" s="619" t="str">
        <f t="shared" si="291"/>
        <v/>
      </c>
      <c r="L863" s="619"/>
      <c r="N863" s="433"/>
      <c r="O863" s="434" t="str">
        <f t="shared" si="284"/>
        <v/>
      </c>
      <c r="P863" s="433"/>
      <c r="Q863" s="435" t="str">
        <f t="shared" si="285"/>
        <v/>
      </c>
      <c r="R863" s="433"/>
      <c r="S863" s="436" t="str">
        <f t="shared" si="286"/>
        <v/>
      </c>
      <c r="T863" s="437">
        <f ca="1">SUMIF($N$8:S$9,"QUANT.",N863:S863)</f>
        <v>0</v>
      </c>
      <c r="U863" s="438">
        <f t="shared" ca="1" si="281"/>
        <v>0</v>
      </c>
      <c r="V863" s="450" t="str">
        <f t="shared" si="283"/>
        <v/>
      </c>
      <c r="W863" s="451">
        <f t="shared" ca="1" si="287"/>
        <v>0</v>
      </c>
      <c r="X863" s="451" t="e">
        <f t="shared" ca="1" si="288"/>
        <v>#VALUE!</v>
      </c>
    </row>
    <row r="864" spans="1:24">
      <c r="A864" s="615"/>
      <c r="B864" s="621"/>
      <c r="C864" s="595" t="str">
        <f>IF($B864="","",IFERROR(VLOOKUP($B864,SERVIÇOS!$A:$F,2,0),IFERROR(VLOOKUP($B864,'COMPOSIÇÕES COMPLEMENTARES '!$C:$K,2,0),"")))</f>
        <v/>
      </c>
      <c r="D864" s="617" t="str">
        <f>IF($B864="","",IFERROR(VLOOKUP($B864,SERVIÇOS!$A:$F,3,0),IFERROR(VLOOKUP($B864,'COMPOSIÇÕES COMPLEMENTARES '!$C:$K,3,0),"")))</f>
        <v/>
      </c>
      <c r="E864" s="618"/>
      <c r="F864" s="619" t="str">
        <f>IF($B864="","",IFERROR(VLOOKUP($B864,SERVIÇOS!$A:$F,4,0),IFERROR(VLOOKUP($B864,'COMPOSIÇÕES COMPLEMENTARES '!$C:$K,6,0),"")))</f>
        <v/>
      </c>
      <c r="G864" s="619" t="str">
        <f>IF($B864="","",IFERROR(VLOOKUP($B864,SERVIÇOS!$A:$F,5,0),IFERROR(VLOOKUP($B864,'COMPOSIÇÕES COMPLEMENTARES '!$C:$K,7,0),"")))</f>
        <v/>
      </c>
      <c r="H864" s="619" t="str">
        <f t="shared" si="282"/>
        <v/>
      </c>
      <c r="I864" s="619" t="str">
        <f t="shared" si="289"/>
        <v/>
      </c>
      <c r="J864" s="619" t="str">
        <f t="shared" si="290"/>
        <v/>
      </c>
      <c r="K864" s="619" t="str">
        <f t="shared" si="291"/>
        <v/>
      </c>
      <c r="L864" s="619"/>
      <c r="N864" s="433"/>
      <c r="O864" s="434" t="str">
        <f t="shared" si="284"/>
        <v/>
      </c>
      <c r="P864" s="433"/>
      <c r="Q864" s="435" t="str">
        <f t="shared" si="285"/>
        <v/>
      </c>
      <c r="R864" s="433"/>
      <c r="S864" s="436" t="str">
        <f t="shared" si="286"/>
        <v/>
      </c>
      <c r="T864" s="437">
        <f ca="1">SUMIF($N$8:S$9,"QUANT.",N864:S864)</f>
        <v>0</v>
      </c>
      <c r="U864" s="438">
        <f t="shared" ca="1" si="281"/>
        <v>0</v>
      </c>
      <c r="V864" s="450" t="str">
        <f t="shared" si="283"/>
        <v/>
      </c>
      <c r="W864" s="451">
        <f t="shared" ca="1" si="287"/>
        <v>0</v>
      </c>
      <c r="X864" s="451" t="e">
        <f t="shared" ca="1" si="288"/>
        <v>#VALUE!</v>
      </c>
    </row>
    <row r="865" spans="1:24">
      <c r="A865" s="615"/>
      <c r="B865" s="621"/>
      <c r="C865" s="595" t="str">
        <f>IF($B865="","",IFERROR(VLOOKUP($B865,SERVIÇOS!$A:$F,2,0),IFERROR(VLOOKUP($B865,'COMPOSIÇÕES COMPLEMENTARES '!$C:$K,2,0),"")))</f>
        <v/>
      </c>
      <c r="D865" s="617" t="str">
        <f>IF($B865="","",IFERROR(VLOOKUP($B865,SERVIÇOS!$A:$F,3,0),IFERROR(VLOOKUP($B865,'COMPOSIÇÕES COMPLEMENTARES '!$C:$K,3,0),"")))</f>
        <v/>
      </c>
      <c r="E865" s="618"/>
      <c r="F865" s="619" t="str">
        <f>IF($B865="","",IFERROR(VLOOKUP($B865,SERVIÇOS!$A:$F,4,0),IFERROR(VLOOKUP($B865,'COMPOSIÇÕES COMPLEMENTARES '!$C:$K,6,0),"")))</f>
        <v/>
      </c>
      <c r="G865" s="619" t="str">
        <f>IF($B865="","",IFERROR(VLOOKUP($B865,SERVIÇOS!$A:$F,5,0),IFERROR(VLOOKUP($B865,'COMPOSIÇÕES COMPLEMENTARES '!$C:$K,7,0),"")))</f>
        <v/>
      </c>
      <c r="H865" s="619" t="str">
        <f t="shared" si="282"/>
        <v/>
      </c>
      <c r="I865" s="619" t="str">
        <f t="shared" si="289"/>
        <v/>
      </c>
      <c r="J865" s="619" t="str">
        <f t="shared" si="290"/>
        <v/>
      </c>
      <c r="K865" s="619" t="str">
        <f t="shared" si="291"/>
        <v/>
      </c>
      <c r="L865" s="619"/>
      <c r="N865" s="433"/>
      <c r="O865" s="434" t="str">
        <f t="shared" si="284"/>
        <v/>
      </c>
      <c r="P865" s="433"/>
      <c r="Q865" s="435" t="str">
        <f t="shared" si="285"/>
        <v/>
      </c>
      <c r="R865" s="433"/>
      <c r="S865" s="436" t="str">
        <f t="shared" si="286"/>
        <v/>
      </c>
      <c r="T865" s="437">
        <f ca="1">SUMIF($N$8:S$9,"QUANT.",N865:S865)</f>
        <v>0</v>
      </c>
      <c r="U865" s="438">
        <f t="shared" ca="1" si="281"/>
        <v>0</v>
      </c>
      <c r="V865" s="450" t="str">
        <f t="shared" si="283"/>
        <v/>
      </c>
      <c r="W865" s="451">
        <f t="shared" ca="1" si="287"/>
        <v>0</v>
      </c>
      <c r="X865" s="451" t="e">
        <f t="shared" ca="1" si="288"/>
        <v>#VALUE!</v>
      </c>
    </row>
    <row r="866" spans="1:24">
      <c r="A866" s="615"/>
      <c r="B866" s="621"/>
      <c r="C866" s="595" t="str">
        <f>IF($B866="","",IFERROR(VLOOKUP($B866,SERVIÇOS!$A:$F,2,0),IFERROR(VLOOKUP($B866,'COMPOSIÇÕES COMPLEMENTARES '!$C:$K,2,0),"")))</f>
        <v/>
      </c>
      <c r="D866" s="617" t="str">
        <f>IF($B866="","",IFERROR(VLOOKUP($B866,SERVIÇOS!$A:$F,3,0),IFERROR(VLOOKUP($B866,'COMPOSIÇÕES COMPLEMENTARES '!$C:$K,3,0),"")))</f>
        <v/>
      </c>
      <c r="E866" s="618"/>
      <c r="F866" s="619" t="str">
        <f>IF($B866="","",IFERROR(VLOOKUP($B866,SERVIÇOS!$A:$F,4,0),IFERROR(VLOOKUP($B866,'COMPOSIÇÕES COMPLEMENTARES '!$C:$K,6,0),"")))</f>
        <v/>
      </c>
      <c r="G866" s="619" t="str">
        <f>IF($B866="","",IFERROR(VLOOKUP($B866,SERVIÇOS!$A:$F,5,0),IFERROR(VLOOKUP($B866,'COMPOSIÇÕES COMPLEMENTARES '!$C:$K,7,0),"")))</f>
        <v/>
      </c>
      <c r="H866" s="619" t="str">
        <f t="shared" si="282"/>
        <v/>
      </c>
      <c r="I866" s="619" t="str">
        <f t="shared" si="289"/>
        <v/>
      </c>
      <c r="J866" s="619" t="str">
        <f t="shared" si="290"/>
        <v/>
      </c>
      <c r="K866" s="619" t="str">
        <f t="shared" si="291"/>
        <v/>
      </c>
      <c r="L866" s="619"/>
      <c r="N866" s="433"/>
      <c r="O866" s="434" t="str">
        <f t="shared" si="284"/>
        <v/>
      </c>
      <c r="P866" s="433"/>
      <c r="Q866" s="435" t="str">
        <f t="shared" si="285"/>
        <v/>
      </c>
      <c r="R866" s="433"/>
      <c r="S866" s="436" t="str">
        <f t="shared" si="286"/>
        <v/>
      </c>
      <c r="T866" s="437">
        <f ca="1">SUMIF($N$8:S$9,"QUANT.",N866:S866)</f>
        <v>0</v>
      </c>
      <c r="U866" s="438">
        <f t="shared" ca="1" si="281"/>
        <v>0</v>
      </c>
      <c r="V866" s="450" t="str">
        <f t="shared" si="283"/>
        <v/>
      </c>
      <c r="W866" s="451">
        <f t="shared" ca="1" si="287"/>
        <v>0</v>
      </c>
      <c r="X866" s="451" t="e">
        <f t="shared" ca="1" si="288"/>
        <v>#VALUE!</v>
      </c>
    </row>
    <row r="867" spans="1:24">
      <c r="A867" s="615"/>
      <c r="B867" s="621"/>
      <c r="C867" s="595" t="str">
        <f>IF($B867="","",IFERROR(VLOOKUP($B867,SERVIÇOS!$A:$F,2,0),IFERROR(VLOOKUP($B867,'COMPOSIÇÕES COMPLEMENTARES '!$C:$K,2,0),"")))</f>
        <v/>
      </c>
      <c r="D867" s="617" t="str">
        <f>IF($B867="","",IFERROR(VLOOKUP($B867,SERVIÇOS!$A:$F,3,0),IFERROR(VLOOKUP($B867,'COMPOSIÇÕES COMPLEMENTARES '!$C:$K,3,0),"")))</f>
        <v/>
      </c>
      <c r="E867" s="618"/>
      <c r="F867" s="619" t="str">
        <f>IF($B867="","",IFERROR(VLOOKUP($B867,SERVIÇOS!$A:$F,4,0),IFERROR(VLOOKUP($B867,'COMPOSIÇÕES COMPLEMENTARES '!$C:$K,6,0),"")))</f>
        <v/>
      </c>
      <c r="G867" s="619" t="str">
        <f>IF($B867="","",IFERROR(VLOOKUP($B867,SERVIÇOS!$A:$F,5,0),IFERROR(VLOOKUP($B867,'COMPOSIÇÕES COMPLEMENTARES '!$C:$K,7,0),"")))</f>
        <v/>
      </c>
      <c r="H867" s="619" t="str">
        <f t="shared" si="282"/>
        <v/>
      </c>
      <c r="I867" s="619" t="str">
        <f t="shared" si="289"/>
        <v/>
      </c>
      <c r="J867" s="619" t="str">
        <f t="shared" si="290"/>
        <v/>
      </c>
      <c r="K867" s="619" t="str">
        <f t="shared" si="291"/>
        <v/>
      </c>
      <c r="L867" s="619"/>
      <c r="N867" s="433"/>
      <c r="O867" s="434" t="str">
        <f t="shared" si="284"/>
        <v/>
      </c>
      <c r="P867" s="433"/>
      <c r="Q867" s="435" t="str">
        <f t="shared" si="285"/>
        <v/>
      </c>
      <c r="R867" s="433"/>
      <c r="S867" s="436" t="str">
        <f t="shared" si="286"/>
        <v/>
      </c>
      <c r="T867" s="437">
        <f ca="1">SUMIF($N$8:S$9,"QUANT.",N867:S867)</f>
        <v>0</v>
      </c>
      <c r="U867" s="438">
        <f t="shared" ca="1" si="281"/>
        <v>0</v>
      </c>
      <c r="V867" s="450" t="str">
        <f t="shared" si="283"/>
        <v/>
      </c>
      <c r="W867" s="451">
        <f t="shared" ca="1" si="287"/>
        <v>0</v>
      </c>
      <c r="X867" s="451" t="e">
        <f t="shared" ca="1" si="288"/>
        <v>#VALUE!</v>
      </c>
    </row>
    <row r="868" spans="1:24">
      <c r="A868" s="615"/>
      <c r="B868" s="621"/>
      <c r="C868" s="595" t="str">
        <f>IF($B868="","",IFERROR(VLOOKUP($B868,SERVIÇOS!$A:$F,2,0),IFERROR(VLOOKUP($B868,'COMPOSIÇÕES COMPLEMENTARES '!$C:$K,2,0),"")))</f>
        <v/>
      </c>
      <c r="D868" s="617" t="str">
        <f>IF($B868="","",IFERROR(VLOOKUP($B868,SERVIÇOS!$A:$F,3,0),IFERROR(VLOOKUP($B868,'COMPOSIÇÕES COMPLEMENTARES '!$C:$K,3,0),"")))</f>
        <v/>
      </c>
      <c r="E868" s="618"/>
      <c r="F868" s="619" t="str">
        <f>IF($B868="","",IFERROR(VLOOKUP($B868,SERVIÇOS!$A:$F,4,0),IFERROR(VLOOKUP($B868,'COMPOSIÇÕES COMPLEMENTARES '!$C:$K,6,0),"")))</f>
        <v/>
      </c>
      <c r="G868" s="619" t="str">
        <f>IF($B868="","",IFERROR(VLOOKUP($B868,SERVIÇOS!$A:$F,5,0),IFERROR(VLOOKUP($B868,'COMPOSIÇÕES COMPLEMENTARES '!$C:$K,7,0),"")))</f>
        <v/>
      </c>
      <c r="H868" s="619" t="str">
        <f t="shared" si="282"/>
        <v/>
      </c>
      <c r="I868" s="619" t="str">
        <f t="shared" si="289"/>
        <v/>
      </c>
      <c r="J868" s="619" t="str">
        <f t="shared" si="290"/>
        <v/>
      </c>
      <c r="K868" s="619" t="str">
        <f t="shared" si="291"/>
        <v/>
      </c>
      <c r="L868" s="619"/>
      <c r="N868" s="433"/>
      <c r="O868" s="434" t="str">
        <f t="shared" si="284"/>
        <v/>
      </c>
      <c r="P868" s="433"/>
      <c r="Q868" s="435" t="str">
        <f t="shared" si="285"/>
        <v/>
      </c>
      <c r="R868" s="433"/>
      <c r="S868" s="436" t="str">
        <f t="shared" si="286"/>
        <v/>
      </c>
      <c r="T868" s="437">
        <f ca="1">SUMIF($N$8:S$9,"QUANT.",N868:S868)</f>
        <v>0</v>
      </c>
      <c r="U868" s="438">
        <f t="shared" ca="1" si="281"/>
        <v>0</v>
      </c>
      <c r="V868" s="450" t="str">
        <f t="shared" si="283"/>
        <v/>
      </c>
      <c r="W868" s="451">
        <f t="shared" ca="1" si="287"/>
        <v>0</v>
      </c>
      <c r="X868" s="451" t="e">
        <f t="shared" ca="1" si="288"/>
        <v>#VALUE!</v>
      </c>
    </row>
    <row r="869" spans="1:24">
      <c r="A869" s="615"/>
      <c r="B869" s="621"/>
      <c r="C869" s="595" t="str">
        <f>IF($B869="","",IFERROR(VLOOKUP($B869,SERVIÇOS!$A:$F,2,0),IFERROR(VLOOKUP($B869,'COMPOSIÇÕES COMPLEMENTARES '!$C:$K,2,0),"")))</f>
        <v/>
      </c>
      <c r="D869" s="617" t="str">
        <f>IF($B869="","",IFERROR(VLOOKUP($B869,SERVIÇOS!$A:$F,3,0),IFERROR(VLOOKUP($B869,'COMPOSIÇÕES COMPLEMENTARES '!$C:$K,3,0),"")))</f>
        <v/>
      </c>
      <c r="E869" s="618"/>
      <c r="F869" s="619" t="str">
        <f>IF($B869="","",IFERROR(VLOOKUP($B869,SERVIÇOS!$A:$F,4,0),IFERROR(VLOOKUP($B869,'COMPOSIÇÕES COMPLEMENTARES '!$C:$K,6,0),"")))</f>
        <v/>
      </c>
      <c r="G869" s="619" t="str">
        <f>IF($B869="","",IFERROR(VLOOKUP($B869,SERVIÇOS!$A:$F,5,0),IFERROR(VLOOKUP($B869,'COMPOSIÇÕES COMPLEMENTARES '!$C:$K,7,0),"")))</f>
        <v/>
      </c>
      <c r="H869" s="619" t="str">
        <f t="shared" si="282"/>
        <v/>
      </c>
      <c r="I869" s="619" t="str">
        <f t="shared" si="289"/>
        <v/>
      </c>
      <c r="J869" s="619" t="str">
        <f t="shared" si="290"/>
        <v/>
      </c>
      <c r="K869" s="619" t="str">
        <f t="shared" si="291"/>
        <v/>
      </c>
      <c r="L869" s="619"/>
      <c r="N869" s="433"/>
      <c r="O869" s="434" t="str">
        <f t="shared" si="284"/>
        <v/>
      </c>
      <c r="P869" s="433"/>
      <c r="Q869" s="435" t="str">
        <f t="shared" si="285"/>
        <v/>
      </c>
      <c r="R869" s="433"/>
      <c r="S869" s="436" t="str">
        <f t="shared" si="286"/>
        <v/>
      </c>
      <c r="T869" s="437">
        <f ca="1">SUMIF($N$8:S$9,"QUANT.",N869:S869)</f>
        <v>0</v>
      </c>
      <c r="U869" s="438">
        <f t="shared" ca="1" si="281"/>
        <v>0</v>
      </c>
      <c r="V869" s="450" t="str">
        <f t="shared" si="283"/>
        <v/>
      </c>
      <c r="W869" s="451">
        <f t="shared" ca="1" si="287"/>
        <v>0</v>
      </c>
      <c r="X869" s="451" t="e">
        <f t="shared" ca="1" si="288"/>
        <v>#VALUE!</v>
      </c>
    </row>
    <row r="870" spans="1:24">
      <c r="A870" s="615"/>
      <c r="B870" s="621"/>
      <c r="C870" s="595" t="str">
        <f>IF($B870="","",IFERROR(VLOOKUP($B870,SERVIÇOS!$A:$F,2,0),IFERROR(VLOOKUP($B870,'COMPOSIÇÕES COMPLEMENTARES '!$C:$K,2,0),"")))</f>
        <v/>
      </c>
      <c r="D870" s="617" t="str">
        <f>IF($B870="","",IFERROR(VLOOKUP($B870,SERVIÇOS!$A:$F,3,0),IFERROR(VLOOKUP($B870,'COMPOSIÇÕES COMPLEMENTARES '!$C:$K,3,0),"")))</f>
        <v/>
      </c>
      <c r="E870" s="618"/>
      <c r="F870" s="619" t="str">
        <f>IF($B870="","",IFERROR(VLOOKUP($B870,SERVIÇOS!$A:$F,4,0),IFERROR(VLOOKUP($B870,'COMPOSIÇÕES COMPLEMENTARES '!$C:$K,6,0),"")))</f>
        <v/>
      </c>
      <c r="G870" s="619" t="str">
        <f>IF($B870="","",IFERROR(VLOOKUP($B870,SERVIÇOS!$A:$F,5,0),IFERROR(VLOOKUP($B870,'COMPOSIÇÕES COMPLEMENTARES '!$C:$K,7,0),"")))</f>
        <v/>
      </c>
      <c r="H870" s="619" t="str">
        <f t="shared" si="282"/>
        <v/>
      </c>
      <c r="I870" s="619" t="str">
        <f t="shared" si="289"/>
        <v/>
      </c>
      <c r="J870" s="619" t="str">
        <f t="shared" si="290"/>
        <v/>
      </c>
      <c r="K870" s="619" t="str">
        <f t="shared" si="291"/>
        <v/>
      </c>
      <c r="L870" s="619"/>
      <c r="N870" s="433"/>
      <c r="O870" s="434" t="str">
        <f t="shared" si="284"/>
        <v/>
      </c>
      <c r="P870" s="433"/>
      <c r="Q870" s="435" t="str">
        <f t="shared" si="285"/>
        <v/>
      </c>
      <c r="R870" s="433"/>
      <c r="S870" s="436" t="str">
        <f t="shared" si="286"/>
        <v/>
      </c>
      <c r="T870" s="437">
        <f ca="1">SUMIF($N$8:S$9,"QUANT.",N870:S870)</f>
        <v>0</v>
      </c>
      <c r="U870" s="438">
        <f t="shared" ca="1" si="281"/>
        <v>0</v>
      </c>
      <c r="V870" s="450" t="str">
        <f t="shared" si="283"/>
        <v/>
      </c>
      <c r="W870" s="451">
        <f t="shared" ca="1" si="287"/>
        <v>0</v>
      </c>
      <c r="X870" s="451" t="e">
        <f t="shared" ca="1" si="288"/>
        <v>#VALUE!</v>
      </c>
    </row>
    <row r="871" spans="1:24">
      <c r="A871" s="615"/>
      <c r="B871" s="621"/>
      <c r="C871" s="595" t="str">
        <f>IF($B871="","",IFERROR(VLOOKUP($B871,SERVIÇOS!$A:$F,2,0),IFERROR(VLOOKUP($B871,'COMPOSIÇÕES COMPLEMENTARES '!$C:$K,2,0),"")))</f>
        <v/>
      </c>
      <c r="D871" s="617" t="str">
        <f>IF($B871="","",IFERROR(VLOOKUP($B871,SERVIÇOS!$A:$F,3,0),IFERROR(VLOOKUP($B871,'COMPOSIÇÕES COMPLEMENTARES '!$C:$K,3,0),"")))</f>
        <v/>
      </c>
      <c r="E871" s="618"/>
      <c r="F871" s="619" t="str">
        <f>IF($B871="","",IFERROR(VLOOKUP($B871,SERVIÇOS!$A:$F,4,0),IFERROR(VLOOKUP($B871,'COMPOSIÇÕES COMPLEMENTARES '!$C:$K,6,0),"")))</f>
        <v/>
      </c>
      <c r="G871" s="619" t="str">
        <f>IF($B871="","",IFERROR(VLOOKUP($B871,SERVIÇOS!$A:$F,5,0),IFERROR(VLOOKUP($B871,'COMPOSIÇÕES COMPLEMENTARES '!$C:$K,7,0),"")))</f>
        <v/>
      </c>
      <c r="H871" s="619" t="str">
        <f t="shared" si="282"/>
        <v/>
      </c>
      <c r="I871" s="619" t="str">
        <f t="shared" si="289"/>
        <v/>
      </c>
      <c r="J871" s="619" t="str">
        <f t="shared" si="290"/>
        <v/>
      </c>
      <c r="K871" s="619" t="str">
        <f t="shared" si="291"/>
        <v/>
      </c>
      <c r="L871" s="619"/>
      <c r="N871" s="433"/>
      <c r="O871" s="434" t="str">
        <f t="shared" si="284"/>
        <v/>
      </c>
      <c r="P871" s="433"/>
      <c r="Q871" s="435" t="str">
        <f t="shared" si="285"/>
        <v/>
      </c>
      <c r="R871" s="433"/>
      <c r="S871" s="436" t="str">
        <f t="shared" si="286"/>
        <v/>
      </c>
      <c r="T871" s="437">
        <f ca="1">SUMIF($N$8:S$9,"QUANT.",N871:S871)</f>
        <v>0</v>
      </c>
      <c r="U871" s="438">
        <f t="shared" ca="1" si="281"/>
        <v>0</v>
      </c>
      <c r="V871" s="450" t="str">
        <f t="shared" si="283"/>
        <v/>
      </c>
      <c r="W871" s="451">
        <f t="shared" ca="1" si="287"/>
        <v>0</v>
      </c>
      <c r="X871" s="451" t="e">
        <f t="shared" ca="1" si="288"/>
        <v>#VALUE!</v>
      </c>
    </row>
    <row r="872" spans="1:24">
      <c r="A872" s="615"/>
      <c r="B872" s="621"/>
      <c r="C872" s="595" t="str">
        <f>IF($B872="","",IFERROR(VLOOKUP($B872,SERVIÇOS!$A:$F,2,0),IFERROR(VLOOKUP($B872,'COMPOSIÇÕES COMPLEMENTARES '!$C:$K,2,0),"")))</f>
        <v/>
      </c>
      <c r="D872" s="617" t="str">
        <f>IF($B872="","",IFERROR(VLOOKUP($B872,SERVIÇOS!$A:$F,3,0),IFERROR(VLOOKUP($B872,'COMPOSIÇÕES COMPLEMENTARES '!$C:$K,3,0),"")))</f>
        <v/>
      </c>
      <c r="E872" s="618"/>
      <c r="F872" s="619" t="str">
        <f>IF($B872="","",IFERROR(VLOOKUP($B872,SERVIÇOS!$A:$F,4,0),IFERROR(VLOOKUP($B872,'COMPOSIÇÕES COMPLEMENTARES '!$C:$K,6,0),"")))</f>
        <v/>
      </c>
      <c r="G872" s="619" t="str">
        <f>IF($B872="","",IFERROR(VLOOKUP($B872,SERVIÇOS!$A:$F,5,0),IFERROR(VLOOKUP($B872,'COMPOSIÇÕES COMPLEMENTARES '!$C:$K,7,0),"")))</f>
        <v/>
      </c>
      <c r="H872" s="619" t="str">
        <f t="shared" si="282"/>
        <v/>
      </c>
      <c r="I872" s="619" t="str">
        <f t="shared" si="289"/>
        <v/>
      </c>
      <c r="J872" s="619" t="str">
        <f t="shared" si="290"/>
        <v/>
      </c>
      <c r="K872" s="619" t="str">
        <f t="shared" si="291"/>
        <v/>
      </c>
      <c r="L872" s="619"/>
      <c r="N872" s="433"/>
      <c r="O872" s="434" t="str">
        <f t="shared" si="284"/>
        <v/>
      </c>
      <c r="P872" s="433"/>
      <c r="Q872" s="435" t="str">
        <f t="shared" si="285"/>
        <v/>
      </c>
      <c r="R872" s="433"/>
      <c r="S872" s="436" t="str">
        <f t="shared" si="286"/>
        <v/>
      </c>
      <c r="T872" s="437">
        <f ca="1">SUMIF($N$8:S$9,"QUANT.",N872:S872)</f>
        <v>0</v>
      </c>
      <c r="U872" s="438">
        <f t="shared" ca="1" si="281"/>
        <v>0</v>
      </c>
      <c r="V872" s="450" t="str">
        <f t="shared" si="283"/>
        <v/>
      </c>
      <c r="W872" s="451">
        <f t="shared" ca="1" si="287"/>
        <v>0</v>
      </c>
      <c r="X872" s="451" t="e">
        <f t="shared" ca="1" si="288"/>
        <v>#VALUE!</v>
      </c>
    </row>
    <row r="873" spans="1:24">
      <c r="A873" s="615"/>
      <c r="B873" s="621"/>
      <c r="C873" s="595" t="str">
        <f>IF($B873="","",IFERROR(VLOOKUP($B873,SERVIÇOS!$A:$F,2,0),IFERROR(VLOOKUP($B873,'COMPOSIÇÕES COMPLEMENTARES '!$C:$K,2,0),"")))</f>
        <v/>
      </c>
      <c r="D873" s="617" t="str">
        <f>IF($B873="","",IFERROR(VLOOKUP($B873,SERVIÇOS!$A:$F,3,0),IFERROR(VLOOKUP($B873,'COMPOSIÇÕES COMPLEMENTARES '!$C:$K,3,0),"")))</f>
        <v/>
      </c>
      <c r="E873" s="618"/>
      <c r="F873" s="619" t="str">
        <f>IF($B873="","",IFERROR(VLOOKUP($B873,SERVIÇOS!$A:$F,4,0),IFERROR(VLOOKUP($B873,'COMPOSIÇÕES COMPLEMENTARES '!$C:$K,6,0),"")))</f>
        <v/>
      </c>
      <c r="G873" s="619" t="str">
        <f>IF($B873="","",IFERROR(VLOOKUP($B873,SERVIÇOS!$A:$F,5,0),IFERROR(VLOOKUP($B873,'COMPOSIÇÕES COMPLEMENTARES '!$C:$K,7,0),"")))</f>
        <v/>
      </c>
      <c r="H873" s="619" t="str">
        <f t="shared" si="282"/>
        <v/>
      </c>
      <c r="I873" s="619" t="str">
        <f t="shared" si="289"/>
        <v/>
      </c>
      <c r="J873" s="619" t="str">
        <f t="shared" si="290"/>
        <v/>
      </c>
      <c r="K873" s="619" t="str">
        <f t="shared" si="291"/>
        <v/>
      </c>
      <c r="L873" s="619"/>
      <c r="N873" s="433"/>
      <c r="O873" s="434" t="str">
        <f t="shared" si="284"/>
        <v/>
      </c>
      <c r="P873" s="433"/>
      <c r="Q873" s="435" t="str">
        <f t="shared" si="285"/>
        <v/>
      </c>
      <c r="R873" s="433"/>
      <c r="S873" s="436" t="str">
        <f t="shared" si="286"/>
        <v/>
      </c>
      <c r="T873" s="437">
        <f ca="1">SUMIF($N$8:S$9,"QUANT.",N873:S873)</f>
        <v>0</v>
      </c>
      <c r="U873" s="438">
        <f t="shared" ca="1" si="281"/>
        <v>0</v>
      </c>
      <c r="V873" s="450" t="str">
        <f t="shared" si="283"/>
        <v/>
      </c>
      <c r="W873" s="451">
        <f t="shared" ca="1" si="287"/>
        <v>0</v>
      </c>
      <c r="X873" s="451" t="e">
        <f t="shared" ca="1" si="288"/>
        <v>#VALUE!</v>
      </c>
    </row>
    <row r="874" spans="1:24">
      <c r="A874" s="615"/>
      <c r="B874" s="621"/>
      <c r="C874" s="595" t="str">
        <f>IF($B874="","",IFERROR(VLOOKUP($B874,SERVIÇOS!$A:$F,2,0),IFERROR(VLOOKUP($B874,'COMPOSIÇÕES COMPLEMENTARES '!$C:$K,2,0),"")))</f>
        <v/>
      </c>
      <c r="D874" s="617" t="str">
        <f>IF($B874="","",IFERROR(VLOOKUP($B874,SERVIÇOS!$A:$F,3,0),IFERROR(VLOOKUP($B874,'COMPOSIÇÕES COMPLEMENTARES '!$C:$K,3,0),"")))</f>
        <v/>
      </c>
      <c r="E874" s="618"/>
      <c r="F874" s="619" t="str">
        <f>IF($B874="","",IFERROR(VLOOKUP($B874,SERVIÇOS!$A:$F,4,0),IFERROR(VLOOKUP($B874,'COMPOSIÇÕES COMPLEMENTARES '!$C:$K,6,0),"")))</f>
        <v/>
      </c>
      <c r="G874" s="619" t="str">
        <f>IF($B874="","",IFERROR(VLOOKUP($B874,SERVIÇOS!$A:$F,5,0),IFERROR(VLOOKUP($B874,'COMPOSIÇÕES COMPLEMENTARES '!$C:$K,7,0),"")))</f>
        <v/>
      </c>
      <c r="H874" s="619" t="str">
        <f t="shared" si="282"/>
        <v/>
      </c>
      <c r="I874" s="619" t="str">
        <f t="shared" si="289"/>
        <v/>
      </c>
      <c r="J874" s="619" t="str">
        <f t="shared" si="290"/>
        <v/>
      </c>
      <c r="K874" s="619" t="str">
        <f t="shared" si="291"/>
        <v/>
      </c>
      <c r="L874" s="619"/>
      <c r="N874" s="433"/>
      <c r="O874" s="434" t="str">
        <f t="shared" si="284"/>
        <v/>
      </c>
      <c r="P874" s="433"/>
      <c r="Q874" s="435" t="str">
        <f t="shared" si="285"/>
        <v/>
      </c>
      <c r="R874" s="433"/>
      <c r="S874" s="436" t="str">
        <f t="shared" si="286"/>
        <v/>
      </c>
      <c r="T874" s="437">
        <f ca="1">SUMIF($N$8:S$9,"QUANT.",N874:S874)</f>
        <v>0</v>
      </c>
      <c r="U874" s="438">
        <f t="shared" ca="1" si="281"/>
        <v>0</v>
      </c>
      <c r="V874" s="450" t="str">
        <f t="shared" si="283"/>
        <v/>
      </c>
      <c r="W874" s="451">
        <f t="shared" ca="1" si="287"/>
        <v>0</v>
      </c>
      <c r="X874" s="451" t="e">
        <f t="shared" ca="1" si="288"/>
        <v>#VALUE!</v>
      </c>
    </row>
    <row r="875" spans="1:24">
      <c r="A875" s="615"/>
      <c r="B875" s="621"/>
      <c r="C875" s="595" t="str">
        <f>IF($B875="","",IFERROR(VLOOKUP($B875,SERVIÇOS!$A:$F,2,0),IFERROR(VLOOKUP($B875,'COMPOSIÇÕES COMPLEMENTARES '!$C:$K,2,0),"")))</f>
        <v/>
      </c>
      <c r="D875" s="617" t="str">
        <f>IF($B875="","",IFERROR(VLOOKUP($B875,SERVIÇOS!$A:$F,3,0),IFERROR(VLOOKUP($B875,'COMPOSIÇÕES COMPLEMENTARES '!$C:$K,3,0),"")))</f>
        <v/>
      </c>
      <c r="E875" s="618"/>
      <c r="F875" s="619" t="str">
        <f>IF($B875="","",IFERROR(VLOOKUP($B875,SERVIÇOS!$A:$F,4,0),IFERROR(VLOOKUP($B875,'COMPOSIÇÕES COMPLEMENTARES '!$C:$K,6,0),"")))</f>
        <v/>
      </c>
      <c r="G875" s="619" t="str">
        <f>IF($B875="","",IFERROR(VLOOKUP($B875,SERVIÇOS!$A:$F,5,0),IFERROR(VLOOKUP($B875,'COMPOSIÇÕES COMPLEMENTARES '!$C:$K,7,0),"")))</f>
        <v/>
      </c>
      <c r="H875" s="619" t="str">
        <f t="shared" si="282"/>
        <v/>
      </c>
      <c r="I875" s="619" t="str">
        <f t="shared" si="289"/>
        <v/>
      </c>
      <c r="J875" s="619" t="str">
        <f t="shared" si="290"/>
        <v/>
      </c>
      <c r="K875" s="619" t="str">
        <f t="shared" si="291"/>
        <v/>
      </c>
      <c r="L875" s="619"/>
      <c r="N875" s="433"/>
      <c r="O875" s="434" t="str">
        <f t="shared" si="284"/>
        <v/>
      </c>
      <c r="P875" s="433"/>
      <c r="Q875" s="435" t="str">
        <f t="shared" si="285"/>
        <v/>
      </c>
      <c r="R875" s="433"/>
      <c r="S875" s="436" t="str">
        <f t="shared" si="286"/>
        <v/>
      </c>
      <c r="T875" s="437">
        <f ca="1">SUMIF($N$8:S$9,"QUANT.",N875:S875)</f>
        <v>0</v>
      </c>
      <c r="U875" s="438">
        <f t="shared" ca="1" si="281"/>
        <v>0</v>
      </c>
      <c r="V875" s="450" t="str">
        <f t="shared" si="283"/>
        <v/>
      </c>
      <c r="W875" s="451">
        <f t="shared" ca="1" si="287"/>
        <v>0</v>
      </c>
      <c r="X875" s="451" t="e">
        <f t="shared" ca="1" si="288"/>
        <v>#VALUE!</v>
      </c>
    </row>
    <row r="876" spans="1:24">
      <c r="A876" s="615"/>
      <c r="B876" s="621"/>
      <c r="C876" s="595" t="str">
        <f>IF($B876="","",IFERROR(VLOOKUP($B876,SERVIÇOS!$A:$F,2,0),IFERROR(VLOOKUP($B876,'COMPOSIÇÕES COMPLEMENTARES '!$C:$K,2,0),"")))</f>
        <v/>
      </c>
      <c r="D876" s="617" t="str">
        <f>IF($B876="","",IFERROR(VLOOKUP($B876,SERVIÇOS!$A:$F,3,0),IFERROR(VLOOKUP($B876,'COMPOSIÇÕES COMPLEMENTARES '!$C:$K,3,0),"")))</f>
        <v/>
      </c>
      <c r="E876" s="618"/>
      <c r="F876" s="619" t="str">
        <f>IF($B876="","",IFERROR(VLOOKUP($B876,SERVIÇOS!$A:$F,4,0),IFERROR(VLOOKUP($B876,'COMPOSIÇÕES COMPLEMENTARES '!$C:$K,6,0),"")))</f>
        <v/>
      </c>
      <c r="G876" s="619" t="str">
        <f>IF($B876="","",IFERROR(VLOOKUP($B876,SERVIÇOS!$A:$F,5,0),IFERROR(VLOOKUP($B876,'COMPOSIÇÕES COMPLEMENTARES '!$C:$K,7,0),"")))</f>
        <v/>
      </c>
      <c r="H876" s="619" t="str">
        <f t="shared" si="282"/>
        <v/>
      </c>
      <c r="I876" s="619" t="str">
        <f t="shared" si="289"/>
        <v/>
      </c>
      <c r="J876" s="619" t="str">
        <f t="shared" si="290"/>
        <v/>
      </c>
      <c r="K876" s="619" t="str">
        <f t="shared" si="291"/>
        <v/>
      </c>
      <c r="L876" s="619"/>
      <c r="N876" s="433"/>
      <c r="O876" s="434" t="str">
        <f t="shared" si="284"/>
        <v/>
      </c>
      <c r="P876" s="433"/>
      <c r="Q876" s="435" t="str">
        <f t="shared" si="285"/>
        <v/>
      </c>
      <c r="R876" s="433"/>
      <c r="S876" s="436" t="str">
        <f t="shared" si="286"/>
        <v/>
      </c>
      <c r="T876" s="437">
        <f ca="1">SUMIF($N$8:S$9,"QUANT.",N876:S876)</f>
        <v>0</v>
      </c>
      <c r="U876" s="438">
        <f t="shared" ca="1" si="281"/>
        <v>0</v>
      </c>
      <c r="V876" s="450" t="str">
        <f t="shared" si="283"/>
        <v/>
      </c>
      <c r="W876" s="451">
        <f t="shared" ca="1" si="287"/>
        <v>0</v>
      </c>
      <c r="X876" s="451" t="e">
        <f t="shared" ca="1" si="288"/>
        <v>#VALUE!</v>
      </c>
    </row>
    <row r="877" spans="1:24">
      <c r="A877" s="615"/>
      <c r="B877" s="621"/>
      <c r="C877" s="595" t="str">
        <f>IF($B877="","",IFERROR(VLOOKUP($B877,SERVIÇOS!$A:$F,2,0),IFERROR(VLOOKUP($B877,'COMPOSIÇÕES COMPLEMENTARES '!$C:$K,2,0),"")))</f>
        <v/>
      </c>
      <c r="D877" s="617" t="str">
        <f>IF($B877="","",IFERROR(VLOOKUP($B877,SERVIÇOS!$A:$F,3,0),IFERROR(VLOOKUP($B877,'COMPOSIÇÕES COMPLEMENTARES '!$C:$K,3,0),"")))</f>
        <v/>
      </c>
      <c r="E877" s="618"/>
      <c r="F877" s="619" t="str">
        <f>IF($B877="","",IFERROR(VLOOKUP($B877,SERVIÇOS!$A:$F,4,0),IFERROR(VLOOKUP($B877,'COMPOSIÇÕES COMPLEMENTARES '!$C:$K,6,0),"")))</f>
        <v/>
      </c>
      <c r="G877" s="619" t="str">
        <f>IF($B877="","",IFERROR(VLOOKUP($B877,SERVIÇOS!$A:$F,5,0),IFERROR(VLOOKUP($B877,'COMPOSIÇÕES COMPLEMENTARES '!$C:$K,7,0),"")))</f>
        <v/>
      </c>
      <c r="H877" s="619" t="str">
        <f t="shared" si="282"/>
        <v/>
      </c>
      <c r="I877" s="619" t="str">
        <f t="shared" si="289"/>
        <v/>
      </c>
      <c r="J877" s="619" t="str">
        <f t="shared" si="290"/>
        <v/>
      </c>
      <c r="K877" s="619" t="str">
        <f t="shared" si="291"/>
        <v/>
      </c>
      <c r="L877" s="619"/>
      <c r="N877" s="433"/>
      <c r="O877" s="434" t="str">
        <f t="shared" si="284"/>
        <v/>
      </c>
      <c r="P877" s="433"/>
      <c r="Q877" s="435" t="str">
        <f t="shared" si="285"/>
        <v/>
      </c>
      <c r="R877" s="433"/>
      <c r="S877" s="436" t="str">
        <f t="shared" si="286"/>
        <v/>
      </c>
      <c r="T877" s="437">
        <f ca="1">SUMIF($N$8:S$9,"QUANT.",N877:S877)</f>
        <v>0</v>
      </c>
      <c r="U877" s="438">
        <f t="shared" ca="1" si="281"/>
        <v>0</v>
      </c>
      <c r="V877" s="450" t="str">
        <f t="shared" si="283"/>
        <v/>
      </c>
      <c r="W877" s="451">
        <f t="shared" ca="1" si="287"/>
        <v>0</v>
      </c>
      <c r="X877" s="451" t="e">
        <f t="shared" ca="1" si="288"/>
        <v>#VALUE!</v>
      </c>
    </row>
    <row r="878" spans="1:24">
      <c r="A878" s="615"/>
      <c r="B878" s="621"/>
      <c r="C878" s="595" t="str">
        <f>IF($B878="","",IFERROR(VLOOKUP($B878,SERVIÇOS!$A:$F,2,0),IFERROR(VLOOKUP($B878,'COMPOSIÇÕES COMPLEMENTARES '!$C:$K,2,0),"")))</f>
        <v/>
      </c>
      <c r="D878" s="617" t="str">
        <f>IF($B878="","",IFERROR(VLOOKUP($B878,SERVIÇOS!$A:$F,3,0),IFERROR(VLOOKUP($B878,'COMPOSIÇÕES COMPLEMENTARES '!$C:$K,3,0),"")))</f>
        <v/>
      </c>
      <c r="E878" s="618"/>
      <c r="F878" s="619" t="str">
        <f>IF($B878="","",IFERROR(VLOOKUP($B878,SERVIÇOS!$A:$F,4,0),IFERROR(VLOOKUP($B878,'COMPOSIÇÕES COMPLEMENTARES '!$C:$K,6,0),"")))</f>
        <v/>
      </c>
      <c r="G878" s="619" t="str">
        <f>IF($B878="","",IFERROR(VLOOKUP($B878,SERVIÇOS!$A:$F,5,0),IFERROR(VLOOKUP($B878,'COMPOSIÇÕES COMPLEMENTARES '!$C:$K,7,0),"")))</f>
        <v/>
      </c>
      <c r="H878" s="619" t="str">
        <f t="shared" si="282"/>
        <v/>
      </c>
      <c r="I878" s="619" t="str">
        <f t="shared" si="289"/>
        <v/>
      </c>
      <c r="J878" s="619" t="str">
        <f t="shared" si="290"/>
        <v/>
      </c>
      <c r="K878" s="619" t="str">
        <f t="shared" si="291"/>
        <v/>
      </c>
      <c r="L878" s="619"/>
      <c r="N878" s="433"/>
      <c r="O878" s="434" t="str">
        <f t="shared" si="284"/>
        <v/>
      </c>
      <c r="P878" s="433"/>
      <c r="Q878" s="435" t="str">
        <f t="shared" si="285"/>
        <v/>
      </c>
      <c r="R878" s="433"/>
      <c r="S878" s="436" t="str">
        <f t="shared" si="286"/>
        <v/>
      </c>
      <c r="T878" s="437">
        <f ca="1">SUMIF($N$8:S$9,"QUANT.",N878:S878)</f>
        <v>0</v>
      </c>
      <c r="U878" s="438">
        <f t="shared" ca="1" si="281"/>
        <v>0</v>
      </c>
      <c r="V878" s="450" t="str">
        <f t="shared" si="283"/>
        <v/>
      </c>
      <c r="W878" s="451">
        <f t="shared" ca="1" si="287"/>
        <v>0</v>
      </c>
      <c r="X878" s="451" t="e">
        <f t="shared" ca="1" si="288"/>
        <v>#VALUE!</v>
      </c>
    </row>
    <row r="879" spans="1:24">
      <c r="A879" s="615"/>
      <c r="B879" s="621"/>
      <c r="C879" s="595" t="str">
        <f>IF($B879="","",IFERROR(VLOOKUP($B879,SERVIÇOS!$A:$F,2,0),IFERROR(VLOOKUP($B879,'COMPOSIÇÕES COMPLEMENTARES '!$C:$K,2,0),"")))</f>
        <v/>
      </c>
      <c r="D879" s="617" t="str">
        <f>IF($B879="","",IFERROR(VLOOKUP($B879,SERVIÇOS!$A:$F,3,0),IFERROR(VLOOKUP($B879,'COMPOSIÇÕES COMPLEMENTARES '!$C:$K,3,0),"")))</f>
        <v/>
      </c>
      <c r="E879" s="618"/>
      <c r="F879" s="619" t="str">
        <f>IF($B879="","",IFERROR(VLOOKUP($B879,SERVIÇOS!$A:$F,4,0),IFERROR(VLOOKUP($B879,'COMPOSIÇÕES COMPLEMENTARES '!$C:$K,6,0),"")))</f>
        <v/>
      </c>
      <c r="G879" s="619" t="str">
        <f>IF($B879="","",IFERROR(VLOOKUP($B879,SERVIÇOS!$A:$F,5,0),IFERROR(VLOOKUP($B879,'COMPOSIÇÕES COMPLEMENTARES '!$C:$K,7,0),"")))</f>
        <v/>
      </c>
      <c r="H879" s="619" t="str">
        <f t="shared" si="282"/>
        <v/>
      </c>
      <c r="I879" s="619" t="str">
        <f t="shared" si="289"/>
        <v/>
      </c>
      <c r="J879" s="619" t="str">
        <f t="shared" si="290"/>
        <v/>
      </c>
      <c r="K879" s="619" t="str">
        <f t="shared" si="291"/>
        <v/>
      </c>
      <c r="L879" s="619"/>
      <c r="N879" s="433"/>
      <c r="O879" s="434" t="str">
        <f t="shared" si="284"/>
        <v/>
      </c>
      <c r="P879" s="433"/>
      <c r="Q879" s="435" t="str">
        <f t="shared" si="285"/>
        <v/>
      </c>
      <c r="R879" s="433"/>
      <c r="S879" s="436" t="str">
        <f t="shared" si="286"/>
        <v/>
      </c>
      <c r="T879" s="437">
        <f ca="1">SUMIF($N$8:S$9,"QUANT.",N879:S879)</f>
        <v>0</v>
      </c>
      <c r="U879" s="438">
        <f t="shared" ca="1" si="281"/>
        <v>0</v>
      </c>
      <c r="V879" s="450" t="str">
        <f t="shared" si="283"/>
        <v/>
      </c>
      <c r="W879" s="451">
        <f t="shared" ca="1" si="287"/>
        <v>0</v>
      </c>
      <c r="X879" s="451" t="e">
        <f t="shared" ca="1" si="288"/>
        <v>#VALUE!</v>
      </c>
    </row>
    <row r="880" spans="1:24">
      <c r="A880" s="615"/>
      <c r="B880" s="621"/>
      <c r="C880" s="595" t="str">
        <f>IF($B880="","",IFERROR(VLOOKUP($B880,SERVIÇOS!$A:$F,2,0),IFERROR(VLOOKUP($B880,'COMPOSIÇÕES COMPLEMENTARES '!$C:$K,2,0),"")))</f>
        <v/>
      </c>
      <c r="D880" s="617" t="str">
        <f>IF($B880="","",IFERROR(VLOOKUP($B880,SERVIÇOS!$A:$F,3,0),IFERROR(VLOOKUP($B880,'COMPOSIÇÕES COMPLEMENTARES '!$C:$K,3,0),"")))</f>
        <v/>
      </c>
      <c r="E880" s="618"/>
      <c r="F880" s="619" t="str">
        <f>IF($B880="","",IFERROR(VLOOKUP($B880,SERVIÇOS!$A:$F,4,0),IFERROR(VLOOKUP($B880,'COMPOSIÇÕES COMPLEMENTARES '!$C:$K,6,0),"")))</f>
        <v/>
      </c>
      <c r="G880" s="619" t="str">
        <f>IF($B880="","",IFERROR(VLOOKUP($B880,SERVIÇOS!$A:$F,5,0),IFERROR(VLOOKUP($B880,'COMPOSIÇÕES COMPLEMENTARES '!$C:$K,7,0),"")))</f>
        <v/>
      </c>
      <c r="H880" s="619" t="str">
        <f t="shared" si="282"/>
        <v/>
      </c>
      <c r="I880" s="619" t="str">
        <f t="shared" si="289"/>
        <v/>
      </c>
      <c r="J880" s="619" t="str">
        <f t="shared" si="290"/>
        <v/>
      </c>
      <c r="K880" s="619" t="str">
        <f t="shared" si="291"/>
        <v/>
      </c>
      <c r="L880" s="619"/>
      <c r="N880" s="433"/>
      <c r="O880" s="434" t="str">
        <f t="shared" si="284"/>
        <v/>
      </c>
      <c r="P880" s="433"/>
      <c r="Q880" s="435" t="str">
        <f t="shared" si="285"/>
        <v/>
      </c>
      <c r="R880" s="433"/>
      <c r="S880" s="436" t="str">
        <f t="shared" si="286"/>
        <v/>
      </c>
      <c r="T880" s="437">
        <f ca="1">SUMIF($N$8:S$9,"QUANT.",N880:S880)</f>
        <v>0</v>
      </c>
      <c r="U880" s="438">
        <f t="shared" ca="1" si="281"/>
        <v>0</v>
      </c>
      <c r="V880" s="450" t="str">
        <f t="shared" si="283"/>
        <v/>
      </c>
      <c r="W880" s="451">
        <f t="shared" ca="1" si="287"/>
        <v>0</v>
      </c>
      <c r="X880" s="451" t="e">
        <f t="shared" ca="1" si="288"/>
        <v>#VALUE!</v>
      </c>
    </row>
    <row r="881" spans="1:24">
      <c r="A881" s="615"/>
      <c r="B881" s="621"/>
      <c r="C881" s="595" t="str">
        <f>IF($B881="","",IFERROR(VLOOKUP($B881,SERVIÇOS!$A:$F,2,0),IFERROR(VLOOKUP($B881,'COMPOSIÇÕES COMPLEMENTARES '!$C:$K,2,0),"")))</f>
        <v/>
      </c>
      <c r="D881" s="617" t="str">
        <f>IF($B881="","",IFERROR(VLOOKUP($B881,SERVIÇOS!$A:$F,3,0),IFERROR(VLOOKUP($B881,'COMPOSIÇÕES COMPLEMENTARES '!$C:$K,3,0),"")))</f>
        <v/>
      </c>
      <c r="E881" s="618"/>
      <c r="F881" s="619" t="str">
        <f>IF($B881="","",IFERROR(VLOOKUP($B881,SERVIÇOS!$A:$F,4,0),IFERROR(VLOOKUP($B881,'COMPOSIÇÕES COMPLEMENTARES '!$C:$K,6,0),"")))</f>
        <v/>
      </c>
      <c r="G881" s="619" t="str">
        <f>IF($B881="","",IFERROR(VLOOKUP($B881,SERVIÇOS!$A:$F,5,0),IFERROR(VLOOKUP($B881,'COMPOSIÇÕES COMPLEMENTARES '!$C:$K,7,0),"")))</f>
        <v/>
      </c>
      <c r="H881" s="619" t="str">
        <f t="shared" si="282"/>
        <v/>
      </c>
      <c r="I881" s="619" t="str">
        <f t="shared" si="289"/>
        <v/>
      </c>
      <c r="J881" s="619" t="str">
        <f t="shared" si="290"/>
        <v/>
      </c>
      <c r="K881" s="619" t="str">
        <f t="shared" si="291"/>
        <v/>
      </c>
      <c r="L881" s="619"/>
      <c r="N881" s="433"/>
      <c r="O881" s="434" t="str">
        <f t="shared" si="284"/>
        <v/>
      </c>
      <c r="P881" s="433"/>
      <c r="Q881" s="435" t="str">
        <f t="shared" si="285"/>
        <v/>
      </c>
      <c r="R881" s="433"/>
      <c r="S881" s="436" t="str">
        <f t="shared" si="286"/>
        <v/>
      </c>
      <c r="T881" s="437">
        <f ca="1">SUMIF($N$8:S$9,"QUANT.",N881:S881)</f>
        <v>0</v>
      </c>
      <c r="U881" s="438">
        <f t="shared" ca="1" si="281"/>
        <v>0</v>
      </c>
      <c r="V881" s="450" t="str">
        <f t="shared" si="283"/>
        <v/>
      </c>
      <c r="W881" s="451">
        <f t="shared" ca="1" si="287"/>
        <v>0</v>
      </c>
      <c r="X881" s="451" t="e">
        <f t="shared" ca="1" si="288"/>
        <v>#VALUE!</v>
      </c>
    </row>
    <row r="882" spans="1:24">
      <c r="A882" s="615"/>
      <c r="B882" s="621"/>
      <c r="C882" s="595" t="str">
        <f>IF($B882="","",IFERROR(VLOOKUP($B882,SERVIÇOS!$A:$F,2,0),IFERROR(VLOOKUP($B882,'COMPOSIÇÕES COMPLEMENTARES '!$C:$K,2,0),"")))</f>
        <v/>
      </c>
      <c r="D882" s="617" t="str">
        <f>IF($B882="","",IFERROR(VLOOKUP($B882,SERVIÇOS!$A:$F,3,0),IFERROR(VLOOKUP($B882,'COMPOSIÇÕES COMPLEMENTARES '!$C:$K,3,0),"")))</f>
        <v/>
      </c>
      <c r="E882" s="618"/>
      <c r="F882" s="619" t="str">
        <f>IF($B882="","",IFERROR(VLOOKUP($B882,SERVIÇOS!$A:$F,4,0),IFERROR(VLOOKUP($B882,'COMPOSIÇÕES COMPLEMENTARES '!$C:$K,6,0),"")))</f>
        <v/>
      </c>
      <c r="G882" s="619" t="str">
        <f>IF($B882="","",IFERROR(VLOOKUP($B882,SERVIÇOS!$A:$F,5,0),IFERROR(VLOOKUP($B882,'COMPOSIÇÕES COMPLEMENTARES '!$C:$K,7,0),"")))</f>
        <v/>
      </c>
      <c r="H882" s="619" t="str">
        <f t="shared" si="282"/>
        <v/>
      </c>
      <c r="I882" s="619" t="str">
        <f t="shared" si="289"/>
        <v/>
      </c>
      <c r="J882" s="619" t="str">
        <f t="shared" si="290"/>
        <v/>
      </c>
      <c r="K882" s="619" t="str">
        <f t="shared" si="291"/>
        <v/>
      </c>
      <c r="L882" s="619"/>
      <c r="N882" s="433"/>
      <c r="O882" s="434" t="str">
        <f t="shared" si="284"/>
        <v/>
      </c>
      <c r="P882" s="433"/>
      <c r="Q882" s="435" t="str">
        <f t="shared" si="285"/>
        <v/>
      </c>
      <c r="R882" s="433"/>
      <c r="S882" s="436" t="str">
        <f t="shared" si="286"/>
        <v/>
      </c>
      <c r="T882" s="437">
        <f ca="1">SUMIF($N$8:S$9,"QUANT.",N882:S882)</f>
        <v>0</v>
      </c>
      <c r="U882" s="438">
        <f t="shared" ca="1" si="281"/>
        <v>0</v>
      </c>
      <c r="V882" s="450" t="str">
        <f t="shared" si="283"/>
        <v/>
      </c>
      <c r="W882" s="451">
        <f t="shared" ca="1" si="287"/>
        <v>0</v>
      </c>
      <c r="X882" s="451" t="e">
        <f t="shared" ca="1" si="288"/>
        <v>#VALUE!</v>
      </c>
    </row>
    <row r="883" spans="1:24">
      <c r="A883" s="615"/>
      <c r="B883" s="621"/>
      <c r="C883" s="595" t="str">
        <f>IF($B883="","",IFERROR(VLOOKUP($B883,SERVIÇOS!$A:$F,2,0),IFERROR(VLOOKUP($B883,'COMPOSIÇÕES COMPLEMENTARES '!$C:$K,2,0),"")))</f>
        <v/>
      </c>
      <c r="D883" s="617" t="str">
        <f>IF($B883="","",IFERROR(VLOOKUP($B883,SERVIÇOS!$A:$F,3,0),IFERROR(VLOOKUP($B883,'COMPOSIÇÕES COMPLEMENTARES '!$C:$K,3,0),"")))</f>
        <v/>
      </c>
      <c r="E883" s="618"/>
      <c r="F883" s="619" t="str">
        <f>IF($B883="","",IFERROR(VLOOKUP($B883,SERVIÇOS!$A:$F,4,0),IFERROR(VLOOKUP($B883,'COMPOSIÇÕES COMPLEMENTARES '!$C:$K,6,0),"")))</f>
        <v/>
      </c>
      <c r="G883" s="619" t="str">
        <f>IF($B883="","",IFERROR(VLOOKUP($B883,SERVIÇOS!$A:$F,5,0),IFERROR(VLOOKUP($B883,'COMPOSIÇÕES COMPLEMENTARES '!$C:$K,7,0),"")))</f>
        <v/>
      </c>
      <c r="H883" s="619" t="str">
        <f t="shared" si="282"/>
        <v/>
      </c>
      <c r="I883" s="619" t="str">
        <f t="shared" si="289"/>
        <v/>
      </c>
      <c r="J883" s="619" t="str">
        <f t="shared" si="290"/>
        <v/>
      </c>
      <c r="K883" s="619" t="str">
        <f t="shared" si="291"/>
        <v/>
      </c>
      <c r="L883" s="619"/>
      <c r="N883" s="433"/>
      <c r="O883" s="434" t="str">
        <f t="shared" si="284"/>
        <v/>
      </c>
      <c r="P883" s="433"/>
      <c r="Q883" s="435" t="str">
        <f t="shared" si="285"/>
        <v/>
      </c>
      <c r="R883" s="433"/>
      <c r="S883" s="436" t="str">
        <f t="shared" si="286"/>
        <v/>
      </c>
      <c r="T883" s="437">
        <f ca="1">SUMIF($N$8:S$9,"QUANT.",N883:S883)</f>
        <v>0</v>
      </c>
      <c r="U883" s="438">
        <f t="shared" ca="1" si="281"/>
        <v>0</v>
      </c>
      <c r="V883" s="450" t="str">
        <f t="shared" si="283"/>
        <v/>
      </c>
      <c r="W883" s="451">
        <f t="shared" ca="1" si="287"/>
        <v>0</v>
      </c>
      <c r="X883" s="451" t="e">
        <f t="shared" ca="1" si="288"/>
        <v>#VALUE!</v>
      </c>
    </row>
    <row r="884" spans="1:24">
      <c r="A884" s="615"/>
      <c r="B884" s="621"/>
      <c r="C884" s="595" t="str">
        <f>IF($B884="","",IFERROR(VLOOKUP($B884,SERVIÇOS!$A:$F,2,0),IFERROR(VLOOKUP($B884,'COMPOSIÇÕES COMPLEMENTARES '!$C:$K,2,0),"")))</f>
        <v/>
      </c>
      <c r="D884" s="617" t="str">
        <f>IF($B884="","",IFERROR(VLOOKUP($B884,SERVIÇOS!$A:$F,3,0),IFERROR(VLOOKUP($B884,'COMPOSIÇÕES COMPLEMENTARES '!$C:$K,3,0),"")))</f>
        <v/>
      </c>
      <c r="E884" s="618"/>
      <c r="F884" s="619" t="str">
        <f>IF($B884="","",IFERROR(VLOOKUP($B884,SERVIÇOS!$A:$F,4,0),IFERROR(VLOOKUP($B884,'COMPOSIÇÕES COMPLEMENTARES '!$C:$K,6,0),"")))</f>
        <v/>
      </c>
      <c r="G884" s="619" t="str">
        <f>IF($B884="","",IFERROR(VLOOKUP($B884,SERVIÇOS!$A:$F,5,0),IFERROR(VLOOKUP($B884,'COMPOSIÇÕES COMPLEMENTARES '!$C:$K,7,0),"")))</f>
        <v/>
      </c>
      <c r="H884" s="619" t="str">
        <f t="shared" si="282"/>
        <v/>
      </c>
      <c r="I884" s="619" t="str">
        <f t="shared" si="289"/>
        <v/>
      </c>
      <c r="J884" s="619" t="str">
        <f t="shared" si="290"/>
        <v/>
      </c>
      <c r="K884" s="619" t="str">
        <f t="shared" si="291"/>
        <v/>
      </c>
      <c r="L884" s="619"/>
      <c r="N884" s="433"/>
      <c r="O884" s="434" t="str">
        <f t="shared" si="284"/>
        <v/>
      </c>
      <c r="P884" s="433"/>
      <c r="Q884" s="435" t="str">
        <f t="shared" si="285"/>
        <v/>
      </c>
      <c r="R884" s="433"/>
      <c r="S884" s="436" t="str">
        <f t="shared" si="286"/>
        <v/>
      </c>
      <c r="T884" s="437">
        <f ca="1">SUMIF($N$8:S$9,"QUANT.",N884:S884)</f>
        <v>0</v>
      </c>
      <c r="U884" s="438">
        <f t="shared" ca="1" si="281"/>
        <v>0</v>
      </c>
      <c r="V884" s="450" t="str">
        <f t="shared" si="283"/>
        <v/>
      </c>
      <c r="W884" s="451">
        <f t="shared" ca="1" si="287"/>
        <v>0</v>
      </c>
      <c r="X884" s="451" t="e">
        <f t="shared" ca="1" si="288"/>
        <v>#VALUE!</v>
      </c>
    </row>
    <row r="885" spans="1:24">
      <c r="A885" s="615"/>
      <c r="B885" s="621"/>
      <c r="C885" s="595" t="str">
        <f>IF($B885="","",IFERROR(VLOOKUP($B885,SERVIÇOS!$A:$F,2,0),IFERROR(VLOOKUP($B885,'COMPOSIÇÕES COMPLEMENTARES '!$C:$K,2,0),"")))</f>
        <v/>
      </c>
      <c r="D885" s="617" t="str">
        <f>IF($B885="","",IFERROR(VLOOKUP($B885,SERVIÇOS!$A:$F,3,0),IFERROR(VLOOKUP($B885,'COMPOSIÇÕES COMPLEMENTARES '!$C:$K,3,0),"")))</f>
        <v/>
      </c>
      <c r="E885" s="618"/>
      <c r="F885" s="619" t="str">
        <f>IF($B885="","",IFERROR(VLOOKUP($B885,SERVIÇOS!$A:$F,4,0),IFERROR(VLOOKUP($B885,'COMPOSIÇÕES COMPLEMENTARES '!$C:$K,6,0),"")))</f>
        <v/>
      </c>
      <c r="G885" s="619" t="str">
        <f>IF($B885="","",IFERROR(VLOOKUP($B885,SERVIÇOS!$A:$F,5,0),IFERROR(VLOOKUP($B885,'COMPOSIÇÕES COMPLEMENTARES '!$C:$K,7,0),"")))</f>
        <v/>
      </c>
      <c r="H885" s="619" t="str">
        <f t="shared" si="282"/>
        <v/>
      </c>
      <c r="I885" s="619" t="str">
        <f t="shared" si="289"/>
        <v/>
      </c>
      <c r="J885" s="619" t="str">
        <f t="shared" si="290"/>
        <v/>
      </c>
      <c r="K885" s="619" t="str">
        <f t="shared" si="291"/>
        <v/>
      </c>
      <c r="L885" s="619"/>
      <c r="N885" s="433"/>
      <c r="O885" s="434" t="str">
        <f t="shared" si="284"/>
        <v/>
      </c>
      <c r="P885" s="433"/>
      <c r="Q885" s="435" t="str">
        <f t="shared" si="285"/>
        <v/>
      </c>
      <c r="R885" s="433"/>
      <c r="S885" s="436" t="str">
        <f t="shared" si="286"/>
        <v/>
      </c>
      <c r="T885" s="437">
        <f ca="1">SUMIF($N$8:S$9,"QUANT.",N885:S885)</f>
        <v>0</v>
      </c>
      <c r="U885" s="438">
        <f t="shared" ca="1" si="281"/>
        <v>0</v>
      </c>
      <c r="V885" s="450" t="str">
        <f t="shared" si="283"/>
        <v/>
      </c>
      <c r="W885" s="451">
        <f t="shared" ca="1" si="287"/>
        <v>0</v>
      </c>
      <c r="X885" s="451" t="e">
        <f t="shared" ca="1" si="288"/>
        <v>#VALUE!</v>
      </c>
    </row>
    <row r="886" spans="1:24">
      <c r="A886" s="615"/>
      <c r="B886" s="621"/>
      <c r="C886" s="595" t="str">
        <f>IF($B886="","",IFERROR(VLOOKUP($B886,SERVIÇOS!$A:$F,2,0),IFERROR(VLOOKUP($B886,'COMPOSIÇÕES COMPLEMENTARES '!$C:$K,2,0),"")))</f>
        <v/>
      </c>
      <c r="D886" s="617" t="str">
        <f>IF($B886="","",IFERROR(VLOOKUP($B886,SERVIÇOS!$A:$F,3,0),IFERROR(VLOOKUP($B886,'COMPOSIÇÕES COMPLEMENTARES '!$C:$K,3,0),"")))</f>
        <v/>
      </c>
      <c r="E886" s="618"/>
      <c r="F886" s="619" t="str">
        <f>IF($B886="","",IFERROR(VLOOKUP($B886,SERVIÇOS!$A:$F,4,0),IFERROR(VLOOKUP($B886,'COMPOSIÇÕES COMPLEMENTARES '!$C:$K,6,0),"")))</f>
        <v/>
      </c>
      <c r="G886" s="619" t="str">
        <f>IF($B886="","",IFERROR(VLOOKUP($B886,SERVIÇOS!$A:$F,5,0),IFERROR(VLOOKUP($B886,'COMPOSIÇÕES COMPLEMENTARES '!$C:$K,7,0),"")))</f>
        <v/>
      </c>
      <c r="H886" s="619" t="str">
        <f t="shared" si="282"/>
        <v/>
      </c>
      <c r="I886" s="619" t="str">
        <f t="shared" si="289"/>
        <v/>
      </c>
      <c r="J886" s="619" t="str">
        <f t="shared" si="290"/>
        <v/>
      </c>
      <c r="K886" s="619" t="str">
        <f t="shared" si="291"/>
        <v/>
      </c>
      <c r="L886" s="619"/>
      <c r="N886" s="433"/>
      <c r="O886" s="434" t="str">
        <f t="shared" si="284"/>
        <v/>
      </c>
      <c r="P886" s="433"/>
      <c r="Q886" s="435" t="str">
        <f t="shared" si="285"/>
        <v/>
      </c>
      <c r="R886" s="433"/>
      <c r="S886" s="436" t="str">
        <f t="shared" si="286"/>
        <v/>
      </c>
      <c r="T886" s="437">
        <f ca="1">SUMIF($N$8:S$9,"QUANT.",N886:S886)</f>
        <v>0</v>
      </c>
      <c r="U886" s="438">
        <f t="shared" ca="1" si="281"/>
        <v>0</v>
      </c>
      <c r="V886" s="450" t="str">
        <f t="shared" si="283"/>
        <v/>
      </c>
      <c r="W886" s="451">
        <f t="shared" ca="1" si="287"/>
        <v>0</v>
      </c>
      <c r="X886" s="451" t="e">
        <f t="shared" ca="1" si="288"/>
        <v>#VALUE!</v>
      </c>
    </row>
    <row r="887" spans="1:24">
      <c r="A887" s="615"/>
      <c r="B887" s="621"/>
      <c r="C887" s="595" t="str">
        <f>IF($B887="","",IFERROR(VLOOKUP($B887,SERVIÇOS!$A:$F,2,0),IFERROR(VLOOKUP($B887,'COMPOSIÇÕES COMPLEMENTARES '!$C:$K,2,0),"")))</f>
        <v/>
      </c>
      <c r="D887" s="617" t="str">
        <f>IF($B887="","",IFERROR(VLOOKUP($B887,SERVIÇOS!$A:$F,3,0),IFERROR(VLOOKUP($B887,'COMPOSIÇÕES COMPLEMENTARES '!$C:$K,3,0),"")))</f>
        <v/>
      </c>
      <c r="E887" s="618"/>
      <c r="F887" s="619" t="str">
        <f>IF($B887="","",IFERROR(VLOOKUP($B887,SERVIÇOS!$A:$F,4,0),IFERROR(VLOOKUP($B887,'COMPOSIÇÕES COMPLEMENTARES '!$C:$K,6,0),"")))</f>
        <v/>
      </c>
      <c r="G887" s="619" t="str">
        <f>IF($B887="","",IFERROR(VLOOKUP($B887,SERVIÇOS!$A:$F,5,0),IFERROR(VLOOKUP($B887,'COMPOSIÇÕES COMPLEMENTARES '!$C:$K,7,0),"")))</f>
        <v/>
      </c>
      <c r="H887" s="619" t="str">
        <f t="shared" si="282"/>
        <v/>
      </c>
      <c r="I887" s="619" t="str">
        <f t="shared" si="289"/>
        <v/>
      </c>
      <c r="J887" s="619" t="str">
        <f t="shared" si="290"/>
        <v/>
      </c>
      <c r="K887" s="619" t="str">
        <f t="shared" si="291"/>
        <v/>
      </c>
      <c r="L887" s="619"/>
      <c r="N887" s="433"/>
      <c r="O887" s="434" t="str">
        <f t="shared" si="284"/>
        <v/>
      </c>
      <c r="P887" s="433"/>
      <c r="Q887" s="435" t="str">
        <f t="shared" si="285"/>
        <v/>
      </c>
      <c r="R887" s="433"/>
      <c r="S887" s="436" t="str">
        <f t="shared" si="286"/>
        <v/>
      </c>
      <c r="T887" s="437">
        <f ca="1">SUMIF($N$8:S$9,"QUANT.",N887:S887)</f>
        <v>0</v>
      </c>
      <c r="U887" s="438">
        <f t="shared" ca="1" si="281"/>
        <v>0</v>
      </c>
      <c r="V887" s="450" t="str">
        <f t="shared" si="283"/>
        <v/>
      </c>
      <c r="W887" s="451">
        <f t="shared" ca="1" si="287"/>
        <v>0</v>
      </c>
      <c r="X887" s="451" t="e">
        <f t="shared" ca="1" si="288"/>
        <v>#VALUE!</v>
      </c>
    </row>
    <row r="888" spans="1:24">
      <c r="A888" s="615"/>
      <c r="B888" s="621"/>
      <c r="C888" s="595" t="str">
        <f>IF($B888="","",IFERROR(VLOOKUP($B888,SERVIÇOS!$A:$F,2,0),IFERROR(VLOOKUP($B888,'COMPOSIÇÕES COMPLEMENTARES '!$C:$K,2,0),"")))</f>
        <v/>
      </c>
      <c r="D888" s="617" t="str">
        <f>IF($B888="","",IFERROR(VLOOKUP($B888,SERVIÇOS!$A:$F,3,0),IFERROR(VLOOKUP($B888,'COMPOSIÇÕES COMPLEMENTARES '!$C:$K,3,0),"")))</f>
        <v/>
      </c>
      <c r="E888" s="618"/>
      <c r="F888" s="619" t="str">
        <f>IF($B888="","",IFERROR(VLOOKUP($B888,SERVIÇOS!$A:$F,4,0),IFERROR(VLOOKUP($B888,'COMPOSIÇÕES COMPLEMENTARES '!$C:$K,6,0),"")))</f>
        <v/>
      </c>
      <c r="G888" s="619" t="str">
        <f>IF($B888="","",IFERROR(VLOOKUP($B888,SERVIÇOS!$A:$F,5,0),IFERROR(VLOOKUP($B888,'COMPOSIÇÕES COMPLEMENTARES '!$C:$K,7,0),"")))</f>
        <v/>
      </c>
      <c r="H888" s="619" t="str">
        <f t="shared" si="282"/>
        <v/>
      </c>
      <c r="I888" s="619" t="str">
        <f t="shared" si="289"/>
        <v/>
      </c>
      <c r="J888" s="619" t="str">
        <f t="shared" si="290"/>
        <v/>
      </c>
      <c r="K888" s="619" t="str">
        <f t="shared" si="291"/>
        <v/>
      </c>
      <c r="L888" s="619"/>
      <c r="N888" s="433"/>
      <c r="O888" s="434" t="str">
        <f t="shared" si="284"/>
        <v/>
      </c>
      <c r="P888" s="433"/>
      <c r="Q888" s="435" t="str">
        <f t="shared" si="285"/>
        <v/>
      </c>
      <c r="R888" s="433"/>
      <c r="S888" s="436" t="str">
        <f t="shared" si="286"/>
        <v/>
      </c>
      <c r="T888" s="437">
        <f ca="1">SUMIF($N$8:S$9,"QUANT.",N888:S888)</f>
        <v>0</v>
      </c>
      <c r="U888" s="438">
        <f t="shared" ca="1" si="281"/>
        <v>0</v>
      </c>
      <c r="V888" s="450" t="str">
        <f t="shared" si="283"/>
        <v/>
      </c>
      <c r="W888" s="451">
        <f t="shared" ca="1" si="287"/>
        <v>0</v>
      </c>
      <c r="X888" s="451" t="e">
        <f t="shared" ca="1" si="288"/>
        <v>#VALUE!</v>
      </c>
    </row>
    <row r="889" spans="1:24">
      <c r="A889" s="615"/>
      <c r="B889" s="621"/>
      <c r="C889" s="595" t="str">
        <f>IF($B889="","",IFERROR(VLOOKUP($B889,SERVIÇOS!$A:$F,2,0),IFERROR(VLOOKUP($B889,'COMPOSIÇÕES COMPLEMENTARES '!$C:$K,2,0),"")))</f>
        <v/>
      </c>
      <c r="D889" s="617" t="str">
        <f>IF($B889="","",IFERROR(VLOOKUP($B889,SERVIÇOS!$A:$F,3,0),IFERROR(VLOOKUP($B889,'COMPOSIÇÕES COMPLEMENTARES '!$C:$K,3,0),"")))</f>
        <v/>
      </c>
      <c r="E889" s="618"/>
      <c r="F889" s="619" t="str">
        <f>IF($B889="","",IFERROR(VLOOKUP($B889,SERVIÇOS!$A:$F,4,0),IFERROR(VLOOKUP($B889,'COMPOSIÇÕES COMPLEMENTARES '!$C:$K,6,0),"")))</f>
        <v/>
      </c>
      <c r="G889" s="619" t="str">
        <f>IF($B889="","",IFERROR(VLOOKUP($B889,SERVIÇOS!$A:$F,5,0),IFERROR(VLOOKUP($B889,'COMPOSIÇÕES COMPLEMENTARES '!$C:$K,7,0),"")))</f>
        <v/>
      </c>
      <c r="H889" s="619" t="str">
        <f t="shared" si="282"/>
        <v/>
      </c>
      <c r="I889" s="619" t="str">
        <f t="shared" si="289"/>
        <v/>
      </c>
      <c r="J889" s="619" t="str">
        <f t="shared" si="290"/>
        <v/>
      </c>
      <c r="K889" s="619" t="str">
        <f t="shared" si="291"/>
        <v/>
      </c>
      <c r="L889" s="619"/>
      <c r="N889" s="433"/>
      <c r="O889" s="434" t="str">
        <f t="shared" si="284"/>
        <v/>
      </c>
      <c r="P889" s="433"/>
      <c r="Q889" s="435" t="str">
        <f t="shared" si="285"/>
        <v/>
      </c>
      <c r="R889" s="433"/>
      <c r="S889" s="436" t="str">
        <f t="shared" si="286"/>
        <v/>
      </c>
      <c r="T889" s="437">
        <f ca="1">SUMIF($N$8:S$9,"QUANT.",N889:S889)</f>
        <v>0</v>
      </c>
      <c r="U889" s="438">
        <f t="shared" ca="1" si="281"/>
        <v>0</v>
      </c>
      <c r="V889" s="450" t="str">
        <f t="shared" si="283"/>
        <v/>
      </c>
      <c r="W889" s="451">
        <f t="shared" ca="1" si="287"/>
        <v>0</v>
      </c>
      <c r="X889" s="451" t="e">
        <f t="shared" ca="1" si="288"/>
        <v>#VALUE!</v>
      </c>
    </row>
    <row r="890" spans="1:24">
      <c r="A890" s="615"/>
      <c r="B890" s="621"/>
      <c r="C890" s="595" t="str">
        <f>IF($B890="","",IFERROR(VLOOKUP($B890,SERVIÇOS!$A:$F,2,0),IFERROR(VLOOKUP($B890,'COMPOSIÇÕES COMPLEMENTARES '!$C:$K,2,0),"")))</f>
        <v/>
      </c>
      <c r="D890" s="617" t="str">
        <f>IF($B890="","",IFERROR(VLOOKUP($B890,SERVIÇOS!$A:$F,3,0),IFERROR(VLOOKUP($B890,'COMPOSIÇÕES COMPLEMENTARES '!$C:$K,3,0),"")))</f>
        <v/>
      </c>
      <c r="E890" s="618"/>
      <c r="F890" s="619" t="str">
        <f>IF($B890="","",IFERROR(VLOOKUP($B890,SERVIÇOS!$A:$F,4,0),IFERROR(VLOOKUP($B890,'COMPOSIÇÕES COMPLEMENTARES '!$C:$K,6,0),"")))</f>
        <v/>
      </c>
      <c r="G890" s="619" t="str">
        <f>IF($B890="","",IFERROR(VLOOKUP($B890,SERVIÇOS!$A:$F,5,0),IFERROR(VLOOKUP($B890,'COMPOSIÇÕES COMPLEMENTARES '!$C:$K,7,0),"")))</f>
        <v/>
      </c>
      <c r="H890" s="619" t="str">
        <f t="shared" si="282"/>
        <v/>
      </c>
      <c r="I890" s="619" t="str">
        <f t="shared" si="289"/>
        <v/>
      </c>
      <c r="J890" s="619" t="str">
        <f t="shared" si="290"/>
        <v/>
      </c>
      <c r="K890" s="619" t="str">
        <f t="shared" si="291"/>
        <v/>
      </c>
      <c r="L890" s="619"/>
      <c r="N890" s="433"/>
      <c r="O890" s="434" t="str">
        <f t="shared" si="284"/>
        <v/>
      </c>
      <c r="P890" s="433"/>
      <c r="Q890" s="435" t="str">
        <f t="shared" si="285"/>
        <v/>
      </c>
      <c r="R890" s="433"/>
      <c r="S890" s="436" t="str">
        <f t="shared" si="286"/>
        <v/>
      </c>
      <c r="T890" s="437">
        <f ca="1">SUMIF($N$8:S$9,"QUANT.",N890:S890)</f>
        <v>0</v>
      </c>
      <c r="U890" s="438">
        <f t="shared" ca="1" si="281"/>
        <v>0</v>
      </c>
      <c r="V890" s="450" t="str">
        <f t="shared" si="283"/>
        <v/>
      </c>
      <c r="W890" s="451">
        <f t="shared" ca="1" si="287"/>
        <v>0</v>
      </c>
      <c r="X890" s="451" t="e">
        <f t="shared" ca="1" si="288"/>
        <v>#VALUE!</v>
      </c>
    </row>
    <row r="891" spans="1:24">
      <c r="A891" s="615"/>
      <c r="B891" s="621"/>
      <c r="C891" s="595" t="str">
        <f>IF($B891="","",IFERROR(VLOOKUP($B891,SERVIÇOS!$A:$F,2,0),IFERROR(VLOOKUP($B891,'COMPOSIÇÕES COMPLEMENTARES '!$C:$K,2,0),"")))</f>
        <v/>
      </c>
      <c r="D891" s="617" t="str">
        <f>IF($B891="","",IFERROR(VLOOKUP($B891,SERVIÇOS!$A:$F,3,0),IFERROR(VLOOKUP($B891,'COMPOSIÇÕES COMPLEMENTARES '!$C:$K,3,0),"")))</f>
        <v/>
      </c>
      <c r="E891" s="618"/>
      <c r="F891" s="619" t="str">
        <f>IF($B891="","",IFERROR(VLOOKUP($B891,SERVIÇOS!$A:$F,4,0),IFERROR(VLOOKUP($B891,'COMPOSIÇÕES COMPLEMENTARES '!$C:$K,6,0),"")))</f>
        <v/>
      </c>
      <c r="G891" s="619" t="str">
        <f>IF($B891="","",IFERROR(VLOOKUP($B891,SERVIÇOS!$A:$F,5,0),IFERROR(VLOOKUP($B891,'COMPOSIÇÕES COMPLEMENTARES '!$C:$K,7,0),"")))</f>
        <v/>
      </c>
      <c r="H891" s="619" t="str">
        <f t="shared" si="282"/>
        <v/>
      </c>
      <c r="I891" s="619" t="str">
        <f t="shared" si="289"/>
        <v/>
      </c>
      <c r="J891" s="619" t="str">
        <f t="shared" si="290"/>
        <v/>
      </c>
      <c r="K891" s="619" t="str">
        <f t="shared" si="291"/>
        <v/>
      </c>
      <c r="L891" s="619"/>
      <c r="N891" s="433"/>
      <c r="O891" s="434" t="str">
        <f t="shared" si="284"/>
        <v/>
      </c>
      <c r="P891" s="433"/>
      <c r="Q891" s="435" t="str">
        <f t="shared" si="285"/>
        <v/>
      </c>
      <c r="R891" s="433"/>
      <c r="S891" s="436" t="str">
        <f t="shared" si="286"/>
        <v/>
      </c>
      <c r="T891" s="437">
        <f ca="1">SUMIF($N$8:S$9,"QUANT.",N891:S891)</f>
        <v>0</v>
      </c>
      <c r="U891" s="438">
        <f t="shared" ca="1" si="281"/>
        <v>0</v>
      </c>
      <c r="V891" s="450" t="str">
        <f t="shared" si="283"/>
        <v/>
      </c>
      <c r="W891" s="451">
        <f t="shared" ca="1" si="287"/>
        <v>0</v>
      </c>
      <c r="X891" s="451" t="e">
        <f t="shared" ca="1" si="288"/>
        <v>#VALUE!</v>
      </c>
    </row>
    <row r="892" spans="1:24">
      <c r="A892" s="615"/>
      <c r="B892" s="621"/>
      <c r="C892" s="595" t="str">
        <f>IF($B892="","",IFERROR(VLOOKUP($B892,SERVIÇOS!$A:$F,2,0),IFERROR(VLOOKUP($B892,'COMPOSIÇÕES COMPLEMENTARES '!$C:$K,2,0),"")))</f>
        <v/>
      </c>
      <c r="D892" s="617" t="str">
        <f>IF($B892="","",IFERROR(VLOOKUP($B892,SERVIÇOS!$A:$F,3,0),IFERROR(VLOOKUP($B892,'COMPOSIÇÕES COMPLEMENTARES '!$C:$K,3,0),"")))</f>
        <v/>
      </c>
      <c r="E892" s="618"/>
      <c r="F892" s="619" t="str">
        <f>IF($B892="","",IFERROR(VLOOKUP($B892,SERVIÇOS!$A:$F,4,0),IFERROR(VLOOKUP($B892,'COMPOSIÇÕES COMPLEMENTARES '!$C:$K,6,0),"")))</f>
        <v/>
      </c>
      <c r="G892" s="619" t="str">
        <f>IF($B892="","",IFERROR(VLOOKUP($B892,SERVIÇOS!$A:$F,5,0),IFERROR(VLOOKUP($B892,'COMPOSIÇÕES COMPLEMENTARES '!$C:$K,7,0),"")))</f>
        <v/>
      </c>
      <c r="H892" s="619" t="str">
        <f t="shared" si="282"/>
        <v/>
      </c>
      <c r="I892" s="619" t="str">
        <f t="shared" si="289"/>
        <v/>
      </c>
      <c r="J892" s="619" t="str">
        <f t="shared" si="290"/>
        <v/>
      </c>
      <c r="K892" s="619" t="str">
        <f t="shared" si="291"/>
        <v/>
      </c>
      <c r="L892" s="619"/>
      <c r="N892" s="433"/>
      <c r="O892" s="434" t="str">
        <f t="shared" si="284"/>
        <v/>
      </c>
      <c r="P892" s="433"/>
      <c r="Q892" s="435" t="str">
        <f t="shared" si="285"/>
        <v/>
      </c>
      <c r="R892" s="433"/>
      <c r="S892" s="436" t="str">
        <f t="shared" si="286"/>
        <v/>
      </c>
      <c r="T892" s="437">
        <f ca="1">SUMIF($N$8:S$9,"QUANT.",N892:S892)</f>
        <v>0</v>
      </c>
      <c r="U892" s="438">
        <f t="shared" ca="1" si="281"/>
        <v>0</v>
      </c>
      <c r="V892" s="450" t="str">
        <f t="shared" si="283"/>
        <v/>
      </c>
      <c r="W892" s="451">
        <f t="shared" ca="1" si="287"/>
        <v>0</v>
      </c>
      <c r="X892" s="451" t="e">
        <f t="shared" ca="1" si="288"/>
        <v>#VALUE!</v>
      </c>
    </row>
    <row r="893" spans="1:24">
      <c r="A893" s="615"/>
      <c r="B893" s="621"/>
      <c r="C893" s="595" t="str">
        <f>IF($B893="","",IFERROR(VLOOKUP($B893,SERVIÇOS!$A:$F,2,0),IFERROR(VLOOKUP($B893,'COMPOSIÇÕES COMPLEMENTARES '!$C:$K,2,0),"")))</f>
        <v/>
      </c>
      <c r="D893" s="617" t="str">
        <f>IF($B893="","",IFERROR(VLOOKUP($B893,SERVIÇOS!$A:$F,3,0),IFERROR(VLOOKUP($B893,'COMPOSIÇÕES COMPLEMENTARES '!$C:$K,3,0),"")))</f>
        <v/>
      </c>
      <c r="E893" s="618"/>
      <c r="F893" s="619" t="str">
        <f>IF($B893="","",IFERROR(VLOOKUP($B893,SERVIÇOS!$A:$F,4,0),IFERROR(VLOOKUP($B893,'COMPOSIÇÕES COMPLEMENTARES '!$C:$K,6,0),"")))</f>
        <v/>
      </c>
      <c r="G893" s="619" t="str">
        <f>IF($B893="","",IFERROR(VLOOKUP($B893,SERVIÇOS!$A:$F,5,0),IFERROR(VLOOKUP($B893,'COMPOSIÇÕES COMPLEMENTARES '!$C:$K,7,0),"")))</f>
        <v/>
      </c>
      <c r="H893" s="619" t="str">
        <f t="shared" si="282"/>
        <v/>
      </c>
      <c r="I893" s="619" t="str">
        <f t="shared" si="289"/>
        <v/>
      </c>
      <c r="J893" s="619" t="str">
        <f t="shared" si="290"/>
        <v/>
      </c>
      <c r="K893" s="619" t="str">
        <f t="shared" si="291"/>
        <v/>
      </c>
      <c r="L893" s="619"/>
      <c r="N893" s="433"/>
      <c r="O893" s="434" t="str">
        <f t="shared" si="284"/>
        <v/>
      </c>
      <c r="P893" s="433"/>
      <c r="Q893" s="435" t="str">
        <f t="shared" si="285"/>
        <v/>
      </c>
      <c r="R893" s="433"/>
      <c r="S893" s="436" t="str">
        <f t="shared" si="286"/>
        <v/>
      </c>
      <c r="T893" s="437">
        <f ca="1">SUMIF($N$8:S$9,"QUANT.",N893:S893)</f>
        <v>0</v>
      </c>
      <c r="U893" s="438">
        <f t="shared" ca="1" si="281"/>
        <v>0</v>
      </c>
      <c r="V893" s="450" t="str">
        <f t="shared" si="283"/>
        <v/>
      </c>
      <c r="W893" s="451">
        <f t="shared" ca="1" si="287"/>
        <v>0</v>
      </c>
      <c r="X893" s="451" t="e">
        <f t="shared" ca="1" si="288"/>
        <v>#VALUE!</v>
      </c>
    </row>
    <row r="894" spans="1:24">
      <c r="A894" s="615"/>
      <c r="B894" s="621"/>
      <c r="C894" s="595" t="str">
        <f>IF($B894="","",IFERROR(VLOOKUP($B894,SERVIÇOS!$A:$F,2,0),IFERROR(VLOOKUP($B894,'COMPOSIÇÕES COMPLEMENTARES '!$C:$K,2,0),"")))</f>
        <v/>
      </c>
      <c r="D894" s="617" t="str">
        <f>IF($B894="","",IFERROR(VLOOKUP($B894,SERVIÇOS!$A:$F,3,0),IFERROR(VLOOKUP($B894,'COMPOSIÇÕES COMPLEMENTARES '!$C:$K,3,0),"")))</f>
        <v/>
      </c>
      <c r="E894" s="618"/>
      <c r="F894" s="619" t="str">
        <f>IF($B894="","",IFERROR(VLOOKUP($B894,SERVIÇOS!$A:$F,4,0),IFERROR(VLOOKUP($B894,'COMPOSIÇÕES COMPLEMENTARES '!$C:$K,6,0),"")))</f>
        <v/>
      </c>
      <c r="G894" s="619" t="str">
        <f>IF($B894="","",IFERROR(VLOOKUP($B894,SERVIÇOS!$A:$F,5,0),IFERROR(VLOOKUP($B894,'COMPOSIÇÕES COMPLEMENTARES '!$C:$K,7,0),"")))</f>
        <v/>
      </c>
      <c r="H894" s="619" t="str">
        <f t="shared" si="282"/>
        <v/>
      </c>
      <c r="I894" s="619" t="str">
        <f t="shared" si="289"/>
        <v/>
      </c>
      <c r="J894" s="619" t="str">
        <f t="shared" si="290"/>
        <v/>
      </c>
      <c r="K894" s="619" t="str">
        <f t="shared" si="291"/>
        <v/>
      </c>
      <c r="L894" s="619"/>
      <c r="N894" s="433"/>
      <c r="O894" s="434" t="str">
        <f t="shared" si="284"/>
        <v/>
      </c>
      <c r="P894" s="433"/>
      <c r="Q894" s="435" t="str">
        <f t="shared" si="285"/>
        <v/>
      </c>
      <c r="R894" s="433"/>
      <c r="S894" s="436" t="str">
        <f t="shared" si="286"/>
        <v/>
      </c>
      <c r="T894" s="437">
        <f ca="1">SUMIF($N$8:S$9,"QUANT.",N894:S894)</f>
        <v>0</v>
      </c>
      <c r="U894" s="438">
        <f t="shared" ref="U894:U957" ca="1" si="292">SUMIF($N$8:$S$9,"CUSTO",N894:S894)</f>
        <v>0</v>
      </c>
      <c r="V894" s="450" t="str">
        <f t="shared" si="283"/>
        <v/>
      </c>
      <c r="W894" s="451">
        <f t="shared" ca="1" si="287"/>
        <v>0</v>
      </c>
      <c r="X894" s="451" t="e">
        <f t="shared" ca="1" si="288"/>
        <v>#VALUE!</v>
      </c>
    </row>
    <row r="895" spans="1:24">
      <c r="A895" s="615"/>
      <c r="B895" s="621"/>
      <c r="C895" s="595" t="str">
        <f>IF($B895="","",IFERROR(VLOOKUP($B895,SERVIÇOS!$A:$F,2,0),IFERROR(VLOOKUP($B895,'COMPOSIÇÕES COMPLEMENTARES '!$C:$K,2,0),"")))</f>
        <v/>
      </c>
      <c r="D895" s="617" t="str">
        <f>IF($B895="","",IFERROR(VLOOKUP($B895,SERVIÇOS!$A:$F,3,0),IFERROR(VLOOKUP($B895,'COMPOSIÇÕES COMPLEMENTARES '!$C:$K,3,0),"")))</f>
        <v/>
      </c>
      <c r="E895" s="618"/>
      <c r="F895" s="619" t="str">
        <f>IF($B895="","",IFERROR(VLOOKUP($B895,SERVIÇOS!$A:$F,4,0),IFERROR(VLOOKUP($B895,'COMPOSIÇÕES COMPLEMENTARES '!$C:$K,6,0),"")))</f>
        <v/>
      </c>
      <c r="G895" s="619" t="str">
        <f>IF($B895="","",IFERROR(VLOOKUP($B895,SERVIÇOS!$A:$F,5,0),IFERROR(VLOOKUP($B895,'COMPOSIÇÕES COMPLEMENTARES '!$C:$K,7,0),"")))</f>
        <v/>
      </c>
      <c r="H895" s="619" t="str">
        <f t="shared" ref="H895:H958" si="293">IF(E895="","",F895+G895)</f>
        <v/>
      </c>
      <c r="I895" s="619" t="str">
        <f t="shared" si="289"/>
        <v/>
      </c>
      <c r="J895" s="619" t="str">
        <f t="shared" si="290"/>
        <v/>
      </c>
      <c r="K895" s="619" t="str">
        <f t="shared" si="291"/>
        <v/>
      </c>
      <c r="L895" s="619"/>
      <c r="N895" s="433"/>
      <c r="O895" s="434" t="str">
        <f t="shared" si="284"/>
        <v/>
      </c>
      <c r="P895" s="433"/>
      <c r="Q895" s="435" t="str">
        <f t="shared" si="285"/>
        <v/>
      </c>
      <c r="R895" s="433"/>
      <c r="S895" s="436" t="str">
        <f t="shared" si="286"/>
        <v/>
      </c>
      <c r="T895" s="437">
        <f ca="1">SUMIF($N$8:S$9,"QUANT.",N895:S895)</f>
        <v>0</v>
      </c>
      <c r="U895" s="438">
        <f t="shared" ca="1" si="292"/>
        <v>0</v>
      </c>
      <c r="V895" s="450" t="str">
        <f t="shared" ref="V895:V958" si="294">IF(B895&lt;&gt;"",IF(U895=0,"MEDIR",IF(K895-U895=0,"OK",IF(K895-U895&gt;0,"MEDIR","ALERTA!"))),"")</f>
        <v/>
      </c>
      <c r="W895" s="451">
        <f t="shared" ca="1" si="287"/>
        <v>0</v>
      </c>
      <c r="X895" s="451" t="e">
        <f t="shared" ca="1" si="288"/>
        <v>#VALUE!</v>
      </c>
    </row>
    <row r="896" spans="1:24">
      <c r="A896" s="615"/>
      <c r="B896" s="621"/>
      <c r="C896" s="595" t="str">
        <f>IF($B896="","",IFERROR(VLOOKUP($B896,SERVIÇOS!$A:$F,2,0),IFERROR(VLOOKUP($B896,'COMPOSIÇÕES COMPLEMENTARES '!$C:$K,2,0),"")))</f>
        <v/>
      </c>
      <c r="D896" s="617" t="str">
        <f>IF($B896="","",IFERROR(VLOOKUP($B896,SERVIÇOS!$A:$F,3,0),IFERROR(VLOOKUP($B896,'COMPOSIÇÕES COMPLEMENTARES '!$C:$K,3,0),"")))</f>
        <v/>
      </c>
      <c r="E896" s="618"/>
      <c r="F896" s="619" t="str">
        <f>IF($B896="","",IFERROR(VLOOKUP($B896,SERVIÇOS!$A:$F,4,0),IFERROR(VLOOKUP($B896,'COMPOSIÇÕES COMPLEMENTARES '!$C:$K,6,0),"")))</f>
        <v/>
      </c>
      <c r="G896" s="619" t="str">
        <f>IF($B896="","",IFERROR(VLOOKUP($B896,SERVIÇOS!$A:$F,5,0),IFERROR(VLOOKUP($B896,'COMPOSIÇÕES COMPLEMENTARES '!$C:$K,7,0),"")))</f>
        <v/>
      </c>
      <c r="H896" s="619" t="str">
        <f t="shared" si="293"/>
        <v/>
      </c>
      <c r="I896" s="619" t="str">
        <f t="shared" si="289"/>
        <v/>
      </c>
      <c r="J896" s="619" t="str">
        <f t="shared" si="290"/>
        <v/>
      </c>
      <c r="K896" s="619" t="str">
        <f t="shared" si="291"/>
        <v/>
      </c>
      <c r="L896" s="619"/>
      <c r="N896" s="433"/>
      <c r="O896" s="434" t="str">
        <f t="shared" ref="O896:O959" si="295">IF(OR(N896="",$K896=""),"",(N896/$E896)*$K896)</f>
        <v/>
      </c>
      <c r="P896" s="433"/>
      <c r="Q896" s="435" t="str">
        <f t="shared" ref="Q896:Q959" si="296">IF(OR(P896="",$K896=""),"",(P896/$E896)*$K896)</f>
        <v/>
      </c>
      <c r="R896" s="433"/>
      <c r="S896" s="436" t="str">
        <f t="shared" ref="S896:S959" si="297">IF(OR(R896="",$K896=""),"",(R896/$E896)*$K896)</f>
        <v/>
      </c>
      <c r="T896" s="437">
        <f ca="1">SUMIF($N$8:S$9,"QUANT.",N896:S896)</f>
        <v>0</v>
      </c>
      <c r="U896" s="438">
        <f t="shared" ca="1" si="292"/>
        <v>0</v>
      </c>
      <c r="V896" s="450" t="str">
        <f t="shared" si="294"/>
        <v/>
      </c>
      <c r="W896" s="451">
        <f t="shared" ref="W896:W959" ca="1" si="298">IF(T896="",0,E896-T896)</f>
        <v>0</v>
      </c>
      <c r="X896" s="451" t="e">
        <f t="shared" ref="X896:X959" ca="1" si="299">IF(U896="",0,K896-U896)</f>
        <v>#VALUE!</v>
      </c>
    </row>
    <row r="897" spans="1:24">
      <c r="A897" s="615"/>
      <c r="B897" s="621"/>
      <c r="C897" s="595" t="str">
        <f>IF($B897="","",IFERROR(VLOOKUP($B897,SERVIÇOS!$A:$F,2,0),IFERROR(VLOOKUP($B897,'COMPOSIÇÕES COMPLEMENTARES '!$C:$K,2,0),"")))</f>
        <v/>
      </c>
      <c r="D897" s="617" t="str">
        <f>IF($B897="","",IFERROR(VLOOKUP($B897,SERVIÇOS!$A:$F,3,0),IFERROR(VLOOKUP($B897,'COMPOSIÇÕES COMPLEMENTARES '!$C:$K,3,0),"")))</f>
        <v/>
      </c>
      <c r="E897" s="618"/>
      <c r="F897" s="619" t="str">
        <f>IF($B897="","",IFERROR(VLOOKUP($B897,SERVIÇOS!$A:$F,4,0),IFERROR(VLOOKUP($B897,'COMPOSIÇÕES COMPLEMENTARES '!$C:$K,6,0),"")))</f>
        <v/>
      </c>
      <c r="G897" s="619" t="str">
        <f>IF($B897="","",IFERROR(VLOOKUP($B897,SERVIÇOS!$A:$F,5,0),IFERROR(VLOOKUP($B897,'COMPOSIÇÕES COMPLEMENTARES '!$C:$K,7,0),"")))</f>
        <v/>
      </c>
      <c r="H897" s="619" t="str">
        <f t="shared" si="293"/>
        <v/>
      </c>
      <c r="I897" s="619" t="str">
        <f t="shared" si="289"/>
        <v/>
      </c>
      <c r="J897" s="619" t="str">
        <f t="shared" si="290"/>
        <v/>
      </c>
      <c r="K897" s="619" t="str">
        <f t="shared" si="291"/>
        <v/>
      </c>
      <c r="L897" s="619"/>
      <c r="N897" s="433"/>
      <c r="O897" s="434" t="str">
        <f t="shared" si="295"/>
        <v/>
      </c>
      <c r="P897" s="433"/>
      <c r="Q897" s="435" t="str">
        <f t="shared" si="296"/>
        <v/>
      </c>
      <c r="R897" s="433"/>
      <c r="S897" s="436" t="str">
        <f t="shared" si="297"/>
        <v/>
      </c>
      <c r="T897" s="437">
        <f ca="1">SUMIF($N$8:S$9,"QUANT.",N897:S897)</f>
        <v>0</v>
      </c>
      <c r="U897" s="438">
        <f t="shared" ca="1" si="292"/>
        <v>0</v>
      </c>
      <c r="V897" s="450" t="str">
        <f t="shared" si="294"/>
        <v/>
      </c>
      <c r="W897" s="451">
        <f t="shared" ca="1" si="298"/>
        <v>0</v>
      </c>
      <c r="X897" s="451" t="e">
        <f t="shared" ca="1" si="299"/>
        <v>#VALUE!</v>
      </c>
    </row>
    <row r="898" spans="1:24">
      <c r="A898" s="615"/>
      <c r="B898" s="621"/>
      <c r="C898" s="595" t="str">
        <f>IF($B898="","",IFERROR(VLOOKUP($B898,SERVIÇOS!$A:$F,2,0),IFERROR(VLOOKUP($B898,'COMPOSIÇÕES COMPLEMENTARES '!$C:$K,2,0),"")))</f>
        <v/>
      </c>
      <c r="D898" s="617" t="str">
        <f>IF($B898="","",IFERROR(VLOOKUP($B898,SERVIÇOS!$A:$F,3,0),IFERROR(VLOOKUP($B898,'COMPOSIÇÕES COMPLEMENTARES '!$C:$K,3,0),"")))</f>
        <v/>
      </c>
      <c r="E898" s="618"/>
      <c r="F898" s="619" t="str">
        <f>IF($B898="","",IFERROR(VLOOKUP($B898,SERVIÇOS!$A:$F,4,0),IFERROR(VLOOKUP($B898,'COMPOSIÇÕES COMPLEMENTARES '!$C:$K,6,0),"")))</f>
        <v/>
      </c>
      <c r="G898" s="619" t="str">
        <f>IF($B898="","",IFERROR(VLOOKUP($B898,SERVIÇOS!$A:$F,5,0),IFERROR(VLOOKUP($B898,'COMPOSIÇÕES COMPLEMENTARES '!$C:$K,7,0),"")))</f>
        <v/>
      </c>
      <c r="H898" s="619" t="str">
        <f t="shared" si="293"/>
        <v/>
      </c>
      <c r="I898" s="619" t="str">
        <f t="shared" si="289"/>
        <v/>
      </c>
      <c r="J898" s="619" t="str">
        <f t="shared" si="290"/>
        <v/>
      </c>
      <c r="K898" s="619" t="str">
        <f t="shared" si="291"/>
        <v/>
      </c>
      <c r="L898" s="619"/>
      <c r="N898" s="433"/>
      <c r="O898" s="434" t="str">
        <f t="shared" si="295"/>
        <v/>
      </c>
      <c r="P898" s="433"/>
      <c r="Q898" s="435" t="str">
        <f t="shared" si="296"/>
        <v/>
      </c>
      <c r="R898" s="433"/>
      <c r="S898" s="436" t="str">
        <f t="shared" si="297"/>
        <v/>
      </c>
      <c r="T898" s="437">
        <f ca="1">SUMIF($N$8:S$9,"QUANT.",N898:S898)</f>
        <v>0</v>
      </c>
      <c r="U898" s="438">
        <f t="shared" ca="1" si="292"/>
        <v>0</v>
      </c>
      <c r="V898" s="450" t="str">
        <f t="shared" si="294"/>
        <v/>
      </c>
      <c r="W898" s="451">
        <f t="shared" ca="1" si="298"/>
        <v>0</v>
      </c>
      <c r="X898" s="451" t="e">
        <f t="shared" ca="1" si="299"/>
        <v>#VALUE!</v>
      </c>
    </row>
    <row r="899" spans="1:24">
      <c r="A899" s="615"/>
      <c r="B899" s="621"/>
      <c r="C899" s="595" t="str">
        <f>IF($B899="","",IFERROR(VLOOKUP($B899,SERVIÇOS!$A:$F,2,0),IFERROR(VLOOKUP($B899,'COMPOSIÇÕES COMPLEMENTARES '!$C:$K,2,0),"")))</f>
        <v/>
      </c>
      <c r="D899" s="617" t="str">
        <f>IF($B899="","",IFERROR(VLOOKUP($B899,SERVIÇOS!$A:$F,3,0),IFERROR(VLOOKUP($B899,'COMPOSIÇÕES COMPLEMENTARES '!$C:$K,3,0),"")))</f>
        <v/>
      </c>
      <c r="E899" s="618"/>
      <c r="F899" s="619" t="str">
        <f>IF($B899="","",IFERROR(VLOOKUP($B899,SERVIÇOS!$A:$F,4,0),IFERROR(VLOOKUP($B899,'COMPOSIÇÕES COMPLEMENTARES '!$C:$K,6,0),"")))</f>
        <v/>
      </c>
      <c r="G899" s="619" t="str">
        <f>IF($B899="","",IFERROR(VLOOKUP($B899,SERVIÇOS!$A:$F,5,0),IFERROR(VLOOKUP($B899,'COMPOSIÇÕES COMPLEMENTARES '!$C:$K,7,0),"")))</f>
        <v/>
      </c>
      <c r="H899" s="619" t="str">
        <f t="shared" si="293"/>
        <v/>
      </c>
      <c r="I899" s="619" t="str">
        <f t="shared" si="289"/>
        <v/>
      </c>
      <c r="J899" s="619" t="str">
        <f t="shared" si="290"/>
        <v/>
      </c>
      <c r="K899" s="619" t="str">
        <f t="shared" si="291"/>
        <v/>
      </c>
      <c r="L899" s="619"/>
      <c r="N899" s="433"/>
      <c r="O899" s="434" t="str">
        <f t="shared" si="295"/>
        <v/>
      </c>
      <c r="P899" s="433"/>
      <c r="Q899" s="435" t="str">
        <f t="shared" si="296"/>
        <v/>
      </c>
      <c r="R899" s="433"/>
      <c r="S899" s="436" t="str">
        <f t="shared" si="297"/>
        <v/>
      </c>
      <c r="T899" s="437">
        <f ca="1">SUMIF($N$8:S$9,"QUANT.",N899:S899)</f>
        <v>0</v>
      </c>
      <c r="U899" s="438">
        <f t="shared" ca="1" si="292"/>
        <v>0</v>
      </c>
      <c r="V899" s="450" t="str">
        <f t="shared" si="294"/>
        <v/>
      </c>
      <c r="W899" s="451">
        <f t="shared" ca="1" si="298"/>
        <v>0</v>
      </c>
      <c r="X899" s="451" t="e">
        <f t="shared" ca="1" si="299"/>
        <v>#VALUE!</v>
      </c>
    </row>
    <row r="900" spans="1:24">
      <c r="A900" s="615"/>
      <c r="B900" s="621"/>
      <c r="C900" s="595" t="str">
        <f>IF($B900="","",IFERROR(VLOOKUP($B900,SERVIÇOS!$A:$F,2,0),IFERROR(VLOOKUP($B900,'COMPOSIÇÕES COMPLEMENTARES '!$C:$K,2,0),"")))</f>
        <v/>
      </c>
      <c r="D900" s="617" t="str">
        <f>IF($B900="","",IFERROR(VLOOKUP($B900,SERVIÇOS!$A:$F,3,0),IFERROR(VLOOKUP($B900,'COMPOSIÇÕES COMPLEMENTARES '!$C:$K,3,0),"")))</f>
        <v/>
      </c>
      <c r="E900" s="618"/>
      <c r="F900" s="619" t="str">
        <f>IF($B900="","",IFERROR(VLOOKUP($B900,SERVIÇOS!$A:$F,4,0),IFERROR(VLOOKUP($B900,'COMPOSIÇÕES COMPLEMENTARES '!$C:$K,6,0),"")))</f>
        <v/>
      </c>
      <c r="G900" s="619" t="str">
        <f>IF($B900="","",IFERROR(VLOOKUP($B900,SERVIÇOS!$A:$F,5,0),IFERROR(VLOOKUP($B900,'COMPOSIÇÕES COMPLEMENTARES '!$C:$K,7,0),"")))</f>
        <v/>
      </c>
      <c r="H900" s="619" t="str">
        <f t="shared" si="293"/>
        <v/>
      </c>
      <c r="I900" s="619" t="str">
        <f t="shared" si="289"/>
        <v/>
      </c>
      <c r="J900" s="619" t="str">
        <f t="shared" si="290"/>
        <v/>
      </c>
      <c r="K900" s="619" t="str">
        <f t="shared" si="291"/>
        <v/>
      </c>
      <c r="L900" s="619"/>
      <c r="N900" s="433"/>
      <c r="O900" s="434" t="str">
        <f t="shared" si="295"/>
        <v/>
      </c>
      <c r="P900" s="433"/>
      <c r="Q900" s="435" t="str">
        <f t="shared" si="296"/>
        <v/>
      </c>
      <c r="R900" s="433"/>
      <c r="S900" s="436" t="str">
        <f t="shared" si="297"/>
        <v/>
      </c>
      <c r="T900" s="437">
        <f ca="1">SUMIF($N$8:S$9,"QUANT.",N900:S900)</f>
        <v>0</v>
      </c>
      <c r="U900" s="438">
        <f t="shared" ca="1" si="292"/>
        <v>0</v>
      </c>
      <c r="V900" s="450" t="str">
        <f t="shared" si="294"/>
        <v/>
      </c>
      <c r="W900" s="451">
        <f t="shared" ca="1" si="298"/>
        <v>0</v>
      </c>
      <c r="X900" s="451" t="e">
        <f t="shared" ca="1" si="299"/>
        <v>#VALUE!</v>
      </c>
    </row>
    <row r="901" spans="1:24">
      <c r="A901" s="615"/>
      <c r="B901" s="621"/>
      <c r="C901" s="595" t="str">
        <f>IF($B901="","",IFERROR(VLOOKUP($B901,SERVIÇOS!$A:$F,2,0),IFERROR(VLOOKUP($B901,'COMPOSIÇÕES COMPLEMENTARES '!$C:$K,2,0),"")))</f>
        <v/>
      </c>
      <c r="D901" s="617" t="str">
        <f>IF($B901="","",IFERROR(VLOOKUP($B901,SERVIÇOS!$A:$F,3,0),IFERROR(VLOOKUP($B901,'COMPOSIÇÕES COMPLEMENTARES '!$C:$K,3,0),"")))</f>
        <v/>
      </c>
      <c r="E901" s="618"/>
      <c r="F901" s="619" t="str">
        <f>IF($B901="","",IFERROR(VLOOKUP($B901,SERVIÇOS!$A:$F,4,0),IFERROR(VLOOKUP($B901,'COMPOSIÇÕES COMPLEMENTARES '!$C:$K,6,0),"")))</f>
        <v/>
      </c>
      <c r="G901" s="619" t="str">
        <f>IF($B901="","",IFERROR(VLOOKUP($B901,SERVIÇOS!$A:$F,5,0),IFERROR(VLOOKUP($B901,'COMPOSIÇÕES COMPLEMENTARES '!$C:$K,7,0),"")))</f>
        <v/>
      </c>
      <c r="H901" s="619" t="str">
        <f t="shared" si="293"/>
        <v/>
      </c>
      <c r="I901" s="619" t="str">
        <f t="shared" si="289"/>
        <v/>
      </c>
      <c r="J901" s="619" t="str">
        <f t="shared" si="290"/>
        <v/>
      </c>
      <c r="K901" s="619" t="str">
        <f t="shared" si="291"/>
        <v/>
      </c>
      <c r="L901" s="619"/>
      <c r="N901" s="433"/>
      <c r="O901" s="434" t="str">
        <f t="shared" si="295"/>
        <v/>
      </c>
      <c r="P901" s="433"/>
      <c r="Q901" s="435" t="str">
        <f t="shared" si="296"/>
        <v/>
      </c>
      <c r="R901" s="433"/>
      <c r="S901" s="436" t="str">
        <f t="shared" si="297"/>
        <v/>
      </c>
      <c r="T901" s="437">
        <f ca="1">SUMIF($N$8:S$9,"QUANT.",N901:S901)</f>
        <v>0</v>
      </c>
      <c r="U901" s="438">
        <f t="shared" ca="1" si="292"/>
        <v>0</v>
      </c>
      <c r="V901" s="450" t="str">
        <f t="shared" si="294"/>
        <v/>
      </c>
      <c r="W901" s="451">
        <f t="shared" ca="1" si="298"/>
        <v>0</v>
      </c>
      <c r="X901" s="451" t="e">
        <f t="shared" ca="1" si="299"/>
        <v>#VALUE!</v>
      </c>
    </row>
    <row r="902" spans="1:24">
      <c r="A902" s="615"/>
      <c r="B902" s="621"/>
      <c r="C902" s="595" t="str">
        <f>IF($B902="","",IFERROR(VLOOKUP($B902,SERVIÇOS!$A:$F,2,0),IFERROR(VLOOKUP($B902,'COMPOSIÇÕES COMPLEMENTARES '!$C:$K,2,0),"")))</f>
        <v/>
      </c>
      <c r="D902" s="617" t="str">
        <f>IF($B902="","",IFERROR(VLOOKUP($B902,SERVIÇOS!$A:$F,3,0),IFERROR(VLOOKUP($B902,'COMPOSIÇÕES COMPLEMENTARES '!$C:$K,3,0),"")))</f>
        <v/>
      </c>
      <c r="E902" s="618"/>
      <c r="F902" s="619" t="str">
        <f>IF($B902="","",IFERROR(VLOOKUP($B902,SERVIÇOS!$A:$F,4,0),IFERROR(VLOOKUP($B902,'COMPOSIÇÕES COMPLEMENTARES '!$C:$K,6,0),"")))</f>
        <v/>
      </c>
      <c r="G902" s="619" t="str">
        <f>IF($B902="","",IFERROR(VLOOKUP($B902,SERVIÇOS!$A:$F,5,0),IFERROR(VLOOKUP($B902,'COMPOSIÇÕES COMPLEMENTARES '!$C:$K,7,0),"")))</f>
        <v/>
      </c>
      <c r="H902" s="619" t="str">
        <f t="shared" si="293"/>
        <v/>
      </c>
      <c r="I902" s="619" t="str">
        <f t="shared" si="289"/>
        <v/>
      </c>
      <c r="J902" s="619" t="str">
        <f t="shared" si="290"/>
        <v/>
      </c>
      <c r="K902" s="619" t="str">
        <f t="shared" si="291"/>
        <v/>
      </c>
      <c r="L902" s="619"/>
      <c r="N902" s="433"/>
      <c r="O902" s="434" t="str">
        <f t="shared" si="295"/>
        <v/>
      </c>
      <c r="P902" s="433"/>
      <c r="Q902" s="435" t="str">
        <f t="shared" si="296"/>
        <v/>
      </c>
      <c r="R902" s="433"/>
      <c r="S902" s="436" t="str">
        <f t="shared" si="297"/>
        <v/>
      </c>
      <c r="T902" s="437">
        <f ca="1">SUMIF($N$8:S$9,"QUANT.",N902:S902)</f>
        <v>0</v>
      </c>
      <c r="U902" s="438">
        <f t="shared" ca="1" si="292"/>
        <v>0</v>
      </c>
      <c r="V902" s="450" t="str">
        <f t="shared" si="294"/>
        <v/>
      </c>
      <c r="W902" s="451">
        <f t="shared" ca="1" si="298"/>
        <v>0</v>
      </c>
      <c r="X902" s="451" t="e">
        <f t="shared" ca="1" si="299"/>
        <v>#VALUE!</v>
      </c>
    </row>
    <row r="903" spans="1:24">
      <c r="A903" s="615"/>
      <c r="B903" s="621"/>
      <c r="C903" s="595" t="str">
        <f>IF($B903="","",IFERROR(VLOOKUP($B903,SERVIÇOS!$A:$F,2,0),IFERROR(VLOOKUP($B903,'COMPOSIÇÕES COMPLEMENTARES '!$C:$K,2,0),"")))</f>
        <v/>
      </c>
      <c r="D903" s="617" t="str">
        <f>IF($B903="","",IFERROR(VLOOKUP($B903,SERVIÇOS!$A:$F,3,0),IFERROR(VLOOKUP($B903,'COMPOSIÇÕES COMPLEMENTARES '!$C:$K,3,0),"")))</f>
        <v/>
      </c>
      <c r="E903" s="618"/>
      <c r="F903" s="619" t="str">
        <f>IF($B903="","",IFERROR(VLOOKUP($B903,SERVIÇOS!$A:$F,4,0),IFERROR(VLOOKUP($B903,'COMPOSIÇÕES COMPLEMENTARES '!$C:$K,6,0),"")))</f>
        <v/>
      </c>
      <c r="G903" s="619" t="str">
        <f>IF($B903="","",IFERROR(VLOOKUP($B903,SERVIÇOS!$A:$F,5,0),IFERROR(VLOOKUP($B903,'COMPOSIÇÕES COMPLEMENTARES '!$C:$K,7,0),"")))</f>
        <v/>
      </c>
      <c r="H903" s="619" t="str">
        <f t="shared" si="293"/>
        <v/>
      </c>
      <c r="I903" s="619" t="str">
        <f t="shared" si="289"/>
        <v/>
      </c>
      <c r="J903" s="619" t="str">
        <f t="shared" si="290"/>
        <v/>
      </c>
      <c r="K903" s="619" t="str">
        <f t="shared" si="291"/>
        <v/>
      </c>
      <c r="L903" s="619"/>
      <c r="N903" s="433"/>
      <c r="O903" s="434" t="str">
        <f t="shared" si="295"/>
        <v/>
      </c>
      <c r="P903" s="433"/>
      <c r="Q903" s="435" t="str">
        <f t="shared" si="296"/>
        <v/>
      </c>
      <c r="R903" s="433"/>
      <c r="S903" s="436" t="str">
        <f t="shared" si="297"/>
        <v/>
      </c>
      <c r="T903" s="437">
        <f ca="1">SUMIF($N$8:S$9,"QUANT.",N903:S903)</f>
        <v>0</v>
      </c>
      <c r="U903" s="438">
        <f t="shared" ca="1" si="292"/>
        <v>0</v>
      </c>
      <c r="V903" s="450" t="str">
        <f t="shared" si="294"/>
        <v/>
      </c>
      <c r="W903" s="451">
        <f t="shared" ca="1" si="298"/>
        <v>0</v>
      </c>
      <c r="X903" s="451" t="e">
        <f t="shared" ca="1" si="299"/>
        <v>#VALUE!</v>
      </c>
    </row>
    <row r="904" spans="1:24">
      <c r="A904" s="615"/>
      <c r="B904" s="621"/>
      <c r="C904" s="595" t="str">
        <f>IF($B904="","",IFERROR(VLOOKUP($B904,SERVIÇOS!$A:$F,2,0),IFERROR(VLOOKUP($B904,'COMPOSIÇÕES COMPLEMENTARES '!$C:$K,2,0),"")))</f>
        <v/>
      </c>
      <c r="D904" s="617" t="str">
        <f>IF($B904="","",IFERROR(VLOOKUP($B904,SERVIÇOS!$A:$F,3,0),IFERROR(VLOOKUP($B904,'COMPOSIÇÕES COMPLEMENTARES '!$C:$K,3,0),"")))</f>
        <v/>
      </c>
      <c r="E904" s="618"/>
      <c r="F904" s="619" t="str">
        <f>IF($B904="","",IFERROR(VLOOKUP($B904,SERVIÇOS!$A:$F,4,0),IFERROR(VLOOKUP($B904,'COMPOSIÇÕES COMPLEMENTARES '!$C:$K,6,0),"")))</f>
        <v/>
      </c>
      <c r="G904" s="619" t="str">
        <f>IF($B904="","",IFERROR(VLOOKUP($B904,SERVIÇOS!$A:$F,5,0),IFERROR(VLOOKUP($B904,'COMPOSIÇÕES COMPLEMENTARES '!$C:$K,7,0),"")))</f>
        <v/>
      </c>
      <c r="H904" s="619" t="str">
        <f t="shared" si="293"/>
        <v/>
      </c>
      <c r="I904" s="619" t="str">
        <f t="shared" ref="I904:I967" si="300">IF(E904="","",TRUNC((E904*F904),2))</f>
        <v/>
      </c>
      <c r="J904" s="619" t="str">
        <f t="shared" ref="J904:J967" si="301">IF(E904="","",TRUNC((E904*G904),2))</f>
        <v/>
      </c>
      <c r="K904" s="619" t="str">
        <f t="shared" si="291"/>
        <v/>
      </c>
      <c r="L904" s="619"/>
      <c r="N904" s="433"/>
      <c r="O904" s="434" t="str">
        <f t="shared" si="295"/>
        <v/>
      </c>
      <c r="P904" s="433"/>
      <c r="Q904" s="435" t="str">
        <f t="shared" si="296"/>
        <v/>
      </c>
      <c r="R904" s="433"/>
      <c r="S904" s="436" t="str">
        <f t="shared" si="297"/>
        <v/>
      </c>
      <c r="T904" s="437">
        <f ca="1">SUMIF($N$8:S$9,"QUANT.",N904:S904)</f>
        <v>0</v>
      </c>
      <c r="U904" s="438">
        <f t="shared" ca="1" si="292"/>
        <v>0</v>
      </c>
      <c r="V904" s="450" t="str">
        <f t="shared" si="294"/>
        <v/>
      </c>
      <c r="W904" s="451">
        <f t="shared" ca="1" si="298"/>
        <v>0</v>
      </c>
      <c r="X904" s="451" t="e">
        <f t="shared" ca="1" si="299"/>
        <v>#VALUE!</v>
      </c>
    </row>
    <row r="905" spans="1:24">
      <c r="A905" s="615"/>
      <c r="B905" s="621"/>
      <c r="C905" s="595" t="str">
        <f>IF($B905="","",IFERROR(VLOOKUP($B905,SERVIÇOS!$A:$F,2,0),IFERROR(VLOOKUP($B905,'COMPOSIÇÕES COMPLEMENTARES '!$C:$K,2,0),"")))</f>
        <v/>
      </c>
      <c r="D905" s="617" t="str">
        <f>IF($B905="","",IFERROR(VLOOKUP($B905,SERVIÇOS!$A:$F,3,0),IFERROR(VLOOKUP($B905,'COMPOSIÇÕES COMPLEMENTARES '!$C:$K,3,0),"")))</f>
        <v/>
      </c>
      <c r="E905" s="618"/>
      <c r="F905" s="619" t="str">
        <f>IF($B905="","",IFERROR(VLOOKUP($B905,SERVIÇOS!$A:$F,4,0),IFERROR(VLOOKUP($B905,'COMPOSIÇÕES COMPLEMENTARES '!$C:$K,6,0),"")))</f>
        <v/>
      </c>
      <c r="G905" s="619" t="str">
        <f>IF($B905="","",IFERROR(VLOOKUP($B905,SERVIÇOS!$A:$F,5,0),IFERROR(VLOOKUP($B905,'COMPOSIÇÕES COMPLEMENTARES '!$C:$K,7,0),"")))</f>
        <v/>
      </c>
      <c r="H905" s="619" t="str">
        <f t="shared" si="293"/>
        <v/>
      </c>
      <c r="I905" s="619" t="str">
        <f t="shared" si="300"/>
        <v/>
      </c>
      <c r="J905" s="619" t="str">
        <f t="shared" si="301"/>
        <v/>
      </c>
      <c r="K905" s="619" t="str">
        <f t="shared" si="291"/>
        <v/>
      </c>
      <c r="L905" s="619"/>
      <c r="N905" s="433"/>
      <c r="O905" s="434" t="str">
        <f t="shared" si="295"/>
        <v/>
      </c>
      <c r="P905" s="433"/>
      <c r="Q905" s="435" t="str">
        <f t="shared" si="296"/>
        <v/>
      </c>
      <c r="R905" s="433"/>
      <c r="S905" s="436" t="str">
        <f t="shared" si="297"/>
        <v/>
      </c>
      <c r="T905" s="437">
        <f ca="1">SUMIF($N$8:S$9,"QUANT.",N905:S905)</f>
        <v>0</v>
      </c>
      <c r="U905" s="438">
        <f t="shared" ca="1" si="292"/>
        <v>0</v>
      </c>
      <c r="V905" s="450" t="str">
        <f t="shared" si="294"/>
        <v/>
      </c>
      <c r="W905" s="451">
        <f t="shared" ca="1" si="298"/>
        <v>0</v>
      </c>
      <c r="X905" s="451" t="e">
        <f t="shared" ca="1" si="299"/>
        <v>#VALUE!</v>
      </c>
    </row>
    <row r="906" spans="1:24">
      <c r="A906" s="615"/>
      <c r="B906" s="621"/>
      <c r="C906" s="595" t="str">
        <f>IF($B906="","",IFERROR(VLOOKUP($B906,SERVIÇOS!$A:$F,2,0),IFERROR(VLOOKUP($B906,'COMPOSIÇÕES COMPLEMENTARES '!$C:$K,2,0),"")))</f>
        <v/>
      </c>
      <c r="D906" s="617" t="str">
        <f>IF($B906="","",IFERROR(VLOOKUP($B906,SERVIÇOS!$A:$F,3,0),IFERROR(VLOOKUP($B906,'COMPOSIÇÕES COMPLEMENTARES '!$C:$K,3,0),"")))</f>
        <v/>
      </c>
      <c r="E906" s="618"/>
      <c r="F906" s="619" t="str">
        <f>IF($B906="","",IFERROR(VLOOKUP($B906,SERVIÇOS!$A:$F,4,0),IFERROR(VLOOKUP($B906,'COMPOSIÇÕES COMPLEMENTARES '!$C:$K,6,0),"")))</f>
        <v/>
      </c>
      <c r="G906" s="619" t="str">
        <f>IF($B906="","",IFERROR(VLOOKUP($B906,SERVIÇOS!$A:$F,5,0),IFERROR(VLOOKUP($B906,'COMPOSIÇÕES COMPLEMENTARES '!$C:$K,7,0),"")))</f>
        <v/>
      </c>
      <c r="H906" s="619" t="str">
        <f t="shared" si="293"/>
        <v/>
      </c>
      <c r="I906" s="619" t="str">
        <f t="shared" si="300"/>
        <v/>
      </c>
      <c r="J906" s="619" t="str">
        <f t="shared" si="301"/>
        <v/>
      </c>
      <c r="K906" s="619" t="str">
        <f t="shared" si="291"/>
        <v/>
      </c>
      <c r="L906" s="619"/>
      <c r="N906" s="433"/>
      <c r="O906" s="434" t="str">
        <f t="shared" si="295"/>
        <v/>
      </c>
      <c r="P906" s="433"/>
      <c r="Q906" s="435" t="str">
        <f t="shared" si="296"/>
        <v/>
      </c>
      <c r="R906" s="433"/>
      <c r="S906" s="436" t="str">
        <f t="shared" si="297"/>
        <v/>
      </c>
      <c r="T906" s="437">
        <f ca="1">SUMIF($N$8:S$9,"QUANT.",N906:S906)</f>
        <v>0</v>
      </c>
      <c r="U906" s="438">
        <f t="shared" ca="1" si="292"/>
        <v>0</v>
      </c>
      <c r="V906" s="450" t="str">
        <f t="shared" si="294"/>
        <v/>
      </c>
      <c r="W906" s="451">
        <f t="shared" ca="1" si="298"/>
        <v>0</v>
      </c>
      <c r="X906" s="451" t="e">
        <f t="shared" ca="1" si="299"/>
        <v>#VALUE!</v>
      </c>
    </row>
    <row r="907" spans="1:24">
      <c r="A907" s="615"/>
      <c r="B907" s="621"/>
      <c r="C907" s="595" t="str">
        <f>IF($B907="","",IFERROR(VLOOKUP($B907,SERVIÇOS!$A:$F,2,0),IFERROR(VLOOKUP($B907,'COMPOSIÇÕES COMPLEMENTARES '!$C:$K,2,0),"")))</f>
        <v/>
      </c>
      <c r="D907" s="617" t="str">
        <f>IF($B907="","",IFERROR(VLOOKUP($B907,SERVIÇOS!$A:$F,3,0),IFERROR(VLOOKUP($B907,'COMPOSIÇÕES COMPLEMENTARES '!$C:$K,3,0),"")))</f>
        <v/>
      </c>
      <c r="E907" s="618"/>
      <c r="F907" s="619" t="str">
        <f>IF($B907="","",IFERROR(VLOOKUP($B907,SERVIÇOS!$A:$F,4,0),IFERROR(VLOOKUP($B907,'COMPOSIÇÕES COMPLEMENTARES '!$C:$K,6,0),"")))</f>
        <v/>
      </c>
      <c r="G907" s="619" t="str">
        <f>IF($B907="","",IFERROR(VLOOKUP($B907,SERVIÇOS!$A:$F,5,0),IFERROR(VLOOKUP($B907,'COMPOSIÇÕES COMPLEMENTARES '!$C:$K,7,0),"")))</f>
        <v/>
      </c>
      <c r="H907" s="619" t="str">
        <f t="shared" si="293"/>
        <v/>
      </c>
      <c r="I907" s="619" t="str">
        <f t="shared" si="300"/>
        <v/>
      </c>
      <c r="J907" s="619" t="str">
        <f t="shared" si="301"/>
        <v/>
      </c>
      <c r="K907" s="619" t="str">
        <f t="shared" si="291"/>
        <v/>
      </c>
      <c r="L907" s="619"/>
      <c r="N907" s="433"/>
      <c r="O907" s="434" t="str">
        <f t="shared" si="295"/>
        <v/>
      </c>
      <c r="P907" s="433"/>
      <c r="Q907" s="435" t="str">
        <f t="shared" si="296"/>
        <v/>
      </c>
      <c r="R907" s="433"/>
      <c r="S907" s="436" t="str">
        <f t="shared" si="297"/>
        <v/>
      </c>
      <c r="T907" s="437">
        <f ca="1">SUMIF($N$8:S$9,"QUANT.",N907:S907)</f>
        <v>0</v>
      </c>
      <c r="U907" s="438">
        <f t="shared" ca="1" si="292"/>
        <v>0</v>
      </c>
      <c r="V907" s="450" t="str">
        <f t="shared" si="294"/>
        <v/>
      </c>
      <c r="W907" s="451">
        <f t="shared" ca="1" si="298"/>
        <v>0</v>
      </c>
      <c r="X907" s="451" t="e">
        <f t="shared" ca="1" si="299"/>
        <v>#VALUE!</v>
      </c>
    </row>
    <row r="908" spans="1:24">
      <c r="A908" s="615"/>
      <c r="B908" s="621"/>
      <c r="C908" s="595" t="str">
        <f>IF($B908="","",IFERROR(VLOOKUP($B908,SERVIÇOS!$A:$F,2,0),IFERROR(VLOOKUP($B908,'COMPOSIÇÕES COMPLEMENTARES '!$C:$K,2,0),"")))</f>
        <v/>
      </c>
      <c r="D908" s="617" t="str">
        <f>IF($B908="","",IFERROR(VLOOKUP($B908,SERVIÇOS!$A:$F,3,0),IFERROR(VLOOKUP($B908,'COMPOSIÇÕES COMPLEMENTARES '!$C:$K,3,0),"")))</f>
        <v/>
      </c>
      <c r="E908" s="618"/>
      <c r="F908" s="619" t="str">
        <f>IF($B908="","",IFERROR(VLOOKUP($B908,SERVIÇOS!$A:$F,4,0),IFERROR(VLOOKUP($B908,'COMPOSIÇÕES COMPLEMENTARES '!$C:$K,6,0),"")))</f>
        <v/>
      </c>
      <c r="G908" s="619" t="str">
        <f>IF($B908="","",IFERROR(VLOOKUP($B908,SERVIÇOS!$A:$F,5,0),IFERROR(VLOOKUP($B908,'COMPOSIÇÕES COMPLEMENTARES '!$C:$K,7,0),"")))</f>
        <v/>
      </c>
      <c r="H908" s="619" t="str">
        <f t="shared" si="293"/>
        <v/>
      </c>
      <c r="I908" s="619" t="str">
        <f t="shared" si="300"/>
        <v/>
      </c>
      <c r="J908" s="619" t="str">
        <f t="shared" si="301"/>
        <v/>
      </c>
      <c r="K908" s="619" t="str">
        <f t="shared" si="291"/>
        <v/>
      </c>
      <c r="L908" s="619"/>
      <c r="N908" s="433"/>
      <c r="O908" s="434" t="str">
        <f t="shared" si="295"/>
        <v/>
      </c>
      <c r="P908" s="433"/>
      <c r="Q908" s="435" t="str">
        <f t="shared" si="296"/>
        <v/>
      </c>
      <c r="R908" s="433"/>
      <c r="S908" s="436" t="str">
        <f t="shared" si="297"/>
        <v/>
      </c>
      <c r="T908" s="437">
        <f ca="1">SUMIF($N$8:S$9,"QUANT.",N908:S908)</f>
        <v>0</v>
      </c>
      <c r="U908" s="438">
        <f t="shared" ca="1" si="292"/>
        <v>0</v>
      </c>
      <c r="V908" s="450" t="str">
        <f t="shared" si="294"/>
        <v/>
      </c>
      <c r="W908" s="451">
        <f t="shared" ca="1" si="298"/>
        <v>0</v>
      </c>
      <c r="X908" s="451" t="e">
        <f t="shared" ca="1" si="299"/>
        <v>#VALUE!</v>
      </c>
    </row>
    <row r="909" spans="1:24">
      <c r="A909" s="615"/>
      <c r="B909" s="621"/>
      <c r="C909" s="595" t="str">
        <f>IF($B909="","",IFERROR(VLOOKUP($B909,SERVIÇOS!$A:$F,2,0),IFERROR(VLOOKUP($B909,'COMPOSIÇÕES COMPLEMENTARES '!$C:$K,2,0),"")))</f>
        <v/>
      </c>
      <c r="D909" s="617" t="str">
        <f>IF($B909="","",IFERROR(VLOOKUP($B909,SERVIÇOS!$A:$F,3,0),IFERROR(VLOOKUP($B909,'COMPOSIÇÕES COMPLEMENTARES '!$C:$K,3,0),"")))</f>
        <v/>
      </c>
      <c r="E909" s="618"/>
      <c r="F909" s="619" t="str">
        <f>IF($B909="","",IFERROR(VLOOKUP($B909,SERVIÇOS!$A:$F,4,0),IFERROR(VLOOKUP($B909,'COMPOSIÇÕES COMPLEMENTARES '!$C:$K,6,0),"")))</f>
        <v/>
      </c>
      <c r="G909" s="619" t="str">
        <f>IF($B909="","",IFERROR(VLOOKUP($B909,SERVIÇOS!$A:$F,5,0),IFERROR(VLOOKUP($B909,'COMPOSIÇÕES COMPLEMENTARES '!$C:$K,7,0),"")))</f>
        <v/>
      </c>
      <c r="H909" s="619" t="str">
        <f t="shared" si="293"/>
        <v/>
      </c>
      <c r="I909" s="619" t="str">
        <f t="shared" si="300"/>
        <v/>
      </c>
      <c r="J909" s="619" t="str">
        <f t="shared" si="301"/>
        <v/>
      </c>
      <c r="K909" s="619" t="str">
        <f t="shared" si="291"/>
        <v/>
      </c>
      <c r="L909" s="619"/>
      <c r="N909" s="433"/>
      <c r="O909" s="434" t="str">
        <f t="shared" si="295"/>
        <v/>
      </c>
      <c r="P909" s="433"/>
      <c r="Q909" s="435" t="str">
        <f t="shared" si="296"/>
        <v/>
      </c>
      <c r="R909" s="433"/>
      <c r="S909" s="436" t="str">
        <f t="shared" si="297"/>
        <v/>
      </c>
      <c r="T909" s="437">
        <f ca="1">SUMIF($N$8:S$9,"QUANT.",N909:S909)</f>
        <v>0</v>
      </c>
      <c r="U909" s="438">
        <f t="shared" ca="1" si="292"/>
        <v>0</v>
      </c>
      <c r="V909" s="450" t="str">
        <f t="shared" si="294"/>
        <v/>
      </c>
      <c r="W909" s="451">
        <f t="shared" ca="1" si="298"/>
        <v>0</v>
      </c>
      <c r="X909" s="451" t="e">
        <f t="shared" ca="1" si="299"/>
        <v>#VALUE!</v>
      </c>
    </row>
    <row r="910" spans="1:24">
      <c r="A910" s="615"/>
      <c r="B910" s="621"/>
      <c r="C910" s="595" t="str">
        <f>IF($B910="","",IFERROR(VLOOKUP($B910,SERVIÇOS!$A:$F,2,0),IFERROR(VLOOKUP($B910,'COMPOSIÇÕES COMPLEMENTARES '!$C:$K,2,0),"")))</f>
        <v/>
      </c>
      <c r="D910" s="617" t="str">
        <f>IF($B910="","",IFERROR(VLOOKUP($B910,SERVIÇOS!$A:$F,3,0),IFERROR(VLOOKUP($B910,'COMPOSIÇÕES COMPLEMENTARES '!$C:$K,3,0),"")))</f>
        <v/>
      </c>
      <c r="E910" s="618"/>
      <c r="F910" s="619" t="str">
        <f>IF($B910="","",IFERROR(VLOOKUP($B910,SERVIÇOS!$A:$F,4,0),IFERROR(VLOOKUP($B910,'COMPOSIÇÕES COMPLEMENTARES '!$C:$K,6,0),"")))</f>
        <v/>
      </c>
      <c r="G910" s="619" t="str">
        <f>IF($B910="","",IFERROR(VLOOKUP($B910,SERVIÇOS!$A:$F,5,0),IFERROR(VLOOKUP($B910,'COMPOSIÇÕES COMPLEMENTARES '!$C:$K,7,0),"")))</f>
        <v/>
      </c>
      <c r="H910" s="619" t="str">
        <f t="shared" si="293"/>
        <v/>
      </c>
      <c r="I910" s="619" t="str">
        <f t="shared" si="300"/>
        <v/>
      </c>
      <c r="J910" s="619" t="str">
        <f t="shared" si="301"/>
        <v/>
      </c>
      <c r="K910" s="619" t="str">
        <f t="shared" si="291"/>
        <v/>
      </c>
      <c r="L910" s="619"/>
      <c r="N910" s="433"/>
      <c r="O910" s="434" t="str">
        <f t="shared" si="295"/>
        <v/>
      </c>
      <c r="P910" s="433"/>
      <c r="Q910" s="435" t="str">
        <f t="shared" si="296"/>
        <v/>
      </c>
      <c r="R910" s="433"/>
      <c r="S910" s="436" t="str">
        <f t="shared" si="297"/>
        <v/>
      </c>
      <c r="T910" s="437">
        <f ca="1">SUMIF($N$8:S$9,"QUANT.",N910:S910)</f>
        <v>0</v>
      </c>
      <c r="U910" s="438">
        <f t="shared" ca="1" si="292"/>
        <v>0</v>
      </c>
      <c r="V910" s="450" t="str">
        <f t="shared" si="294"/>
        <v/>
      </c>
      <c r="W910" s="451">
        <f t="shared" ca="1" si="298"/>
        <v>0</v>
      </c>
      <c r="X910" s="451" t="e">
        <f t="shared" ca="1" si="299"/>
        <v>#VALUE!</v>
      </c>
    </row>
    <row r="911" spans="1:24">
      <c r="A911" s="615"/>
      <c r="B911" s="621"/>
      <c r="C911" s="595" t="str">
        <f>IF($B911="","",IFERROR(VLOOKUP($B911,SERVIÇOS!$A:$F,2,0),IFERROR(VLOOKUP($B911,'COMPOSIÇÕES COMPLEMENTARES '!$C:$K,2,0),"")))</f>
        <v/>
      </c>
      <c r="D911" s="617" t="str">
        <f>IF($B911="","",IFERROR(VLOOKUP($B911,SERVIÇOS!$A:$F,3,0),IFERROR(VLOOKUP($B911,'COMPOSIÇÕES COMPLEMENTARES '!$C:$K,3,0),"")))</f>
        <v/>
      </c>
      <c r="E911" s="618"/>
      <c r="F911" s="619" t="str">
        <f>IF($B911="","",IFERROR(VLOOKUP($B911,SERVIÇOS!$A:$F,4,0),IFERROR(VLOOKUP($B911,'COMPOSIÇÕES COMPLEMENTARES '!$C:$K,6,0),"")))</f>
        <v/>
      </c>
      <c r="G911" s="619" t="str">
        <f>IF($B911="","",IFERROR(VLOOKUP($B911,SERVIÇOS!$A:$F,5,0),IFERROR(VLOOKUP($B911,'COMPOSIÇÕES COMPLEMENTARES '!$C:$K,7,0),"")))</f>
        <v/>
      </c>
      <c r="H911" s="619" t="str">
        <f t="shared" si="293"/>
        <v/>
      </c>
      <c r="I911" s="619" t="str">
        <f t="shared" si="300"/>
        <v/>
      </c>
      <c r="J911" s="619" t="str">
        <f t="shared" si="301"/>
        <v/>
      </c>
      <c r="K911" s="619" t="str">
        <f t="shared" si="291"/>
        <v/>
      </c>
      <c r="L911" s="619"/>
      <c r="N911" s="433"/>
      <c r="O911" s="434" t="str">
        <f t="shared" si="295"/>
        <v/>
      </c>
      <c r="P911" s="433"/>
      <c r="Q911" s="435" t="str">
        <f t="shared" si="296"/>
        <v/>
      </c>
      <c r="R911" s="433"/>
      <c r="S911" s="436" t="str">
        <f t="shared" si="297"/>
        <v/>
      </c>
      <c r="T911" s="437">
        <f ca="1">SUMIF($N$8:S$9,"QUANT.",N911:S911)</f>
        <v>0</v>
      </c>
      <c r="U911" s="438">
        <f t="shared" ca="1" si="292"/>
        <v>0</v>
      </c>
      <c r="V911" s="450" t="str">
        <f t="shared" si="294"/>
        <v/>
      </c>
      <c r="W911" s="451">
        <f t="shared" ca="1" si="298"/>
        <v>0</v>
      </c>
      <c r="X911" s="451" t="e">
        <f t="shared" ca="1" si="299"/>
        <v>#VALUE!</v>
      </c>
    </row>
    <row r="912" spans="1:24">
      <c r="A912" s="615"/>
      <c r="B912" s="621"/>
      <c r="C912" s="595" t="str">
        <f>IF($B912="","",IFERROR(VLOOKUP($B912,SERVIÇOS!$A:$F,2,0),IFERROR(VLOOKUP($B912,'COMPOSIÇÕES COMPLEMENTARES '!$C:$K,2,0),"")))</f>
        <v/>
      </c>
      <c r="D912" s="617" t="str">
        <f>IF($B912="","",IFERROR(VLOOKUP($B912,SERVIÇOS!$A:$F,3,0),IFERROR(VLOOKUP($B912,'COMPOSIÇÕES COMPLEMENTARES '!$C:$K,3,0),"")))</f>
        <v/>
      </c>
      <c r="E912" s="618"/>
      <c r="F912" s="619" t="str">
        <f>IF($B912="","",IFERROR(VLOOKUP($B912,SERVIÇOS!$A:$F,4,0),IFERROR(VLOOKUP($B912,'COMPOSIÇÕES COMPLEMENTARES '!$C:$K,6,0),"")))</f>
        <v/>
      </c>
      <c r="G912" s="619" t="str">
        <f>IF($B912="","",IFERROR(VLOOKUP($B912,SERVIÇOS!$A:$F,5,0),IFERROR(VLOOKUP($B912,'COMPOSIÇÕES COMPLEMENTARES '!$C:$K,7,0),"")))</f>
        <v/>
      </c>
      <c r="H912" s="619" t="str">
        <f t="shared" si="293"/>
        <v/>
      </c>
      <c r="I912" s="619" t="str">
        <f t="shared" si="300"/>
        <v/>
      </c>
      <c r="J912" s="619" t="str">
        <f t="shared" si="301"/>
        <v/>
      </c>
      <c r="K912" s="619" t="str">
        <f t="shared" si="291"/>
        <v/>
      </c>
      <c r="L912" s="619"/>
      <c r="N912" s="433"/>
      <c r="O912" s="434" t="str">
        <f t="shared" si="295"/>
        <v/>
      </c>
      <c r="P912" s="433"/>
      <c r="Q912" s="435" t="str">
        <f t="shared" si="296"/>
        <v/>
      </c>
      <c r="R912" s="433"/>
      <c r="S912" s="436" t="str">
        <f t="shared" si="297"/>
        <v/>
      </c>
      <c r="T912" s="437">
        <f ca="1">SUMIF($N$8:S$9,"QUANT.",N912:S912)</f>
        <v>0</v>
      </c>
      <c r="U912" s="438">
        <f t="shared" ca="1" si="292"/>
        <v>0</v>
      </c>
      <c r="V912" s="450" t="str">
        <f t="shared" si="294"/>
        <v/>
      </c>
      <c r="W912" s="451">
        <f t="shared" ca="1" si="298"/>
        <v>0</v>
      </c>
      <c r="X912" s="451" t="e">
        <f t="shared" ca="1" si="299"/>
        <v>#VALUE!</v>
      </c>
    </row>
    <row r="913" spans="1:24">
      <c r="A913" s="615"/>
      <c r="B913" s="621"/>
      <c r="C913" s="595" t="str">
        <f>IF($B913="","",IFERROR(VLOOKUP($B913,SERVIÇOS!$A:$F,2,0),IFERROR(VLOOKUP($B913,'COMPOSIÇÕES COMPLEMENTARES '!$C:$K,2,0),"")))</f>
        <v/>
      </c>
      <c r="D913" s="617" t="str">
        <f>IF($B913="","",IFERROR(VLOOKUP($B913,SERVIÇOS!$A:$F,3,0),IFERROR(VLOOKUP($B913,'COMPOSIÇÕES COMPLEMENTARES '!$C:$K,3,0),"")))</f>
        <v/>
      </c>
      <c r="E913" s="618"/>
      <c r="F913" s="619" t="str">
        <f>IF($B913="","",IFERROR(VLOOKUP($B913,SERVIÇOS!$A:$F,4,0),IFERROR(VLOOKUP($B913,'COMPOSIÇÕES COMPLEMENTARES '!$C:$K,6,0),"")))</f>
        <v/>
      </c>
      <c r="G913" s="619" t="str">
        <f>IF($B913="","",IFERROR(VLOOKUP($B913,SERVIÇOS!$A:$F,5,0),IFERROR(VLOOKUP($B913,'COMPOSIÇÕES COMPLEMENTARES '!$C:$K,7,0),"")))</f>
        <v/>
      </c>
      <c r="H913" s="619" t="str">
        <f t="shared" si="293"/>
        <v/>
      </c>
      <c r="I913" s="619" t="str">
        <f t="shared" si="300"/>
        <v/>
      </c>
      <c r="J913" s="619" t="str">
        <f t="shared" si="301"/>
        <v/>
      </c>
      <c r="K913" s="619" t="str">
        <f t="shared" ref="K913:K976" si="302">IF(E913="","",I913+J913)</f>
        <v/>
      </c>
      <c r="L913" s="619"/>
      <c r="N913" s="433"/>
      <c r="O913" s="434" t="str">
        <f t="shared" si="295"/>
        <v/>
      </c>
      <c r="P913" s="433"/>
      <c r="Q913" s="435" t="str">
        <f t="shared" si="296"/>
        <v/>
      </c>
      <c r="R913" s="433"/>
      <c r="S913" s="436" t="str">
        <f t="shared" si="297"/>
        <v/>
      </c>
      <c r="T913" s="437">
        <f ca="1">SUMIF($N$8:S$9,"QUANT.",N913:S913)</f>
        <v>0</v>
      </c>
      <c r="U913" s="438">
        <f t="shared" ca="1" si="292"/>
        <v>0</v>
      </c>
      <c r="V913" s="450" t="str">
        <f t="shared" si="294"/>
        <v/>
      </c>
      <c r="W913" s="451">
        <f t="shared" ca="1" si="298"/>
        <v>0</v>
      </c>
      <c r="X913" s="451" t="e">
        <f t="shared" ca="1" si="299"/>
        <v>#VALUE!</v>
      </c>
    </row>
    <row r="914" spans="1:24">
      <c r="A914" s="615"/>
      <c r="B914" s="621"/>
      <c r="C914" s="595" t="str">
        <f>IF($B914="","",IFERROR(VLOOKUP($B914,SERVIÇOS!$A:$F,2,0),IFERROR(VLOOKUP($B914,'COMPOSIÇÕES COMPLEMENTARES '!$C:$K,2,0),"")))</f>
        <v/>
      </c>
      <c r="D914" s="617" t="str">
        <f>IF($B914="","",IFERROR(VLOOKUP($B914,SERVIÇOS!$A:$F,3,0),IFERROR(VLOOKUP($B914,'COMPOSIÇÕES COMPLEMENTARES '!$C:$K,3,0),"")))</f>
        <v/>
      </c>
      <c r="E914" s="618"/>
      <c r="F914" s="619" t="str">
        <f>IF($B914="","",IFERROR(VLOOKUP($B914,SERVIÇOS!$A:$F,4,0),IFERROR(VLOOKUP($B914,'COMPOSIÇÕES COMPLEMENTARES '!$C:$K,6,0),"")))</f>
        <v/>
      </c>
      <c r="G914" s="619" t="str">
        <f>IF($B914="","",IFERROR(VLOOKUP($B914,SERVIÇOS!$A:$F,5,0),IFERROR(VLOOKUP($B914,'COMPOSIÇÕES COMPLEMENTARES '!$C:$K,7,0),"")))</f>
        <v/>
      </c>
      <c r="H914" s="619" t="str">
        <f t="shared" si="293"/>
        <v/>
      </c>
      <c r="I914" s="619" t="str">
        <f t="shared" si="300"/>
        <v/>
      </c>
      <c r="J914" s="619" t="str">
        <f t="shared" si="301"/>
        <v/>
      </c>
      <c r="K914" s="619" t="str">
        <f t="shared" si="302"/>
        <v/>
      </c>
      <c r="L914" s="619"/>
      <c r="N914" s="433"/>
      <c r="O914" s="434" t="str">
        <f t="shared" si="295"/>
        <v/>
      </c>
      <c r="P914" s="433"/>
      <c r="Q914" s="435" t="str">
        <f t="shared" si="296"/>
        <v/>
      </c>
      <c r="R914" s="433"/>
      <c r="S914" s="436" t="str">
        <f t="shared" si="297"/>
        <v/>
      </c>
      <c r="T914" s="437">
        <f ca="1">SUMIF($N$8:S$9,"QUANT.",N914:S914)</f>
        <v>0</v>
      </c>
      <c r="U914" s="438">
        <f t="shared" ca="1" si="292"/>
        <v>0</v>
      </c>
      <c r="V914" s="450" t="str">
        <f t="shared" si="294"/>
        <v/>
      </c>
      <c r="W914" s="451">
        <f t="shared" ca="1" si="298"/>
        <v>0</v>
      </c>
      <c r="X914" s="451" t="e">
        <f t="shared" ca="1" si="299"/>
        <v>#VALUE!</v>
      </c>
    </row>
    <row r="915" spans="1:24">
      <c r="A915" s="615"/>
      <c r="B915" s="621"/>
      <c r="C915" s="595" t="str">
        <f>IF($B915="","",IFERROR(VLOOKUP($B915,SERVIÇOS!$A:$F,2,0),IFERROR(VLOOKUP($B915,'COMPOSIÇÕES COMPLEMENTARES '!$C:$K,2,0),"")))</f>
        <v/>
      </c>
      <c r="D915" s="617" t="str">
        <f>IF($B915="","",IFERROR(VLOOKUP($B915,SERVIÇOS!$A:$F,3,0),IFERROR(VLOOKUP($B915,'COMPOSIÇÕES COMPLEMENTARES '!$C:$K,3,0),"")))</f>
        <v/>
      </c>
      <c r="E915" s="618"/>
      <c r="F915" s="619" t="str">
        <f>IF($B915="","",IFERROR(VLOOKUP($B915,SERVIÇOS!$A:$F,4,0),IFERROR(VLOOKUP($B915,'COMPOSIÇÕES COMPLEMENTARES '!$C:$K,6,0),"")))</f>
        <v/>
      </c>
      <c r="G915" s="619" t="str">
        <f>IF($B915="","",IFERROR(VLOOKUP($B915,SERVIÇOS!$A:$F,5,0),IFERROR(VLOOKUP($B915,'COMPOSIÇÕES COMPLEMENTARES '!$C:$K,7,0),"")))</f>
        <v/>
      </c>
      <c r="H915" s="619" t="str">
        <f t="shared" si="293"/>
        <v/>
      </c>
      <c r="I915" s="619" t="str">
        <f t="shared" si="300"/>
        <v/>
      </c>
      <c r="J915" s="619" t="str">
        <f t="shared" si="301"/>
        <v/>
      </c>
      <c r="K915" s="619" t="str">
        <f t="shared" si="302"/>
        <v/>
      </c>
      <c r="L915" s="619"/>
      <c r="N915" s="433"/>
      <c r="O915" s="434" t="str">
        <f t="shared" si="295"/>
        <v/>
      </c>
      <c r="P915" s="433"/>
      <c r="Q915" s="435" t="str">
        <f t="shared" si="296"/>
        <v/>
      </c>
      <c r="R915" s="433"/>
      <c r="S915" s="436" t="str">
        <f t="shared" si="297"/>
        <v/>
      </c>
      <c r="T915" s="437">
        <f ca="1">SUMIF($N$8:S$9,"QUANT.",N915:S915)</f>
        <v>0</v>
      </c>
      <c r="U915" s="438">
        <f t="shared" ca="1" si="292"/>
        <v>0</v>
      </c>
      <c r="V915" s="450" t="str">
        <f t="shared" si="294"/>
        <v/>
      </c>
      <c r="W915" s="451">
        <f t="shared" ca="1" si="298"/>
        <v>0</v>
      </c>
      <c r="X915" s="451" t="e">
        <f t="shared" ca="1" si="299"/>
        <v>#VALUE!</v>
      </c>
    </row>
    <row r="916" spans="1:24">
      <c r="A916" s="615"/>
      <c r="B916" s="621"/>
      <c r="C916" s="595" t="str">
        <f>IF($B916="","",IFERROR(VLOOKUP($B916,SERVIÇOS!$A:$F,2,0),IFERROR(VLOOKUP($B916,'COMPOSIÇÕES COMPLEMENTARES '!$C:$K,2,0),"")))</f>
        <v/>
      </c>
      <c r="D916" s="617" t="str">
        <f>IF($B916="","",IFERROR(VLOOKUP($B916,SERVIÇOS!$A:$F,3,0),IFERROR(VLOOKUP($B916,'COMPOSIÇÕES COMPLEMENTARES '!$C:$K,3,0),"")))</f>
        <v/>
      </c>
      <c r="E916" s="618"/>
      <c r="F916" s="619" t="str">
        <f>IF($B916="","",IFERROR(VLOOKUP($B916,SERVIÇOS!$A:$F,4,0),IFERROR(VLOOKUP($B916,'COMPOSIÇÕES COMPLEMENTARES '!$C:$K,6,0),"")))</f>
        <v/>
      </c>
      <c r="G916" s="619" t="str">
        <f>IF($B916="","",IFERROR(VLOOKUP($B916,SERVIÇOS!$A:$F,5,0),IFERROR(VLOOKUP($B916,'COMPOSIÇÕES COMPLEMENTARES '!$C:$K,7,0),"")))</f>
        <v/>
      </c>
      <c r="H916" s="619" t="str">
        <f t="shared" si="293"/>
        <v/>
      </c>
      <c r="I916" s="619" t="str">
        <f t="shared" si="300"/>
        <v/>
      </c>
      <c r="J916" s="619" t="str">
        <f t="shared" si="301"/>
        <v/>
      </c>
      <c r="K916" s="619" t="str">
        <f t="shared" si="302"/>
        <v/>
      </c>
      <c r="L916" s="619"/>
      <c r="N916" s="433"/>
      <c r="O916" s="434" t="str">
        <f t="shared" si="295"/>
        <v/>
      </c>
      <c r="P916" s="433"/>
      <c r="Q916" s="435" t="str">
        <f t="shared" si="296"/>
        <v/>
      </c>
      <c r="R916" s="433"/>
      <c r="S916" s="436" t="str">
        <f t="shared" si="297"/>
        <v/>
      </c>
      <c r="T916" s="437">
        <f ca="1">SUMIF($N$8:S$9,"QUANT.",N916:S916)</f>
        <v>0</v>
      </c>
      <c r="U916" s="438">
        <f t="shared" ca="1" si="292"/>
        <v>0</v>
      </c>
      <c r="V916" s="450" t="str">
        <f t="shared" si="294"/>
        <v/>
      </c>
      <c r="W916" s="451">
        <f t="shared" ca="1" si="298"/>
        <v>0</v>
      </c>
      <c r="X916" s="451" t="e">
        <f t="shared" ca="1" si="299"/>
        <v>#VALUE!</v>
      </c>
    </row>
    <row r="917" spans="1:24">
      <c r="A917" s="615"/>
      <c r="B917" s="621"/>
      <c r="C917" s="595" t="str">
        <f>IF($B917="","",IFERROR(VLOOKUP($B917,SERVIÇOS!$A:$F,2,0),IFERROR(VLOOKUP($B917,'COMPOSIÇÕES COMPLEMENTARES '!$C:$K,2,0),"")))</f>
        <v/>
      </c>
      <c r="D917" s="617" t="str">
        <f>IF($B917="","",IFERROR(VLOOKUP($B917,SERVIÇOS!$A:$F,3,0),IFERROR(VLOOKUP($B917,'COMPOSIÇÕES COMPLEMENTARES '!$C:$K,3,0),"")))</f>
        <v/>
      </c>
      <c r="E917" s="618"/>
      <c r="F917" s="619" t="str">
        <f>IF($B917="","",IFERROR(VLOOKUP($B917,SERVIÇOS!$A:$F,4,0),IFERROR(VLOOKUP($B917,'COMPOSIÇÕES COMPLEMENTARES '!$C:$K,6,0),"")))</f>
        <v/>
      </c>
      <c r="G917" s="619" t="str">
        <f>IF($B917="","",IFERROR(VLOOKUP($B917,SERVIÇOS!$A:$F,5,0),IFERROR(VLOOKUP($B917,'COMPOSIÇÕES COMPLEMENTARES '!$C:$K,7,0),"")))</f>
        <v/>
      </c>
      <c r="H917" s="619" t="str">
        <f t="shared" si="293"/>
        <v/>
      </c>
      <c r="I917" s="619" t="str">
        <f t="shared" si="300"/>
        <v/>
      </c>
      <c r="J917" s="619" t="str">
        <f t="shared" si="301"/>
        <v/>
      </c>
      <c r="K917" s="619" t="str">
        <f t="shared" si="302"/>
        <v/>
      </c>
      <c r="L917" s="619"/>
      <c r="N917" s="433"/>
      <c r="O917" s="434" t="str">
        <f t="shared" si="295"/>
        <v/>
      </c>
      <c r="P917" s="433"/>
      <c r="Q917" s="435" t="str">
        <f t="shared" si="296"/>
        <v/>
      </c>
      <c r="R917" s="433"/>
      <c r="S917" s="436" t="str">
        <f t="shared" si="297"/>
        <v/>
      </c>
      <c r="T917" s="437">
        <f ca="1">SUMIF($N$8:S$9,"QUANT.",N917:S917)</f>
        <v>0</v>
      </c>
      <c r="U917" s="438">
        <f t="shared" ca="1" si="292"/>
        <v>0</v>
      </c>
      <c r="V917" s="450" t="str">
        <f t="shared" si="294"/>
        <v/>
      </c>
      <c r="W917" s="451">
        <f t="shared" ca="1" si="298"/>
        <v>0</v>
      </c>
      <c r="X917" s="451" t="e">
        <f t="shared" ca="1" si="299"/>
        <v>#VALUE!</v>
      </c>
    </row>
    <row r="918" spans="1:24">
      <c r="A918" s="615"/>
      <c r="B918" s="621"/>
      <c r="C918" s="595" t="str">
        <f>IF($B918="","",IFERROR(VLOOKUP($B918,SERVIÇOS!$A:$F,2,0),IFERROR(VLOOKUP($B918,'COMPOSIÇÕES COMPLEMENTARES '!$C:$K,2,0),"")))</f>
        <v/>
      </c>
      <c r="D918" s="617" t="str">
        <f>IF($B918="","",IFERROR(VLOOKUP($B918,SERVIÇOS!$A:$F,3,0),IFERROR(VLOOKUP($B918,'COMPOSIÇÕES COMPLEMENTARES '!$C:$K,3,0),"")))</f>
        <v/>
      </c>
      <c r="E918" s="618"/>
      <c r="F918" s="619" t="str">
        <f>IF($B918="","",IFERROR(VLOOKUP($B918,SERVIÇOS!$A:$F,4,0),IFERROR(VLOOKUP($B918,'COMPOSIÇÕES COMPLEMENTARES '!$C:$K,6,0),"")))</f>
        <v/>
      </c>
      <c r="G918" s="619" t="str">
        <f>IF($B918="","",IFERROR(VLOOKUP($B918,SERVIÇOS!$A:$F,5,0),IFERROR(VLOOKUP($B918,'COMPOSIÇÕES COMPLEMENTARES '!$C:$K,7,0),"")))</f>
        <v/>
      </c>
      <c r="H918" s="619" t="str">
        <f t="shared" si="293"/>
        <v/>
      </c>
      <c r="I918" s="619" t="str">
        <f t="shared" si="300"/>
        <v/>
      </c>
      <c r="J918" s="619" t="str">
        <f t="shared" si="301"/>
        <v/>
      </c>
      <c r="K918" s="619" t="str">
        <f t="shared" si="302"/>
        <v/>
      </c>
      <c r="L918" s="619"/>
      <c r="N918" s="433"/>
      <c r="O918" s="434" t="str">
        <f t="shared" si="295"/>
        <v/>
      </c>
      <c r="P918" s="433"/>
      <c r="Q918" s="435" t="str">
        <f t="shared" si="296"/>
        <v/>
      </c>
      <c r="R918" s="433"/>
      <c r="S918" s="436" t="str">
        <f t="shared" si="297"/>
        <v/>
      </c>
      <c r="T918" s="437">
        <f ca="1">SUMIF($N$8:S$9,"QUANT.",N918:S918)</f>
        <v>0</v>
      </c>
      <c r="U918" s="438">
        <f t="shared" ca="1" si="292"/>
        <v>0</v>
      </c>
      <c r="V918" s="450" t="str">
        <f t="shared" si="294"/>
        <v/>
      </c>
      <c r="W918" s="451">
        <f t="shared" ca="1" si="298"/>
        <v>0</v>
      </c>
      <c r="X918" s="451" t="e">
        <f t="shared" ca="1" si="299"/>
        <v>#VALUE!</v>
      </c>
    </row>
    <row r="919" spans="1:24">
      <c r="A919" s="615"/>
      <c r="B919" s="621"/>
      <c r="C919" s="595" t="str">
        <f>IF($B919="","",IFERROR(VLOOKUP($B919,SERVIÇOS!$A:$F,2,0),IFERROR(VLOOKUP($B919,'COMPOSIÇÕES COMPLEMENTARES '!$C:$K,2,0),"")))</f>
        <v/>
      </c>
      <c r="D919" s="617" t="str">
        <f>IF($B919="","",IFERROR(VLOOKUP($B919,SERVIÇOS!$A:$F,3,0),IFERROR(VLOOKUP($B919,'COMPOSIÇÕES COMPLEMENTARES '!$C:$K,3,0),"")))</f>
        <v/>
      </c>
      <c r="E919" s="618"/>
      <c r="F919" s="619" t="str">
        <f>IF($B919="","",IFERROR(VLOOKUP($B919,SERVIÇOS!$A:$F,4,0),IFERROR(VLOOKUP($B919,'COMPOSIÇÕES COMPLEMENTARES '!$C:$K,6,0),"")))</f>
        <v/>
      </c>
      <c r="G919" s="619" t="str">
        <f>IF($B919="","",IFERROR(VLOOKUP($B919,SERVIÇOS!$A:$F,5,0),IFERROR(VLOOKUP($B919,'COMPOSIÇÕES COMPLEMENTARES '!$C:$K,7,0),"")))</f>
        <v/>
      </c>
      <c r="H919" s="619" t="str">
        <f t="shared" si="293"/>
        <v/>
      </c>
      <c r="I919" s="619" t="str">
        <f t="shared" si="300"/>
        <v/>
      </c>
      <c r="J919" s="619" t="str">
        <f t="shared" si="301"/>
        <v/>
      </c>
      <c r="K919" s="619" t="str">
        <f t="shared" si="302"/>
        <v/>
      </c>
      <c r="L919" s="619"/>
      <c r="N919" s="433"/>
      <c r="O919" s="434" t="str">
        <f t="shared" si="295"/>
        <v/>
      </c>
      <c r="P919" s="433"/>
      <c r="Q919" s="435" t="str">
        <f t="shared" si="296"/>
        <v/>
      </c>
      <c r="R919" s="433"/>
      <c r="S919" s="436" t="str">
        <f t="shared" si="297"/>
        <v/>
      </c>
      <c r="T919" s="437">
        <f ca="1">SUMIF($N$8:S$9,"QUANT.",N919:S919)</f>
        <v>0</v>
      </c>
      <c r="U919" s="438">
        <f t="shared" ca="1" si="292"/>
        <v>0</v>
      </c>
      <c r="V919" s="450" t="str">
        <f t="shared" si="294"/>
        <v/>
      </c>
      <c r="W919" s="451">
        <f t="shared" ca="1" si="298"/>
        <v>0</v>
      </c>
      <c r="X919" s="451" t="e">
        <f t="shared" ca="1" si="299"/>
        <v>#VALUE!</v>
      </c>
    </row>
    <row r="920" spans="1:24">
      <c r="A920" s="615"/>
      <c r="B920" s="621"/>
      <c r="C920" s="595" t="str">
        <f>IF($B920="","",IFERROR(VLOOKUP($B920,SERVIÇOS!$A:$F,2,0),IFERROR(VLOOKUP($B920,'COMPOSIÇÕES COMPLEMENTARES '!$C:$K,2,0),"")))</f>
        <v/>
      </c>
      <c r="D920" s="617" t="str">
        <f>IF($B920="","",IFERROR(VLOOKUP($B920,SERVIÇOS!$A:$F,3,0),IFERROR(VLOOKUP($B920,'COMPOSIÇÕES COMPLEMENTARES '!$C:$K,3,0),"")))</f>
        <v/>
      </c>
      <c r="E920" s="618"/>
      <c r="F920" s="619" t="str">
        <f>IF($B920="","",IFERROR(VLOOKUP($B920,SERVIÇOS!$A:$F,4,0),IFERROR(VLOOKUP($B920,'COMPOSIÇÕES COMPLEMENTARES '!$C:$K,6,0),"")))</f>
        <v/>
      </c>
      <c r="G920" s="619" t="str">
        <f>IF($B920="","",IFERROR(VLOOKUP($B920,SERVIÇOS!$A:$F,5,0),IFERROR(VLOOKUP($B920,'COMPOSIÇÕES COMPLEMENTARES '!$C:$K,7,0),"")))</f>
        <v/>
      </c>
      <c r="H920" s="619" t="str">
        <f t="shared" si="293"/>
        <v/>
      </c>
      <c r="I920" s="619" t="str">
        <f t="shared" si="300"/>
        <v/>
      </c>
      <c r="J920" s="619" t="str">
        <f t="shared" si="301"/>
        <v/>
      </c>
      <c r="K920" s="619" t="str">
        <f t="shared" si="302"/>
        <v/>
      </c>
      <c r="L920" s="619"/>
      <c r="N920" s="433"/>
      <c r="O920" s="434" t="str">
        <f t="shared" si="295"/>
        <v/>
      </c>
      <c r="P920" s="433"/>
      <c r="Q920" s="435" t="str">
        <f t="shared" si="296"/>
        <v/>
      </c>
      <c r="R920" s="433"/>
      <c r="S920" s="436" t="str">
        <f t="shared" si="297"/>
        <v/>
      </c>
      <c r="T920" s="437">
        <f ca="1">SUMIF($N$8:S$9,"QUANT.",N920:S920)</f>
        <v>0</v>
      </c>
      <c r="U920" s="438">
        <f t="shared" ca="1" si="292"/>
        <v>0</v>
      </c>
      <c r="V920" s="450" t="str">
        <f t="shared" si="294"/>
        <v/>
      </c>
      <c r="W920" s="451">
        <f t="shared" ca="1" si="298"/>
        <v>0</v>
      </c>
      <c r="X920" s="451" t="e">
        <f t="shared" ca="1" si="299"/>
        <v>#VALUE!</v>
      </c>
    </row>
    <row r="921" spans="1:24">
      <c r="A921" s="615"/>
      <c r="B921" s="621"/>
      <c r="C921" s="595" t="str">
        <f>IF($B921="","",IFERROR(VLOOKUP($B921,SERVIÇOS!$A:$F,2,0),IFERROR(VLOOKUP($B921,'COMPOSIÇÕES COMPLEMENTARES '!$C:$K,2,0),"")))</f>
        <v/>
      </c>
      <c r="D921" s="617" t="str">
        <f>IF($B921="","",IFERROR(VLOOKUP($B921,SERVIÇOS!$A:$F,3,0),IFERROR(VLOOKUP($B921,'COMPOSIÇÕES COMPLEMENTARES '!$C:$K,3,0),"")))</f>
        <v/>
      </c>
      <c r="E921" s="618"/>
      <c r="F921" s="619" t="str">
        <f>IF($B921="","",IFERROR(VLOOKUP($B921,SERVIÇOS!$A:$F,4,0),IFERROR(VLOOKUP($B921,'COMPOSIÇÕES COMPLEMENTARES '!$C:$K,6,0),"")))</f>
        <v/>
      </c>
      <c r="G921" s="619" t="str">
        <f>IF($B921="","",IFERROR(VLOOKUP($B921,SERVIÇOS!$A:$F,5,0),IFERROR(VLOOKUP($B921,'COMPOSIÇÕES COMPLEMENTARES '!$C:$K,7,0),"")))</f>
        <v/>
      </c>
      <c r="H921" s="619" t="str">
        <f t="shared" si="293"/>
        <v/>
      </c>
      <c r="I921" s="619" t="str">
        <f t="shared" si="300"/>
        <v/>
      </c>
      <c r="J921" s="619" t="str">
        <f t="shared" si="301"/>
        <v/>
      </c>
      <c r="K921" s="619" t="str">
        <f t="shared" si="302"/>
        <v/>
      </c>
      <c r="L921" s="619"/>
      <c r="N921" s="433"/>
      <c r="O921" s="434" t="str">
        <f t="shared" si="295"/>
        <v/>
      </c>
      <c r="P921" s="433"/>
      <c r="Q921" s="435" t="str">
        <f t="shared" si="296"/>
        <v/>
      </c>
      <c r="R921" s="433"/>
      <c r="S921" s="436" t="str">
        <f t="shared" si="297"/>
        <v/>
      </c>
      <c r="T921" s="437">
        <f ca="1">SUMIF($N$8:S$9,"QUANT.",N921:S921)</f>
        <v>0</v>
      </c>
      <c r="U921" s="438">
        <f t="shared" ca="1" si="292"/>
        <v>0</v>
      </c>
      <c r="V921" s="450" t="str">
        <f t="shared" si="294"/>
        <v/>
      </c>
      <c r="W921" s="451">
        <f t="shared" ca="1" si="298"/>
        <v>0</v>
      </c>
      <c r="X921" s="451" t="e">
        <f t="shared" ca="1" si="299"/>
        <v>#VALUE!</v>
      </c>
    </row>
    <row r="922" spans="1:24">
      <c r="A922" s="615"/>
      <c r="B922" s="621"/>
      <c r="C922" s="595" t="str">
        <f>IF($B922="","",IFERROR(VLOOKUP($B922,SERVIÇOS!$A:$F,2,0),IFERROR(VLOOKUP($B922,'COMPOSIÇÕES COMPLEMENTARES '!$C:$K,2,0),"")))</f>
        <v/>
      </c>
      <c r="D922" s="617" t="str">
        <f>IF($B922="","",IFERROR(VLOOKUP($B922,SERVIÇOS!$A:$F,3,0),IFERROR(VLOOKUP($B922,'COMPOSIÇÕES COMPLEMENTARES '!$C:$K,3,0),"")))</f>
        <v/>
      </c>
      <c r="E922" s="618"/>
      <c r="F922" s="619" t="str">
        <f>IF($B922="","",IFERROR(VLOOKUP($B922,SERVIÇOS!$A:$F,4,0),IFERROR(VLOOKUP($B922,'COMPOSIÇÕES COMPLEMENTARES '!$C:$K,6,0),"")))</f>
        <v/>
      </c>
      <c r="G922" s="619" t="str">
        <f>IF($B922="","",IFERROR(VLOOKUP($B922,SERVIÇOS!$A:$F,5,0),IFERROR(VLOOKUP($B922,'COMPOSIÇÕES COMPLEMENTARES '!$C:$K,7,0),"")))</f>
        <v/>
      </c>
      <c r="H922" s="619" t="str">
        <f t="shared" si="293"/>
        <v/>
      </c>
      <c r="I922" s="619" t="str">
        <f t="shared" si="300"/>
        <v/>
      </c>
      <c r="J922" s="619" t="str">
        <f t="shared" si="301"/>
        <v/>
      </c>
      <c r="K922" s="619" t="str">
        <f t="shared" si="302"/>
        <v/>
      </c>
      <c r="L922" s="619"/>
      <c r="N922" s="433"/>
      <c r="O922" s="434" t="str">
        <f t="shared" si="295"/>
        <v/>
      </c>
      <c r="P922" s="433"/>
      <c r="Q922" s="435" t="str">
        <f t="shared" si="296"/>
        <v/>
      </c>
      <c r="R922" s="433"/>
      <c r="S922" s="436" t="str">
        <f t="shared" si="297"/>
        <v/>
      </c>
      <c r="T922" s="437">
        <f ca="1">SUMIF($N$8:S$9,"QUANT.",N922:S922)</f>
        <v>0</v>
      </c>
      <c r="U922" s="438">
        <f t="shared" ca="1" si="292"/>
        <v>0</v>
      </c>
      <c r="V922" s="450" t="str">
        <f t="shared" si="294"/>
        <v/>
      </c>
      <c r="W922" s="451">
        <f t="shared" ca="1" si="298"/>
        <v>0</v>
      </c>
      <c r="X922" s="451" t="e">
        <f t="shared" ca="1" si="299"/>
        <v>#VALUE!</v>
      </c>
    </row>
    <row r="923" spans="1:24">
      <c r="A923" s="615"/>
      <c r="B923" s="621"/>
      <c r="C923" s="595" t="str">
        <f>IF($B923="","",IFERROR(VLOOKUP($B923,SERVIÇOS!$A:$F,2,0),IFERROR(VLOOKUP($B923,'COMPOSIÇÕES COMPLEMENTARES '!$C:$K,2,0),"")))</f>
        <v/>
      </c>
      <c r="D923" s="617" t="str">
        <f>IF($B923="","",IFERROR(VLOOKUP($B923,SERVIÇOS!$A:$F,3,0),IFERROR(VLOOKUP($B923,'COMPOSIÇÕES COMPLEMENTARES '!$C:$K,3,0),"")))</f>
        <v/>
      </c>
      <c r="E923" s="618"/>
      <c r="F923" s="619" t="str">
        <f>IF($B923="","",IFERROR(VLOOKUP($B923,SERVIÇOS!$A:$F,4,0),IFERROR(VLOOKUP($B923,'COMPOSIÇÕES COMPLEMENTARES '!$C:$K,6,0),"")))</f>
        <v/>
      </c>
      <c r="G923" s="619" t="str">
        <f>IF($B923="","",IFERROR(VLOOKUP($B923,SERVIÇOS!$A:$F,5,0),IFERROR(VLOOKUP($B923,'COMPOSIÇÕES COMPLEMENTARES '!$C:$K,7,0),"")))</f>
        <v/>
      </c>
      <c r="H923" s="619" t="str">
        <f t="shared" si="293"/>
        <v/>
      </c>
      <c r="I923" s="619" t="str">
        <f t="shared" si="300"/>
        <v/>
      </c>
      <c r="J923" s="619" t="str">
        <f t="shared" si="301"/>
        <v/>
      </c>
      <c r="K923" s="619" t="str">
        <f t="shared" si="302"/>
        <v/>
      </c>
      <c r="L923" s="619"/>
      <c r="N923" s="433"/>
      <c r="O923" s="434" t="str">
        <f t="shared" si="295"/>
        <v/>
      </c>
      <c r="P923" s="433"/>
      <c r="Q923" s="435" t="str">
        <f t="shared" si="296"/>
        <v/>
      </c>
      <c r="R923" s="433"/>
      <c r="S923" s="436" t="str">
        <f t="shared" si="297"/>
        <v/>
      </c>
      <c r="T923" s="437">
        <f ca="1">SUMIF($N$8:S$9,"QUANT.",N923:S923)</f>
        <v>0</v>
      </c>
      <c r="U923" s="438">
        <f t="shared" ca="1" si="292"/>
        <v>0</v>
      </c>
      <c r="V923" s="450" t="str">
        <f t="shared" si="294"/>
        <v/>
      </c>
      <c r="W923" s="451">
        <f t="shared" ca="1" si="298"/>
        <v>0</v>
      </c>
      <c r="X923" s="451" t="e">
        <f t="shared" ca="1" si="299"/>
        <v>#VALUE!</v>
      </c>
    </row>
    <row r="924" spans="1:24">
      <c r="A924" s="615"/>
      <c r="B924" s="621"/>
      <c r="C924" s="595" t="str">
        <f>IF($B924="","",IFERROR(VLOOKUP($B924,SERVIÇOS!$A:$F,2,0),IFERROR(VLOOKUP($B924,'COMPOSIÇÕES COMPLEMENTARES '!$C:$K,2,0),"")))</f>
        <v/>
      </c>
      <c r="D924" s="617" t="str">
        <f>IF($B924="","",IFERROR(VLOOKUP($B924,SERVIÇOS!$A:$F,3,0),IFERROR(VLOOKUP($B924,'COMPOSIÇÕES COMPLEMENTARES '!$C:$K,3,0),"")))</f>
        <v/>
      </c>
      <c r="E924" s="618"/>
      <c r="F924" s="619" t="str">
        <f>IF($B924="","",IFERROR(VLOOKUP($B924,SERVIÇOS!$A:$F,4,0),IFERROR(VLOOKUP($B924,'COMPOSIÇÕES COMPLEMENTARES '!$C:$K,6,0),"")))</f>
        <v/>
      </c>
      <c r="G924" s="619" t="str">
        <f>IF($B924="","",IFERROR(VLOOKUP($B924,SERVIÇOS!$A:$F,5,0),IFERROR(VLOOKUP($B924,'COMPOSIÇÕES COMPLEMENTARES '!$C:$K,7,0),"")))</f>
        <v/>
      </c>
      <c r="H924" s="619" t="str">
        <f t="shared" si="293"/>
        <v/>
      </c>
      <c r="I924" s="619" t="str">
        <f t="shared" si="300"/>
        <v/>
      </c>
      <c r="J924" s="619" t="str">
        <f t="shared" si="301"/>
        <v/>
      </c>
      <c r="K924" s="619" t="str">
        <f t="shared" si="302"/>
        <v/>
      </c>
      <c r="L924" s="619"/>
      <c r="N924" s="433"/>
      <c r="O924" s="434" t="str">
        <f t="shared" si="295"/>
        <v/>
      </c>
      <c r="P924" s="433"/>
      <c r="Q924" s="435" t="str">
        <f t="shared" si="296"/>
        <v/>
      </c>
      <c r="R924" s="433"/>
      <c r="S924" s="436" t="str">
        <f t="shared" si="297"/>
        <v/>
      </c>
      <c r="T924" s="437">
        <f ca="1">SUMIF($N$8:S$9,"QUANT.",N924:S924)</f>
        <v>0</v>
      </c>
      <c r="U924" s="438">
        <f t="shared" ca="1" si="292"/>
        <v>0</v>
      </c>
      <c r="V924" s="450" t="str">
        <f t="shared" si="294"/>
        <v/>
      </c>
      <c r="W924" s="451">
        <f t="shared" ca="1" si="298"/>
        <v>0</v>
      </c>
      <c r="X924" s="451" t="e">
        <f t="shared" ca="1" si="299"/>
        <v>#VALUE!</v>
      </c>
    </row>
    <row r="925" spans="1:24">
      <c r="A925" s="615"/>
      <c r="B925" s="621"/>
      <c r="C925" s="595" t="str">
        <f>IF($B925="","",IFERROR(VLOOKUP($B925,SERVIÇOS!$A:$F,2,0),IFERROR(VLOOKUP($B925,'COMPOSIÇÕES COMPLEMENTARES '!$C:$K,2,0),"")))</f>
        <v/>
      </c>
      <c r="D925" s="617" t="str">
        <f>IF($B925="","",IFERROR(VLOOKUP($B925,SERVIÇOS!$A:$F,3,0),IFERROR(VLOOKUP($B925,'COMPOSIÇÕES COMPLEMENTARES '!$C:$K,3,0),"")))</f>
        <v/>
      </c>
      <c r="E925" s="618"/>
      <c r="F925" s="619" t="str">
        <f>IF($B925="","",IFERROR(VLOOKUP($B925,SERVIÇOS!$A:$F,4,0),IFERROR(VLOOKUP($B925,'COMPOSIÇÕES COMPLEMENTARES '!$C:$K,6,0),"")))</f>
        <v/>
      </c>
      <c r="G925" s="619" t="str">
        <f>IF($B925="","",IFERROR(VLOOKUP($B925,SERVIÇOS!$A:$F,5,0),IFERROR(VLOOKUP($B925,'COMPOSIÇÕES COMPLEMENTARES '!$C:$K,7,0),"")))</f>
        <v/>
      </c>
      <c r="H925" s="619" t="str">
        <f t="shared" si="293"/>
        <v/>
      </c>
      <c r="I925" s="619" t="str">
        <f t="shared" si="300"/>
        <v/>
      </c>
      <c r="J925" s="619" t="str">
        <f t="shared" si="301"/>
        <v/>
      </c>
      <c r="K925" s="619" t="str">
        <f t="shared" si="302"/>
        <v/>
      </c>
      <c r="L925" s="619"/>
      <c r="N925" s="433"/>
      <c r="O925" s="434" t="str">
        <f t="shared" si="295"/>
        <v/>
      </c>
      <c r="P925" s="433"/>
      <c r="Q925" s="435" t="str">
        <f t="shared" si="296"/>
        <v/>
      </c>
      <c r="R925" s="433"/>
      <c r="S925" s="436" t="str">
        <f t="shared" si="297"/>
        <v/>
      </c>
      <c r="T925" s="437">
        <f ca="1">SUMIF($N$8:S$9,"QUANT.",N925:S925)</f>
        <v>0</v>
      </c>
      <c r="U925" s="438">
        <f t="shared" ca="1" si="292"/>
        <v>0</v>
      </c>
      <c r="V925" s="450" t="str">
        <f t="shared" si="294"/>
        <v/>
      </c>
      <c r="W925" s="451">
        <f t="shared" ca="1" si="298"/>
        <v>0</v>
      </c>
      <c r="X925" s="451" t="e">
        <f t="shared" ca="1" si="299"/>
        <v>#VALUE!</v>
      </c>
    </row>
    <row r="926" spans="1:24">
      <c r="A926" s="615"/>
      <c r="B926" s="621"/>
      <c r="C926" s="595" t="str">
        <f>IF($B926="","",IFERROR(VLOOKUP($B926,SERVIÇOS!$A:$F,2,0),IFERROR(VLOOKUP($B926,'COMPOSIÇÕES COMPLEMENTARES '!$C:$K,2,0),"")))</f>
        <v/>
      </c>
      <c r="D926" s="617" t="str">
        <f>IF($B926="","",IFERROR(VLOOKUP($B926,SERVIÇOS!$A:$F,3,0),IFERROR(VLOOKUP($B926,'COMPOSIÇÕES COMPLEMENTARES '!$C:$K,3,0),"")))</f>
        <v/>
      </c>
      <c r="E926" s="618"/>
      <c r="F926" s="619" t="str">
        <f>IF($B926="","",IFERROR(VLOOKUP($B926,SERVIÇOS!$A:$F,4,0),IFERROR(VLOOKUP($B926,'COMPOSIÇÕES COMPLEMENTARES '!$C:$K,6,0),"")))</f>
        <v/>
      </c>
      <c r="G926" s="619" t="str">
        <f>IF($B926="","",IFERROR(VLOOKUP($B926,SERVIÇOS!$A:$F,5,0),IFERROR(VLOOKUP($B926,'COMPOSIÇÕES COMPLEMENTARES '!$C:$K,7,0),"")))</f>
        <v/>
      </c>
      <c r="H926" s="619" t="str">
        <f t="shared" si="293"/>
        <v/>
      </c>
      <c r="I926" s="619" t="str">
        <f t="shared" si="300"/>
        <v/>
      </c>
      <c r="J926" s="619" t="str">
        <f t="shared" si="301"/>
        <v/>
      </c>
      <c r="K926" s="619" t="str">
        <f t="shared" si="302"/>
        <v/>
      </c>
      <c r="L926" s="619"/>
      <c r="N926" s="433"/>
      <c r="O926" s="434" t="str">
        <f t="shared" si="295"/>
        <v/>
      </c>
      <c r="P926" s="433"/>
      <c r="Q926" s="435" t="str">
        <f t="shared" si="296"/>
        <v/>
      </c>
      <c r="R926" s="433"/>
      <c r="S926" s="436" t="str">
        <f t="shared" si="297"/>
        <v/>
      </c>
      <c r="T926" s="437">
        <f ca="1">SUMIF($N$8:S$9,"QUANT.",N926:S926)</f>
        <v>0</v>
      </c>
      <c r="U926" s="438">
        <f t="shared" ca="1" si="292"/>
        <v>0</v>
      </c>
      <c r="V926" s="450" t="str">
        <f t="shared" si="294"/>
        <v/>
      </c>
      <c r="W926" s="451">
        <f t="shared" ca="1" si="298"/>
        <v>0</v>
      </c>
      <c r="X926" s="451" t="e">
        <f t="shared" ca="1" si="299"/>
        <v>#VALUE!</v>
      </c>
    </row>
    <row r="927" spans="1:24">
      <c r="A927" s="615"/>
      <c r="B927" s="621"/>
      <c r="C927" s="595" t="str">
        <f>IF($B927="","",IFERROR(VLOOKUP($B927,SERVIÇOS!$A:$F,2,0),IFERROR(VLOOKUP($B927,'COMPOSIÇÕES COMPLEMENTARES '!$C:$K,2,0),"")))</f>
        <v/>
      </c>
      <c r="D927" s="617" t="str">
        <f>IF($B927="","",IFERROR(VLOOKUP($B927,SERVIÇOS!$A:$F,3,0),IFERROR(VLOOKUP($B927,'COMPOSIÇÕES COMPLEMENTARES '!$C:$K,3,0),"")))</f>
        <v/>
      </c>
      <c r="E927" s="618"/>
      <c r="F927" s="619" t="str">
        <f>IF($B927="","",IFERROR(VLOOKUP($B927,SERVIÇOS!$A:$F,4,0),IFERROR(VLOOKUP($B927,'COMPOSIÇÕES COMPLEMENTARES '!$C:$K,6,0),"")))</f>
        <v/>
      </c>
      <c r="G927" s="619" t="str">
        <f>IF($B927="","",IFERROR(VLOOKUP($B927,SERVIÇOS!$A:$F,5,0),IFERROR(VLOOKUP($B927,'COMPOSIÇÕES COMPLEMENTARES '!$C:$K,7,0),"")))</f>
        <v/>
      </c>
      <c r="H927" s="619" t="str">
        <f t="shared" si="293"/>
        <v/>
      </c>
      <c r="I927" s="619" t="str">
        <f t="shared" si="300"/>
        <v/>
      </c>
      <c r="J927" s="619" t="str">
        <f t="shared" si="301"/>
        <v/>
      </c>
      <c r="K927" s="619" t="str">
        <f t="shared" si="302"/>
        <v/>
      </c>
      <c r="L927" s="619"/>
      <c r="N927" s="433"/>
      <c r="O927" s="434" t="str">
        <f t="shared" si="295"/>
        <v/>
      </c>
      <c r="P927" s="433"/>
      <c r="Q927" s="435" t="str">
        <f t="shared" si="296"/>
        <v/>
      </c>
      <c r="R927" s="433"/>
      <c r="S927" s="436" t="str">
        <f t="shared" si="297"/>
        <v/>
      </c>
      <c r="T927" s="437">
        <f ca="1">SUMIF($N$8:S$9,"QUANT.",N927:S927)</f>
        <v>0</v>
      </c>
      <c r="U927" s="438">
        <f t="shared" ca="1" si="292"/>
        <v>0</v>
      </c>
      <c r="V927" s="450" t="str">
        <f t="shared" si="294"/>
        <v/>
      </c>
      <c r="W927" s="451">
        <f t="shared" ca="1" si="298"/>
        <v>0</v>
      </c>
      <c r="X927" s="451" t="e">
        <f t="shared" ca="1" si="299"/>
        <v>#VALUE!</v>
      </c>
    </row>
    <row r="928" spans="1:24">
      <c r="A928" s="615"/>
      <c r="B928" s="621"/>
      <c r="C928" s="595" t="str">
        <f>IF($B928="","",IFERROR(VLOOKUP($B928,SERVIÇOS!$A:$F,2,0),IFERROR(VLOOKUP($B928,'COMPOSIÇÕES COMPLEMENTARES '!$C:$K,2,0),"")))</f>
        <v/>
      </c>
      <c r="D928" s="617" t="str">
        <f>IF($B928="","",IFERROR(VLOOKUP($B928,SERVIÇOS!$A:$F,3,0),IFERROR(VLOOKUP($B928,'COMPOSIÇÕES COMPLEMENTARES '!$C:$K,3,0),"")))</f>
        <v/>
      </c>
      <c r="E928" s="618"/>
      <c r="F928" s="619" t="str">
        <f>IF($B928="","",IFERROR(VLOOKUP($B928,SERVIÇOS!$A:$F,4,0),IFERROR(VLOOKUP($B928,'COMPOSIÇÕES COMPLEMENTARES '!$C:$K,6,0),"")))</f>
        <v/>
      </c>
      <c r="G928" s="619" t="str">
        <f>IF($B928="","",IFERROR(VLOOKUP($B928,SERVIÇOS!$A:$F,5,0),IFERROR(VLOOKUP($B928,'COMPOSIÇÕES COMPLEMENTARES '!$C:$K,7,0),"")))</f>
        <v/>
      </c>
      <c r="H928" s="619" t="str">
        <f t="shared" si="293"/>
        <v/>
      </c>
      <c r="I928" s="619" t="str">
        <f t="shared" si="300"/>
        <v/>
      </c>
      <c r="J928" s="619" t="str">
        <f t="shared" si="301"/>
        <v/>
      </c>
      <c r="K928" s="619" t="str">
        <f t="shared" si="302"/>
        <v/>
      </c>
      <c r="L928" s="619"/>
      <c r="N928" s="433"/>
      <c r="O928" s="434" t="str">
        <f t="shared" si="295"/>
        <v/>
      </c>
      <c r="P928" s="433"/>
      <c r="Q928" s="435" t="str">
        <f t="shared" si="296"/>
        <v/>
      </c>
      <c r="R928" s="433"/>
      <c r="S928" s="436" t="str">
        <f t="shared" si="297"/>
        <v/>
      </c>
      <c r="T928" s="437">
        <f ca="1">SUMIF($N$8:S$9,"QUANT.",N928:S928)</f>
        <v>0</v>
      </c>
      <c r="U928" s="438">
        <f t="shared" ca="1" si="292"/>
        <v>0</v>
      </c>
      <c r="V928" s="450" t="str">
        <f t="shared" si="294"/>
        <v/>
      </c>
      <c r="W928" s="451">
        <f t="shared" ca="1" si="298"/>
        <v>0</v>
      </c>
      <c r="X928" s="451" t="e">
        <f t="shared" ca="1" si="299"/>
        <v>#VALUE!</v>
      </c>
    </row>
    <row r="929" spans="1:24">
      <c r="A929" s="615"/>
      <c r="B929" s="621"/>
      <c r="C929" s="595" t="str">
        <f>IF($B929="","",IFERROR(VLOOKUP($B929,SERVIÇOS!$A:$F,2,0),IFERROR(VLOOKUP($B929,'COMPOSIÇÕES COMPLEMENTARES '!$C:$K,2,0),"")))</f>
        <v/>
      </c>
      <c r="D929" s="617" t="str">
        <f>IF($B929="","",IFERROR(VLOOKUP($B929,SERVIÇOS!$A:$F,3,0),IFERROR(VLOOKUP($B929,'COMPOSIÇÕES COMPLEMENTARES '!$C:$K,3,0),"")))</f>
        <v/>
      </c>
      <c r="E929" s="618"/>
      <c r="F929" s="619" t="str">
        <f>IF($B929="","",IFERROR(VLOOKUP($B929,SERVIÇOS!$A:$F,4,0),IFERROR(VLOOKUP($B929,'COMPOSIÇÕES COMPLEMENTARES '!$C:$K,6,0),"")))</f>
        <v/>
      </c>
      <c r="G929" s="619" t="str">
        <f>IF($B929="","",IFERROR(VLOOKUP($B929,SERVIÇOS!$A:$F,5,0),IFERROR(VLOOKUP($B929,'COMPOSIÇÕES COMPLEMENTARES '!$C:$K,7,0),"")))</f>
        <v/>
      </c>
      <c r="H929" s="619" t="str">
        <f t="shared" si="293"/>
        <v/>
      </c>
      <c r="I929" s="619" t="str">
        <f t="shared" si="300"/>
        <v/>
      </c>
      <c r="J929" s="619" t="str">
        <f t="shared" si="301"/>
        <v/>
      </c>
      <c r="K929" s="619" t="str">
        <f t="shared" si="302"/>
        <v/>
      </c>
      <c r="L929" s="619"/>
      <c r="N929" s="433"/>
      <c r="O929" s="434" t="str">
        <f t="shared" si="295"/>
        <v/>
      </c>
      <c r="P929" s="433"/>
      <c r="Q929" s="435" t="str">
        <f t="shared" si="296"/>
        <v/>
      </c>
      <c r="R929" s="433"/>
      <c r="S929" s="436" t="str">
        <f t="shared" si="297"/>
        <v/>
      </c>
      <c r="T929" s="437">
        <f ca="1">SUMIF($N$8:S$9,"QUANT.",N929:S929)</f>
        <v>0</v>
      </c>
      <c r="U929" s="438">
        <f t="shared" ca="1" si="292"/>
        <v>0</v>
      </c>
      <c r="V929" s="450" t="str">
        <f t="shared" si="294"/>
        <v/>
      </c>
      <c r="W929" s="451">
        <f t="shared" ca="1" si="298"/>
        <v>0</v>
      </c>
      <c r="X929" s="451" t="e">
        <f t="shared" ca="1" si="299"/>
        <v>#VALUE!</v>
      </c>
    </row>
    <row r="930" spans="1:24">
      <c r="A930" s="615"/>
      <c r="B930" s="621"/>
      <c r="C930" s="595" t="str">
        <f>IF($B930="","",IFERROR(VLOOKUP($B930,SERVIÇOS!$A:$F,2,0),IFERROR(VLOOKUP($B930,'COMPOSIÇÕES COMPLEMENTARES '!$C:$K,2,0),"")))</f>
        <v/>
      </c>
      <c r="D930" s="617" t="str">
        <f>IF($B930="","",IFERROR(VLOOKUP($B930,SERVIÇOS!$A:$F,3,0),IFERROR(VLOOKUP($B930,'COMPOSIÇÕES COMPLEMENTARES '!$C:$K,3,0),"")))</f>
        <v/>
      </c>
      <c r="E930" s="618"/>
      <c r="F930" s="619" t="str">
        <f>IF($B930="","",IFERROR(VLOOKUP($B930,SERVIÇOS!$A:$F,4,0),IFERROR(VLOOKUP($B930,'COMPOSIÇÕES COMPLEMENTARES '!$C:$K,6,0),"")))</f>
        <v/>
      </c>
      <c r="G930" s="619" t="str">
        <f>IF($B930="","",IFERROR(VLOOKUP($B930,SERVIÇOS!$A:$F,5,0),IFERROR(VLOOKUP($B930,'COMPOSIÇÕES COMPLEMENTARES '!$C:$K,7,0),"")))</f>
        <v/>
      </c>
      <c r="H930" s="619" t="str">
        <f t="shared" si="293"/>
        <v/>
      </c>
      <c r="I930" s="619" t="str">
        <f t="shared" si="300"/>
        <v/>
      </c>
      <c r="J930" s="619" t="str">
        <f t="shared" si="301"/>
        <v/>
      </c>
      <c r="K930" s="619" t="str">
        <f t="shared" si="302"/>
        <v/>
      </c>
      <c r="L930" s="619"/>
      <c r="N930" s="433"/>
      <c r="O930" s="434" t="str">
        <f t="shared" si="295"/>
        <v/>
      </c>
      <c r="P930" s="433"/>
      <c r="Q930" s="435" t="str">
        <f t="shared" si="296"/>
        <v/>
      </c>
      <c r="R930" s="433"/>
      <c r="S930" s="436" t="str">
        <f t="shared" si="297"/>
        <v/>
      </c>
      <c r="T930" s="437">
        <f ca="1">SUMIF($N$8:S$9,"QUANT.",N930:S930)</f>
        <v>0</v>
      </c>
      <c r="U930" s="438">
        <f t="shared" ca="1" si="292"/>
        <v>0</v>
      </c>
      <c r="V930" s="450" t="str">
        <f t="shared" si="294"/>
        <v/>
      </c>
      <c r="W930" s="451">
        <f t="shared" ca="1" si="298"/>
        <v>0</v>
      </c>
      <c r="X930" s="451" t="e">
        <f t="shared" ca="1" si="299"/>
        <v>#VALUE!</v>
      </c>
    </row>
    <row r="931" spans="1:24">
      <c r="A931" s="615"/>
      <c r="B931" s="621"/>
      <c r="C931" s="595" t="str">
        <f>IF($B931="","",IFERROR(VLOOKUP($B931,SERVIÇOS!$A:$F,2,0),IFERROR(VLOOKUP($B931,'COMPOSIÇÕES COMPLEMENTARES '!$C:$K,2,0),"")))</f>
        <v/>
      </c>
      <c r="D931" s="617" t="str">
        <f>IF($B931="","",IFERROR(VLOOKUP($B931,SERVIÇOS!$A:$F,3,0),IFERROR(VLOOKUP($B931,'COMPOSIÇÕES COMPLEMENTARES '!$C:$K,3,0),"")))</f>
        <v/>
      </c>
      <c r="E931" s="618"/>
      <c r="F931" s="619" t="str">
        <f>IF($B931="","",IFERROR(VLOOKUP($B931,SERVIÇOS!$A:$F,4,0),IFERROR(VLOOKUP($B931,'COMPOSIÇÕES COMPLEMENTARES '!$C:$K,6,0),"")))</f>
        <v/>
      </c>
      <c r="G931" s="619" t="str">
        <f>IF($B931="","",IFERROR(VLOOKUP($B931,SERVIÇOS!$A:$F,5,0),IFERROR(VLOOKUP($B931,'COMPOSIÇÕES COMPLEMENTARES '!$C:$K,7,0),"")))</f>
        <v/>
      </c>
      <c r="H931" s="619" t="str">
        <f t="shared" si="293"/>
        <v/>
      </c>
      <c r="I931" s="619" t="str">
        <f t="shared" si="300"/>
        <v/>
      </c>
      <c r="J931" s="619" t="str">
        <f t="shared" si="301"/>
        <v/>
      </c>
      <c r="K931" s="619" t="str">
        <f t="shared" si="302"/>
        <v/>
      </c>
      <c r="L931" s="619"/>
      <c r="N931" s="433"/>
      <c r="O931" s="434" t="str">
        <f t="shared" si="295"/>
        <v/>
      </c>
      <c r="P931" s="433"/>
      <c r="Q931" s="435" t="str">
        <f t="shared" si="296"/>
        <v/>
      </c>
      <c r="R931" s="433"/>
      <c r="S931" s="436" t="str">
        <f t="shared" si="297"/>
        <v/>
      </c>
      <c r="T931" s="437">
        <f ca="1">SUMIF($N$8:S$9,"QUANT.",N931:S931)</f>
        <v>0</v>
      </c>
      <c r="U931" s="438">
        <f t="shared" ca="1" si="292"/>
        <v>0</v>
      </c>
      <c r="V931" s="450" t="str">
        <f t="shared" si="294"/>
        <v/>
      </c>
      <c r="W931" s="451">
        <f t="shared" ca="1" si="298"/>
        <v>0</v>
      </c>
      <c r="X931" s="451" t="e">
        <f t="shared" ca="1" si="299"/>
        <v>#VALUE!</v>
      </c>
    </row>
    <row r="932" spans="1:24">
      <c r="A932" s="615"/>
      <c r="B932" s="621"/>
      <c r="C932" s="595" t="str">
        <f>IF($B932="","",IFERROR(VLOOKUP($B932,SERVIÇOS!$A:$F,2,0),IFERROR(VLOOKUP($B932,'COMPOSIÇÕES COMPLEMENTARES '!$C:$K,2,0),"")))</f>
        <v/>
      </c>
      <c r="D932" s="617" t="str">
        <f>IF($B932="","",IFERROR(VLOOKUP($B932,SERVIÇOS!$A:$F,3,0),IFERROR(VLOOKUP($B932,'COMPOSIÇÕES COMPLEMENTARES '!$C:$K,3,0),"")))</f>
        <v/>
      </c>
      <c r="E932" s="618"/>
      <c r="F932" s="619" t="str">
        <f>IF($B932="","",IFERROR(VLOOKUP($B932,SERVIÇOS!$A:$F,4,0),IFERROR(VLOOKUP($B932,'COMPOSIÇÕES COMPLEMENTARES '!$C:$K,6,0),"")))</f>
        <v/>
      </c>
      <c r="G932" s="619" t="str">
        <f>IF($B932="","",IFERROR(VLOOKUP($B932,SERVIÇOS!$A:$F,5,0),IFERROR(VLOOKUP($B932,'COMPOSIÇÕES COMPLEMENTARES '!$C:$K,7,0),"")))</f>
        <v/>
      </c>
      <c r="H932" s="619" t="str">
        <f t="shared" si="293"/>
        <v/>
      </c>
      <c r="I932" s="619" t="str">
        <f t="shared" si="300"/>
        <v/>
      </c>
      <c r="J932" s="619" t="str">
        <f t="shared" si="301"/>
        <v/>
      </c>
      <c r="K932" s="619" t="str">
        <f t="shared" si="302"/>
        <v/>
      </c>
      <c r="L932" s="619"/>
      <c r="N932" s="433"/>
      <c r="O932" s="434" t="str">
        <f t="shared" si="295"/>
        <v/>
      </c>
      <c r="P932" s="433"/>
      <c r="Q932" s="435" t="str">
        <f t="shared" si="296"/>
        <v/>
      </c>
      <c r="R932" s="433"/>
      <c r="S932" s="436" t="str">
        <f t="shared" si="297"/>
        <v/>
      </c>
      <c r="T932" s="437">
        <f ca="1">SUMIF($N$8:S$9,"QUANT.",N932:S932)</f>
        <v>0</v>
      </c>
      <c r="U932" s="438">
        <f t="shared" ca="1" si="292"/>
        <v>0</v>
      </c>
      <c r="V932" s="450" t="str">
        <f t="shared" si="294"/>
        <v/>
      </c>
      <c r="W932" s="451">
        <f t="shared" ca="1" si="298"/>
        <v>0</v>
      </c>
      <c r="X932" s="451" t="e">
        <f t="shared" ca="1" si="299"/>
        <v>#VALUE!</v>
      </c>
    </row>
    <row r="933" spans="1:24">
      <c r="A933" s="615"/>
      <c r="B933" s="621"/>
      <c r="C933" s="595" t="str">
        <f>IF($B933="","",IFERROR(VLOOKUP($B933,SERVIÇOS!$A:$F,2,0),IFERROR(VLOOKUP($B933,'COMPOSIÇÕES COMPLEMENTARES '!$C:$K,2,0),"")))</f>
        <v/>
      </c>
      <c r="D933" s="617" t="str">
        <f>IF($B933="","",IFERROR(VLOOKUP($B933,SERVIÇOS!$A:$F,3,0),IFERROR(VLOOKUP($B933,'COMPOSIÇÕES COMPLEMENTARES '!$C:$K,3,0),"")))</f>
        <v/>
      </c>
      <c r="E933" s="618"/>
      <c r="F933" s="619" t="str">
        <f>IF($B933="","",IFERROR(VLOOKUP($B933,SERVIÇOS!$A:$F,4,0),IFERROR(VLOOKUP($B933,'COMPOSIÇÕES COMPLEMENTARES '!$C:$K,6,0),"")))</f>
        <v/>
      </c>
      <c r="G933" s="619" t="str">
        <f>IF($B933="","",IFERROR(VLOOKUP($B933,SERVIÇOS!$A:$F,5,0),IFERROR(VLOOKUP($B933,'COMPOSIÇÕES COMPLEMENTARES '!$C:$K,7,0),"")))</f>
        <v/>
      </c>
      <c r="H933" s="619" t="str">
        <f t="shared" si="293"/>
        <v/>
      </c>
      <c r="I933" s="619" t="str">
        <f t="shared" si="300"/>
        <v/>
      </c>
      <c r="J933" s="619" t="str">
        <f t="shared" si="301"/>
        <v/>
      </c>
      <c r="K933" s="619" t="str">
        <f t="shared" si="302"/>
        <v/>
      </c>
      <c r="L933" s="619"/>
      <c r="N933" s="433"/>
      <c r="O933" s="434" t="str">
        <f t="shared" si="295"/>
        <v/>
      </c>
      <c r="P933" s="433"/>
      <c r="Q933" s="435" t="str">
        <f t="shared" si="296"/>
        <v/>
      </c>
      <c r="R933" s="433"/>
      <c r="S933" s="436" t="str">
        <f t="shared" si="297"/>
        <v/>
      </c>
      <c r="T933" s="437">
        <f ca="1">SUMIF($N$8:S$9,"QUANT.",N933:S933)</f>
        <v>0</v>
      </c>
      <c r="U933" s="438">
        <f t="shared" ca="1" si="292"/>
        <v>0</v>
      </c>
      <c r="V933" s="450" t="str">
        <f t="shared" si="294"/>
        <v/>
      </c>
      <c r="W933" s="451">
        <f t="shared" ca="1" si="298"/>
        <v>0</v>
      </c>
      <c r="X933" s="451" t="e">
        <f t="shared" ca="1" si="299"/>
        <v>#VALUE!</v>
      </c>
    </row>
    <row r="934" spans="1:24">
      <c r="A934" s="615"/>
      <c r="B934" s="621"/>
      <c r="C934" s="595" t="str">
        <f>IF($B934="","",IFERROR(VLOOKUP($B934,SERVIÇOS!$A:$F,2,0),IFERROR(VLOOKUP($B934,'COMPOSIÇÕES COMPLEMENTARES '!$C:$K,2,0),"")))</f>
        <v/>
      </c>
      <c r="D934" s="617" t="str">
        <f>IF($B934="","",IFERROR(VLOOKUP($B934,SERVIÇOS!$A:$F,3,0),IFERROR(VLOOKUP($B934,'COMPOSIÇÕES COMPLEMENTARES '!$C:$K,3,0),"")))</f>
        <v/>
      </c>
      <c r="E934" s="618"/>
      <c r="F934" s="619" t="str">
        <f>IF($B934="","",IFERROR(VLOOKUP($B934,SERVIÇOS!$A:$F,4,0),IFERROR(VLOOKUP($B934,'COMPOSIÇÕES COMPLEMENTARES '!$C:$K,6,0),"")))</f>
        <v/>
      </c>
      <c r="G934" s="619" t="str">
        <f>IF($B934="","",IFERROR(VLOOKUP($B934,SERVIÇOS!$A:$F,5,0),IFERROR(VLOOKUP($B934,'COMPOSIÇÕES COMPLEMENTARES '!$C:$K,7,0),"")))</f>
        <v/>
      </c>
      <c r="H934" s="619" t="str">
        <f t="shared" si="293"/>
        <v/>
      </c>
      <c r="I934" s="619" t="str">
        <f t="shared" si="300"/>
        <v/>
      </c>
      <c r="J934" s="619" t="str">
        <f t="shared" si="301"/>
        <v/>
      </c>
      <c r="K934" s="619" t="str">
        <f t="shared" si="302"/>
        <v/>
      </c>
      <c r="L934" s="619"/>
      <c r="N934" s="433"/>
      <c r="O934" s="434" t="str">
        <f t="shared" si="295"/>
        <v/>
      </c>
      <c r="P934" s="433"/>
      <c r="Q934" s="435" t="str">
        <f t="shared" si="296"/>
        <v/>
      </c>
      <c r="R934" s="433"/>
      <c r="S934" s="436" t="str">
        <f t="shared" si="297"/>
        <v/>
      </c>
      <c r="T934" s="437">
        <f ca="1">SUMIF($N$8:S$9,"QUANT.",N934:S934)</f>
        <v>0</v>
      </c>
      <c r="U934" s="438">
        <f t="shared" ca="1" si="292"/>
        <v>0</v>
      </c>
      <c r="V934" s="450" t="str">
        <f t="shared" si="294"/>
        <v/>
      </c>
      <c r="W934" s="451">
        <f t="shared" ca="1" si="298"/>
        <v>0</v>
      </c>
      <c r="X934" s="451" t="e">
        <f t="shared" ca="1" si="299"/>
        <v>#VALUE!</v>
      </c>
    </row>
    <row r="935" spans="1:24">
      <c r="A935" s="615"/>
      <c r="B935" s="621"/>
      <c r="C935" s="595" t="str">
        <f>IF($B935="","",IFERROR(VLOOKUP($B935,SERVIÇOS!$A:$F,2,0),IFERROR(VLOOKUP($B935,'COMPOSIÇÕES COMPLEMENTARES '!$C:$K,2,0),"")))</f>
        <v/>
      </c>
      <c r="D935" s="617" t="str">
        <f>IF($B935="","",IFERROR(VLOOKUP($B935,SERVIÇOS!$A:$F,3,0),IFERROR(VLOOKUP($B935,'COMPOSIÇÕES COMPLEMENTARES '!$C:$K,3,0),"")))</f>
        <v/>
      </c>
      <c r="E935" s="618"/>
      <c r="F935" s="619" t="str">
        <f>IF($B935="","",IFERROR(VLOOKUP($B935,SERVIÇOS!$A:$F,4,0),IFERROR(VLOOKUP($B935,'COMPOSIÇÕES COMPLEMENTARES '!$C:$K,6,0),"")))</f>
        <v/>
      </c>
      <c r="G935" s="619" t="str">
        <f>IF($B935="","",IFERROR(VLOOKUP($B935,SERVIÇOS!$A:$F,5,0),IFERROR(VLOOKUP($B935,'COMPOSIÇÕES COMPLEMENTARES '!$C:$K,7,0),"")))</f>
        <v/>
      </c>
      <c r="H935" s="619" t="str">
        <f t="shared" si="293"/>
        <v/>
      </c>
      <c r="I935" s="619" t="str">
        <f t="shared" si="300"/>
        <v/>
      </c>
      <c r="J935" s="619" t="str">
        <f t="shared" si="301"/>
        <v/>
      </c>
      <c r="K935" s="619" t="str">
        <f t="shared" si="302"/>
        <v/>
      </c>
      <c r="L935" s="619"/>
      <c r="N935" s="433"/>
      <c r="O935" s="434" t="str">
        <f t="shared" si="295"/>
        <v/>
      </c>
      <c r="P935" s="433"/>
      <c r="Q935" s="435" t="str">
        <f t="shared" si="296"/>
        <v/>
      </c>
      <c r="R935" s="433"/>
      <c r="S935" s="436" t="str">
        <f t="shared" si="297"/>
        <v/>
      </c>
      <c r="T935" s="437">
        <f ca="1">SUMIF($N$8:S$9,"QUANT.",N935:S935)</f>
        <v>0</v>
      </c>
      <c r="U935" s="438">
        <f t="shared" ca="1" si="292"/>
        <v>0</v>
      </c>
      <c r="V935" s="450" t="str">
        <f t="shared" si="294"/>
        <v/>
      </c>
      <c r="W935" s="451">
        <f t="shared" ca="1" si="298"/>
        <v>0</v>
      </c>
      <c r="X935" s="451" t="e">
        <f t="shared" ca="1" si="299"/>
        <v>#VALUE!</v>
      </c>
    </row>
    <row r="936" spans="1:24">
      <c r="A936" s="615"/>
      <c r="B936" s="621"/>
      <c r="C936" s="595" t="str">
        <f>IF($B936="","",IFERROR(VLOOKUP($B936,SERVIÇOS!$A:$F,2,0),IFERROR(VLOOKUP($B936,'COMPOSIÇÕES COMPLEMENTARES '!$C:$K,2,0),"")))</f>
        <v/>
      </c>
      <c r="D936" s="617" t="str">
        <f>IF($B936="","",IFERROR(VLOOKUP($B936,SERVIÇOS!$A:$F,3,0),IFERROR(VLOOKUP($B936,'COMPOSIÇÕES COMPLEMENTARES '!$C:$K,3,0),"")))</f>
        <v/>
      </c>
      <c r="E936" s="618"/>
      <c r="F936" s="619" t="str">
        <f>IF($B936="","",IFERROR(VLOOKUP($B936,SERVIÇOS!$A:$F,4,0),IFERROR(VLOOKUP($B936,'COMPOSIÇÕES COMPLEMENTARES '!$C:$K,6,0),"")))</f>
        <v/>
      </c>
      <c r="G936" s="619" t="str">
        <f>IF($B936="","",IFERROR(VLOOKUP($B936,SERVIÇOS!$A:$F,5,0),IFERROR(VLOOKUP($B936,'COMPOSIÇÕES COMPLEMENTARES '!$C:$K,7,0),"")))</f>
        <v/>
      </c>
      <c r="H936" s="619" t="str">
        <f t="shared" si="293"/>
        <v/>
      </c>
      <c r="I936" s="619" t="str">
        <f t="shared" si="300"/>
        <v/>
      </c>
      <c r="J936" s="619" t="str">
        <f t="shared" si="301"/>
        <v/>
      </c>
      <c r="K936" s="619" t="str">
        <f t="shared" si="302"/>
        <v/>
      </c>
      <c r="L936" s="619"/>
      <c r="N936" s="433"/>
      <c r="O936" s="434" t="str">
        <f t="shared" si="295"/>
        <v/>
      </c>
      <c r="P936" s="433"/>
      <c r="Q936" s="435" t="str">
        <f t="shared" si="296"/>
        <v/>
      </c>
      <c r="R936" s="433"/>
      <c r="S936" s="436" t="str">
        <f t="shared" si="297"/>
        <v/>
      </c>
      <c r="T936" s="437">
        <f ca="1">SUMIF($N$8:S$9,"QUANT.",N936:S936)</f>
        <v>0</v>
      </c>
      <c r="U936" s="438">
        <f t="shared" ca="1" si="292"/>
        <v>0</v>
      </c>
      <c r="V936" s="450" t="str">
        <f t="shared" si="294"/>
        <v/>
      </c>
      <c r="W936" s="451">
        <f t="shared" ca="1" si="298"/>
        <v>0</v>
      </c>
      <c r="X936" s="451" t="e">
        <f t="shared" ca="1" si="299"/>
        <v>#VALUE!</v>
      </c>
    </row>
    <row r="937" spans="1:24">
      <c r="A937" s="615"/>
      <c r="B937" s="621"/>
      <c r="C937" s="595" t="str">
        <f>IF($B937="","",IFERROR(VLOOKUP($B937,SERVIÇOS!$A:$F,2,0),IFERROR(VLOOKUP($B937,'COMPOSIÇÕES COMPLEMENTARES '!$C:$K,2,0),"")))</f>
        <v/>
      </c>
      <c r="D937" s="617" t="str">
        <f>IF($B937="","",IFERROR(VLOOKUP($B937,SERVIÇOS!$A:$F,3,0),IFERROR(VLOOKUP($B937,'COMPOSIÇÕES COMPLEMENTARES '!$C:$K,3,0),"")))</f>
        <v/>
      </c>
      <c r="E937" s="618"/>
      <c r="F937" s="619" t="str">
        <f>IF($B937="","",IFERROR(VLOOKUP($B937,SERVIÇOS!$A:$F,4,0),IFERROR(VLOOKUP($B937,'COMPOSIÇÕES COMPLEMENTARES '!$C:$K,6,0),"")))</f>
        <v/>
      </c>
      <c r="G937" s="619" t="str">
        <f>IF($B937="","",IFERROR(VLOOKUP($B937,SERVIÇOS!$A:$F,5,0),IFERROR(VLOOKUP($B937,'COMPOSIÇÕES COMPLEMENTARES '!$C:$K,7,0),"")))</f>
        <v/>
      </c>
      <c r="H937" s="619" t="str">
        <f t="shared" si="293"/>
        <v/>
      </c>
      <c r="I937" s="619" t="str">
        <f t="shared" si="300"/>
        <v/>
      </c>
      <c r="J937" s="619" t="str">
        <f t="shared" si="301"/>
        <v/>
      </c>
      <c r="K937" s="619" t="str">
        <f t="shared" si="302"/>
        <v/>
      </c>
      <c r="L937" s="619"/>
      <c r="N937" s="433"/>
      <c r="O937" s="434" t="str">
        <f t="shared" si="295"/>
        <v/>
      </c>
      <c r="P937" s="433"/>
      <c r="Q937" s="435" t="str">
        <f t="shared" si="296"/>
        <v/>
      </c>
      <c r="R937" s="433"/>
      <c r="S937" s="436" t="str">
        <f t="shared" si="297"/>
        <v/>
      </c>
      <c r="T937" s="437">
        <f ca="1">SUMIF($N$8:S$9,"QUANT.",N937:S937)</f>
        <v>0</v>
      </c>
      <c r="U937" s="438">
        <f t="shared" ca="1" si="292"/>
        <v>0</v>
      </c>
      <c r="V937" s="450" t="str">
        <f t="shared" si="294"/>
        <v/>
      </c>
      <c r="W937" s="451">
        <f t="shared" ca="1" si="298"/>
        <v>0</v>
      </c>
      <c r="X937" s="451" t="e">
        <f t="shared" ca="1" si="299"/>
        <v>#VALUE!</v>
      </c>
    </row>
    <row r="938" spans="1:24">
      <c r="A938" s="615"/>
      <c r="B938" s="621"/>
      <c r="C938" s="595" t="str">
        <f>IF($B938="","",IFERROR(VLOOKUP($B938,SERVIÇOS!$A:$F,2,0),IFERROR(VLOOKUP($B938,'COMPOSIÇÕES COMPLEMENTARES '!$C:$K,2,0),"")))</f>
        <v/>
      </c>
      <c r="D938" s="617" t="str">
        <f>IF($B938="","",IFERROR(VLOOKUP($B938,SERVIÇOS!$A:$F,3,0),IFERROR(VLOOKUP($B938,'COMPOSIÇÕES COMPLEMENTARES '!$C:$K,3,0),"")))</f>
        <v/>
      </c>
      <c r="E938" s="618"/>
      <c r="F938" s="619" t="str">
        <f>IF($B938="","",IFERROR(VLOOKUP($B938,SERVIÇOS!$A:$F,4,0),IFERROR(VLOOKUP($B938,'COMPOSIÇÕES COMPLEMENTARES '!$C:$K,6,0),"")))</f>
        <v/>
      </c>
      <c r="G938" s="619" t="str">
        <f>IF($B938="","",IFERROR(VLOOKUP($B938,SERVIÇOS!$A:$F,5,0),IFERROR(VLOOKUP($B938,'COMPOSIÇÕES COMPLEMENTARES '!$C:$K,7,0),"")))</f>
        <v/>
      </c>
      <c r="H938" s="619" t="str">
        <f t="shared" si="293"/>
        <v/>
      </c>
      <c r="I938" s="619" t="str">
        <f t="shared" si="300"/>
        <v/>
      </c>
      <c r="J938" s="619" t="str">
        <f t="shared" si="301"/>
        <v/>
      </c>
      <c r="K938" s="619" t="str">
        <f t="shared" si="302"/>
        <v/>
      </c>
      <c r="L938" s="619"/>
      <c r="N938" s="433"/>
      <c r="O938" s="434" t="str">
        <f t="shared" si="295"/>
        <v/>
      </c>
      <c r="P938" s="433"/>
      <c r="Q938" s="435" t="str">
        <f t="shared" si="296"/>
        <v/>
      </c>
      <c r="R938" s="433"/>
      <c r="S938" s="436" t="str">
        <f t="shared" si="297"/>
        <v/>
      </c>
      <c r="T938" s="437">
        <f ca="1">SUMIF($N$8:S$9,"QUANT.",N938:S938)</f>
        <v>0</v>
      </c>
      <c r="U938" s="438">
        <f t="shared" ca="1" si="292"/>
        <v>0</v>
      </c>
      <c r="V938" s="450" t="str">
        <f t="shared" si="294"/>
        <v/>
      </c>
      <c r="W938" s="451">
        <f t="shared" ca="1" si="298"/>
        <v>0</v>
      </c>
      <c r="X938" s="451" t="e">
        <f t="shared" ca="1" si="299"/>
        <v>#VALUE!</v>
      </c>
    </row>
    <row r="939" spans="1:24">
      <c r="A939" s="615"/>
      <c r="B939" s="621"/>
      <c r="C939" s="595" t="str">
        <f>IF($B939="","",IFERROR(VLOOKUP($B939,SERVIÇOS!$A:$F,2,0),IFERROR(VLOOKUP($B939,'COMPOSIÇÕES COMPLEMENTARES '!$C:$K,2,0),"")))</f>
        <v/>
      </c>
      <c r="D939" s="617" t="str">
        <f>IF($B939="","",IFERROR(VLOOKUP($B939,SERVIÇOS!$A:$F,3,0),IFERROR(VLOOKUP($B939,'COMPOSIÇÕES COMPLEMENTARES '!$C:$K,3,0),"")))</f>
        <v/>
      </c>
      <c r="E939" s="618"/>
      <c r="F939" s="619" t="str">
        <f>IF($B939="","",IFERROR(VLOOKUP($B939,SERVIÇOS!$A:$F,4,0),IFERROR(VLOOKUP($B939,'COMPOSIÇÕES COMPLEMENTARES '!$C:$K,6,0),"")))</f>
        <v/>
      </c>
      <c r="G939" s="619" t="str">
        <f>IF($B939="","",IFERROR(VLOOKUP($B939,SERVIÇOS!$A:$F,5,0),IFERROR(VLOOKUP($B939,'COMPOSIÇÕES COMPLEMENTARES '!$C:$K,7,0),"")))</f>
        <v/>
      </c>
      <c r="H939" s="619" t="str">
        <f t="shared" si="293"/>
        <v/>
      </c>
      <c r="I939" s="619" t="str">
        <f t="shared" si="300"/>
        <v/>
      </c>
      <c r="J939" s="619" t="str">
        <f t="shared" si="301"/>
        <v/>
      </c>
      <c r="K939" s="619" t="str">
        <f t="shared" si="302"/>
        <v/>
      </c>
      <c r="L939" s="619"/>
      <c r="N939" s="433"/>
      <c r="O939" s="434" t="str">
        <f t="shared" si="295"/>
        <v/>
      </c>
      <c r="P939" s="433"/>
      <c r="Q939" s="435" t="str">
        <f t="shared" si="296"/>
        <v/>
      </c>
      <c r="R939" s="433"/>
      <c r="S939" s="436" t="str">
        <f t="shared" si="297"/>
        <v/>
      </c>
      <c r="T939" s="437">
        <f ca="1">SUMIF($N$8:S$9,"QUANT.",N939:S939)</f>
        <v>0</v>
      </c>
      <c r="U939" s="438">
        <f t="shared" ca="1" si="292"/>
        <v>0</v>
      </c>
      <c r="V939" s="450" t="str">
        <f t="shared" si="294"/>
        <v/>
      </c>
      <c r="W939" s="451">
        <f t="shared" ca="1" si="298"/>
        <v>0</v>
      </c>
      <c r="X939" s="451" t="e">
        <f t="shared" ca="1" si="299"/>
        <v>#VALUE!</v>
      </c>
    </row>
    <row r="940" spans="1:24">
      <c r="A940" s="615"/>
      <c r="B940" s="621"/>
      <c r="C940" s="595" t="str">
        <f>IF($B940="","",IFERROR(VLOOKUP($B940,SERVIÇOS!$A:$F,2,0),IFERROR(VLOOKUP($B940,'COMPOSIÇÕES COMPLEMENTARES '!$C:$K,2,0),"")))</f>
        <v/>
      </c>
      <c r="D940" s="617" t="str">
        <f>IF($B940="","",IFERROR(VLOOKUP($B940,SERVIÇOS!$A:$F,3,0),IFERROR(VLOOKUP($B940,'COMPOSIÇÕES COMPLEMENTARES '!$C:$K,3,0),"")))</f>
        <v/>
      </c>
      <c r="E940" s="618"/>
      <c r="F940" s="619" t="str">
        <f>IF($B940="","",IFERROR(VLOOKUP($B940,SERVIÇOS!$A:$F,4,0),IFERROR(VLOOKUP($B940,'COMPOSIÇÕES COMPLEMENTARES '!$C:$K,6,0),"")))</f>
        <v/>
      </c>
      <c r="G940" s="619" t="str">
        <f>IF($B940="","",IFERROR(VLOOKUP($B940,SERVIÇOS!$A:$F,5,0),IFERROR(VLOOKUP($B940,'COMPOSIÇÕES COMPLEMENTARES '!$C:$K,7,0),"")))</f>
        <v/>
      </c>
      <c r="H940" s="619" t="str">
        <f t="shared" si="293"/>
        <v/>
      </c>
      <c r="I940" s="619" t="str">
        <f t="shared" si="300"/>
        <v/>
      </c>
      <c r="J940" s="619" t="str">
        <f t="shared" si="301"/>
        <v/>
      </c>
      <c r="K940" s="619" t="str">
        <f t="shared" si="302"/>
        <v/>
      </c>
      <c r="L940" s="619"/>
      <c r="N940" s="433"/>
      <c r="O940" s="434" t="str">
        <f t="shared" si="295"/>
        <v/>
      </c>
      <c r="P940" s="433"/>
      <c r="Q940" s="435" t="str">
        <f t="shared" si="296"/>
        <v/>
      </c>
      <c r="R940" s="433"/>
      <c r="S940" s="436" t="str">
        <f t="shared" si="297"/>
        <v/>
      </c>
      <c r="T940" s="437">
        <f ca="1">SUMIF($N$8:S$9,"QUANT.",N940:S940)</f>
        <v>0</v>
      </c>
      <c r="U940" s="438">
        <f t="shared" ca="1" si="292"/>
        <v>0</v>
      </c>
      <c r="V940" s="450" t="str">
        <f t="shared" si="294"/>
        <v/>
      </c>
      <c r="W940" s="451">
        <f t="shared" ca="1" si="298"/>
        <v>0</v>
      </c>
      <c r="X940" s="451" t="e">
        <f t="shared" ca="1" si="299"/>
        <v>#VALUE!</v>
      </c>
    </row>
    <row r="941" spans="1:24">
      <c r="A941" s="615"/>
      <c r="B941" s="621"/>
      <c r="C941" s="595" t="str">
        <f>IF($B941="","",IFERROR(VLOOKUP($B941,SERVIÇOS!$A:$F,2,0),IFERROR(VLOOKUP($B941,'COMPOSIÇÕES COMPLEMENTARES '!$C:$K,2,0),"")))</f>
        <v/>
      </c>
      <c r="D941" s="617" t="str">
        <f>IF($B941="","",IFERROR(VLOOKUP($B941,SERVIÇOS!$A:$F,3,0),IFERROR(VLOOKUP($B941,'COMPOSIÇÕES COMPLEMENTARES '!$C:$K,3,0),"")))</f>
        <v/>
      </c>
      <c r="E941" s="618"/>
      <c r="F941" s="619" t="str">
        <f>IF($B941="","",IFERROR(VLOOKUP($B941,SERVIÇOS!$A:$F,4,0),IFERROR(VLOOKUP($B941,'COMPOSIÇÕES COMPLEMENTARES '!$C:$K,6,0),"")))</f>
        <v/>
      </c>
      <c r="G941" s="619" t="str">
        <f>IF($B941="","",IFERROR(VLOOKUP($B941,SERVIÇOS!$A:$F,5,0),IFERROR(VLOOKUP($B941,'COMPOSIÇÕES COMPLEMENTARES '!$C:$K,7,0),"")))</f>
        <v/>
      </c>
      <c r="H941" s="619" t="str">
        <f t="shared" si="293"/>
        <v/>
      </c>
      <c r="I941" s="619" t="str">
        <f t="shared" si="300"/>
        <v/>
      </c>
      <c r="J941" s="619" t="str">
        <f t="shared" si="301"/>
        <v/>
      </c>
      <c r="K941" s="619" t="str">
        <f t="shared" si="302"/>
        <v/>
      </c>
      <c r="L941" s="619"/>
      <c r="N941" s="433"/>
      <c r="O941" s="434" t="str">
        <f t="shared" si="295"/>
        <v/>
      </c>
      <c r="P941" s="433"/>
      <c r="Q941" s="435" t="str">
        <f t="shared" si="296"/>
        <v/>
      </c>
      <c r="R941" s="433"/>
      <c r="S941" s="436" t="str">
        <f t="shared" si="297"/>
        <v/>
      </c>
      <c r="T941" s="437">
        <f ca="1">SUMIF($N$8:S$9,"QUANT.",N941:S941)</f>
        <v>0</v>
      </c>
      <c r="U941" s="438">
        <f t="shared" ca="1" si="292"/>
        <v>0</v>
      </c>
      <c r="V941" s="450" t="str">
        <f t="shared" si="294"/>
        <v/>
      </c>
      <c r="W941" s="451">
        <f t="shared" ca="1" si="298"/>
        <v>0</v>
      </c>
      <c r="X941" s="451" t="e">
        <f t="shared" ca="1" si="299"/>
        <v>#VALUE!</v>
      </c>
    </row>
    <row r="942" spans="1:24">
      <c r="A942" s="615"/>
      <c r="B942" s="621"/>
      <c r="C942" s="595" t="str">
        <f>IF($B942="","",IFERROR(VLOOKUP($B942,SERVIÇOS!$A:$F,2,0),IFERROR(VLOOKUP($B942,'COMPOSIÇÕES COMPLEMENTARES '!$C:$K,2,0),"")))</f>
        <v/>
      </c>
      <c r="D942" s="617" t="str">
        <f>IF($B942="","",IFERROR(VLOOKUP($B942,SERVIÇOS!$A:$F,3,0),IFERROR(VLOOKUP($B942,'COMPOSIÇÕES COMPLEMENTARES '!$C:$K,3,0),"")))</f>
        <v/>
      </c>
      <c r="E942" s="618"/>
      <c r="F942" s="619" t="str">
        <f>IF($B942="","",IFERROR(VLOOKUP($B942,SERVIÇOS!$A:$F,4,0),IFERROR(VLOOKUP($B942,'COMPOSIÇÕES COMPLEMENTARES '!$C:$K,6,0),"")))</f>
        <v/>
      </c>
      <c r="G942" s="619" t="str">
        <f>IF($B942="","",IFERROR(VLOOKUP($B942,SERVIÇOS!$A:$F,5,0),IFERROR(VLOOKUP($B942,'COMPOSIÇÕES COMPLEMENTARES '!$C:$K,7,0),"")))</f>
        <v/>
      </c>
      <c r="H942" s="619" t="str">
        <f t="shared" si="293"/>
        <v/>
      </c>
      <c r="I942" s="619" t="str">
        <f t="shared" si="300"/>
        <v/>
      </c>
      <c r="J942" s="619" t="str">
        <f t="shared" si="301"/>
        <v/>
      </c>
      <c r="K942" s="619" t="str">
        <f t="shared" si="302"/>
        <v/>
      </c>
      <c r="L942" s="619"/>
      <c r="N942" s="433"/>
      <c r="O942" s="434" t="str">
        <f t="shared" si="295"/>
        <v/>
      </c>
      <c r="P942" s="433"/>
      <c r="Q942" s="435" t="str">
        <f t="shared" si="296"/>
        <v/>
      </c>
      <c r="R942" s="433"/>
      <c r="S942" s="436" t="str">
        <f t="shared" si="297"/>
        <v/>
      </c>
      <c r="T942" s="437">
        <f ca="1">SUMIF($N$8:S$9,"QUANT.",N942:S942)</f>
        <v>0</v>
      </c>
      <c r="U942" s="438">
        <f t="shared" ca="1" si="292"/>
        <v>0</v>
      </c>
      <c r="V942" s="450" t="str">
        <f t="shared" si="294"/>
        <v/>
      </c>
      <c r="W942" s="451">
        <f t="shared" ca="1" si="298"/>
        <v>0</v>
      </c>
      <c r="X942" s="451" t="e">
        <f t="shared" ca="1" si="299"/>
        <v>#VALUE!</v>
      </c>
    </row>
    <row r="943" spans="1:24">
      <c r="A943" s="615"/>
      <c r="B943" s="621"/>
      <c r="C943" s="595" t="str">
        <f>IF($B943="","",IFERROR(VLOOKUP($B943,SERVIÇOS!$A:$F,2,0),IFERROR(VLOOKUP($B943,'COMPOSIÇÕES COMPLEMENTARES '!$C:$K,2,0),"")))</f>
        <v/>
      </c>
      <c r="D943" s="617" t="str">
        <f>IF($B943="","",IFERROR(VLOOKUP($B943,SERVIÇOS!$A:$F,3,0),IFERROR(VLOOKUP($B943,'COMPOSIÇÕES COMPLEMENTARES '!$C:$K,3,0),"")))</f>
        <v/>
      </c>
      <c r="E943" s="618"/>
      <c r="F943" s="619" t="str">
        <f>IF($B943="","",IFERROR(VLOOKUP($B943,SERVIÇOS!$A:$F,4,0),IFERROR(VLOOKUP($B943,'COMPOSIÇÕES COMPLEMENTARES '!$C:$K,6,0),"")))</f>
        <v/>
      </c>
      <c r="G943" s="619" t="str">
        <f>IF($B943="","",IFERROR(VLOOKUP($B943,SERVIÇOS!$A:$F,5,0),IFERROR(VLOOKUP($B943,'COMPOSIÇÕES COMPLEMENTARES '!$C:$K,7,0),"")))</f>
        <v/>
      </c>
      <c r="H943" s="619" t="str">
        <f t="shared" si="293"/>
        <v/>
      </c>
      <c r="I943" s="619" t="str">
        <f t="shared" si="300"/>
        <v/>
      </c>
      <c r="J943" s="619" t="str">
        <f t="shared" si="301"/>
        <v/>
      </c>
      <c r="K943" s="619" t="str">
        <f t="shared" si="302"/>
        <v/>
      </c>
      <c r="L943" s="619"/>
      <c r="N943" s="433"/>
      <c r="O943" s="434" t="str">
        <f t="shared" si="295"/>
        <v/>
      </c>
      <c r="P943" s="433"/>
      <c r="Q943" s="435" t="str">
        <f t="shared" si="296"/>
        <v/>
      </c>
      <c r="R943" s="433"/>
      <c r="S943" s="436" t="str">
        <f t="shared" si="297"/>
        <v/>
      </c>
      <c r="T943" s="437">
        <f ca="1">SUMIF($N$8:S$9,"QUANT.",N943:S943)</f>
        <v>0</v>
      </c>
      <c r="U943" s="438">
        <f t="shared" ca="1" si="292"/>
        <v>0</v>
      </c>
      <c r="V943" s="450" t="str">
        <f t="shared" si="294"/>
        <v/>
      </c>
      <c r="W943" s="451">
        <f t="shared" ca="1" si="298"/>
        <v>0</v>
      </c>
      <c r="X943" s="451" t="e">
        <f t="shared" ca="1" si="299"/>
        <v>#VALUE!</v>
      </c>
    </row>
    <row r="944" spans="1:24">
      <c r="A944" s="615"/>
      <c r="B944" s="621"/>
      <c r="C944" s="595" t="str">
        <f>IF($B944="","",IFERROR(VLOOKUP($B944,SERVIÇOS!$A:$F,2,0),IFERROR(VLOOKUP($B944,'COMPOSIÇÕES COMPLEMENTARES '!$C:$K,2,0),"")))</f>
        <v/>
      </c>
      <c r="D944" s="617" t="str">
        <f>IF($B944="","",IFERROR(VLOOKUP($B944,SERVIÇOS!$A:$F,3,0),IFERROR(VLOOKUP($B944,'COMPOSIÇÕES COMPLEMENTARES '!$C:$K,3,0),"")))</f>
        <v/>
      </c>
      <c r="E944" s="618"/>
      <c r="F944" s="619" t="str">
        <f>IF($B944="","",IFERROR(VLOOKUP($B944,SERVIÇOS!$A:$F,4,0),IFERROR(VLOOKUP($B944,'COMPOSIÇÕES COMPLEMENTARES '!$C:$K,6,0),"")))</f>
        <v/>
      </c>
      <c r="G944" s="619" t="str">
        <f>IF($B944="","",IFERROR(VLOOKUP($B944,SERVIÇOS!$A:$F,5,0),IFERROR(VLOOKUP($B944,'COMPOSIÇÕES COMPLEMENTARES '!$C:$K,7,0),"")))</f>
        <v/>
      </c>
      <c r="H944" s="619" t="str">
        <f t="shared" si="293"/>
        <v/>
      </c>
      <c r="I944" s="619" t="str">
        <f t="shared" si="300"/>
        <v/>
      </c>
      <c r="J944" s="619" t="str">
        <f t="shared" si="301"/>
        <v/>
      </c>
      <c r="K944" s="619" t="str">
        <f t="shared" si="302"/>
        <v/>
      </c>
      <c r="L944" s="619"/>
      <c r="N944" s="433"/>
      <c r="O944" s="434" t="str">
        <f t="shared" si="295"/>
        <v/>
      </c>
      <c r="P944" s="433"/>
      <c r="Q944" s="435" t="str">
        <f t="shared" si="296"/>
        <v/>
      </c>
      <c r="R944" s="433"/>
      <c r="S944" s="436" t="str">
        <f t="shared" si="297"/>
        <v/>
      </c>
      <c r="T944" s="437">
        <f ca="1">SUMIF($N$8:S$9,"QUANT.",N944:S944)</f>
        <v>0</v>
      </c>
      <c r="U944" s="438">
        <f t="shared" ca="1" si="292"/>
        <v>0</v>
      </c>
      <c r="V944" s="450" t="str">
        <f t="shared" si="294"/>
        <v/>
      </c>
      <c r="W944" s="451">
        <f t="shared" ca="1" si="298"/>
        <v>0</v>
      </c>
      <c r="X944" s="451" t="e">
        <f t="shared" ca="1" si="299"/>
        <v>#VALUE!</v>
      </c>
    </row>
    <row r="945" spans="1:24">
      <c r="A945" s="615"/>
      <c r="B945" s="621"/>
      <c r="C945" s="595" t="str">
        <f>IF($B945="","",IFERROR(VLOOKUP($B945,SERVIÇOS!$A:$F,2,0),IFERROR(VLOOKUP($B945,'COMPOSIÇÕES COMPLEMENTARES '!$C:$K,2,0),"")))</f>
        <v/>
      </c>
      <c r="D945" s="617" t="str">
        <f>IF($B945="","",IFERROR(VLOOKUP($B945,SERVIÇOS!$A:$F,3,0),IFERROR(VLOOKUP($B945,'COMPOSIÇÕES COMPLEMENTARES '!$C:$K,3,0),"")))</f>
        <v/>
      </c>
      <c r="E945" s="618"/>
      <c r="F945" s="619" t="str">
        <f>IF($B945="","",IFERROR(VLOOKUP($B945,SERVIÇOS!$A:$F,4,0),IFERROR(VLOOKUP($B945,'COMPOSIÇÕES COMPLEMENTARES '!$C:$K,6,0),"")))</f>
        <v/>
      </c>
      <c r="G945" s="619" t="str">
        <f>IF($B945="","",IFERROR(VLOOKUP($B945,SERVIÇOS!$A:$F,5,0),IFERROR(VLOOKUP($B945,'COMPOSIÇÕES COMPLEMENTARES '!$C:$K,7,0),"")))</f>
        <v/>
      </c>
      <c r="H945" s="619" t="str">
        <f t="shared" si="293"/>
        <v/>
      </c>
      <c r="I945" s="619" t="str">
        <f t="shared" si="300"/>
        <v/>
      </c>
      <c r="J945" s="619" t="str">
        <f t="shared" si="301"/>
        <v/>
      </c>
      <c r="K945" s="619" t="str">
        <f t="shared" si="302"/>
        <v/>
      </c>
      <c r="L945" s="619"/>
      <c r="N945" s="433"/>
      <c r="O945" s="434" t="str">
        <f t="shared" si="295"/>
        <v/>
      </c>
      <c r="P945" s="433"/>
      <c r="Q945" s="435" t="str">
        <f t="shared" si="296"/>
        <v/>
      </c>
      <c r="R945" s="433"/>
      <c r="S945" s="436" t="str">
        <f t="shared" si="297"/>
        <v/>
      </c>
      <c r="T945" s="437">
        <f ca="1">SUMIF($N$8:S$9,"QUANT.",N945:S945)</f>
        <v>0</v>
      </c>
      <c r="U945" s="438">
        <f t="shared" ca="1" si="292"/>
        <v>0</v>
      </c>
      <c r="V945" s="450" t="str">
        <f t="shared" si="294"/>
        <v/>
      </c>
      <c r="W945" s="451">
        <f t="shared" ca="1" si="298"/>
        <v>0</v>
      </c>
      <c r="X945" s="451" t="e">
        <f t="shared" ca="1" si="299"/>
        <v>#VALUE!</v>
      </c>
    </row>
    <row r="946" spans="1:24">
      <c r="A946" s="615"/>
      <c r="B946" s="621"/>
      <c r="C946" s="595" t="str">
        <f>IF($B946="","",IFERROR(VLOOKUP($B946,SERVIÇOS!$A:$F,2,0),IFERROR(VLOOKUP($B946,'COMPOSIÇÕES COMPLEMENTARES '!$C:$K,2,0),"")))</f>
        <v/>
      </c>
      <c r="D946" s="617" t="str">
        <f>IF($B946="","",IFERROR(VLOOKUP($B946,SERVIÇOS!$A:$F,3,0),IFERROR(VLOOKUP($B946,'COMPOSIÇÕES COMPLEMENTARES '!$C:$K,3,0),"")))</f>
        <v/>
      </c>
      <c r="E946" s="618"/>
      <c r="F946" s="619" t="str">
        <f>IF($B946="","",IFERROR(VLOOKUP($B946,SERVIÇOS!$A:$F,4,0),IFERROR(VLOOKUP($B946,'COMPOSIÇÕES COMPLEMENTARES '!$C:$K,6,0),"")))</f>
        <v/>
      </c>
      <c r="G946" s="619" t="str">
        <f>IF($B946="","",IFERROR(VLOOKUP($B946,SERVIÇOS!$A:$F,5,0),IFERROR(VLOOKUP($B946,'COMPOSIÇÕES COMPLEMENTARES '!$C:$K,7,0),"")))</f>
        <v/>
      </c>
      <c r="H946" s="619" t="str">
        <f t="shared" si="293"/>
        <v/>
      </c>
      <c r="I946" s="619" t="str">
        <f t="shared" si="300"/>
        <v/>
      </c>
      <c r="J946" s="619" t="str">
        <f t="shared" si="301"/>
        <v/>
      </c>
      <c r="K946" s="619" t="str">
        <f t="shared" si="302"/>
        <v/>
      </c>
      <c r="L946" s="619"/>
      <c r="N946" s="433"/>
      <c r="O946" s="434" t="str">
        <f t="shared" si="295"/>
        <v/>
      </c>
      <c r="P946" s="433"/>
      <c r="Q946" s="435" t="str">
        <f t="shared" si="296"/>
        <v/>
      </c>
      <c r="R946" s="433"/>
      <c r="S946" s="436" t="str">
        <f t="shared" si="297"/>
        <v/>
      </c>
      <c r="T946" s="437">
        <f ca="1">SUMIF($N$8:S$9,"QUANT.",N946:S946)</f>
        <v>0</v>
      </c>
      <c r="U946" s="438">
        <f t="shared" ca="1" si="292"/>
        <v>0</v>
      </c>
      <c r="V946" s="450" t="str">
        <f t="shared" si="294"/>
        <v/>
      </c>
      <c r="W946" s="451">
        <f t="shared" ca="1" si="298"/>
        <v>0</v>
      </c>
      <c r="X946" s="451" t="e">
        <f t="shared" ca="1" si="299"/>
        <v>#VALUE!</v>
      </c>
    </row>
    <row r="947" spans="1:24">
      <c r="A947" s="615"/>
      <c r="B947" s="621"/>
      <c r="C947" s="595" t="str">
        <f>IF($B947="","",IFERROR(VLOOKUP($B947,SERVIÇOS!$A:$F,2,0),IFERROR(VLOOKUP($B947,'COMPOSIÇÕES COMPLEMENTARES '!$C:$K,2,0),"")))</f>
        <v/>
      </c>
      <c r="D947" s="617" t="str">
        <f>IF($B947="","",IFERROR(VLOOKUP($B947,SERVIÇOS!$A:$F,3,0),IFERROR(VLOOKUP($B947,'COMPOSIÇÕES COMPLEMENTARES '!$C:$K,3,0),"")))</f>
        <v/>
      </c>
      <c r="E947" s="618"/>
      <c r="F947" s="619" t="str">
        <f>IF($B947="","",IFERROR(VLOOKUP($B947,SERVIÇOS!$A:$F,4,0),IFERROR(VLOOKUP($B947,'COMPOSIÇÕES COMPLEMENTARES '!$C:$K,6,0),"")))</f>
        <v/>
      </c>
      <c r="G947" s="619" t="str">
        <f>IF($B947="","",IFERROR(VLOOKUP($B947,SERVIÇOS!$A:$F,5,0),IFERROR(VLOOKUP($B947,'COMPOSIÇÕES COMPLEMENTARES '!$C:$K,7,0),"")))</f>
        <v/>
      </c>
      <c r="H947" s="619" t="str">
        <f t="shared" si="293"/>
        <v/>
      </c>
      <c r="I947" s="619" t="str">
        <f t="shared" si="300"/>
        <v/>
      </c>
      <c r="J947" s="619" t="str">
        <f t="shared" si="301"/>
        <v/>
      </c>
      <c r="K947" s="619" t="str">
        <f t="shared" si="302"/>
        <v/>
      </c>
      <c r="L947" s="619"/>
      <c r="N947" s="433"/>
      <c r="O947" s="434" t="str">
        <f t="shared" si="295"/>
        <v/>
      </c>
      <c r="P947" s="433"/>
      <c r="Q947" s="435" t="str">
        <f t="shared" si="296"/>
        <v/>
      </c>
      <c r="R947" s="433"/>
      <c r="S947" s="436" t="str">
        <f t="shared" si="297"/>
        <v/>
      </c>
      <c r="T947" s="437">
        <f ca="1">SUMIF($N$8:S$9,"QUANT.",N947:S947)</f>
        <v>0</v>
      </c>
      <c r="U947" s="438">
        <f t="shared" ca="1" si="292"/>
        <v>0</v>
      </c>
      <c r="V947" s="450" t="str">
        <f t="shared" si="294"/>
        <v/>
      </c>
      <c r="W947" s="451">
        <f t="shared" ca="1" si="298"/>
        <v>0</v>
      </c>
      <c r="X947" s="451" t="e">
        <f t="shared" ca="1" si="299"/>
        <v>#VALUE!</v>
      </c>
    </row>
    <row r="948" spans="1:24">
      <c r="A948" s="615"/>
      <c r="B948" s="621"/>
      <c r="C948" s="595" t="str">
        <f>IF($B948="","",IFERROR(VLOOKUP($B948,SERVIÇOS!$A:$F,2,0),IFERROR(VLOOKUP($B948,'COMPOSIÇÕES COMPLEMENTARES '!$C:$K,2,0),"")))</f>
        <v/>
      </c>
      <c r="D948" s="617" t="str">
        <f>IF($B948="","",IFERROR(VLOOKUP($B948,SERVIÇOS!$A:$F,3,0),IFERROR(VLOOKUP($B948,'COMPOSIÇÕES COMPLEMENTARES '!$C:$K,3,0),"")))</f>
        <v/>
      </c>
      <c r="E948" s="618"/>
      <c r="F948" s="619" t="str">
        <f>IF($B948="","",IFERROR(VLOOKUP($B948,SERVIÇOS!$A:$F,4,0),IFERROR(VLOOKUP($B948,'COMPOSIÇÕES COMPLEMENTARES '!$C:$K,6,0),"")))</f>
        <v/>
      </c>
      <c r="G948" s="619" t="str">
        <f>IF($B948="","",IFERROR(VLOOKUP($B948,SERVIÇOS!$A:$F,5,0),IFERROR(VLOOKUP($B948,'COMPOSIÇÕES COMPLEMENTARES '!$C:$K,7,0),"")))</f>
        <v/>
      </c>
      <c r="H948" s="619" t="str">
        <f t="shared" si="293"/>
        <v/>
      </c>
      <c r="I948" s="619" t="str">
        <f t="shared" si="300"/>
        <v/>
      </c>
      <c r="J948" s="619" t="str">
        <f t="shared" si="301"/>
        <v/>
      </c>
      <c r="K948" s="619" t="str">
        <f t="shared" si="302"/>
        <v/>
      </c>
      <c r="L948" s="619"/>
      <c r="N948" s="433"/>
      <c r="O948" s="434" t="str">
        <f t="shared" si="295"/>
        <v/>
      </c>
      <c r="P948" s="433"/>
      <c r="Q948" s="435" t="str">
        <f t="shared" si="296"/>
        <v/>
      </c>
      <c r="R948" s="433"/>
      <c r="S948" s="436" t="str">
        <f t="shared" si="297"/>
        <v/>
      </c>
      <c r="T948" s="437">
        <f ca="1">SUMIF($N$8:S$9,"QUANT.",N948:S948)</f>
        <v>0</v>
      </c>
      <c r="U948" s="438">
        <f t="shared" ca="1" si="292"/>
        <v>0</v>
      </c>
      <c r="V948" s="450" t="str">
        <f t="shared" si="294"/>
        <v/>
      </c>
      <c r="W948" s="451">
        <f t="shared" ca="1" si="298"/>
        <v>0</v>
      </c>
      <c r="X948" s="451" t="e">
        <f t="shared" ca="1" si="299"/>
        <v>#VALUE!</v>
      </c>
    </row>
    <row r="949" spans="1:24">
      <c r="A949" s="615"/>
      <c r="B949" s="621"/>
      <c r="C949" s="595" t="str">
        <f>IF($B949="","",IFERROR(VLOOKUP($B949,SERVIÇOS!$A:$F,2,0),IFERROR(VLOOKUP($B949,'COMPOSIÇÕES COMPLEMENTARES '!$C:$K,2,0),"")))</f>
        <v/>
      </c>
      <c r="D949" s="617" t="str">
        <f>IF($B949="","",IFERROR(VLOOKUP($B949,SERVIÇOS!$A:$F,3,0),IFERROR(VLOOKUP($B949,'COMPOSIÇÕES COMPLEMENTARES '!$C:$K,3,0),"")))</f>
        <v/>
      </c>
      <c r="E949" s="618"/>
      <c r="F949" s="619" t="str">
        <f>IF($B949="","",IFERROR(VLOOKUP($B949,SERVIÇOS!$A:$F,4,0),IFERROR(VLOOKUP($B949,'COMPOSIÇÕES COMPLEMENTARES '!$C:$K,6,0),"")))</f>
        <v/>
      </c>
      <c r="G949" s="619" t="str">
        <f>IF($B949="","",IFERROR(VLOOKUP($B949,SERVIÇOS!$A:$F,5,0),IFERROR(VLOOKUP($B949,'COMPOSIÇÕES COMPLEMENTARES '!$C:$K,7,0),"")))</f>
        <v/>
      </c>
      <c r="H949" s="619" t="str">
        <f t="shared" si="293"/>
        <v/>
      </c>
      <c r="I949" s="619" t="str">
        <f t="shared" si="300"/>
        <v/>
      </c>
      <c r="J949" s="619" t="str">
        <f t="shared" si="301"/>
        <v/>
      </c>
      <c r="K949" s="619" t="str">
        <f t="shared" si="302"/>
        <v/>
      </c>
      <c r="L949" s="619"/>
      <c r="N949" s="433"/>
      <c r="O949" s="434" t="str">
        <f t="shared" si="295"/>
        <v/>
      </c>
      <c r="P949" s="433"/>
      <c r="Q949" s="435" t="str">
        <f t="shared" si="296"/>
        <v/>
      </c>
      <c r="R949" s="433"/>
      <c r="S949" s="436" t="str">
        <f t="shared" si="297"/>
        <v/>
      </c>
      <c r="T949" s="437">
        <f ca="1">SUMIF($N$8:S$9,"QUANT.",N949:S949)</f>
        <v>0</v>
      </c>
      <c r="U949" s="438">
        <f t="shared" ca="1" si="292"/>
        <v>0</v>
      </c>
      <c r="V949" s="450" t="str">
        <f t="shared" si="294"/>
        <v/>
      </c>
      <c r="W949" s="451">
        <f t="shared" ca="1" si="298"/>
        <v>0</v>
      </c>
      <c r="X949" s="451" t="e">
        <f t="shared" ca="1" si="299"/>
        <v>#VALUE!</v>
      </c>
    </row>
    <row r="950" spans="1:24">
      <c r="A950" s="615"/>
      <c r="B950" s="621"/>
      <c r="C950" s="595" t="str">
        <f>IF($B950="","",IFERROR(VLOOKUP($B950,SERVIÇOS!$A:$F,2,0),IFERROR(VLOOKUP($B950,'COMPOSIÇÕES COMPLEMENTARES '!$C:$K,2,0),"")))</f>
        <v/>
      </c>
      <c r="D950" s="617" t="str">
        <f>IF($B950="","",IFERROR(VLOOKUP($B950,SERVIÇOS!$A:$F,3,0),IFERROR(VLOOKUP($B950,'COMPOSIÇÕES COMPLEMENTARES '!$C:$K,3,0),"")))</f>
        <v/>
      </c>
      <c r="E950" s="618"/>
      <c r="F950" s="619" t="str">
        <f>IF($B950="","",IFERROR(VLOOKUP($B950,SERVIÇOS!$A:$F,4,0),IFERROR(VLOOKUP($B950,'COMPOSIÇÕES COMPLEMENTARES '!$C:$K,6,0),"")))</f>
        <v/>
      </c>
      <c r="G950" s="619" t="str">
        <f>IF($B950="","",IFERROR(VLOOKUP($B950,SERVIÇOS!$A:$F,5,0),IFERROR(VLOOKUP($B950,'COMPOSIÇÕES COMPLEMENTARES '!$C:$K,7,0),"")))</f>
        <v/>
      </c>
      <c r="H950" s="619" t="str">
        <f t="shared" si="293"/>
        <v/>
      </c>
      <c r="I950" s="619" t="str">
        <f t="shared" si="300"/>
        <v/>
      </c>
      <c r="J950" s="619" t="str">
        <f t="shared" si="301"/>
        <v/>
      </c>
      <c r="K950" s="619" t="str">
        <f t="shared" si="302"/>
        <v/>
      </c>
      <c r="L950" s="619"/>
      <c r="N950" s="433"/>
      <c r="O950" s="434" t="str">
        <f t="shared" si="295"/>
        <v/>
      </c>
      <c r="P950" s="433"/>
      <c r="Q950" s="435" t="str">
        <f t="shared" si="296"/>
        <v/>
      </c>
      <c r="R950" s="433"/>
      <c r="S950" s="436" t="str">
        <f t="shared" si="297"/>
        <v/>
      </c>
      <c r="T950" s="437">
        <f ca="1">SUMIF($N$8:S$9,"QUANT.",N950:S950)</f>
        <v>0</v>
      </c>
      <c r="U950" s="438">
        <f t="shared" ca="1" si="292"/>
        <v>0</v>
      </c>
      <c r="V950" s="450" t="str">
        <f t="shared" si="294"/>
        <v/>
      </c>
      <c r="W950" s="451">
        <f t="shared" ca="1" si="298"/>
        <v>0</v>
      </c>
      <c r="X950" s="451" t="e">
        <f t="shared" ca="1" si="299"/>
        <v>#VALUE!</v>
      </c>
    </row>
    <row r="951" spans="1:24">
      <c r="A951" s="615"/>
      <c r="B951" s="621"/>
      <c r="C951" s="595" t="str">
        <f>IF($B951="","",IFERROR(VLOOKUP($B951,SERVIÇOS!$A:$F,2,0),IFERROR(VLOOKUP($B951,'COMPOSIÇÕES COMPLEMENTARES '!$C:$K,2,0),"")))</f>
        <v/>
      </c>
      <c r="D951" s="617" t="str">
        <f>IF($B951="","",IFERROR(VLOOKUP($B951,SERVIÇOS!$A:$F,3,0),IFERROR(VLOOKUP($B951,'COMPOSIÇÕES COMPLEMENTARES '!$C:$K,3,0),"")))</f>
        <v/>
      </c>
      <c r="E951" s="618"/>
      <c r="F951" s="619" t="str">
        <f>IF($B951="","",IFERROR(VLOOKUP($B951,SERVIÇOS!$A:$F,4,0),IFERROR(VLOOKUP($B951,'COMPOSIÇÕES COMPLEMENTARES '!$C:$K,6,0),"")))</f>
        <v/>
      </c>
      <c r="G951" s="619" t="str">
        <f>IF($B951="","",IFERROR(VLOOKUP($B951,SERVIÇOS!$A:$F,5,0),IFERROR(VLOOKUP($B951,'COMPOSIÇÕES COMPLEMENTARES '!$C:$K,7,0),"")))</f>
        <v/>
      </c>
      <c r="H951" s="619" t="str">
        <f t="shared" si="293"/>
        <v/>
      </c>
      <c r="I951" s="619" t="str">
        <f t="shared" si="300"/>
        <v/>
      </c>
      <c r="J951" s="619" t="str">
        <f t="shared" si="301"/>
        <v/>
      </c>
      <c r="K951" s="619" t="str">
        <f t="shared" si="302"/>
        <v/>
      </c>
      <c r="L951" s="619"/>
      <c r="N951" s="433"/>
      <c r="O951" s="434" t="str">
        <f t="shared" si="295"/>
        <v/>
      </c>
      <c r="P951" s="433"/>
      <c r="Q951" s="435" t="str">
        <f t="shared" si="296"/>
        <v/>
      </c>
      <c r="R951" s="433"/>
      <c r="S951" s="436" t="str">
        <f t="shared" si="297"/>
        <v/>
      </c>
      <c r="T951" s="437">
        <f ca="1">SUMIF($N$8:S$9,"QUANT.",N951:S951)</f>
        <v>0</v>
      </c>
      <c r="U951" s="438">
        <f t="shared" ca="1" si="292"/>
        <v>0</v>
      </c>
      <c r="V951" s="450" t="str">
        <f t="shared" si="294"/>
        <v/>
      </c>
      <c r="W951" s="451">
        <f t="shared" ca="1" si="298"/>
        <v>0</v>
      </c>
      <c r="X951" s="451" t="e">
        <f t="shared" ca="1" si="299"/>
        <v>#VALUE!</v>
      </c>
    </row>
    <row r="952" spans="1:24">
      <c r="A952" s="615"/>
      <c r="B952" s="621"/>
      <c r="C952" s="595" t="str">
        <f>IF($B952="","",IFERROR(VLOOKUP($B952,SERVIÇOS!$A:$F,2,0),IFERROR(VLOOKUP($B952,'COMPOSIÇÕES COMPLEMENTARES '!$C:$K,2,0),"")))</f>
        <v/>
      </c>
      <c r="D952" s="617" t="str">
        <f>IF($B952="","",IFERROR(VLOOKUP($B952,SERVIÇOS!$A:$F,3,0),IFERROR(VLOOKUP($B952,'COMPOSIÇÕES COMPLEMENTARES '!$C:$K,3,0),"")))</f>
        <v/>
      </c>
      <c r="E952" s="618"/>
      <c r="F952" s="619" t="str">
        <f>IF($B952="","",IFERROR(VLOOKUP($B952,SERVIÇOS!$A:$F,4,0),IFERROR(VLOOKUP($B952,'COMPOSIÇÕES COMPLEMENTARES '!$C:$K,6,0),"")))</f>
        <v/>
      </c>
      <c r="G952" s="619" t="str">
        <f>IF($B952="","",IFERROR(VLOOKUP($B952,SERVIÇOS!$A:$F,5,0),IFERROR(VLOOKUP($B952,'COMPOSIÇÕES COMPLEMENTARES '!$C:$K,7,0),"")))</f>
        <v/>
      </c>
      <c r="H952" s="619" t="str">
        <f t="shared" si="293"/>
        <v/>
      </c>
      <c r="I952" s="619" t="str">
        <f t="shared" si="300"/>
        <v/>
      </c>
      <c r="J952" s="619" t="str">
        <f t="shared" si="301"/>
        <v/>
      </c>
      <c r="K952" s="619" t="str">
        <f t="shared" si="302"/>
        <v/>
      </c>
      <c r="L952" s="619"/>
      <c r="N952" s="433"/>
      <c r="O952" s="434" t="str">
        <f t="shared" si="295"/>
        <v/>
      </c>
      <c r="P952" s="433"/>
      <c r="Q952" s="435" t="str">
        <f t="shared" si="296"/>
        <v/>
      </c>
      <c r="R952" s="433"/>
      <c r="S952" s="436" t="str">
        <f t="shared" si="297"/>
        <v/>
      </c>
      <c r="T952" s="437">
        <f ca="1">SUMIF($N$8:S$9,"QUANT.",N952:S952)</f>
        <v>0</v>
      </c>
      <c r="U952" s="438">
        <f t="shared" ca="1" si="292"/>
        <v>0</v>
      </c>
      <c r="V952" s="450" t="str">
        <f t="shared" si="294"/>
        <v/>
      </c>
      <c r="W952" s="451">
        <f t="shared" ca="1" si="298"/>
        <v>0</v>
      </c>
      <c r="X952" s="451" t="e">
        <f t="shared" ca="1" si="299"/>
        <v>#VALUE!</v>
      </c>
    </row>
    <row r="953" spans="1:24">
      <c r="A953" s="615"/>
      <c r="B953" s="621"/>
      <c r="C953" s="595" t="str">
        <f>IF($B953="","",IFERROR(VLOOKUP($B953,SERVIÇOS!$A:$F,2,0),IFERROR(VLOOKUP($B953,'COMPOSIÇÕES COMPLEMENTARES '!$C:$K,2,0),"")))</f>
        <v/>
      </c>
      <c r="D953" s="617" t="str">
        <f>IF($B953="","",IFERROR(VLOOKUP($B953,SERVIÇOS!$A:$F,3,0),IFERROR(VLOOKUP($B953,'COMPOSIÇÕES COMPLEMENTARES '!$C:$K,3,0),"")))</f>
        <v/>
      </c>
      <c r="E953" s="618"/>
      <c r="F953" s="619" t="str">
        <f>IF($B953="","",IFERROR(VLOOKUP($B953,SERVIÇOS!$A:$F,4,0),IFERROR(VLOOKUP($B953,'COMPOSIÇÕES COMPLEMENTARES '!$C:$K,6,0),"")))</f>
        <v/>
      </c>
      <c r="G953" s="619" t="str">
        <f>IF($B953="","",IFERROR(VLOOKUP($B953,SERVIÇOS!$A:$F,5,0),IFERROR(VLOOKUP($B953,'COMPOSIÇÕES COMPLEMENTARES '!$C:$K,7,0),"")))</f>
        <v/>
      </c>
      <c r="H953" s="619" t="str">
        <f t="shared" si="293"/>
        <v/>
      </c>
      <c r="I953" s="619" t="str">
        <f t="shared" si="300"/>
        <v/>
      </c>
      <c r="J953" s="619" t="str">
        <f t="shared" si="301"/>
        <v/>
      </c>
      <c r="K953" s="619" t="str">
        <f t="shared" si="302"/>
        <v/>
      </c>
      <c r="L953" s="619"/>
      <c r="N953" s="433"/>
      <c r="O953" s="434" t="str">
        <f t="shared" si="295"/>
        <v/>
      </c>
      <c r="P953" s="433"/>
      <c r="Q953" s="435" t="str">
        <f t="shared" si="296"/>
        <v/>
      </c>
      <c r="R953" s="433"/>
      <c r="S953" s="436" t="str">
        <f t="shared" si="297"/>
        <v/>
      </c>
      <c r="T953" s="437">
        <f ca="1">SUMIF($N$8:S$9,"QUANT.",N953:S953)</f>
        <v>0</v>
      </c>
      <c r="U953" s="438">
        <f t="shared" ca="1" si="292"/>
        <v>0</v>
      </c>
      <c r="V953" s="450" t="str">
        <f t="shared" si="294"/>
        <v/>
      </c>
      <c r="W953" s="451">
        <f t="shared" ca="1" si="298"/>
        <v>0</v>
      </c>
      <c r="X953" s="451" t="e">
        <f t="shared" ca="1" si="299"/>
        <v>#VALUE!</v>
      </c>
    </row>
    <row r="954" spans="1:24">
      <c r="A954" s="615"/>
      <c r="B954" s="621"/>
      <c r="C954" s="595" t="str">
        <f>IF($B954="","",IFERROR(VLOOKUP($B954,SERVIÇOS!$A:$F,2,0),IFERROR(VLOOKUP($B954,'COMPOSIÇÕES COMPLEMENTARES '!$C:$K,2,0),"")))</f>
        <v/>
      </c>
      <c r="D954" s="617" t="str">
        <f>IF($B954="","",IFERROR(VLOOKUP($B954,SERVIÇOS!$A:$F,3,0),IFERROR(VLOOKUP($B954,'COMPOSIÇÕES COMPLEMENTARES '!$C:$K,3,0),"")))</f>
        <v/>
      </c>
      <c r="E954" s="618"/>
      <c r="F954" s="619" t="str">
        <f>IF($B954="","",IFERROR(VLOOKUP($B954,SERVIÇOS!$A:$F,4,0),IFERROR(VLOOKUP($B954,'COMPOSIÇÕES COMPLEMENTARES '!$C:$K,6,0),"")))</f>
        <v/>
      </c>
      <c r="G954" s="619" t="str">
        <f>IF($B954="","",IFERROR(VLOOKUP($B954,SERVIÇOS!$A:$F,5,0),IFERROR(VLOOKUP($B954,'COMPOSIÇÕES COMPLEMENTARES '!$C:$K,7,0),"")))</f>
        <v/>
      </c>
      <c r="H954" s="619" t="str">
        <f t="shared" si="293"/>
        <v/>
      </c>
      <c r="I954" s="619" t="str">
        <f t="shared" si="300"/>
        <v/>
      </c>
      <c r="J954" s="619" t="str">
        <f t="shared" si="301"/>
        <v/>
      </c>
      <c r="K954" s="619" t="str">
        <f t="shared" si="302"/>
        <v/>
      </c>
      <c r="L954" s="619"/>
      <c r="N954" s="433"/>
      <c r="O954" s="434" t="str">
        <f t="shared" si="295"/>
        <v/>
      </c>
      <c r="P954" s="433"/>
      <c r="Q954" s="435" t="str">
        <f t="shared" si="296"/>
        <v/>
      </c>
      <c r="R954" s="433"/>
      <c r="S954" s="436" t="str">
        <f t="shared" si="297"/>
        <v/>
      </c>
      <c r="T954" s="437">
        <f ca="1">SUMIF($N$8:S$9,"QUANT.",N954:S954)</f>
        <v>0</v>
      </c>
      <c r="U954" s="438">
        <f t="shared" ca="1" si="292"/>
        <v>0</v>
      </c>
      <c r="V954" s="450" t="str">
        <f t="shared" si="294"/>
        <v/>
      </c>
      <c r="W954" s="451">
        <f t="shared" ca="1" si="298"/>
        <v>0</v>
      </c>
      <c r="X954" s="451" t="e">
        <f t="shared" ca="1" si="299"/>
        <v>#VALUE!</v>
      </c>
    </row>
    <row r="955" spans="1:24">
      <c r="A955" s="615"/>
      <c r="B955" s="621"/>
      <c r="C955" s="595" t="str">
        <f>IF($B955="","",IFERROR(VLOOKUP($B955,SERVIÇOS!$A:$F,2,0),IFERROR(VLOOKUP($B955,'COMPOSIÇÕES COMPLEMENTARES '!$C:$K,2,0),"")))</f>
        <v/>
      </c>
      <c r="D955" s="617" t="str">
        <f>IF($B955="","",IFERROR(VLOOKUP($B955,SERVIÇOS!$A:$F,3,0),IFERROR(VLOOKUP($B955,'COMPOSIÇÕES COMPLEMENTARES '!$C:$K,3,0),"")))</f>
        <v/>
      </c>
      <c r="E955" s="618"/>
      <c r="F955" s="619" t="str">
        <f>IF($B955="","",IFERROR(VLOOKUP($B955,SERVIÇOS!$A:$F,4,0),IFERROR(VLOOKUP($B955,'COMPOSIÇÕES COMPLEMENTARES '!$C:$K,6,0),"")))</f>
        <v/>
      </c>
      <c r="G955" s="619" t="str">
        <f>IF($B955="","",IFERROR(VLOOKUP($B955,SERVIÇOS!$A:$F,5,0),IFERROR(VLOOKUP($B955,'COMPOSIÇÕES COMPLEMENTARES '!$C:$K,7,0),"")))</f>
        <v/>
      </c>
      <c r="H955" s="619" t="str">
        <f t="shared" si="293"/>
        <v/>
      </c>
      <c r="I955" s="619" t="str">
        <f t="shared" si="300"/>
        <v/>
      </c>
      <c r="J955" s="619" t="str">
        <f t="shared" si="301"/>
        <v/>
      </c>
      <c r="K955" s="619" t="str">
        <f t="shared" si="302"/>
        <v/>
      </c>
      <c r="L955" s="619"/>
      <c r="N955" s="433"/>
      <c r="O955" s="434" t="str">
        <f t="shared" si="295"/>
        <v/>
      </c>
      <c r="P955" s="433"/>
      <c r="Q955" s="435" t="str">
        <f t="shared" si="296"/>
        <v/>
      </c>
      <c r="R955" s="433"/>
      <c r="S955" s="436" t="str">
        <f t="shared" si="297"/>
        <v/>
      </c>
      <c r="T955" s="437">
        <f ca="1">SUMIF($N$8:S$9,"QUANT.",N955:S955)</f>
        <v>0</v>
      </c>
      <c r="U955" s="438">
        <f t="shared" ca="1" si="292"/>
        <v>0</v>
      </c>
      <c r="V955" s="450" t="str">
        <f t="shared" si="294"/>
        <v/>
      </c>
      <c r="W955" s="451">
        <f t="shared" ca="1" si="298"/>
        <v>0</v>
      </c>
      <c r="X955" s="451" t="e">
        <f t="shared" ca="1" si="299"/>
        <v>#VALUE!</v>
      </c>
    </row>
    <row r="956" spans="1:24">
      <c r="A956" s="615"/>
      <c r="B956" s="621"/>
      <c r="C956" s="595" t="str">
        <f>IF($B956="","",IFERROR(VLOOKUP($B956,SERVIÇOS!$A:$F,2,0),IFERROR(VLOOKUP($B956,'COMPOSIÇÕES COMPLEMENTARES '!$C:$K,2,0),"")))</f>
        <v/>
      </c>
      <c r="D956" s="617" t="str">
        <f>IF($B956="","",IFERROR(VLOOKUP($B956,SERVIÇOS!$A:$F,3,0),IFERROR(VLOOKUP($B956,'COMPOSIÇÕES COMPLEMENTARES '!$C:$K,3,0),"")))</f>
        <v/>
      </c>
      <c r="E956" s="618"/>
      <c r="F956" s="619" t="str">
        <f>IF($B956="","",IFERROR(VLOOKUP($B956,SERVIÇOS!$A:$F,4,0),IFERROR(VLOOKUP($B956,'COMPOSIÇÕES COMPLEMENTARES '!$C:$K,6,0),"")))</f>
        <v/>
      </c>
      <c r="G956" s="619" t="str">
        <f>IF($B956="","",IFERROR(VLOOKUP($B956,SERVIÇOS!$A:$F,5,0),IFERROR(VLOOKUP($B956,'COMPOSIÇÕES COMPLEMENTARES '!$C:$K,7,0),"")))</f>
        <v/>
      </c>
      <c r="H956" s="619" t="str">
        <f t="shared" si="293"/>
        <v/>
      </c>
      <c r="I956" s="619" t="str">
        <f t="shared" si="300"/>
        <v/>
      </c>
      <c r="J956" s="619" t="str">
        <f t="shared" si="301"/>
        <v/>
      </c>
      <c r="K956" s="619" t="str">
        <f t="shared" si="302"/>
        <v/>
      </c>
      <c r="L956" s="619"/>
      <c r="N956" s="433"/>
      <c r="O956" s="434" t="str">
        <f t="shared" si="295"/>
        <v/>
      </c>
      <c r="P956" s="433"/>
      <c r="Q956" s="435" t="str">
        <f t="shared" si="296"/>
        <v/>
      </c>
      <c r="R956" s="433"/>
      <c r="S956" s="436" t="str">
        <f t="shared" si="297"/>
        <v/>
      </c>
      <c r="T956" s="437">
        <f ca="1">SUMIF($N$8:S$9,"QUANT.",N956:S956)</f>
        <v>0</v>
      </c>
      <c r="U956" s="438">
        <f t="shared" ca="1" si="292"/>
        <v>0</v>
      </c>
      <c r="V956" s="450" t="str">
        <f t="shared" si="294"/>
        <v/>
      </c>
      <c r="W956" s="451">
        <f t="shared" ca="1" si="298"/>
        <v>0</v>
      </c>
      <c r="X956" s="451" t="e">
        <f t="shared" ca="1" si="299"/>
        <v>#VALUE!</v>
      </c>
    </row>
    <row r="957" spans="1:24">
      <c r="A957" s="615"/>
      <c r="B957" s="621"/>
      <c r="C957" s="595" t="str">
        <f>IF($B957="","",IFERROR(VLOOKUP($B957,SERVIÇOS!$A:$F,2,0),IFERROR(VLOOKUP($B957,'COMPOSIÇÕES COMPLEMENTARES '!$C:$K,2,0),"")))</f>
        <v/>
      </c>
      <c r="D957" s="617" t="str">
        <f>IF($B957="","",IFERROR(VLOOKUP($B957,SERVIÇOS!$A:$F,3,0),IFERROR(VLOOKUP($B957,'COMPOSIÇÕES COMPLEMENTARES '!$C:$K,3,0),"")))</f>
        <v/>
      </c>
      <c r="E957" s="618"/>
      <c r="F957" s="619" t="str">
        <f>IF($B957="","",IFERROR(VLOOKUP($B957,SERVIÇOS!$A:$F,4,0),IFERROR(VLOOKUP($B957,'COMPOSIÇÕES COMPLEMENTARES '!$C:$K,6,0),"")))</f>
        <v/>
      </c>
      <c r="G957" s="619" t="str">
        <f>IF($B957="","",IFERROR(VLOOKUP($B957,SERVIÇOS!$A:$F,5,0),IFERROR(VLOOKUP($B957,'COMPOSIÇÕES COMPLEMENTARES '!$C:$K,7,0),"")))</f>
        <v/>
      </c>
      <c r="H957" s="619" t="str">
        <f t="shared" si="293"/>
        <v/>
      </c>
      <c r="I957" s="619" t="str">
        <f t="shared" si="300"/>
        <v/>
      </c>
      <c r="J957" s="619" t="str">
        <f t="shared" si="301"/>
        <v/>
      </c>
      <c r="K957" s="619" t="str">
        <f t="shared" si="302"/>
        <v/>
      </c>
      <c r="L957" s="619"/>
      <c r="N957" s="433"/>
      <c r="O957" s="434" t="str">
        <f t="shared" si="295"/>
        <v/>
      </c>
      <c r="P957" s="433"/>
      <c r="Q957" s="435" t="str">
        <f t="shared" si="296"/>
        <v/>
      </c>
      <c r="R957" s="433"/>
      <c r="S957" s="436" t="str">
        <f t="shared" si="297"/>
        <v/>
      </c>
      <c r="T957" s="437">
        <f ca="1">SUMIF($N$8:S$9,"QUANT.",N957:S957)</f>
        <v>0</v>
      </c>
      <c r="U957" s="438">
        <f t="shared" ca="1" si="292"/>
        <v>0</v>
      </c>
      <c r="V957" s="450" t="str">
        <f t="shared" si="294"/>
        <v/>
      </c>
      <c r="W957" s="451">
        <f t="shared" ca="1" si="298"/>
        <v>0</v>
      </c>
      <c r="X957" s="451" t="e">
        <f t="shared" ca="1" si="299"/>
        <v>#VALUE!</v>
      </c>
    </row>
    <row r="958" spans="1:24">
      <c r="A958" s="615"/>
      <c r="B958" s="621"/>
      <c r="C958" s="595" t="str">
        <f>IF($B958="","",IFERROR(VLOOKUP($B958,SERVIÇOS!$A:$F,2,0),IFERROR(VLOOKUP($B958,'COMPOSIÇÕES COMPLEMENTARES '!$C:$K,2,0),"")))</f>
        <v/>
      </c>
      <c r="D958" s="617" t="str">
        <f>IF($B958="","",IFERROR(VLOOKUP($B958,SERVIÇOS!$A:$F,3,0),IFERROR(VLOOKUP($B958,'COMPOSIÇÕES COMPLEMENTARES '!$C:$K,3,0),"")))</f>
        <v/>
      </c>
      <c r="E958" s="618"/>
      <c r="F958" s="619" t="str">
        <f>IF($B958="","",IFERROR(VLOOKUP($B958,SERVIÇOS!$A:$F,4,0),IFERROR(VLOOKUP($B958,'COMPOSIÇÕES COMPLEMENTARES '!$C:$K,6,0),"")))</f>
        <v/>
      </c>
      <c r="G958" s="619" t="str">
        <f>IF($B958="","",IFERROR(VLOOKUP($B958,SERVIÇOS!$A:$F,5,0),IFERROR(VLOOKUP($B958,'COMPOSIÇÕES COMPLEMENTARES '!$C:$K,7,0),"")))</f>
        <v/>
      </c>
      <c r="H958" s="619" t="str">
        <f t="shared" si="293"/>
        <v/>
      </c>
      <c r="I958" s="619" t="str">
        <f t="shared" si="300"/>
        <v/>
      </c>
      <c r="J958" s="619" t="str">
        <f t="shared" si="301"/>
        <v/>
      </c>
      <c r="K958" s="619" t="str">
        <f t="shared" si="302"/>
        <v/>
      </c>
      <c r="L958" s="619"/>
      <c r="N958" s="433"/>
      <c r="O958" s="434" t="str">
        <f t="shared" si="295"/>
        <v/>
      </c>
      <c r="P958" s="433"/>
      <c r="Q958" s="435" t="str">
        <f t="shared" si="296"/>
        <v/>
      </c>
      <c r="R958" s="433"/>
      <c r="S958" s="436" t="str">
        <f t="shared" si="297"/>
        <v/>
      </c>
      <c r="T958" s="437">
        <f ca="1">SUMIF($N$8:S$9,"QUANT.",N958:S958)</f>
        <v>0</v>
      </c>
      <c r="U958" s="438">
        <f t="shared" ref="U958:U985" ca="1" si="303">SUMIF($N$8:$S$9,"CUSTO",N958:S958)</f>
        <v>0</v>
      </c>
      <c r="V958" s="450" t="str">
        <f t="shared" si="294"/>
        <v/>
      </c>
      <c r="W958" s="451">
        <f t="shared" ca="1" si="298"/>
        <v>0</v>
      </c>
      <c r="X958" s="451" t="e">
        <f t="shared" ca="1" si="299"/>
        <v>#VALUE!</v>
      </c>
    </row>
    <row r="959" spans="1:24">
      <c r="A959" s="615"/>
      <c r="B959" s="621"/>
      <c r="C959" s="595" t="str">
        <f>IF($B959="","",IFERROR(VLOOKUP($B959,SERVIÇOS!$A:$F,2,0),IFERROR(VLOOKUP($B959,'COMPOSIÇÕES COMPLEMENTARES '!$C:$K,2,0),"")))</f>
        <v/>
      </c>
      <c r="D959" s="617" t="str">
        <f>IF($B959="","",IFERROR(VLOOKUP($B959,SERVIÇOS!$A:$F,3,0),IFERROR(VLOOKUP($B959,'COMPOSIÇÕES COMPLEMENTARES '!$C:$K,3,0),"")))</f>
        <v/>
      </c>
      <c r="E959" s="618"/>
      <c r="F959" s="619" t="str">
        <f>IF($B959="","",IFERROR(VLOOKUP($B959,SERVIÇOS!$A:$F,4,0),IFERROR(VLOOKUP($B959,'COMPOSIÇÕES COMPLEMENTARES '!$C:$K,6,0),"")))</f>
        <v/>
      </c>
      <c r="G959" s="619" t="str">
        <f>IF($B959="","",IFERROR(VLOOKUP($B959,SERVIÇOS!$A:$F,5,0),IFERROR(VLOOKUP($B959,'COMPOSIÇÕES COMPLEMENTARES '!$C:$K,7,0),"")))</f>
        <v/>
      </c>
      <c r="H959" s="619" t="str">
        <f t="shared" ref="H959:H985" si="304">IF(E959="","",F959+G959)</f>
        <v/>
      </c>
      <c r="I959" s="619" t="str">
        <f t="shared" si="300"/>
        <v/>
      </c>
      <c r="J959" s="619" t="str">
        <f t="shared" si="301"/>
        <v/>
      </c>
      <c r="K959" s="619" t="str">
        <f t="shared" si="302"/>
        <v/>
      </c>
      <c r="L959" s="619"/>
      <c r="N959" s="433"/>
      <c r="O959" s="434" t="str">
        <f t="shared" si="295"/>
        <v/>
      </c>
      <c r="P959" s="433"/>
      <c r="Q959" s="435" t="str">
        <f t="shared" si="296"/>
        <v/>
      </c>
      <c r="R959" s="433"/>
      <c r="S959" s="436" t="str">
        <f t="shared" si="297"/>
        <v/>
      </c>
      <c r="T959" s="437">
        <f ca="1">SUMIF($N$8:S$9,"QUANT.",N959:S959)</f>
        <v>0</v>
      </c>
      <c r="U959" s="438">
        <f t="shared" ca="1" si="303"/>
        <v>0</v>
      </c>
      <c r="V959" s="450" t="str">
        <f t="shared" ref="V959:V985" si="305">IF(B959&lt;&gt;"",IF(U959=0,"MEDIR",IF(K959-U959=0,"OK",IF(K959-U959&gt;0,"MEDIR","ALERTA!"))),"")</f>
        <v/>
      </c>
      <c r="W959" s="451">
        <f t="shared" ca="1" si="298"/>
        <v>0</v>
      </c>
      <c r="X959" s="451" t="e">
        <f t="shared" ca="1" si="299"/>
        <v>#VALUE!</v>
      </c>
    </row>
    <row r="960" spans="1:24">
      <c r="A960" s="615"/>
      <c r="B960" s="621"/>
      <c r="C960" s="595" t="str">
        <f>IF($B960="","",IFERROR(VLOOKUP($B960,SERVIÇOS!$A:$F,2,0),IFERROR(VLOOKUP($B960,'COMPOSIÇÕES COMPLEMENTARES '!$C:$K,2,0),"")))</f>
        <v/>
      </c>
      <c r="D960" s="617" t="str">
        <f>IF($B960="","",IFERROR(VLOOKUP($B960,SERVIÇOS!$A:$F,3,0),IFERROR(VLOOKUP($B960,'COMPOSIÇÕES COMPLEMENTARES '!$C:$K,3,0),"")))</f>
        <v/>
      </c>
      <c r="E960" s="618"/>
      <c r="F960" s="619" t="str">
        <f>IF($B960="","",IFERROR(VLOOKUP($B960,SERVIÇOS!$A:$F,4,0),IFERROR(VLOOKUP($B960,'COMPOSIÇÕES COMPLEMENTARES '!$C:$K,6,0),"")))</f>
        <v/>
      </c>
      <c r="G960" s="619" t="str">
        <f>IF($B960="","",IFERROR(VLOOKUP($B960,SERVIÇOS!$A:$F,5,0),IFERROR(VLOOKUP($B960,'COMPOSIÇÕES COMPLEMENTARES '!$C:$K,7,0),"")))</f>
        <v/>
      </c>
      <c r="H960" s="619" t="str">
        <f t="shared" si="304"/>
        <v/>
      </c>
      <c r="I960" s="619" t="str">
        <f t="shared" si="300"/>
        <v/>
      </c>
      <c r="J960" s="619" t="str">
        <f t="shared" si="301"/>
        <v/>
      </c>
      <c r="K960" s="619" t="str">
        <f t="shared" si="302"/>
        <v/>
      </c>
      <c r="L960" s="619"/>
      <c r="N960" s="433"/>
      <c r="O960" s="434" t="str">
        <f t="shared" ref="O960:O985" si="306">IF(OR(N960="",$K960=""),"",(N960/$E960)*$K960)</f>
        <v/>
      </c>
      <c r="P960" s="433"/>
      <c r="Q960" s="435" t="str">
        <f t="shared" ref="Q960:Q985" si="307">IF(OR(P960="",$K960=""),"",(P960/$E960)*$K960)</f>
        <v/>
      </c>
      <c r="R960" s="433"/>
      <c r="S960" s="436" t="str">
        <f t="shared" ref="S960:S985" si="308">IF(OR(R960="",$K960=""),"",(R960/$E960)*$K960)</f>
        <v/>
      </c>
      <c r="T960" s="437">
        <f ca="1">SUMIF($N$8:S$9,"QUANT.",N960:S960)</f>
        <v>0</v>
      </c>
      <c r="U960" s="438">
        <f t="shared" ca="1" si="303"/>
        <v>0</v>
      </c>
      <c r="V960" s="450" t="str">
        <f t="shared" si="305"/>
        <v/>
      </c>
      <c r="W960" s="451">
        <f t="shared" ref="W960:W985" ca="1" si="309">IF(T960="",0,E960-T960)</f>
        <v>0</v>
      </c>
      <c r="X960" s="451" t="e">
        <f t="shared" ref="X960:X985" ca="1" si="310">IF(U960="",0,K960-U960)</f>
        <v>#VALUE!</v>
      </c>
    </row>
    <row r="961" spans="1:24">
      <c r="A961" s="615"/>
      <c r="B961" s="621"/>
      <c r="C961" s="595" t="str">
        <f>IF($B961="","",IFERROR(VLOOKUP($B961,SERVIÇOS!$A:$F,2,0),IFERROR(VLOOKUP($B961,'COMPOSIÇÕES COMPLEMENTARES '!$C:$K,2,0),"")))</f>
        <v/>
      </c>
      <c r="D961" s="617" t="str">
        <f>IF($B961="","",IFERROR(VLOOKUP($B961,SERVIÇOS!$A:$F,3,0),IFERROR(VLOOKUP($B961,'COMPOSIÇÕES COMPLEMENTARES '!$C:$K,3,0),"")))</f>
        <v/>
      </c>
      <c r="E961" s="618"/>
      <c r="F961" s="619" t="str">
        <f>IF($B961="","",IFERROR(VLOOKUP($B961,SERVIÇOS!$A:$F,4,0),IFERROR(VLOOKUP($B961,'COMPOSIÇÕES COMPLEMENTARES '!$C:$K,6,0),"")))</f>
        <v/>
      </c>
      <c r="G961" s="619" t="str">
        <f>IF($B961="","",IFERROR(VLOOKUP($B961,SERVIÇOS!$A:$F,5,0),IFERROR(VLOOKUP($B961,'COMPOSIÇÕES COMPLEMENTARES '!$C:$K,7,0),"")))</f>
        <v/>
      </c>
      <c r="H961" s="619" t="str">
        <f t="shared" si="304"/>
        <v/>
      </c>
      <c r="I961" s="619" t="str">
        <f t="shared" si="300"/>
        <v/>
      </c>
      <c r="J961" s="619" t="str">
        <f t="shared" si="301"/>
        <v/>
      </c>
      <c r="K961" s="619" t="str">
        <f t="shared" si="302"/>
        <v/>
      </c>
      <c r="L961" s="619"/>
      <c r="N961" s="433"/>
      <c r="O961" s="434" t="str">
        <f t="shared" si="306"/>
        <v/>
      </c>
      <c r="P961" s="433"/>
      <c r="Q961" s="435" t="str">
        <f t="shared" si="307"/>
        <v/>
      </c>
      <c r="R961" s="433"/>
      <c r="S961" s="436" t="str">
        <f t="shared" si="308"/>
        <v/>
      </c>
      <c r="T961" s="437">
        <f ca="1">SUMIF($N$8:S$9,"QUANT.",N961:S961)</f>
        <v>0</v>
      </c>
      <c r="U961" s="438">
        <f t="shared" ca="1" si="303"/>
        <v>0</v>
      </c>
      <c r="V961" s="450" t="str">
        <f t="shared" si="305"/>
        <v/>
      </c>
      <c r="W961" s="451">
        <f t="shared" ca="1" si="309"/>
        <v>0</v>
      </c>
      <c r="X961" s="451" t="e">
        <f t="shared" ca="1" si="310"/>
        <v>#VALUE!</v>
      </c>
    </row>
    <row r="962" spans="1:24">
      <c r="A962" s="615"/>
      <c r="B962" s="621"/>
      <c r="C962" s="595" t="str">
        <f>IF($B962="","",IFERROR(VLOOKUP($B962,SERVIÇOS!$A:$F,2,0),IFERROR(VLOOKUP($B962,'COMPOSIÇÕES COMPLEMENTARES '!$C:$K,2,0),"")))</f>
        <v/>
      </c>
      <c r="D962" s="617" t="str">
        <f>IF($B962="","",IFERROR(VLOOKUP($B962,SERVIÇOS!$A:$F,3,0),IFERROR(VLOOKUP($B962,'COMPOSIÇÕES COMPLEMENTARES '!$C:$K,3,0),"")))</f>
        <v/>
      </c>
      <c r="E962" s="618"/>
      <c r="F962" s="619" t="str">
        <f>IF($B962="","",IFERROR(VLOOKUP($B962,SERVIÇOS!$A:$F,4,0),IFERROR(VLOOKUP($B962,'COMPOSIÇÕES COMPLEMENTARES '!$C:$K,6,0),"")))</f>
        <v/>
      </c>
      <c r="G962" s="619" t="str">
        <f>IF($B962="","",IFERROR(VLOOKUP($B962,SERVIÇOS!$A:$F,5,0),IFERROR(VLOOKUP($B962,'COMPOSIÇÕES COMPLEMENTARES '!$C:$K,7,0),"")))</f>
        <v/>
      </c>
      <c r="H962" s="619" t="str">
        <f t="shared" si="304"/>
        <v/>
      </c>
      <c r="I962" s="619" t="str">
        <f t="shared" si="300"/>
        <v/>
      </c>
      <c r="J962" s="619" t="str">
        <f t="shared" si="301"/>
        <v/>
      </c>
      <c r="K962" s="619" t="str">
        <f t="shared" si="302"/>
        <v/>
      </c>
      <c r="L962" s="619"/>
      <c r="N962" s="433"/>
      <c r="O962" s="434" t="str">
        <f t="shared" si="306"/>
        <v/>
      </c>
      <c r="P962" s="433"/>
      <c r="Q962" s="435" t="str">
        <f t="shared" si="307"/>
        <v/>
      </c>
      <c r="R962" s="433"/>
      <c r="S962" s="436" t="str">
        <f t="shared" si="308"/>
        <v/>
      </c>
      <c r="T962" s="437">
        <f ca="1">SUMIF($N$8:S$9,"QUANT.",N962:S962)</f>
        <v>0</v>
      </c>
      <c r="U962" s="438">
        <f t="shared" ca="1" si="303"/>
        <v>0</v>
      </c>
      <c r="V962" s="450" t="str">
        <f t="shared" si="305"/>
        <v/>
      </c>
      <c r="W962" s="451">
        <f t="shared" ca="1" si="309"/>
        <v>0</v>
      </c>
      <c r="X962" s="451" t="e">
        <f t="shared" ca="1" si="310"/>
        <v>#VALUE!</v>
      </c>
    </row>
    <row r="963" spans="1:24">
      <c r="A963" s="615"/>
      <c r="B963" s="621"/>
      <c r="C963" s="595" t="str">
        <f>IF($B963="","",IFERROR(VLOOKUP($B963,SERVIÇOS!$A:$F,2,0),IFERROR(VLOOKUP($B963,'COMPOSIÇÕES COMPLEMENTARES '!$C:$K,2,0),"")))</f>
        <v/>
      </c>
      <c r="D963" s="617" t="str">
        <f>IF($B963="","",IFERROR(VLOOKUP($B963,SERVIÇOS!$A:$F,3,0),IFERROR(VLOOKUP($B963,'COMPOSIÇÕES COMPLEMENTARES '!$C:$K,3,0),"")))</f>
        <v/>
      </c>
      <c r="E963" s="618"/>
      <c r="F963" s="619" t="str">
        <f>IF($B963="","",IFERROR(VLOOKUP($B963,SERVIÇOS!$A:$F,4,0),IFERROR(VLOOKUP($B963,'COMPOSIÇÕES COMPLEMENTARES '!$C:$K,6,0),"")))</f>
        <v/>
      </c>
      <c r="G963" s="619" t="str">
        <f>IF($B963="","",IFERROR(VLOOKUP($B963,SERVIÇOS!$A:$F,5,0),IFERROR(VLOOKUP($B963,'COMPOSIÇÕES COMPLEMENTARES '!$C:$K,7,0),"")))</f>
        <v/>
      </c>
      <c r="H963" s="619" t="str">
        <f t="shared" si="304"/>
        <v/>
      </c>
      <c r="I963" s="619" t="str">
        <f t="shared" si="300"/>
        <v/>
      </c>
      <c r="J963" s="619" t="str">
        <f t="shared" si="301"/>
        <v/>
      </c>
      <c r="K963" s="619" t="str">
        <f t="shared" si="302"/>
        <v/>
      </c>
      <c r="L963" s="619"/>
      <c r="N963" s="433"/>
      <c r="O963" s="434" t="str">
        <f t="shared" si="306"/>
        <v/>
      </c>
      <c r="P963" s="433"/>
      <c r="Q963" s="435" t="str">
        <f t="shared" si="307"/>
        <v/>
      </c>
      <c r="R963" s="433"/>
      <c r="S963" s="436" t="str">
        <f t="shared" si="308"/>
        <v/>
      </c>
      <c r="T963" s="437">
        <f ca="1">SUMIF($N$8:S$9,"QUANT.",N963:S963)</f>
        <v>0</v>
      </c>
      <c r="U963" s="438">
        <f t="shared" ca="1" si="303"/>
        <v>0</v>
      </c>
      <c r="V963" s="450" t="str">
        <f t="shared" si="305"/>
        <v/>
      </c>
      <c r="W963" s="451">
        <f t="shared" ca="1" si="309"/>
        <v>0</v>
      </c>
      <c r="X963" s="451" t="e">
        <f t="shared" ca="1" si="310"/>
        <v>#VALUE!</v>
      </c>
    </row>
    <row r="964" spans="1:24">
      <c r="A964" s="615"/>
      <c r="B964" s="621"/>
      <c r="C964" s="595" t="str">
        <f>IF($B964="","",IFERROR(VLOOKUP($B964,SERVIÇOS!$A:$F,2,0),IFERROR(VLOOKUP($B964,'COMPOSIÇÕES COMPLEMENTARES '!$C:$K,2,0),"")))</f>
        <v/>
      </c>
      <c r="D964" s="617" t="str">
        <f>IF($B964="","",IFERROR(VLOOKUP($B964,SERVIÇOS!$A:$F,3,0),IFERROR(VLOOKUP($B964,'COMPOSIÇÕES COMPLEMENTARES '!$C:$K,3,0),"")))</f>
        <v/>
      </c>
      <c r="E964" s="618"/>
      <c r="F964" s="619" t="str">
        <f>IF($B964="","",IFERROR(VLOOKUP($B964,SERVIÇOS!$A:$F,4,0),IFERROR(VLOOKUP($B964,'COMPOSIÇÕES COMPLEMENTARES '!$C:$K,6,0),"")))</f>
        <v/>
      </c>
      <c r="G964" s="619" t="str">
        <f>IF($B964="","",IFERROR(VLOOKUP($B964,SERVIÇOS!$A:$F,5,0),IFERROR(VLOOKUP($B964,'COMPOSIÇÕES COMPLEMENTARES '!$C:$K,7,0),"")))</f>
        <v/>
      </c>
      <c r="H964" s="619" t="str">
        <f t="shared" si="304"/>
        <v/>
      </c>
      <c r="I964" s="619" t="str">
        <f t="shared" si="300"/>
        <v/>
      </c>
      <c r="J964" s="619" t="str">
        <f t="shared" si="301"/>
        <v/>
      </c>
      <c r="K964" s="619" t="str">
        <f t="shared" si="302"/>
        <v/>
      </c>
      <c r="L964" s="619"/>
      <c r="N964" s="433"/>
      <c r="O964" s="434" t="str">
        <f t="shared" si="306"/>
        <v/>
      </c>
      <c r="P964" s="433"/>
      <c r="Q964" s="435" t="str">
        <f t="shared" si="307"/>
        <v/>
      </c>
      <c r="R964" s="433"/>
      <c r="S964" s="436" t="str">
        <f t="shared" si="308"/>
        <v/>
      </c>
      <c r="T964" s="437">
        <f ca="1">SUMIF($N$8:S$9,"QUANT.",N964:S964)</f>
        <v>0</v>
      </c>
      <c r="U964" s="438">
        <f t="shared" ca="1" si="303"/>
        <v>0</v>
      </c>
      <c r="V964" s="450" t="str">
        <f t="shared" si="305"/>
        <v/>
      </c>
      <c r="W964" s="451">
        <f t="shared" ca="1" si="309"/>
        <v>0</v>
      </c>
      <c r="X964" s="451" t="e">
        <f t="shared" ca="1" si="310"/>
        <v>#VALUE!</v>
      </c>
    </row>
    <row r="965" spans="1:24">
      <c r="A965" s="615"/>
      <c r="B965" s="621"/>
      <c r="C965" s="595" t="str">
        <f>IF($B965="","",IFERROR(VLOOKUP($B965,SERVIÇOS!$A:$F,2,0),IFERROR(VLOOKUP($B965,'COMPOSIÇÕES COMPLEMENTARES '!$C:$K,2,0),"")))</f>
        <v/>
      </c>
      <c r="D965" s="617" t="str">
        <f>IF($B965="","",IFERROR(VLOOKUP($B965,SERVIÇOS!$A:$F,3,0),IFERROR(VLOOKUP($B965,'COMPOSIÇÕES COMPLEMENTARES '!$C:$K,3,0),"")))</f>
        <v/>
      </c>
      <c r="E965" s="618"/>
      <c r="F965" s="619" t="str">
        <f>IF($B965="","",IFERROR(VLOOKUP($B965,SERVIÇOS!$A:$F,4,0),IFERROR(VLOOKUP($B965,'COMPOSIÇÕES COMPLEMENTARES '!$C:$K,6,0),"")))</f>
        <v/>
      </c>
      <c r="G965" s="619" t="str">
        <f>IF($B965="","",IFERROR(VLOOKUP($B965,SERVIÇOS!$A:$F,5,0),IFERROR(VLOOKUP($B965,'COMPOSIÇÕES COMPLEMENTARES '!$C:$K,7,0),"")))</f>
        <v/>
      </c>
      <c r="H965" s="619" t="str">
        <f t="shared" si="304"/>
        <v/>
      </c>
      <c r="I965" s="619" t="str">
        <f t="shared" si="300"/>
        <v/>
      </c>
      <c r="J965" s="619" t="str">
        <f t="shared" si="301"/>
        <v/>
      </c>
      <c r="K965" s="619" t="str">
        <f t="shared" si="302"/>
        <v/>
      </c>
      <c r="L965" s="619"/>
      <c r="N965" s="433"/>
      <c r="O965" s="434" t="str">
        <f t="shared" si="306"/>
        <v/>
      </c>
      <c r="P965" s="433"/>
      <c r="Q965" s="435" t="str">
        <f t="shared" si="307"/>
        <v/>
      </c>
      <c r="R965" s="433"/>
      <c r="S965" s="436" t="str">
        <f t="shared" si="308"/>
        <v/>
      </c>
      <c r="T965" s="437">
        <f ca="1">SUMIF($N$8:S$9,"QUANT.",N965:S965)</f>
        <v>0</v>
      </c>
      <c r="U965" s="438">
        <f t="shared" ca="1" si="303"/>
        <v>0</v>
      </c>
      <c r="V965" s="450" t="str">
        <f t="shared" si="305"/>
        <v/>
      </c>
      <c r="W965" s="451">
        <f t="shared" ca="1" si="309"/>
        <v>0</v>
      </c>
      <c r="X965" s="451" t="e">
        <f t="shared" ca="1" si="310"/>
        <v>#VALUE!</v>
      </c>
    </row>
    <row r="966" spans="1:24">
      <c r="A966" s="615"/>
      <c r="B966" s="621"/>
      <c r="C966" s="595" t="str">
        <f>IF($B966="","",IFERROR(VLOOKUP($B966,SERVIÇOS!$A:$F,2,0),IFERROR(VLOOKUP($B966,'COMPOSIÇÕES COMPLEMENTARES '!$C:$K,2,0),"")))</f>
        <v/>
      </c>
      <c r="D966" s="617" t="str">
        <f>IF($B966="","",IFERROR(VLOOKUP($B966,SERVIÇOS!$A:$F,3,0),IFERROR(VLOOKUP($B966,'COMPOSIÇÕES COMPLEMENTARES '!$C:$K,3,0),"")))</f>
        <v/>
      </c>
      <c r="E966" s="618"/>
      <c r="F966" s="619" t="str">
        <f>IF($B966="","",IFERROR(VLOOKUP($B966,SERVIÇOS!$A:$F,4,0),IFERROR(VLOOKUP($B966,'COMPOSIÇÕES COMPLEMENTARES '!$C:$K,6,0),"")))</f>
        <v/>
      </c>
      <c r="G966" s="619" t="str">
        <f>IF($B966="","",IFERROR(VLOOKUP($B966,SERVIÇOS!$A:$F,5,0),IFERROR(VLOOKUP($B966,'COMPOSIÇÕES COMPLEMENTARES '!$C:$K,7,0),"")))</f>
        <v/>
      </c>
      <c r="H966" s="619" t="str">
        <f t="shared" si="304"/>
        <v/>
      </c>
      <c r="I966" s="619" t="str">
        <f t="shared" si="300"/>
        <v/>
      </c>
      <c r="J966" s="619" t="str">
        <f t="shared" si="301"/>
        <v/>
      </c>
      <c r="K966" s="619" t="str">
        <f t="shared" si="302"/>
        <v/>
      </c>
      <c r="L966" s="619"/>
      <c r="N966" s="433"/>
      <c r="O966" s="434" t="str">
        <f t="shared" si="306"/>
        <v/>
      </c>
      <c r="P966" s="433"/>
      <c r="Q966" s="435" t="str">
        <f t="shared" si="307"/>
        <v/>
      </c>
      <c r="R966" s="433"/>
      <c r="S966" s="436" t="str">
        <f t="shared" si="308"/>
        <v/>
      </c>
      <c r="T966" s="437">
        <f ca="1">SUMIF($N$8:S$9,"QUANT.",N966:S966)</f>
        <v>0</v>
      </c>
      <c r="U966" s="438">
        <f t="shared" ca="1" si="303"/>
        <v>0</v>
      </c>
      <c r="V966" s="450" t="str">
        <f t="shared" si="305"/>
        <v/>
      </c>
      <c r="W966" s="451">
        <f t="shared" ca="1" si="309"/>
        <v>0</v>
      </c>
      <c r="X966" s="451" t="e">
        <f t="shared" ca="1" si="310"/>
        <v>#VALUE!</v>
      </c>
    </row>
    <row r="967" spans="1:24">
      <c r="A967" s="615"/>
      <c r="B967" s="621"/>
      <c r="C967" s="595" t="str">
        <f>IF($B967="","",IFERROR(VLOOKUP($B967,SERVIÇOS!$A:$F,2,0),IFERROR(VLOOKUP($B967,'COMPOSIÇÕES COMPLEMENTARES '!$C:$K,2,0),"")))</f>
        <v/>
      </c>
      <c r="D967" s="617" t="str">
        <f>IF($B967="","",IFERROR(VLOOKUP($B967,SERVIÇOS!$A:$F,3,0),IFERROR(VLOOKUP($B967,'COMPOSIÇÕES COMPLEMENTARES '!$C:$K,3,0),"")))</f>
        <v/>
      </c>
      <c r="E967" s="618"/>
      <c r="F967" s="619" t="str">
        <f>IF($B967="","",IFERROR(VLOOKUP($B967,SERVIÇOS!$A:$F,4,0),IFERROR(VLOOKUP($B967,'COMPOSIÇÕES COMPLEMENTARES '!$C:$K,6,0),"")))</f>
        <v/>
      </c>
      <c r="G967" s="619" t="str">
        <f>IF($B967="","",IFERROR(VLOOKUP($B967,SERVIÇOS!$A:$F,5,0),IFERROR(VLOOKUP($B967,'COMPOSIÇÕES COMPLEMENTARES '!$C:$K,7,0),"")))</f>
        <v/>
      </c>
      <c r="H967" s="619" t="str">
        <f t="shared" si="304"/>
        <v/>
      </c>
      <c r="I967" s="619" t="str">
        <f t="shared" si="300"/>
        <v/>
      </c>
      <c r="J967" s="619" t="str">
        <f t="shared" si="301"/>
        <v/>
      </c>
      <c r="K967" s="619" t="str">
        <f t="shared" si="302"/>
        <v/>
      </c>
      <c r="L967" s="619"/>
      <c r="N967" s="433"/>
      <c r="O967" s="434" t="str">
        <f t="shared" si="306"/>
        <v/>
      </c>
      <c r="P967" s="433"/>
      <c r="Q967" s="435" t="str">
        <f t="shared" si="307"/>
        <v/>
      </c>
      <c r="R967" s="433"/>
      <c r="S967" s="436" t="str">
        <f t="shared" si="308"/>
        <v/>
      </c>
      <c r="T967" s="437">
        <f ca="1">SUMIF($N$8:S$9,"QUANT.",N967:S967)</f>
        <v>0</v>
      </c>
      <c r="U967" s="438">
        <f t="shared" ca="1" si="303"/>
        <v>0</v>
      </c>
      <c r="V967" s="450" t="str">
        <f t="shared" si="305"/>
        <v/>
      </c>
      <c r="W967" s="451">
        <f t="shared" ca="1" si="309"/>
        <v>0</v>
      </c>
      <c r="X967" s="451" t="e">
        <f t="shared" ca="1" si="310"/>
        <v>#VALUE!</v>
      </c>
    </row>
    <row r="968" spans="1:24">
      <c r="A968" s="615"/>
      <c r="B968" s="621"/>
      <c r="C968" s="595" t="str">
        <f>IF($B968="","",IFERROR(VLOOKUP($B968,SERVIÇOS!$A:$F,2,0),IFERROR(VLOOKUP($B968,'COMPOSIÇÕES COMPLEMENTARES '!$C:$K,2,0),"")))</f>
        <v/>
      </c>
      <c r="D968" s="617" t="str">
        <f>IF($B968="","",IFERROR(VLOOKUP($B968,SERVIÇOS!$A:$F,3,0),IFERROR(VLOOKUP($B968,'COMPOSIÇÕES COMPLEMENTARES '!$C:$K,3,0),"")))</f>
        <v/>
      </c>
      <c r="E968" s="618"/>
      <c r="F968" s="619" t="str">
        <f>IF($B968="","",IFERROR(VLOOKUP($B968,SERVIÇOS!$A:$F,4,0),IFERROR(VLOOKUP($B968,'COMPOSIÇÕES COMPLEMENTARES '!$C:$K,6,0),"")))</f>
        <v/>
      </c>
      <c r="G968" s="619" t="str">
        <f>IF($B968="","",IFERROR(VLOOKUP($B968,SERVIÇOS!$A:$F,5,0),IFERROR(VLOOKUP($B968,'COMPOSIÇÕES COMPLEMENTARES '!$C:$K,7,0),"")))</f>
        <v/>
      </c>
      <c r="H968" s="619" t="str">
        <f t="shared" si="304"/>
        <v/>
      </c>
      <c r="I968" s="619" t="str">
        <f t="shared" ref="I968:I985" si="311">IF(E968="","",TRUNC((E968*F968),2))</f>
        <v/>
      </c>
      <c r="J968" s="619" t="str">
        <f t="shared" ref="J968:J985" si="312">IF(E968="","",TRUNC((E968*G968),2))</f>
        <v/>
      </c>
      <c r="K968" s="619" t="str">
        <f t="shared" si="302"/>
        <v/>
      </c>
      <c r="L968" s="619"/>
      <c r="N968" s="433"/>
      <c r="O968" s="434" t="str">
        <f t="shared" si="306"/>
        <v/>
      </c>
      <c r="P968" s="433"/>
      <c r="Q968" s="435" t="str">
        <f t="shared" si="307"/>
        <v/>
      </c>
      <c r="R968" s="433"/>
      <c r="S968" s="436" t="str">
        <f t="shared" si="308"/>
        <v/>
      </c>
      <c r="T968" s="437">
        <f ca="1">SUMIF($N$8:S$9,"QUANT.",N968:S968)</f>
        <v>0</v>
      </c>
      <c r="U968" s="438">
        <f t="shared" ca="1" si="303"/>
        <v>0</v>
      </c>
      <c r="V968" s="450" t="str">
        <f t="shared" si="305"/>
        <v/>
      </c>
      <c r="W968" s="451">
        <f t="shared" ca="1" si="309"/>
        <v>0</v>
      </c>
      <c r="X968" s="451" t="e">
        <f t="shared" ca="1" si="310"/>
        <v>#VALUE!</v>
      </c>
    </row>
    <row r="969" spans="1:24">
      <c r="A969" s="615"/>
      <c r="B969" s="621"/>
      <c r="C969" s="595" t="str">
        <f>IF($B969="","",IFERROR(VLOOKUP($B969,SERVIÇOS!$A:$F,2,0),IFERROR(VLOOKUP($B969,'COMPOSIÇÕES COMPLEMENTARES '!$C:$K,2,0),"")))</f>
        <v/>
      </c>
      <c r="D969" s="617" t="str">
        <f>IF($B969="","",IFERROR(VLOOKUP($B969,SERVIÇOS!$A:$F,3,0),IFERROR(VLOOKUP($B969,'COMPOSIÇÕES COMPLEMENTARES '!$C:$K,3,0),"")))</f>
        <v/>
      </c>
      <c r="E969" s="618"/>
      <c r="F969" s="619" t="str">
        <f>IF($B969="","",IFERROR(VLOOKUP($B969,SERVIÇOS!$A:$F,4,0),IFERROR(VLOOKUP($B969,'COMPOSIÇÕES COMPLEMENTARES '!$C:$K,6,0),"")))</f>
        <v/>
      </c>
      <c r="G969" s="619" t="str">
        <f>IF($B969="","",IFERROR(VLOOKUP($B969,SERVIÇOS!$A:$F,5,0),IFERROR(VLOOKUP($B969,'COMPOSIÇÕES COMPLEMENTARES '!$C:$K,7,0),"")))</f>
        <v/>
      </c>
      <c r="H969" s="619" t="str">
        <f t="shared" si="304"/>
        <v/>
      </c>
      <c r="I969" s="619" t="str">
        <f t="shared" si="311"/>
        <v/>
      </c>
      <c r="J969" s="619" t="str">
        <f t="shared" si="312"/>
        <v/>
      </c>
      <c r="K969" s="619" t="str">
        <f t="shared" si="302"/>
        <v/>
      </c>
      <c r="L969" s="619"/>
      <c r="N969" s="433"/>
      <c r="O969" s="434" t="str">
        <f t="shared" si="306"/>
        <v/>
      </c>
      <c r="P969" s="433"/>
      <c r="Q969" s="435" t="str">
        <f t="shared" si="307"/>
        <v/>
      </c>
      <c r="R969" s="433"/>
      <c r="S969" s="436" t="str">
        <f t="shared" si="308"/>
        <v/>
      </c>
      <c r="T969" s="437">
        <f ca="1">SUMIF($N$8:S$9,"QUANT.",N969:S969)</f>
        <v>0</v>
      </c>
      <c r="U969" s="438">
        <f t="shared" ca="1" si="303"/>
        <v>0</v>
      </c>
      <c r="V969" s="450" t="str">
        <f t="shared" si="305"/>
        <v/>
      </c>
      <c r="W969" s="451">
        <f t="shared" ca="1" si="309"/>
        <v>0</v>
      </c>
      <c r="X969" s="451" t="e">
        <f t="shared" ca="1" si="310"/>
        <v>#VALUE!</v>
      </c>
    </row>
    <row r="970" spans="1:24">
      <c r="A970" s="615"/>
      <c r="B970" s="621"/>
      <c r="C970" s="595" t="str">
        <f>IF($B970="","",IFERROR(VLOOKUP($B970,SERVIÇOS!$A:$F,2,0),IFERROR(VLOOKUP($B970,'COMPOSIÇÕES COMPLEMENTARES '!$C:$K,2,0),"")))</f>
        <v/>
      </c>
      <c r="D970" s="617" t="str">
        <f>IF($B970="","",IFERROR(VLOOKUP($B970,SERVIÇOS!$A:$F,3,0),IFERROR(VLOOKUP($B970,'COMPOSIÇÕES COMPLEMENTARES '!$C:$K,3,0),"")))</f>
        <v/>
      </c>
      <c r="E970" s="618"/>
      <c r="F970" s="619" t="str">
        <f>IF($B970="","",IFERROR(VLOOKUP($B970,SERVIÇOS!$A:$F,4,0),IFERROR(VLOOKUP($B970,'COMPOSIÇÕES COMPLEMENTARES '!$C:$K,6,0),"")))</f>
        <v/>
      </c>
      <c r="G970" s="619" t="str">
        <f>IF($B970="","",IFERROR(VLOOKUP($B970,SERVIÇOS!$A:$F,5,0),IFERROR(VLOOKUP($B970,'COMPOSIÇÕES COMPLEMENTARES '!$C:$K,7,0),"")))</f>
        <v/>
      </c>
      <c r="H970" s="619" t="str">
        <f t="shared" si="304"/>
        <v/>
      </c>
      <c r="I970" s="619" t="str">
        <f t="shared" si="311"/>
        <v/>
      </c>
      <c r="J970" s="619" t="str">
        <f t="shared" si="312"/>
        <v/>
      </c>
      <c r="K970" s="619" t="str">
        <f t="shared" si="302"/>
        <v/>
      </c>
      <c r="L970" s="619"/>
      <c r="N970" s="433"/>
      <c r="O970" s="434" t="str">
        <f t="shared" si="306"/>
        <v/>
      </c>
      <c r="P970" s="433"/>
      <c r="Q970" s="435" t="str">
        <f t="shared" si="307"/>
        <v/>
      </c>
      <c r="R970" s="433"/>
      <c r="S970" s="436" t="str">
        <f t="shared" si="308"/>
        <v/>
      </c>
      <c r="T970" s="437">
        <f ca="1">SUMIF($N$8:S$9,"QUANT.",N970:S970)</f>
        <v>0</v>
      </c>
      <c r="U970" s="438">
        <f t="shared" ca="1" si="303"/>
        <v>0</v>
      </c>
      <c r="V970" s="450" t="str">
        <f t="shared" si="305"/>
        <v/>
      </c>
      <c r="W970" s="451">
        <f t="shared" ca="1" si="309"/>
        <v>0</v>
      </c>
      <c r="X970" s="451" t="e">
        <f t="shared" ca="1" si="310"/>
        <v>#VALUE!</v>
      </c>
    </row>
    <row r="971" spans="1:24">
      <c r="A971" s="615"/>
      <c r="B971" s="621"/>
      <c r="C971" s="595" t="str">
        <f>IF($B971="","",IFERROR(VLOOKUP($B971,SERVIÇOS!$A:$F,2,0),IFERROR(VLOOKUP($B971,'COMPOSIÇÕES COMPLEMENTARES '!$C:$K,2,0),"")))</f>
        <v/>
      </c>
      <c r="D971" s="617" t="str">
        <f>IF($B971="","",IFERROR(VLOOKUP($B971,SERVIÇOS!$A:$F,3,0),IFERROR(VLOOKUP($B971,'COMPOSIÇÕES COMPLEMENTARES '!$C:$K,3,0),"")))</f>
        <v/>
      </c>
      <c r="E971" s="618"/>
      <c r="F971" s="619" t="str">
        <f>IF($B971="","",IFERROR(VLOOKUP($B971,SERVIÇOS!$A:$F,4,0),IFERROR(VLOOKUP($B971,'COMPOSIÇÕES COMPLEMENTARES '!$C:$K,6,0),"")))</f>
        <v/>
      </c>
      <c r="G971" s="619" t="str">
        <f>IF($B971="","",IFERROR(VLOOKUP($B971,SERVIÇOS!$A:$F,5,0),IFERROR(VLOOKUP($B971,'COMPOSIÇÕES COMPLEMENTARES '!$C:$K,7,0),"")))</f>
        <v/>
      </c>
      <c r="H971" s="619" t="str">
        <f t="shared" si="304"/>
        <v/>
      </c>
      <c r="I971" s="619" t="str">
        <f t="shared" si="311"/>
        <v/>
      </c>
      <c r="J971" s="619" t="str">
        <f t="shared" si="312"/>
        <v/>
      </c>
      <c r="K971" s="619" t="str">
        <f t="shared" si="302"/>
        <v/>
      </c>
      <c r="L971" s="619"/>
      <c r="N971" s="433"/>
      <c r="O971" s="434" t="str">
        <f t="shared" si="306"/>
        <v/>
      </c>
      <c r="P971" s="433"/>
      <c r="Q971" s="435" t="str">
        <f t="shared" si="307"/>
        <v/>
      </c>
      <c r="R971" s="433"/>
      <c r="S971" s="436" t="str">
        <f t="shared" si="308"/>
        <v/>
      </c>
      <c r="T971" s="437">
        <f ca="1">SUMIF($N$8:S$9,"QUANT.",N971:S971)</f>
        <v>0</v>
      </c>
      <c r="U971" s="438">
        <f t="shared" ca="1" si="303"/>
        <v>0</v>
      </c>
      <c r="V971" s="450" t="str">
        <f t="shared" si="305"/>
        <v/>
      </c>
      <c r="W971" s="451">
        <f t="shared" ca="1" si="309"/>
        <v>0</v>
      </c>
      <c r="X971" s="451" t="e">
        <f t="shared" ca="1" si="310"/>
        <v>#VALUE!</v>
      </c>
    </row>
    <row r="972" spans="1:24">
      <c r="A972" s="615"/>
      <c r="B972" s="621"/>
      <c r="C972" s="595" t="str">
        <f>IF($B972="","",IFERROR(VLOOKUP($B972,SERVIÇOS!$A:$F,2,0),IFERROR(VLOOKUP($B972,'COMPOSIÇÕES COMPLEMENTARES '!$C:$K,2,0),"")))</f>
        <v/>
      </c>
      <c r="D972" s="617" t="str">
        <f>IF($B972="","",IFERROR(VLOOKUP($B972,SERVIÇOS!$A:$F,3,0),IFERROR(VLOOKUP($B972,'COMPOSIÇÕES COMPLEMENTARES '!$C:$K,3,0),"")))</f>
        <v/>
      </c>
      <c r="E972" s="618"/>
      <c r="F972" s="619" t="str">
        <f>IF($B972="","",IFERROR(VLOOKUP($B972,SERVIÇOS!$A:$F,4,0),IFERROR(VLOOKUP($B972,'COMPOSIÇÕES COMPLEMENTARES '!$C:$K,6,0),"")))</f>
        <v/>
      </c>
      <c r="G972" s="619" t="str">
        <f>IF($B972="","",IFERROR(VLOOKUP($B972,SERVIÇOS!$A:$F,5,0),IFERROR(VLOOKUP($B972,'COMPOSIÇÕES COMPLEMENTARES '!$C:$K,7,0),"")))</f>
        <v/>
      </c>
      <c r="H972" s="619" t="str">
        <f t="shared" si="304"/>
        <v/>
      </c>
      <c r="I972" s="619" t="str">
        <f t="shared" si="311"/>
        <v/>
      </c>
      <c r="J972" s="619" t="str">
        <f t="shared" si="312"/>
        <v/>
      </c>
      <c r="K972" s="619" t="str">
        <f t="shared" si="302"/>
        <v/>
      </c>
      <c r="L972" s="619"/>
      <c r="N972" s="433"/>
      <c r="O972" s="434" t="str">
        <f t="shared" si="306"/>
        <v/>
      </c>
      <c r="P972" s="433"/>
      <c r="Q972" s="435" t="str">
        <f t="shared" si="307"/>
        <v/>
      </c>
      <c r="R972" s="433"/>
      <c r="S972" s="436" t="str">
        <f t="shared" si="308"/>
        <v/>
      </c>
      <c r="T972" s="437">
        <f ca="1">SUMIF($N$8:S$9,"QUANT.",N972:S972)</f>
        <v>0</v>
      </c>
      <c r="U972" s="438">
        <f t="shared" ca="1" si="303"/>
        <v>0</v>
      </c>
      <c r="V972" s="450" t="str">
        <f t="shared" si="305"/>
        <v/>
      </c>
      <c r="W972" s="451">
        <f t="shared" ca="1" si="309"/>
        <v>0</v>
      </c>
      <c r="X972" s="451" t="e">
        <f t="shared" ca="1" si="310"/>
        <v>#VALUE!</v>
      </c>
    </row>
    <row r="973" spans="1:24">
      <c r="A973" s="615"/>
      <c r="B973" s="621"/>
      <c r="C973" s="595" t="str">
        <f>IF($B973="","",IFERROR(VLOOKUP($B973,SERVIÇOS!$A:$F,2,0),IFERROR(VLOOKUP($B973,'COMPOSIÇÕES COMPLEMENTARES '!$C:$K,2,0),"")))</f>
        <v/>
      </c>
      <c r="D973" s="617" t="str">
        <f>IF($B973="","",IFERROR(VLOOKUP($B973,SERVIÇOS!$A:$F,3,0),IFERROR(VLOOKUP($B973,'COMPOSIÇÕES COMPLEMENTARES '!$C:$K,3,0),"")))</f>
        <v/>
      </c>
      <c r="E973" s="618"/>
      <c r="F973" s="619" t="str">
        <f>IF($B973="","",IFERROR(VLOOKUP($B973,SERVIÇOS!$A:$F,4,0),IFERROR(VLOOKUP($B973,'COMPOSIÇÕES COMPLEMENTARES '!$C:$K,6,0),"")))</f>
        <v/>
      </c>
      <c r="G973" s="619" t="str">
        <f>IF($B973="","",IFERROR(VLOOKUP($B973,SERVIÇOS!$A:$F,5,0),IFERROR(VLOOKUP($B973,'COMPOSIÇÕES COMPLEMENTARES '!$C:$K,7,0),"")))</f>
        <v/>
      </c>
      <c r="H973" s="619" t="str">
        <f t="shared" si="304"/>
        <v/>
      </c>
      <c r="I973" s="619" t="str">
        <f t="shared" si="311"/>
        <v/>
      </c>
      <c r="J973" s="619" t="str">
        <f t="shared" si="312"/>
        <v/>
      </c>
      <c r="K973" s="619" t="str">
        <f t="shared" si="302"/>
        <v/>
      </c>
      <c r="L973" s="619"/>
      <c r="N973" s="433"/>
      <c r="O973" s="434" t="str">
        <f t="shared" si="306"/>
        <v/>
      </c>
      <c r="P973" s="433"/>
      <c r="Q973" s="435" t="str">
        <f t="shared" si="307"/>
        <v/>
      </c>
      <c r="R973" s="433"/>
      <c r="S973" s="436" t="str">
        <f t="shared" si="308"/>
        <v/>
      </c>
      <c r="T973" s="437">
        <f ca="1">SUMIF($N$8:S$9,"QUANT.",N973:S973)</f>
        <v>0</v>
      </c>
      <c r="U973" s="438">
        <f t="shared" ca="1" si="303"/>
        <v>0</v>
      </c>
      <c r="V973" s="450" t="str">
        <f t="shared" si="305"/>
        <v/>
      </c>
      <c r="W973" s="451">
        <f t="shared" ca="1" si="309"/>
        <v>0</v>
      </c>
      <c r="X973" s="451" t="e">
        <f t="shared" ca="1" si="310"/>
        <v>#VALUE!</v>
      </c>
    </row>
    <row r="974" spans="1:24">
      <c r="A974" s="615"/>
      <c r="B974" s="621"/>
      <c r="C974" s="595" t="str">
        <f>IF($B974="","",IFERROR(VLOOKUP($B974,SERVIÇOS!$A:$F,2,0),IFERROR(VLOOKUP($B974,'COMPOSIÇÕES COMPLEMENTARES '!$C:$K,2,0),"")))</f>
        <v/>
      </c>
      <c r="D974" s="617" t="str">
        <f>IF($B974="","",IFERROR(VLOOKUP($B974,SERVIÇOS!$A:$F,3,0),IFERROR(VLOOKUP($B974,'COMPOSIÇÕES COMPLEMENTARES '!$C:$K,3,0),"")))</f>
        <v/>
      </c>
      <c r="E974" s="618"/>
      <c r="F974" s="619" t="str">
        <f>IF($B974="","",IFERROR(VLOOKUP($B974,SERVIÇOS!$A:$F,4,0),IFERROR(VLOOKUP($B974,'COMPOSIÇÕES COMPLEMENTARES '!$C:$K,6,0),"")))</f>
        <v/>
      </c>
      <c r="G974" s="619" t="str">
        <f>IF($B974="","",IFERROR(VLOOKUP($B974,SERVIÇOS!$A:$F,5,0),IFERROR(VLOOKUP($B974,'COMPOSIÇÕES COMPLEMENTARES '!$C:$K,7,0),"")))</f>
        <v/>
      </c>
      <c r="H974" s="619" t="str">
        <f t="shared" si="304"/>
        <v/>
      </c>
      <c r="I974" s="619" t="str">
        <f t="shared" si="311"/>
        <v/>
      </c>
      <c r="J974" s="619" t="str">
        <f t="shared" si="312"/>
        <v/>
      </c>
      <c r="K974" s="619" t="str">
        <f t="shared" si="302"/>
        <v/>
      </c>
      <c r="L974" s="619"/>
      <c r="N974" s="433"/>
      <c r="O974" s="434" t="str">
        <f t="shared" si="306"/>
        <v/>
      </c>
      <c r="P974" s="433"/>
      <c r="Q974" s="435" t="str">
        <f t="shared" si="307"/>
        <v/>
      </c>
      <c r="R974" s="433"/>
      <c r="S974" s="436" t="str">
        <f t="shared" si="308"/>
        <v/>
      </c>
      <c r="T974" s="437">
        <f ca="1">SUMIF($N$8:S$9,"QUANT.",N974:S974)</f>
        <v>0</v>
      </c>
      <c r="U974" s="438">
        <f t="shared" ca="1" si="303"/>
        <v>0</v>
      </c>
      <c r="V974" s="450" t="str">
        <f t="shared" si="305"/>
        <v/>
      </c>
      <c r="W974" s="451">
        <f t="shared" ca="1" si="309"/>
        <v>0</v>
      </c>
      <c r="X974" s="451" t="e">
        <f t="shared" ca="1" si="310"/>
        <v>#VALUE!</v>
      </c>
    </row>
    <row r="975" spans="1:24">
      <c r="A975" s="615"/>
      <c r="B975" s="621"/>
      <c r="C975" s="595" t="str">
        <f>IF($B975="","",IFERROR(VLOOKUP($B975,SERVIÇOS!$A:$F,2,0),IFERROR(VLOOKUP($B975,'COMPOSIÇÕES COMPLEMENTARES '!$C:$K,2,0),"")))</f>
        <v/>
      </c>
      <c r="D975" s="617" t="str">
        <f>IF($B975="","",IFERROR(VLOOKUP($B975,SERVIÇOS!$A:$F,3,0),IFERROR(VLOOKUP($B975,'COMPOSIÇÕES COMPLEMENTARES '!$C:$K,3,0),"")))</f>
        <v/>
      </c>
      <c r="E975" s="618"/>
      <c r="F975" s="619" t="str">
        <f>IF($B975="","",IFERROR(VLOOKUP($B975,SERVIÇOS!$A:$F,4,0),IFERROR(VLOOKUP($B975,'COMPOSIÇÕES COMPLEMENTARES '!$C:$K,6,0),"")))</f>
        <v/>
      </c>
      <c r="G975" s="619" t="str">
        <f>IF($B975="","",IFERROR(VLOOKUP($B975,SERVIÇOS!$A:$F,5,0),IFERROR(VLOOKUP($B975,'COMPOSIÇÕES COMPLEMENTARES '!$C:$K,7,0),"")))</f>
        <v/>
      </c>
      <c r="H975" s="619" t="str">
        <f t="shared" si="304"/>
        <v/>
      </c>
      <c r="I975" s="619" t="str">
        <f t="shared" si="311"/>
        <v/>
      </c>
      <c r="J975" s="619" t="str">
        <f t="shared" si="312"/>
        <v/>
      </c>
      <c r="K975" s="619" t="str">
        <f t="shared" si="302"/>
        <v/>
      </c>
      <c r="L975" s="619"/>
      <c r="N975" s="433"/>
      <c r="O975" s="434" t="str">
        <f t="shared" si="306"/>
        <v/>
      </c>
      <c r="P975" s="433"/>
      <c r="Q975" s="435" t="str">
        <f t="shared" si="307"/>
        <v/>
      </c>
      <c r="R975" s="433"/>
      <c r="S975" s="436" t="str">
        <f t="shared" si="308"/>
        <v/>
      </c>
      <c r="T975" s="437">
        <f ca="1">SUMIF($N$8:S$9,"QUANT.",N975:S975)</f>
        <v>0</v>
      </c>
      <c r="U975" s="438">
        <f t="shared" ca="1" si="303"/>
        <v>0</v>
      </c>
      <c r="V975" s="450" t="str">
        <f t="shared" si="305"/>
        <v/>
      </c>
      <c r="W975" s="451">
        <f t="shared" ca="1" si="309"/>
        <v>0</v>
      </c>
      <c r="X975" s="451" t="e">
        <f t="shared" ca="1" si="310"/>
        <v>#VALUE!</v>
      </c>
    </row>
    <row r="976" spans="1:24">
      <c r="A976" s="615"/>
      <c r="B976" s="621"/>
      <c r="C976" s="595" t="str">
        <f>IF($B976="","",IFERROR(VLOOKUP($B976,SERVIÇOS!$A:$F,2,0),IFERROR(VLOOKUP($B976,'COMPOSIÇÕES COMPLEMENTARES '!$C:$K,2,0),"")))</f>
        <v/>
      </c>
      <c r="D976" s="617" t="str">
        <f>IF($B976="","",IFERROR(VLOOKUP($B976,SERVIÇOS!$A:$F,3,0),IFERROR(VLOOKUP($B976,'COMPOSIÇÕES COMPLEMENTARES '!$C:$K,3,0),"")))</f>
        <v/>
      </c>
      <c r="E976" s="618"/>
      <c r="F976" s="619" t="str">
        <f>IF($B976="","",IFERROR(VLOOKUP($B976,SERVIÇOS!$A:$F,4,0),IFERROR(VLOOKUP($B976,'COMPOSIÇÕES COMPLEMENTARES '!$C:$K,6,0),"")))</f>
        <v/>
      </c>
      <c r="G976" s="619" t="str">
        <f>IF($B976="","",IFERROR(VLOOKUP($B976,SERVIÇOS!$A:$F,5,0),IFERROR(VLOOKUP($B976,'COMPOSIÇÕES COMPLEMENTARES '!$C:$K,7,0),"")))</f>
        <v/>
      </c>
      <c r="H976" s="619" t="str">
        <f t="shared" si="304"/>
        <v/>
      </c>
      <c r="I976" s="619" t="str">
        <f t="shared" si="311"/>
        <v/>
      </c>
      <c r="J976" s="619" t="str">
        <f t="shared" si="312"/>
        <v/>
      </c>
      <c r="K976" s="619" t="str">
        <f t="shared" si="302"/>
        <v/>
      </c>
      <c r="L976" s="619"/>
      <c r="N976" s="433"/>
      <c r="O976" s="434" t="str">
        <f t="shared" si="306"/>
        <v/>
      </c>
      <c r="P976" s="433"/>
      <c r="Q976" s="435" t="str">
        <f t="shared" si="307"/>
        <v/>
      </c>
      <c r="R976" s="433"/>
      <c r="S976" s="436" t="str">
        <f t="shared" si="308"/>
        <v/>
      </c>
      <c r="T976" s="437">
        <f ca="1">SUMIF($N$8:S$9,"QUANT.",N976:S976)</f>
        <v>0</v>
      </c>
      <c r="U976" s="438">
        <f t="shared" ca="1" si="303"/>
        <v>0</v>
      </c>
      <c r="V976" s="450" t="str">
        <f t="shared" si="305"/>
        <v/>
      </c>
      <c r="W976" s="451">
        <f t="shared" ca="1" si="309"/>
        <v>0</v>
      </c>
      <c r="X976" s="451" t="e">
        <f t="shared" ca="1" si="310"/>
        <v>#VALUE!</v>
      </c>
    </row>
    <row r="977" spans="1:24">
      <c r="A977" s="615"/>
      <c r="B977" s="621"/>
      <c r="C977" s="595" t="str">
        <f>IF($B977="","",IFERROR(VLOOKUP($B977,SERVIÇOS!$A:$F,2,0),IFERROR(VLOOKUP($B977,'COMPOSIÇÕES COMPLEMENTARES '!$C:$K,2,0),"")))</f>
        <v/>
      </c>
      <c r="D977" s="617" t="str">
        <f>IF($B977="","",IFERROR(VLOOKUP($B977,SERVIÇOS!$A:$F,3,0),IFERROR(VLOOKUP($B977,'COMPOSIÇÕES COMPLEMENTARES '!$C:$K,3,0),"")))</f>
        <v/>
      </c>
      <c r="E977" s="618"/>
      <c r="F977" s="619" t="str">
        <f>IF($B977="","",IFERROR(VLOOKUP($B977,SERVIÇOS!$A:$F,4,0),IFERROR(VLOOKUP($B977,'COMPOSIÇÕES COMPLEMENTARES '!$C:$K,6,0),"")))</f>
        <v/>
      </c>
      <c r="G977" s="619" t="str">
        <f>IF($B977="","",IFERROR(VLOOKUP($B977,SERVIÇOS!$A:$F,5,0),IFERROR(VLOOKUP($B977,'COMPOSIÇÕES COMPLEMENTARES '!$C:$K,7,0),"")))</f>
        <v/>
      </c>
      <c r="H977" s="619" t="str">
        <f t="shared" si="304"/>
        <v/>
      </c>
      <c r="I977" s="619" t="str">
        <f t="shared" si="311"/>
        <v/>
      </c>
      <c r="J977" s="619" t="str">
        <f t="shared" si="312"/>
        <v/>
      </c>
      <c r="K977" s="619" t="str">
        <f t="shared" ref="K977:K985" si="313">IF(E977="","",I977+J977)</f>
        <v/>
      </c>
      <c r="L977" s="619"/>
      <c r="N977" s="433"/>
      <c r="O977" s="434" t="str">
        <f t="shared" si="306"/>
        <v/>
      </c>
      <c r="P977" s="433"/>
      <c r="Q977" s="435" t="str">
        <f t="shared" si="307"/>
        <v/>
      </c>
      <c r="R977" s="433"/>
      <c r="S977" s="436" t="str">
        <f t="shared" si="308"/>
        <v/>
      </c>
      <c r="T977" s="437">
        <f ca="1">SUMIF($N$8:S$9,"QUANT.",N977:S977)</f>
        <v>0</v>
      </c>
      <c r="U977" s="438">
        <f t="shared" ca="1" si="303"/>
        <v>0</v>
      </c>
      <c r="V977" s="450" t="str">
        <f t="shared" si="305"/>
        <v/>
      </c>
      <c r="W977" s="451">
        <f t="shared" ca="1" si="309"/>
        <v>0</v>
      </c>
      <c r="X977" s="451" t="e">
        <f t="shared" ca="1" si="310"/>
        <v>#VALUE!</v>
      </c>
    </row>
    <row r="978" spans="1:24">
      <c r="A978" s="615"/>
      <c r="B978" s="621"/>
      <c r="C978" s="595" t="str">
        <f>IF($B978="","",IFERROR(VLOOKUP($B978,SERVIÇOS!$A:$F,2,0),IFERROR(VLOOKUP($B978,'COMPOSIÇÕES COMPLEMENTARES '!$C:$K,2,0),"")))</f>
        <v/>
      </c>
      <c r="D978" s="617" t="str">
        <f>IF($B978="","",IFERROR(VLOOKUP($B978,SERVIÇOS!$A:$F,3,0),IFERROR(VLOOKUP($B978,'COMPOSIÇÕES COMPLEMENTARES '!$C:$K,3,0),"")))</f>
        <v/>
      </c>
      <c r="E978" s="618"/>
      <c r="F978" s="619" t="str">
        <f>IF($B978="","",IFERROR(VLOOKUP($B978,SERVIÇOS!$A:$F,4,0),IFERROR(VLOOKUP($B978,'COMPOSIÇÕES COMPLEMENTARES '!$C:$K,6,0),"")))</f>
        <v/>
      </c>
      <c r="G978" s="619" t="str">
        <f>IF($B978="","",IFERROR(VLOOKUP($B978,SERVIÇOS!$A:$F,5,0),IFERROR(VLOOKUP($B978,'COMPOSIÇÕES COMPLEMENTARES '!$C:$K,7,0),"")))</f>
        <v/>
      </c>
      <c r="H978" s="619" t="str">
        <f t="shared" si="304"/>
        <v/>
      </c>
      <c r="I978" s="619" t="str">
        <f t="shared" si="311"/>
        <v/>
      </c>
      <c r="J978" s="619" t="str">
        <f t="shared" si="312"/>
        <v/>
      </c>
      <c r="K978" s="619" t="str">
        <f t="shared" si="313"/>
        <v/>
      </c>
      <c r="L978" s="619"/>
      <c r="N978" s="433"/>
      <c r="O978" s="434" t="str">
        <f t="shared" si="306"/>
        <v/>
      </c>
      <c r="P978" s="433"/>
      <c r="Q978" s="435" t="str">
        <f t="shared" si="307"/>
        <v/>
      </c>
      <c r="R978" s="433"/>
      <c r="S978" s="436" t="str">
        <f t="shared" si="308"/>
        <v/>
      </c>
      <c r="T978" s="437">
        <f ca="1">SUMIF($N$8:S$9,"QUANT.",N978:S978)</f>
        <v>0</v>
      </c>
      <c r="U978" s="438">
        <f t="shared" ca="1" si="303"/>
        <v>0</v>
      </c>
      <c r="V978" s="450" t="str">
        <f t="shared" si="305"/>
        <v/>
      </c>
      <c r="W978" s="451">
        <f t="shared" ca="1" si="309"/>
        <v>0</v>
      </c>
      <c r="X978" s="451" t="e">
        <f t="shared" ca="1" si="310"/>
        <v>#VALUE!</v>
      </c>
    </row>
    <row r="979" spans="1:24">
      <c r="A979" s="615"/>
      <c r="B979" s="621"/>
      <c r="C979" s="595" t="str">
        <f>IF($B979="","",IFERROR(VLOOKUP($B979,SERVIÇOS!$A:$F,2,0),IFERROR(VLOOKUP($B979,'COMPOSIÇÕES COMPLEMENTARES '!$C:$K,2,0),"")))</f>
        <v/>
      </c>
      <c r="D979" s="617" t="str">
        <f>IF($B979="","",IFERROR(VLOOKUP($B979,SERVIÇOS!$A:$F,3,0),IFERROR(VLOOKUP($B979,'COMPOSIÇÕES COMPLEMENTARES '!$C:$K,3,0),"")))</f>
        <v/>
      </c>
      <c r="E979" s="618"/>
      <c r="F979" s="619" t="str">
        <f>IF($B979="","",IFERROR(VLOOKUP($B979,SERVIÇOS!$A:$F,4,0),IFERROR(VLOOKUP($B979,'COMPOSIÇÕES COMPLEMENTARES '!$C:$K,6,0),"")))</f>
        <v/>
      </c>
      <c r="G979" s="619" t="str">
        <f>IF($B979="","",IFERROR(VLOOKUP($B979,SERVIÇOS!$A:$F,5,0),IFERROR(VLOOKUP($B979,'COMPOSIÇÕES COMPLEMENTARES '!$C:$K,7,0),"")))</f>
        <v/>
      </c>
      <c r="H979" s="619" t="str">
        <f t="shared" si="304"/>
        <v/>
      </c>
      <c r="I979" s="619" t="str">
        <f t="shared" si="311"/>
        <v/>
      </c>
      <c r="J979" s="619" t="str">
        <f t="shared" si="312"/>
        <v/>
      </c>
      <c r="K979" s="619" t="str">
        <f t="shared" si="313"/>
        <v/>
      </c>
      <c r="L979" s="619"/>
      <c r="N979" s="433"/>
      <c r="O979" s="434" t="str">
        <f t="shared" si="306"/>
        <v/>
      </c>
      <c r="P979" s="433"/>
      <c r="Q979" s="435" t="str">
        <f t="shared" si="307"/>
        <v/>
      </c>
      <c r="R979" s="433"/>
      <c r="S979" s="436" t="str">
        <f t="shared" si="308"/>
        <v/>
      </c>
      <c r="T979" s="437">
        <f ca="1">SUMIF($N$8:S$9,"QUANT.",N979:S979)</f>
        <v>0</v>
      </c>
      <c r="U979" s="438">
        <f t="shared" ca="1" si="303"/>
        <v>0</v>
      </c>
      <c r="V979" s="450" t="str">
        <f t="shared" si="305"/>
        <v/>
      </c>
      <c r="W979" s="451">
        <f t="shared" ca="1" si="309"/>
        <v>0</v>
      </c>
      <c r="X979" s="451" t="e">
        <f t="shared" ca="1" si="310"/>
        <v>#VALUE!</v>
      </c>
    </row>
    <row r="980" spans="1:24">
      <c r="A980" s="615"/>
      <c r="B980" s="621"/>
      <c r="C980" s="595" t="str">
        <f>IF($B980="","",IFERROR(VLOOKUP($B980,SERVIÇOS!$A:$F,2,0),IFERROR(VLOOKUP($B980,'COMPOSIÇÕES COMPLEMENTARES '!$C:$K,2,0),"")))</f>
        <v/>
      </c>
      <c r="D980" s="617" t="str">
        <f>IF($B980="","",IFERROR(VLOOKUP($B980,SERVIÇOS!$A:$F,3,0),IFERROR(VLOOKUP($B980,'COMPOSIÇÕES COMPLEMENTARES '!$C:$K,3,0),"")))</f>
        <v/>
      </c>
      <c r="E980" s="618"/>
      <c r="F980" s="619" t="str">
        <f>IF($B980="","",IFERROR(VLOOKUP($B980,SERVIÇOS!$A:$F,4,0),IFERROR(VLOOKUP($B980,'COMPOSIÇÕES COMPLEMENTARES '!$C:$K,6,0),"")))</f>
        <v/>
      </c>
      <c r="G980" s="619" t="str">
        <f>IF($B980="","",IFERROR(VLOOKUP($B980,SERVIÇOS!$A:$F,5,0),IFERROR(VLOOKUP($B980,'COMPOSIÇÕES COMPLEMENTARES '!$C:$K,7,0),"")))</f>
        <v/>
      </c>
      <c r="H980" s="619" t="str">
        <f t="shared" si="304"/>
        <v/>
      </c>
      <c r="I980" s="619" t="str">
        <f t="shared" si="311"/>
        <v/>
      </c>
      <c r="J980" s="619" t="str">
        <f t="shared" si="312"/>
        <v/>
      </c>
      <c r="K980" s="619" t="str">
        <f t="shared" si="313"/>
        <v/>
      </c>
      <c r="L980" s="619"/>
      <c r="N980" s="433"/>
      <c r="O980" s="434" t="str">
        <f t="shared" si="306"/>
        <v/>
      </c>
      <c r="P980" s="433"/>
      <c r="Q980" s="435" t="str">
        <f t="shared" si="307"/>
        <v/>
      </c>
      <c r="R980" s="433"/>
      <c r="S980" s="436" t="str">
        <f t="shared" si="308"/>
        <v/>
      </c>
      <c r="T980" s="437">
        <f ca="1">SUMIF($N$8:S$9,"QUANT.",N980:S980)</f>
        <v>0</v>
      </c>
      <c r="U980" s="438">
        <f t="shared" ca="1" si="303"/>
        <v>0</v>
      </c>
      <c r="V980" s="450" t="str">
        <f t="shared" si="305"/>
        <v/>
      </c>
      <c r="W980" s="451">
        <f t="shared" ca="1" si="309"/>
        <v>0</v>
      </c>
      <c r="X980" s="451" t="e">
        <f t="shared" ca="1" si="310"/>
        <v>#VALUE!</v>
      </c>
    </row>
    <row r="981" spans="1:24">
      <c r="A981" s="615"/>
      <c r="B981" s="621"/>
      <c r="C981" s="595" t="str">
        <f>IF($B981="","",IFERROR(VLOOKUP($B981,SERVIÇOS!$A:$F,2,0),IFERROR(VLOOKUP($B981,'COMPOSIÇÕES COMPLEMENTARES '!$C:$K,2,0),"")))</f>
        <v/>
      </c>
      <c r="D981" s="617" t="str">
        <f>IF($B981="","",IFERROR(VLOOKUP($B981,SERVIÇOS!$A:$F,3,0),IFERROR(VLOOKUP($B981,'COMPOSIÇÕES COMPLEMENTARES '!$C:$K,3,0),"")))</f>
        <v/>
      </c>
      <c r="E981" s="618"/>
      <c r="F981" s="619" t="str">
        <f>IF($B981="","",IFERROR(VLOOKUP($B981,SERVIÇOS!$A:$F,4,0),IFERROR(VLOOKUP($B981,'COMPOSIÇÕES COMPLEMENTARES '!$C:$K,6,0),"")))</f>
        <v/>
      </c>
      <c r="G981" s="619" t="str">
        <f>IF($B981="","",IFERROR(VLOOKUP($B981,SERVIÇOS!$A:$F,5,0),IFERROR(VLOOKUP($B981,'COMPOSIÇÕES COMPLEMENTARES '!$C:$K,7,0),"")))</f>
        <v/>
      </c>
      <c r="H981" s="619" t="str">
        <f t="shared" si="304"/>
        <v/>
      </c>
      <c r="I981" s="619" t="str">
        <f t="shared" si="311"/>
        <v/>
      </c>
      <c r="J981" s="619" t="str">
        <f t="shared" si="312"/>
        <v/>
      </c>
      <c r="K981" s="619" t="str">
        <f t="shared" si="313"/>
        <v/>
      </c>
      <c r="L981" s="619"/>
      <c r="N981" s="433"/>
      <c r="O981" s="434" t="str">
        <f t="shared" si="306"/>
        <v/>
      </c>
      <c r="P981" s="433"/>
      <c r="Q981" s="435" t="str">
        <f t="shared" si="307"/>
        <v/>
      </c>
      <c r="R981" s="433"/>
      <c r="S981" s="436" t="str">
        <f t="shared" si="308"/>
        <v/>
      </c>
      <c r="T981" s="437">
        <f ca="1">SUMIF($N$8:S$9,"QUANT.",N981:S981)</f>
        <v>0</v>
      </c>
      <c r="U981" s="438">
        <f t="shared" ca="1" si="303"/>
        <v>0</v>
      </c>
      <c r="V981" s="450" t="str">
        <f t="shared" si="305"/>
        <v/>
      </c>
      <c r="W981" s="451">
        <f t="shared" ca="1" si="309"/>
        <v>0</v>
      </c>
      <c r="X981" s="451" t="e">
        <f t="shared" ca="1" si="310"/>
        <v>#VALUE!</v>
      </c>
    </row>
    <row r="982" spans="1:24">
      <c r="A982" s="615"/>
      <c r="B982" s="621"/>
      <c r="C982" s="595" t="str">
        <f>IF($B982="","",IFERROR(VLOOKUP($B982,SERVIÇOS!$A:$F,2,0),IFERROR(VLOOKUP($B982,'COMPOSIÇÕES COMPLEMENTARES '!$C:$K,2,0),"")))</f>
        <v/>
      </c>
      <c r="D982" s="617" t="str">
        <f>IF($B982="","",IFERROR(VLOOKUP($B982,SERVIÇOS!$A:$F,3,0),IFERROR(VLOOKUP($B982,'COMPOSIÇÕES COMPLEMENTARES '!$C:$K,3,0),"")))</f>
        <v/>
      </c>
      <c r="E982" s="618"/>
      <c r="F982" s="619" t="str">
        <f>IF($B982="","",IFERROR(VLOOKUP($B982,SERVIÇOS!$A:$F,4,0),IFERROR(VLOOKUP($B982,'COMPOSIÇÕES COMPLEMENTARES '!$C:$K,6,0),"")))</f>
        <v/>
      </c>
      <c r="G982" s="619" t="str">
        <f>IF($B982="","",IFERROR(VLOOKUP($B982,SERVIÇOS!$A:$F,5,0),IFERROR(VLOOKUP($B982,'COMPOSIÇÕES COMPLEMENTARES '!$C:$K,7,0),"")))</f>
        <v/>
      </c>
      <c r="H982" s="619" t="str">
        <f t="shared" si="304"/>
        <v/>
      </c>
      <c r="I982" s="619" t="str">
        <f t="shared" si="311"/>
        <v/>
      </c>
      <c r="J982" s="619" t="str">
        <f t="shared" si="312"/>
        <v/>
      </c>
      <c r="K982" s="619" t="str">
        <f t="shared" si="313"/>
        <v/>
      </c>
      <c r="L982" s="619"/>
      <c r="N982" s="433"/>
      <c r="O982" s="434" t="str">
        <f t="shared" si="306"/>
        <v/>
      </c>
      <c r="P982" s="433"/>
      <c r="Q982" s="435" t="str">
        <f t="shared" si="307"/>
        <v/>
      </c>
      <c r="R982" s="433"/>
      <c r="S982" s="436" t="str">
        <f t="shared" si="308"/>
        <v/>
      </c>
      <c r="T982" s="437">
        <f ca="1">SUMIF($N$8:S$9,"QUANT.",N982:S982)</f>
        <v>0</v>
      </c>
      <c r="U982" s="438">
        <f t="shared" ca="1" si="303"/>
        <v>0</v>
      </c>
      <c r="V982" s="450" t="str">
        <f t="shared" si="305"/>
        <v/>
      </c>
      <c r="W982" s="451">
        <f t="shared" ca="1" si="309"/>
        <v>0</v>
      </c>
      <c r="X982" s="451" t="e">
        <f t="shared" ca="1" si="310"/>
        <v>#VALUE!</v>
      </c>
    </row>
    <row r="983" spans="1:24">
      <c r="A983" s="615"/>
      <c r="B983" s="621"/>
      <c r="C983" s="595" t="str">
        <f>IF($B983="","",IFERROR(VLOOKUP($B983,SERVIÇOS!$A:$F,2,0),IFERROR(VLOOKUP($B983,'COMPOSIÇÕES COMPLEMENTARES '!$C:$K,2,0),"")))</f>
        <v/>
      </c>
      <c r="D983" s="617" t="str">
        <f>IF($B983="","",IFERROR(VLOOKUP($B983,SERVIÇOS!$A:$F,3,0),IFERROR(VLOOKUP($B983,'COMPOSIÇÕES COMPLEMENTARES '!$C:$K,3,0),"")))</f>
        <v/>
      </c>
      <c r="E983" s="618"/>
      <c r="F983" s="619" t="str">
        <f>IF($B983="","",IFERROR(VLOOKUP($B983,SERVIÇOS!$A:$F,4,0),IFERROR(VLOOKUP($B983,'COMPOSIÇÕES COMPLEMENTARES '!$C:$K,6,0),"")))</f>
        <v/>
      </c>
      <c r="G983" s="619" t="str">
        <f>IF($B983="","",IFERROR(VLOOKUP($B983,SERVIÇOS!$A:$F,5,0),IFERROR(VLOOKUP($B983,'COMPOSIÇÕES COMPLEMENTARES '!$C:$K,7,0),"")))</f>
        <v/>
      </c>
      <c r="H983" s="619" t="str">
        <f t="shared" si="304"/>
        <v/>
      </c>
      <c r="I983" s="619" t="str">
        <f t="shared" si="311"/>
        <v/>
      </c>
      <c r="J983" s="619" t="str">
        <f t="shared" si="312"/>
        <v/>
      </c>
      <c r="K983" s="619" t="str">
        <f t="shared" si="313"/>
        <v/>
      </c>
      <c r="L983" s="619"/>
      <c r="N983" s="433"/>
      <c r="O983" s="434" t="str">
        <f t="shared" si="306"/>
        <v/>
      </c>
      <c r="P983" s="433"/>
      <c r="Q983" s="435" t="str">
        <f t="shared" si="307"/>
        <v/>
      </c>
      <c r="R983" s="433"/>
      <c r="S983" s="436" t="str">
        <f t="shared" si="308"/>
        <v/>
      </c>
      <c r="T983" s="437">
        <f ca="1">SUMIF($N$8:S$9,"QUANT.",N983:S983)</f>
        <v>0</v>
      </c>
      <c r="U983" s="438">
        <f t="shared" ca="1" si="303"/>
        <v>0</v>
      </c>
      <c r="V983" s="450" t="str">
        <f t="shared" si="305"/>
        <v/>
      </c>
      <c r="W983" s="451">
        <f t="shared" ca="1" si="309"/>
        <v>0</v>
      </c>
      <c r="X983" s="451" t="e">
        <f t="shared" ca="1" si="310"/>
        <v>#VALUE!</v>
      </c>
    </row>
    <row r="984" spans="1:24">
      <c r="A984" s="615"/>
      <c r="B984" s="621"/>
      <c r="C984" s="595" t="str">
        <f>IF($B984="","",IFERROR(VLOOKUP($B984,SERVIÇOS!$A:$F,2,0),IFERROR(VLOOKUP($B984,'COMPOSIÇÕES COMPLEMENTARES '!$C:$K,2,0),"")))</f>
        <v/>
      </c>
      <c r="D984" s="617" t="str">
        <f>IF($B984="","",IFERROR(VLOOKUP($B984,SERVIÇOS!$A:$F,3,0),IFERROR(VLOOKUP($B984,'COMPOSIÇÕES COMPLEMENTARES '!$C:$K,3,0),"")))</f>
        <v/>
      </c>
      <c r="E984" s="618"/>
      <c r="F984" s="619" t="str">
        <f>IF($B984="","",IFERROR(VLOOKUP($B984,SERVIÇOS!$A:$F,4,0),IFERROR(VLOOKUP($B984,'COMPOSIÇÕES COMPLEMENTARES '!$C:$K,6,0),"")))</f>
        <v/>
      </c>
      <c r="G984" s="619" t="str">
        <f>IF($B984="","",IFERROR(VLOOKUP($B984,SERVIÇOS!$A:$F,5,0),IFERROR(VLOOKUP($B984,'COMPOSIÇÕES COMPLEMENTARES '!$C:$K,7,0),"")))</f>
        <v/>
      </c>
      <c r="H984" s="619" t="str">
        <f t="shared" si="304"/>
        <v/>
      </c>
      <c r="I984" s="619" t="str">
        <f t="shared" si="311"/>
        <v/>
      </c>
      <c r="J984" s="619" t="str">
        <f t="shared" si="312"/>
        <v/>
      </c>
      <c r="K984" s="619" t="str">
        <f t="shared" si="313"/>
        <v/>
      </c>
      <c r="L984" s="619"/>
      <c r="N984" s="433"/>
      <c r="O984" s="434" t="str">
        <f t="shared" si="306"/>
        <v/>
      </c>
      <c r="P984" s="433"/>
      <c r="Q984" s="435" t="str">
        <f t="shared" si="307"/>
        <v/>
      </c>
      <c r="R984" s="433"/>
      <c r="S984" s="436" t="str">
        <f t="shared" si="308"/>
        <v/>
      </c>
      <c r="T984" s="437">
        <f ca="1">SUMIF($N$8:S$9,"QUANT.",N984:S984)</f>
        <v>0</v>
      </c>
      <c r="U984" s="438">
        <f t="shared" ca="1" si="303"/>
        <v>0</v>
      </c>
      <c r="V984" s="450" t="str">
        <f t="shared" si="305"/>
        <v/>
      </c>
      <c r="W984" s="451">
        <f t="shared" ca="1" si="309"/>
        <v>0</v>
      </c>
      <c r="X984" s="451" t="e">
        <f t="shared" ca="1" si="310"/>
        <v>#VALUE!</v>
      </c>
    </row>
    <row r="985" spans="1:24">
      <c r="A985" s="615"/>
      <c r="B985" s="621"/>
      <c r="C985" s="595" t="str">
        <f>IF($B985="","",IFERROR(VLOOKUP($B985,SERVIÇOS!$A:$F,2,0),IFERROR(VLOOKUP($B985,'COMPOSIÇÕES COMPLEMENTARES '!$C:$K,2,0),"")))</f>
        <v/>
      </c>
      <c r="D985" s="617" t="str">
        <f>IF($B985="","",IFERROR(VLOOKUP($B985,SERVIÇOS!$A:$F,3,0),IFERROR(VLOOKUP($B985,'COMPOSIÇÕES COMPLEMENTARES '!$C:$K,3,0),"")))</f>
        <v/>
      </c>
      <c r="E985" s="618"/>
      <c r="F985" s="619" t="str">
        <f>IF($B985="","",IFERROR(VLOOKUP($B985,SERVIÇOS!$A:$F,4,0),IFERROR(VLOOKUP($B985,'COMPOSIÇÕES COMPLEMENTARES '!$C:$K,6,0),"")))</f>
        <v/>
      </c>
      <c r="G985" s="619" t="str">
        <f>IF($B985="","",IFERROR(VLOOKUP($B985,SERVIÇOS!$A:$F,5,0),IFERROR(VLOOKUP($B985,'COMPOSIÇÕES COMPLEMENTARES '!$C:$K,7,0),"")))</f>
        <v/>
      </c>
      <c r="H985" s="619" t="str">
        <f t="shared" si="304"/>
        <v/>
      </c>
      <c r="I985" s="619" t="str">
        <f t="shared" si="311"/>
        <v/>
      </c>
      <c r="J985" s="619" t="str">
        <f t="shared" si="312"/>
        <v/>
      </c>
      <c r="K985" s="619" t="str">
        <f t="shared" si="313"/>
        <v/>
      </c>
      <c r="L985" s="619"/>
      <c r="N985" s="433"/>
      <c r="O985" s="434" t="str">
        <f t="shared" si="306"/>
        <v/>
      </c>
      <c r="P985" s="433"/>
      <c r="Q985" s="435" t="str">
        <f t="shared" si="307"/>
        <v/>
      </c>
      <c r="R985" s="433"/>
      <c r="S985" s="436" t="str">
        <f t="shared" si="308"/>
        <v/>
      </c>
      <c r="T985" s="437">
        <f ca="1">SUMIF($N$8:S$9,"QUANT.",N985:S985)</f>
        <v>0</v>
      </c>
      <c r="U985" s="438">
        <f t="shared" ca="1" si="303"/>
        <v>0</v>
      </c>
      <c r="V985" s="450" t="str">
        <f t="shared" si="305"/>
        <v/>
      </c>
      <c r="W985" s="451">
        <f t="shared" ca="1" si="309"/>
        <v>0</v>
      </c>
      <c r="X985" s="451" t="e">
        <f t="shared" ca="1" si="310"/>
        <v>#VALUE!</v>
      </c>
    </row>
    <row r="986" spans="1:24">
      <c r="B986" s="115"/>
    </row>
    <row r="987" spans="1:24">
      <c r="B987" s="115"/>
    </row>
    <row r="988" spans="1:24">
      <c r="B988" s="115"/>
    </row>
    <row r="989" spans="1:24">
      <c r="B989" s="115"/>
    </row>
    <row r="990" spans="1:24">
      <c r="B990" s="115"/>
    </row>
    <row r="991" spans="1:24">
      <c r="B991" s="115"/>
    </row>
    <row r="992" spans="1:24">
      <c r="B992" s="115"/>
    </row>
    <row r="993" spans="2:2">
      <c r="B993" s="115"/>
    </row>
    <row r="994" spans="2:2">
      <c r="B994" s="115"/>
    </row>
    <row r="995" spans="2:2">
      <c r="B995" s="115"/>
    </row>
    <row r="996" spans="2:2">
      <c r="B996" s="115"/>
    </row>
    <row r="997" spans="2:2">
      <c r="B997" s="115"/>
    </row>
    <row r="998" spans="2:2">
      <c r="B998" s="115"/>
    </row>
    <row r="999" spans="2:2">
      <c r="B999" s="115"/>
    </row>
    <row r="1000" spans="2:2">
      <c r="B1000" s="115"/>
    </row>
    <row r="1001" spans="2:2">
      <c r="B1001" s="115"/>
    </row>
    <row r="1002" spans="2:2">
      <c r="B1002" s="115"/>
    </row>
    <row r="1003" spans="2:2">
      <c r="B1003" s="115"/>
    </row>
    <row r="1004" spans="2:2">
      <c r="B1004" s="115"/>
    </row>
    <row r="1005" spans="2:2">
      <c r="B1005" s="115"/>
    </row>
    <row r="1006" spans="2:2">
      <c r="B1006" s="115"/>
    </row>
    <row r="1007" spans="2:2">
      <c r="B1007" s="115"/>
    </row>
    <row r="1008" spans="2:2">
      <c r="B1008" s="115"/>
    </row>
    <row r="1009" spans="2:2">
      <c r="B1009" s="115"/>
    </row>
    <row r="1010" spans="2:2">
      <c r="B1010" s="115"/>
    </row>
    <row r="1011" spans="2:2">
      <c r="B1011" s="115"/>
    </row>
    <row r="1012" spans="2:2">
      <c r="B1012" s="115"/>
    </row>
    <row r="1013" spans="2:2">
      <c r="B1013" s="115"/>
    </row>
    <row r="1014" spans="2:2">
      <c r="B1014" s="115"/>
    </row>
    <row r="1015" spans="2:2">
      <c r="B1015" s="115"/>
    </row>
    <row r="1016" spans="2:2">
      <c r="B1016" s="115"/>
    </row>
    <row r="1017" spans="2:2">
      <c r="B1017" s="115"/>
    </row>
    <row r="1018" spans="2:2">
      <c r="B1018" s="115"/>
    </row>
    <row r="1019" spans="2:2">
      <c r="B1019" s="115"/>
    </row>
    <row r="1020" spans="2:2">
      <c r="B1020" s="115"/>
    </row>
    <row r="1021" spans="2:2">
      <c r="B1021" s="115"/>
    </row>
    <row r="1022" spans="2:2">
      <c r="B1022" s="115"/>
    </row>
    <row r="1023" spans="2:2">
      <c r="B1023" s="115"/>
    </row>
    <row r="1024" spans="2:2">
      <c r="B1024" s="115"/>
    </row>
    <row r="1025" spans="2:2">
      <c r="B1025" s="115"/>
    </row>
    <row r="1026" spans="2:2">
      <c r="B1026" s="115"/>
    </row>
    <row r="1027" spans="2:2">
      <c r="B1027" s="115"/>
    </row>
    <row r="1028" spans="2:2">
      <c r="B1028" s="115"/>
    </row>
    <row r="1029" spans="2:2">
      <c r="B1029" s="115"/>
    </row>
    <row r="1030" spans="2:2">
      <c r="B1030" s="115"/>
    </row>
    <row r="1031" spans="2:2">
      <c r="B1031" s="115"/>
    </row>
    <row r="1032" spans="2:2">
      <c r="B1032" s="115"/>
    </row>
    <row r="1033" spans="2:2">
      <c r="B1033" s="115"/>
    </row>
    <row r="1034" spans="2:2">
      <c r="B1034" s="115"/>
    </row>
    <row r="1035" spans="2:2">
      <c r="B1035" s="115"/>
    </row>
    <row r="1036" spans="2:2">
      <c r="B1036" s="115"/>
    </row>
    <row r="1037" spans="2:2">
      <c r="B1037" s="115"/>
    </row>
    <row r="1038" spans="2:2">
      <c r="B1038" s="115"/>
    </row>
    <row r="1039" spans="2:2">
      <c r="B1039" s="115"/>
    </row>
    <row r="1040" spans="2:2">
      <c r="B1040" s="115"/>
    </row>
    <row r="1041" spans="2:2">
      <c r="B1041" s="115"/>
    </row>
    <row r="1042" spans="2:2">
      <c r="B1042" s="115"/>
    </row>
    <row r="1043" spans="2:2">
      <c r="B1043" s="115"/>
    </row>
    <row r="1044" spans="2:2">
      <c r="B1044" s="115"/>
    </row>
    <row r="1045" spans="2:2">
      <c r="B1045" s="115"/>
    </row>
    <row r="1046" spans="2:2">
      <c r="B1046" s="115"/>
    </row>
    <row r="1047" spans="2:2">
      <c r="B1047" s="115"/>
    </row>
    <row r="1048" spans="2:2">
      <c r="B1048" s="115"/>
    </row>
    <row r="1049" spans="2:2">
      <c r="B1049" s="115"/>
    </row>
    <row r="1050" spans="2:2">
      <c r="B1050" s="115"/>
    </row>
    <row r="1051" spans="2:2">
      <c r="B1051" s="115"/>
    </row>
    <row r="1052" spans="2:2">
      <c r="B1052" s="115"/>
    </row>
    <row r="1053" spans="2:2">
      <c r="B1053" s="115"/>
    </row>
    <row r="1054" spans="2:2">
      <c r="B1054" s="115"/>
    </row>
    <row r="1055" spans="2:2">
      <c r="B1055" s="115"/>
    </row>
    <row r="1056" spans="2:2">
      <c r="B1056" s="115"/>
    </row>
    <row r="1057" spans="2:2">
      <c r="B1057" s="115"/>
    </row>
    <row r="1058" spans="2:2">
      <c r="B1058" s="115"/>
    </row>
    <row r="1059" spans="2:2">
      <c r="B1059" s="115"/>
    </row>
    <row r="1060" spans="2:2">
      <c r="B1060" s="115"/>
    </row>
    <row r="1061" spans="2:2">
      <c r="B1061" s="115"/>
    </row>
    <row r="1062" spans="2:2">
      <c r="B1062" s="115"/>
    </row>
    <row r="1063" spans="2:2">
      <c r="B1063" s="115"/>
    </row>
    <row r="1064" spans="2:2">
      <c r="B1064" s="115"/>
    </row>
    <row r="1065" spans="2:2">
      <c r="B1065" s="115"/>
    </row>
    <row r="1066" spans="2:2">
      <c r="B1066" s="115"/>
    </row>
    <row r="1067" spans="2:2">
      <c r="B1067" s="115"/>
    </row>
    <row r="1068" spans="2:2">
      <c r="B1068" s="115"/>
    </row>
    <row r="1069" spans="2:2">
      <c r="B1069" s="115"/>
    </row>
    <row r="1070" spans="2:2">
      <c r="B1070" s="115"/>
    </row>
    <row r="1071" spans="2:2">
      <c r="B1071" s="115"/>
    </row>
    <row r="1072" spans="2:2">
      <c r="B1072" s="115"/>
    </row>
    <row r="1073" spans="2:2">
      <c r="B1073" s="115"/>
    </row>
    <row r="1074" spans="2:2">
      <c r="B1074" s="115"/>
    </row>
    <row r="1075" spans="2:2">
      <c r="B1075" s="115"/>
    </row>
    <row r="1076" spans="2:2">
      <c r="B1076" s="115"/>
    </row>
    <row r="1077" spans="2:2">
      <c r="B1077" s="115"/>
    </row>
    <row r="1078" spans="2:2">
      <c r="B1078" s="115"/>
    </row>
    <row r="1079" spans="2:2">
      <c r="B1079" s="115"/>
    </row>
    <row r="1080" spans="2:2">
      <c r="B1080" s="115"/>
    </row>
    <row r="1081" spans="2:2">
      <c r="B1081" s="115"/>
    </row>
    <row r="1082" spans="2:2">
      <c r="B1082" s="115"/>
    </row>
    <row r="1083" spans="2:2">
      <c r="B1083" s="115"/>
    </row>
    <row r="1084" spans="2:2">
      <c r="B1084" s="115"/>
    </row>
    <row r="1085" spans="2:2">
      <c r="B1085" s="115"/>
    </row>
    <row r="1086" spans="2:2">
      <c r="B1086" s="115"/>
    </row>
    <row r="1087" spans="2:2">
      <c r="B1087" s="115"/>
    </row>
    <row r="1088" spans="2:2">
      <c r="B1088" s="115"/>
    </row>
    <row r="1089" spans="2:2">
      <c r="B1089" s="115"/>
    </row>
    <row r="1090" spans="2:2">
      <c r="B1090" s="115"/>
    </row>
    <row r="1091" spans="2:2">
      <c r="B1091" s="115"/>
    </row>
    <row r="1092" spans="2:2">
      <c r="B1092" s="115"/>
    </row>
    <row r="1093" spans="2:2">
      <c r="B1093" s="115"/>
    </row>
    <row r="1094" spans="2:2">
      <c r="B1094" s="115"/>
    </row>
    <row r="1095" spans="2:2">
      <c r="B1095" s="115"/>
    </row>
    <row r="1096" spans="2:2">
      <c r="B1096" s="115"/>
    </row>
    <row r="1097" spans="2:2">
      <c r="B1097" s="115"/>
    </row>
    <row r="1098" spans="2:2">
      <c r="B1098" s="115"/>
    </row>
    <row r="1099" spans="2:2">
      <c r="B1099" s="115"/>
    </row>
    <row r="1100" spans="2:2">
      <c r="B1100" s="115"/>
    </row>
    <row r="1101" spans="2:2">
      <c r="B1101" s="115"/>
    </row>
    <row r="1102" spans="2:2">
      <c r="B1102" s="115"/>
    </row>
    <row r="1103" spans="2:2">
      <c r="B1103" s="115"/>
    </row>
    <row r="1104" spans="2:2">
      <c r="B1104" s="115"/>
    </row>
    <row r="1105" spans="2:2">
      <c r="B1105" s="115"/>
    </row>
    <row r="1106" spans="2:2">
      <c r="B1106" s="115"/>
    </row>
    <row r="1107" spans="2:2">
      <c r="B1107" s="115"/>
    </row>
    <row r="1108" spans="2:2">
      <c r="B1108" s="115"/>
    </row>
    <row r="1109" spans="2:2">
      <c r="B1109" s="115"/>
    </row>
    <row r="1110" spans="2:2">
      <c r="B1110" s="115"/>
    </row>
    <row r="1111" spans="2:2">
      <c r="B1111" s="115"/>
    </row>
    <row r="1112" spans="2:2">
      <c r="B1112" s="115"/>
    </row>
    <row r="1113" spans="2:2">
      <c r="B1113" s="115"/>
    </row>
  </sheetData>
  <mergeCells count="18">
    <mergeCell ref="T4:U4"/>
    <mergeCell ref="X7:X8"/>
    <mergeCell ref="W3:W4"/>
    <mergeCell ref="T5:U5"/>
    <mergeCell ref="N6:O6"/>
    <mergeCell ref="P6:Q6"/>
    <mergeCell ref="R6:S6"/>
    <mergeCell ref="E3:H3"/>
    <mergeCell ref="D5:E5"/>
    <mergeCell ref="E4:G4"/>
    <mergeCell ref="D6:E6"/>
    <mergeCell ref="F6:H6"/>
    <mergeCell ref="F5:H5"/>
    <mergeCell ref="K2:L2"/>
    <mergeCell ref="K3:L3"/>
    <mergeCell ref="K4:L4"/>
    <mergeCell ref="K5:L5"/>
    <mergeCell ref="K6:L6"/>
  </mergeCells>
  <conditionalFormatting sqref="N10:N12 N14:N22 N38:N48 N50:N58 N216:N227 N229:N985 N207:N214 N60:N69 P60:P69 R60:R69 N186:N198 N200:N205 P200:P205 R200:R205 N24:N36 P24:P36 R24:R36 R110:R184 P110:P184 N110:N184">
    <cfRule type="expression" dxfId="19" priority="15">
      <formula>$Y10="OK"</formula>
    </cfRule>
  </conditionalFormatting>
  <conditionalFormatting sqref="N71:N99 P71:P99 R71:R99 N101:N108 P101:P108 R101:R108">
    <cfRule type="expression" dxfId="18" priority="18">
      <formula>$Y71="OK"</formula>
    </cfRule>
  </conditionalFormatting>
  <conditionalFormatting sqref="P10:P12 P14:P22 P38:P48 P50:P58 P216:P227 P229:P985 P207:P214 P186:P198">
    <cfRule type="expression" dxfId="17" priority="14">
      <formula>$Y10="OK"</formula>
    </cfRule>
  </conditionalFormatting>
  <conditionalFormatting sqref="R10:R12 R14:R22 R38:R48 R50:R58 R216:R227 R229:R985 R207:R214 R186:R198">
    <cfRule type="expression" dxfId="16" priority="13">
      <formula>$Y10="OK"</formula>
    </cfRule>
  </conditionalFormatting>
  <conditionalFormatting sqref="V10:V12 V14:V22 V38:V48 V50:V58 V71:V99 V101:V108 V216:V227 V229:V985 V207:V214 V60:V69 V186:V198 V200:V205 V24:V36 V110:V184">
    <cfRule type="cellIs" dxfId="15" priority="1" operator="equal">
      <formula>"ALERTA!"</formula>
    </cfRule>
    <cfRule type="cellIs" dxfId="14" priority="2" operator="equal">
      <formula>"ALERTA!"</formula>
    </cfRule>
    <cfRule type="cellIs" dxfId="13" priority="3" operator="equal">
      <formula>"ALERTA!"</formula>
    </cfRule>
    <cfRule type="cellIs" dxfId="12" priority="4" operator="equal">
      <formula>"ALERTA!"</formula>
    </cfRule>
    <cfRule type="cellIs" dxfId="11" priority="5" operator="equal">
      <formula>"MEDIR"</formula>
    </cfRule>
    <cfRule type="cellIs" dxfId="10" priority="6" operator="equal">
      <formula>"OK"</formula>
    </cfRule>
    <cfRule type="cellIs" dxfId="9" priority="7" operator="equal">
      <formula>"ALERTA!"</formula>
    </cfRule>
    <cfRule type="cellIs" dxfId="8" priority="8" operator="equal">
      <formula>"MEDIR"</formula>
    </cfRule>
    <cfRule type="cellIs" dxfId="7" priority="9" operator="equal">
      <formula>"OK"</formula>
    </cfRule>
    <cfRule type="cellIs" dxfId="6" priority="10" operator="equal">
      <formula>"""OK"""</formula>
    </cfRule>
    <cfRule type="cellIs" dxfId="5" priority="11" operator="equal">
      <formula>"OK"</formula>
    </cfRule>
    <cfRule type="cellIs" dxfId="4" priority="12" operator="equal">
      <formula>0</formula>
    </cfRule>
  </conditionalFormatting>
  <hyperlinks>
    <hyperlink ref="C15" r:id="rId1" display="De acordo com o manual de placas técnicas de obras de edificações"/>
  </hyperlinks>
  <printOptions horizontalCentered="1" gridLines="1"/>
  <pageMargins left="0.19685039370078741" right="0.19685039370078741" top="1.1811023622047245" bottom="0.98425196850393704" header="0.98425196850393704" footer="0"/>
  <pageSetup paperSize="9" scale="68" firstPageNumber="0" fitToHeight="0" orientation="landscape" r:id="rId2"/>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G8569"/>
  <sheetViews>
    <sheetView view="pageBreakPreview" zoomScaleNormal="100" zoomScaleSheetLayoutView="100" workbookViewId="0">
      <pane xSplit="6" ySplit="4" topLeftCell="G2081" activePane="bottomRight" state="frozen"/>
      <selection pane="topRight" activeCell="G1" sqref="G1"/>
      <selection pane="bottomLeft" activeCell="A5" sqref="A5"/>
      <selection pane="bottomRight" activeCell="B2075" sqref="B2075"/>
    </sheetView>
  </sheetViews>
  <sheetFormatPr defaultRowHeight="15"/>
  <cols>
    <col min="1" max="1" width="8.85546875" style="89" customWidth="1"/>
    <col min="2" max="2" width="85.7109375" style="17" customWidth="1"/>
    <col min="3" max="3" width="8.7109375" style="18" customWidth="1"/>
    <col min="4" max="4" width="13.28515625" style="406" customWidth="1"/>
    <col min="5" max="6" width="13.28515625" style="390" customWidth="1"/>
    <col min="7" max="16384" width="9.140625" style="17"/>
  </cols>
  <sheetData>
    <row r="1" spans="1:7" s="528" customFormat="1" ht="61.5" customHeight="1" thickBot="1">
      <c r="A1" s="241"/>
      <c r="B1" s="526"/>
      <c r="C1" s="18"/>
      <c r="D1" s="527"/>
      <c r="E1" s="527"/>
      <c r="F1" s="527"/>
    </row>
    <row r="2" spans="1:7" ht="15" customHeight="1" thickBot="1">
      <c r="A2" s="776" t="s">
        <v>89</v>
      </c>
      <c r="B2" s="778" t="s">
        <v>143</v>
      </c>
      <c r="C2" s="780" t="s">
        <v>92</v>
      </c>
      <c r="D2" s="781" t="s">
        <v>90</v>
      </c>
      <c r="E2" s="782"/>
      <c r="F2" s="782"/>
    </row>
    <row r="3" spans="1:7" ht="15" customHeight="1">
      <c r="A3" s="777"/>
      <c r="B3" s="779"/>
      <c r="C3" s="779"/>
      <c r="D3" s="407" t="s">
        <v>146</v>
      </c>
      <c r="E3" s="407" t="s">
        <v>147</v>
      </c>
      <c r="F3" s="408" t="s">
        <v>132</v>
      </c>
    </row>
    <row r="4" spans="1:7" ht="15.75">
      <c r="A4" s="409"/>
      <c r="B4" s="410" t="s">
        <v>147</v>
      </c>
      <c r="C4" s="411"/>
      <c r="D4" s="412"/>
      <c r="E4" s="412"/>
      <c r="F4" s="412"/>
    </row>
    <row r="5" spans="1:7">
      <c r="A5" s="409"/>
      <c r="B5" s="413" t="s">
        <v>11239</v>
      </c>
      <c r="C5" s="411"/>
      <c r="D5" s="412"/>
      <c r="E5" s="412"/>
      <c r="F5" s="412"/>
    </row>
    <row r="6" spans="1:7">
      <c r="A6" s="414">
        <v>101374</v>
      </c>
      <c r="B6" s="415" t="s">
        <v>5229</v>
      </c>
      <c r="C6" s="416" t="s">
        <v>11230</v>
      </c>
      <c r="D6" s="417">
        <v>1484.9</v>
      </c>
      <c r="E6" s="417">
        <v>3012.1</v>
      </c>
      <c r="F6" s="417">
        <v>4497</v>
      </c>
      <c r="G6" s="390"/>
    </row>
    <row r="7" spans="1:7">
      <c r="A7" s="414">
        <v>101375</v>
      </c>
      <c r="B7" s="415" t="s">
        <v>5230</v>
      </c>
      <c r="C7" s="416" t="s">
        <v>11230</v>
      </c>
      <c r="D7" s="417">
        <v>1481.46</v>
      </c>
      <c r="E7" s="417">
        <v>3332.5</v>
      </c>
      <c r="F7" s="417">
        <v>4813.96</v>
      </c>
    </row>
    <row r="8" spans="1:7">
      <c r="A8" s="414">
        <v>101376</v>
      </c>
      <c r="B8" s="415" t="s">
        <v>5231</v>
      </c>
      <c r="C8" s="416" t="s">
        <v>11230</v>
      </c>
      <c r="D8" s="417">
        <v>1259.81</v>
      </c>
      <c r="E8" s="417">
        <v>2831.64</v>
      </c>
      <c r="F8" s="417">
        <v>4091.45</v>
      </c>
    </row>
    <row r="9" spans="1:7">
      <c r="A9" s="414">
        <v>101377</v>
      </c>
      <c r="B9" s="415" t="s">
        <v>5232</v>
      </c>
      <c r="C9" s="416" t="s">
        <v>11230</v>
      </c>
      <c r="D9" s="417">
        <v>1484.9</v>
      </c>
      <c r="E9" s="417">
        <v>3266.6</v>
      </c>
      <c r="F9" s="417">
        <v>4751.5</v>
      </c>
    </row>
    <row r="10" spans="1:7">
      <c r="A10" s="414">
        <v>101378</v>
      </c>
      <c r="B10" s="415" t="s">
        <v>5233</v>
      </c>
      <c r="C10" s="416" t="s">
        <v>11230</v>
      </c>
      <c r="D10" s="417">
        <v>1737.4</v>
      </c>
      <c r="E10" s="417">
        <v>3274.85</v>
      </c>
      <c r="F10" s="417">
        <v>5012.25</v>
      </c>
    </row>
    <row r="11" spans="1:7">
      <c r="A11" s="414">
        <v>101379</v>
      </c>
      <c r="B11" s="415" t="s">
        <v>5234</v>
      </c>
      <c r="C11" s="416" t="s">
        <v>11230</v>
      </c>
      <c r="D11" s="417">
        <v>1484.9</v>
      </c>
      <c r="E11" s="417">
        <v>3266.6</v>
      </c>
      <c r="F11" s="417">
        <v>4751.5</v>
      </c>
    </row>
    <row r="12" spans="1:7">
      <c r="A12" s="414">
        <v>101380</v>
      </c>
      <c r="B12" s="415" t="s">
        <v>5235</v>
      </c>
      <c r="C12" s="416" t="s">
        <v>11230</v>
      </c>
      <c r="D12" s="417">
        <v>1451.4099999999999</v>
      </c>
      <c r="E12" s="417">
        <v>3266.41</v>
      </c>
      <c r="F12" s="417">
        <v>4717.82</v>
      </c>
    </row>
    <row r="13" spans="1:7">
      <c r="A13" s="414">
        <v>93563</v>
      </c>
      <c r="B13" s="415" t="s">
        <v>5236</v>
      </c>
      <c r="C13" s="416" t="s">
        <v>11230</v>
      </c>
      <c r="D13" s="417">
        <v>379.74000000000069</v>
      </c>
      <c r="E13" s="417">
        <v>4245.2299999999996</v>
      </c>
      <c r="F13" s="417">
        <v>4624.97</v>
      </c>
    </row>
    <row r="14" spans="1:7">
      <c r="A14" s="414">
        <v>93564</v>
      </c>
      <c r="B14" s="415" t="s">
        <v>5237</v>
      </c>
      <c r="C14" s="416" t="s">
        <v>11230</v>
      </c>
      <c r="D14" s="417">
        <v>379.73999999999978</v>
      </c>
      <c r="E14" s="417">
        <v>3793.87</v>
      </c>
      <c r="F14" s="417">
        <v>4173.6099999999997</v>
      </c>
    </row>
    <row r="15" spans="1:7">
      <c r="A15" s="414">
        <v>101381</v>
      </c>
      <c r="B15" s="415" t="s">
        <v>5238</v>
      </c>
      <c r="C15" s="416" t="s">
        <v>11230</v>
      </c>
      <c r="D15" s="417">
        <v>1484.8999999999996</v>
      </c>
      <c r="E15" s="417">
        <v>4266.75</v>
      </c>
      <c r="F15" s="417">
        <v>5751.65</v>
      </c>
    </row>
    <row r="16" spans="1:7">
      <c r="A16" s="414">
        <v>93569</v>
      </c>
      <c r="B16" s="415" t="s">
        <v>5239</v>
      </c>
      <c r="C16" s="416" t="s">
        <v>11230</v>
      </c>
      <c r="D16" s="417">
        <v>364.44000000000051</v>
      </c>
      <c r="E16" s="417">
        <v>14180.42</v>
      </c>
      <c r="F16" s="417">
        <v>14544.86</v>
      </c>
    </row>
    <row r="17" spans="1:6">
      <c r="A17" s="414">
        <v>93570</v>
      </c>
      <c r="B17" s="415" t="s">
        <v>5240</v>
      </c>
      <c r="C17" s="416" t="s">
        <v>11230</v>
      </c>
      <c r="D17" s="417">
        <v>364.43999999999869</v>
      </c>
      <c r="E17" s="417">
        <v>20142.11</v>
      </c>
      <c r="F17" s="417">
        <v>20506.55</v>
      </c>
    </row>
    <row r="18" spans="1:6">
      <c r="A18" s="414">
        <v>93571</v>
      </c>
      <c r="B18" s="415" t="s">
        <v>5241</v>
      </c>
      <c r="C18" s="416" t="s">
        <v>11230</v>
      </c>
      <c r="D18" s="417">
        <v>364.43999999999869</v>
      </c>
      <c r="E18" s="417">
        <v>26629.68</v>
      </c>
      <c r="F18" s="417">
        <v>26994.12</v>
      </c>
    </row>
    <row r="19" spans="1:6">
      <c r="A19" s="414">
        <v>100318</v>
      </c>
      <c r="B19" s="415" t="s">
        <v>5242</v>
      </c>
      <c r="C19" s="416" t="s">
        <v>11230</v>
      </c>
      <c r="D19" s="417">
        <v>364.43999999999869</v>
      </c>
      <c r="E19" s="417">
        <v>13779.12</v>
      </c>
      <c r="F19" s="417">
        <v>14143.56</v>
      </c>
    </row>
    <row r="20" spans="1:6">
      <c r="A20" s="414">
        <v>101382</v>
      </c>
      <c r="B20" s="415" t="s">
        <v>5243</v>
      </c>
      <c r="C20" s="416" t="s">
        <v>11230</v>
      </c>
      <c r="D20" s="417">
        <v>1259.8099999999995</v>
      </c>
      <c r="E20" s="417">
        <v>3926.63</v>
      </c>
      <c r="F20" s="417">
        <v>5186.4399999999996</v>
      </c>
    </row>
    <row r="21" spans="1:6">
      <c r="A21" s="414">
        <v>100316</v>
      </c>
      <c r="B21" s="415" t="s">
        <v>5244</v>
      </c>
      <c r="C21" s="416" t="s">
        <v>11230</v>
      </c>
      <c r="D21" s="417">
        <v>379.74000000000024</v>
      </c>
      <c r="E21" s="417">
        <v>3250.12</v>
      </c>
      <c r="F21" s="417">
        <v>3629.86</v>
      </c>
    </row>
    <row r="22" spans="1:6">
      <c r="A22" s="414">
        <v>101383</v>
      </c>
      <c r="B22" s="415" t="s">
        <v>5245</v>
      </c>
      <c r="C22" s="416" t="s">
        <v>11230</v>
      </c>
      <c r="D22" s="417">
        <v>1484.8999999999996</v>
      </c>
      <c r="E22" s="417">
        <v>3019.71</v>
      </c>
      <c r="F22" s="417">
        <v>4504.6099999999997</v>
      </c>
    </row>
    <row r="23" spans="1:6">
      <c r="A23" s="414">
        <v>93562</v>
      </c>
      <c r="B23" s="415" t="s">
        <v>5246</v>
      </c>
      <c r="C23" s="416" t="s">
        <v>11230</v>
      </c>
      <c r="D23" s="417">
        <v>370.33000000000038</v>
      </c>
      <c r="E23" s="417">
        <v>2939.18</v>
      </c>
      <c r="F23" s="417">
        <v>3309.51</v>
      </c>
    </row>
    <row r="24" spans="1:6">
      <c r="A24" s="414">
        <v>101384</v>
      </c>
      <c r="B24" s="415" t="s">
        <v>5247</v>
      </c>
      <c r="C24" s="416" t="s">
        <v>11230</v>
      </c>
      <c r="D24" s="417">
        <v>1355.5499999999997</v>
      </c>
      <c r="E24" s="417">
        <v>3283.07</v>
      </c>
      <c r="F24" s="417">
        <v>4638.62</v>
      </c>
    </row>
    <row r="25" spans="1:6">
      <c r="A25" s="414">
        <v>93566</v>
      </c>
      <c r="B25" s="415" t="s">
        <v>10345</v>
      </c>
      <c r="C25" s="416" t="s">
        <v>11230</v>
      </c>
      <c r="D25" s="417">
        <v>379.74000000000024</v>
      </c>
      <c r="E25" s="417">
        <v>3401.24</v>
      </c>
      <c r="F25" s="417">
        <v>3780.98</v>
      </c>
    </row>
    <row r="26" spans="1:6">
      <c r="A26" s="414">
        <v>101385</v>
      </c>
      <c r="B26" s="415" t="s">
        <v>5248</v>
      </c>
      <c r="C26" s="416" t="s">
        <v>11230</v>
      </c>
      <c r="D26" s="417">
        <v>379.73999999999978</v>
      </c>
      <c r="E26" s="417">
        <v>4546.5200000000004</v>
      </c>
      <c r="F26" s="417">
        <v>4926.26</v>
      </c>
    </row>
    <row r="27" spans="1:6">
      <c r="A27" s="414">
        <v>101386</v>
      </c>
      <c r="B27" s="415" t="s">
        <v>5249</v>
      </c>
      <c r="C27" s="416" t="s">
        <v>11230</v>
      </c>
      <c r="D27" s="417">
        <v>1259.8100000000004</v>
      </c>
      <c r="E27" s="417">
        <v>2820.97</v>
      </c>
      <c r="F27" s="417">
        <v>4080.78</v>
      </c>
    </row>
    <row r="28" spans="1:6">
      <c r="A28" s="414">
        <v>101387</v>
      </c>
      <c r="B28" s="415" t="s">
        <v>5250</v>
      </c>
      <c r="C28" s="416" t="s">
        <v>11230</v>
      </c>
      <c r="D28" s="417">
        <v>1484.8999999999996</v>
      </c>
      <c r="E28" s="417">
        <v>3019.71</v>
      </c>
      <c r="F28" s="417">
        <v>4504.6099999999997</v>
      </c>
    </row>
    <row r="29" spans="1:6">
      <c r="A29" s="414">
        <v>101388</v>
      </c>
      <c r="B29" s="415" t="s">
        <v>5251</v>
      </c>
      <c r="C29" s="416" t="s">
        <v>11230</v>
      </c>
      <c r="D29" s="417">
        <v>1451.4100000000003</v>
      </c>
      <c r="E29" s="417">
        <v>3013.18</v>
      </c>
      <c r="F29" s="417">
        <v>4464.59</v>
      </c>
    </row>
    <row r="30" spans="1:6">
      <c r="A30" s="414">
        <v>101389</v>
      </c>
      <c r="B30" s="415" t="s">
        <v>5252</v>
      </c>
      <c r="C30" s="416" t="s">
        <v>11230</v>
      </c>
      <c r="D30" s="417">
        <v>370.33000000000015</v>
      </c>
      <c r="E30" s="417">
        <v>1915.32</v>
      </c>
      <c r="F30" s="417">
        <v>2285.65</v>
      </c>
    </row>
    <row r="31" spans="1:6">
      <c r="A31" s="414">
        <v>101390</v>
      </c>
      <c r="B31" s="415" t="s">
        <v>5253</v>
      </c>
      <c r="C31" s="416" t="s">
        <v>11230</v>
      </c>
      <c r="D31" s="417">
        <v>364.4399999999996</v>
      </c>
      <c r="E31" s="417">
        <v>6672.06</v>
      </c>
      <c r="F31" s="417">
        <v>7036.5</v>
      </c>
    </row>
    <row r="32" spans="1:6">
      <c r="A32" s="414">
        <v>101391</v>
      </c>
      <c r="B32" s="415" t="s">
        <v>5254</v>
      </c>
      <c r="C32" s="416" t="s">
        <v>11230</v>
      </c>
      <c r="D32" s="417">
        <v>1484.8999999999996</v>
      </c>
      <c r="E32" s="417">
        <v>4277.54</v>
      </c>
      <c r="F32" s="417">
        <v>5762.44</v>
      </c>
    </row>
    <row r="33" spans="1:6">
      <c r="A33" s="414">
        <v>101392</v>
      </c>
      <c r="B33" s="415" t="s">
        <v>5255</v>
      </c>
      <c r="C33" s="416" t="s">
        <v>11230</v>
      </c>
      <c r="D33" s="417">
        <v>1259.81</v>
      </c>
      <c r="E33" s="417">
        <v>3774.98</v>
      </c>
      <c r="F33" s="417">
        <v>5034.79</v>
      </c>
    </row>
    <row r="34" spans="1:6">
      <c r="A34" s="414">
        <v>101394</v>
      </c>
      <c r="B34" s="415" t="s">
        <v>5256</v>
      </c>
      <c r="C34" s="416" t="s">
        <v>11230</v>
      </c>
      <c r="D34" s="417">
        <v>1484.8999999999996</v>
      </c>
      <c r="E34" s="417">
        <v>3625.05</v>
      </c>
      <c r="F34" s="417">
        <v>5109.95</v>
      </c>
    </row>
    <row r="35" spans="1:6">
      <c r="A35" s="414">
        <v>101395</v>
      </c>
      <c r="B35" s="415" t="s">
        <v>5257</v>
      </c>
      <c r="C35" s="416" t="s">
        <v>11230</v>
      </c>
      <c r="D35" s="417">
        <v>1451.6299999999997</v>
      </c>
      <c r="E35" s="417">
        <v>3274.85</v>
      </c>
      <c r="F35" s="417">
        <v>4726.4799999999996</v>
      </c>
    </row>
    <row r="36" spans="1:6">
      <c r="A36" s="414">
        <v>101396</v>
      </c>
      <c r="B36" s="415" t="s">
        <v>5258</v>
      </c>
      <c r="C36" s="416" t="s">
        <v>11230</v>
      </c>
      <c r="D36" s="417">
        <v>1451.6300000000006</v>
      </c>
      <c r="E36" s="417">
        <v>4027.93</v>
      </c>
      <c r="F36" s="417">
        <v>5479.56</v>
      </c>
    </row>
    <row r="37" spans="1:6">
      <c r="A37" s="414">
        <v>101397</v>
      </c>
      <c r="B37" s="415" t="s">
        <v>5259</v>
      </c>
      <c r="C37" s="416" t="s">
        <v>11230</v>
      </c>
      <c r="D37" s="417">
        <v>1451.63</v>
      </c>
      <c r="E37" s="417">
        <v>4266.75</v>
      </c>
      <c r="F37" s="417">
        <v>5718.38</v>
      </c>
    </row>
    <row r="38" spans="1:6">
      <c r="A38" s="414">
        <v>101398</v>
      </c>
      <c r="B38" s="415" t="s">
        <v>5260</v>
      </c>
      <c r="C38" s="416" t="s">
        <v>11230</v>
      </c>
      <c r="D38" s="417">
        <v>1259.81</v>
      </c>
      <c r="E38" s="417">
        <v>2775.44</v>
      </c>
      <c r="F38" s="417">
        <v>4035.25</v>
      </c>
    </row>
    <row r="39" spans="1:6">
      <c r="A39" s="414">
        <v>100317</v>
      </c>
      <c r="B39" s="415" t="s">
        <v>5261</v>
      </c>
      <c r="C39" s="416" t="s">
        <v>11230</v>
      </c>
      <c r="D39" s="417">
        <v>364.44000000000233</v>
      </c>
      <c r="E39" s="417">
        <v>28129.89</v>
      </c>
      <c r="F39" s="417">
        <v>28494.33</v>
      </c>
    </row>
    <row r="40" spans="1:6">
      <c r="A40" s="414">
        <v>93559</v>
      </c>
      <c r="B40" s="415" t="s">
        <v>5262</v>
      </c>
      <c r="C40" s="416" t="s">
        <v>11230</v>
      </c>
      <c r="D40" s="417">
        <v>370.32999999999993</v>
      </c>
      <c r="E40" s="417">
        <v>6570.49</v>
      </c>
      <c r="F40" s="417">
        <v>6940.82</v>
      </c>
    </row>
    <row r="41" spans="1:6">
      <c r="A41" s="414">
        <v>93560</v>
      </c>
      <c r="B41" s="415" t="s">
        <v>5263</v>
      </c>
      <c r="C41" s="416" t="s">
        <v>11230</v>
      </c>
      <c r="D41" s="417">
        <v>370.32999999999993</v>
      </c>
      <c r="E41" s="417">
        <v>2164.5500000000002</v>
      </c>
      <c r="F41" s="417">
        <v>2534.88</v>
      </c>
    </row>
    <row r="42" spans="1:6">
      <c r="A42" s="414">
        <v>93561</v>
      </c>
      <c r="B42" s="415" t="s">
        <v>5264</v>
      </c>
      <c r="C42" s="416" t="s">
        <v>11230</v>
      </c>
      <c r="D42" s="417">
        <v>370.33000000000038</v>
      </c>
      <c r="E42" s="417">
        <v>3480.49</v>
      </c>
      <c r="F42" s="417">
        <v>3850.82</v>
      </c>
    </row>
    <row r="43" spans="1:6">
      <c r="A43" s="414">
        <v>101399</v>
      </c>
      <c r="B43" s="415" t="s">
        <v>5265</v>
      </c>
      <c r="C43" s="416" t="s">
        <v>11230</v>
      </c>
      <c r="D43" s="417">
        <v>1481.46</v>
      </c>
      <c r="E43" s="417">
        <v>4352.84</v>
      </c>
      <c r="F43" s="417">
        <v>5834.3</v>
      </c>
    </row>
    <row r="44" spans="1:6">
      <c r="A44" s="414">
        <v>101400</v>
      </c>
      <c r="B44" s="415" t="s">
        <v>5266</v>
      </c>
      <c r="C44" s="416" t="s">
        <v>11230</v>
      </c>
      <c r="D44" s="417">
        <v>1481.46</v>
      </c>
      <c r="E44" s="417">
        <v>4775.8100000000004</v>
      </c>
      <c r="F44" s="417">
        <v>6257.27</v>
      </c>
    </row>
    <row r="45" spans="1:6">
      <c r="A45" s="414">
        <v>101401</v>
      </c>
      <c r="B45" s="415" t="s">
        <v>5267</v>
      </c>
      <c r="C45" s="416" t="s">
        <v>11230</v>
      </c>
      <c r="D45" s="417">
        <v>1481.46</v>
      </c>
      <c r="E45" s="417">
        <v>5449.56</v>
      </c>
      <c r="F45" s="417">
        <v>6931.02</v>
      </c>
    </row>
    <row r="46" spans="1:6">
      <c r="A46" s="414">
        <v>101402</v>
      </c>
      <c r="B46" s="415" t="s">
        <v>5268</v>
      </c>
      <c r="C46" s="416" t="s">
        <v>11230</v>
      </c>
      <c r="D46" s="417">
        <v>1355.5500000000002</v>
      </c>
      <c r="E46" s="417">
        <v>4288.28</v>
      </c>
      <c r="F46" s="417">
        <v>5643.83</v>
      </c>
    </row>
    <row r="47" spans="1:6">
      <c r="A47" s="414">
        <v>93572</v>
      </c>
      <c r="B47" s="415" t="s">
        <v>5269</v>
      </c>
      <c r="C47" s="416" t="s">
        <v>11230</v>
      </c>
      <c r="D47" s="417">
        <v>471.44999999999982</v>
      </c>
      <c r="E47" s="417">
        <v>6516.18</v>
      </c>
      <c r="F47" s="417">
        <v>6987.63</v>
      </c>
    </row>
    <row r="48" spans="1:6">
      <c r="A48" s="414">
        <v>93565</v>
      </c>
      <c r="B48" s="415" t="s">
        <v>5270</v>
      </c>
      <c r="C48" s="416" t="s">
        <v>11230</v>
      </c>
      <c r="D48" s="417">
        <v>364.43999999999869</v>
      </c>
      <c r="E48" s="417">
        <v>19335.41</v>
      </c>
      <c r="F48" s="417">
        <v>19699.849999999999</v>
      </c>
    </row>
    <row r="49" spans="1:6">
      <c r="A49" s="414">
        <v>93567</v>
      </c>
      <c r="B49" s="415" t="s">
        <v>5271</v>
      </c>
      <c r="C49" s="416" t="s">
        <v>11230</v>
      </c>
      <c r="D49" s="417">
        <v>364.43999999999869</v>
      </c>
      <c r="E49" s="417">
        <v>22007.68</v>
      </c>
      <c r="F49" s="417">
        <v>22372.12</v>
      </c>
    </row>
    <row r="50" spans="1:6">
      <c r="A50" s="414">
        <v>93568</v>
      </c>
      <c r="B50" s="415" t="s">
        <v>5272</v>
      </c>
      <c r="C50" s="416" t="s">
        <v>11230</v>
      </c>
      <c r="D50" s="417">
        <v>364.43999999999869</v>
      </c>
      <c r="E50" s="417">
        <v>30083.9</v>
      </c>
      <c r="F50" s="417">
        <v>30448.34</v>
      </c>
    </row>
    <row r="51" spans="1:6">
      <c r="A51" s="414">
        <v>100319</v>
      </c>
      <c r="B51" s="415" t="s">
        <v>5273</v>
      </c>
      <c r="C51" s="416" t="s">
        <v>11230</v>
      </c>
      <c r="D51" s="417">
        <v>364.43999999999869</v>
      </c>
      <c r="E51" s="417">
        <v>19568.02</v>
      </c>
      <c r="F51" s="417">
        <v>19932.46</v>
      </c>
    </row>
    <row r="52" spans="1:6">
      <c r="A52" s="414">
        <v>100320</v>
      </c>
      <c r="B52" s="415" t="s">
        <v>5274</v>
      </c>
      <c r="C52" s="416" t="s">
        <v>11230</v>
      </c>
      <c r="D52" s="417">
        <v>364.43999999999869</v>
      </c>
      <c r="E52" s="417">
        <v>22076.61</v>
      </c>
      <c r="F52" s="417">
        <v>22441.05</v>
      </c>
    </row>
    <row r="53" spans="1:6">
      <c r="A53" s="414">
        <v>101403</v>
      </c>
      <c r="B53" s="415" t="s">
        <v>5275</v>
      </c>
      <c r="C53" s="416" t="s">
        <v>11230</v>
      </c>
      <c r="D53" s="417">
        <v>364.44000000000233</v>
      </c>
      <c r="E53" s="417">
        <v>30253.89</v>
      </c>
      <c r="F53" s="417">
        <v>30618.33</v>
      </c>
    </row>
    <row r="54" spans="1:6">
      <c r="A54" s="414">
        <v>101404</v>
      </c>
      <c r="B54" s="415" t="s">
        <v>5276</v>
      </c>
      <c r="C54" s="416" t="s">
        <v>11230</v>
      </c>
      <c r="D54" s="417">
        <v>364.43999999999869</v>
      </c>
      <c r="E54" s="417">
        <v>19349.2</v>
      </c>
      <c r="F54" s="417">
        <v>19713.64</v>
      </c>
    </row>
    <row r="55" spans="1:6">
      <c r="A55" s="414">
        <v>101405</v>
      </c>
      <c r="B55" s="415" t="s">
        <v>5277</v>
      </c>
      <c r="C55" s="416" t="s">
        <v>11230</v>
      </c>
      <c r="D55" s="417">
        <v>364.44000000000051</v>
      </c>
      <c r="E55" s="417">
        <v>13115.26</v>
      </c>
      <c r="F55" s="417">
        <v>13479.7</v>
      </c>
    </row>
    <row r="56" spans="1:6">
      <c r="A56" s="414">
        <v>101407</v>
      </c>
      <c r="B56" s="415" t="s">
        <v>5278</v>
      </c>
      <c r="C56" s="416" t="s">
        <v>11230</v>
      </c>
      <c r="D56" s="417">
        <v>1484.8999999999996</v>
      </c>
      <c r="E56" s="417">
        <v>4068.55</v>
      </c>
      <c r="F56" s="417">
        <v>5553.45</v>
      </c>
    </row>
    <row r="57" spans="1:6">
      <c r="A57" s="414">
        <v>101408</v>
      </c>
      <c r="B57" s="415" t="s">
        <v>5279</v>
      </c>
      <c r="C57" s="416" t="s">
        <v>11230</v>
      </c>
      <c r="D57" s="417">
        <v>1484.8999999999996</v>
      </c>
      <c r="E57" s="417">
        <v>4299.0600000000004</v>
      </c>
      <c r="F57" s="417">
        <v>5783.96</v>
      </c>
    </row>
    <row r="58" spans="1:6">
      <c r="A58" s="414">
        <v>101409</v>
      </c>
      <c r="B58" s="415" t="s">
        <v>5280</v>
      </c>
      <c r="C58" s="416" t="s">
        <v>11230</v>
      </c>
      <c r="D58" s="417">
        <v>1259.8099999999995</v>
      </c>
      <c r="E58" s="417">
        <v>4928.43</v>
      </c>
      <c r="F58" s="417">
        <v>6188.24</v>
      </c>
    </row>
    <row r="59" spans="1:6">
      <c r="A59" s="414">
        <v>101410</v>
      </c>
      <c r="B59" s="415" t="s">
        <v>5281</v>
      </c>
      <c r="C59" s="416" t="s">
        <v>11230</v>
      </c>
      <c r="D59" s="417">
        <v>1484.9</v>
      </c>
      <c r="E59" s="417">
        <v>3201.77</v>
      </c>
      <c r="F59" s="417">
        <v>4686.67</v>
      </c>
    </row>
    <row r="60" spans="1:6">
      <c r="A60" s="414">
        <v>101411</v>
      </c>
      <c r="B60" s="415" t="s">
        <v>5282</v>
      </c>
      <c r="C60" s="416" t="s">
        <v>11230</v>
      </c>
      <c r="D60" s="417">
        <v>379.74000000000024</v>
      </c>
      <c r="E60" s="417">
        <v>3422.81</v>
      </c>
      <c r="F60" s="417">
        <v>3802.55</v>
      </c>
    </row>
    <row r="61" spans="1:6">
      <c r="A61" s="414">
        <v>101412</v>
      </c>
      <c r="B61" s="415" t="s">
        <v>5283</v>
      </c>
      <c r="C61" s="416" t="s">
        <v>11230</v>
      </c>
      <c r="D61" s="417">
        <v>1643.6899999999996</v>
      </c>
      <c r="E61" s="417">
        <v>4296.8100000000004</v>
      </c>
      <c r="F61" s="417">
        <v>5940.5</v>
      </c>
    </row>
    <row r="62" spans="1:6">
      <c r="A62" s="414">
        <v>101413</v>
      </c>
      <c r="B62" s="415" t="s">
        <v>5284</v>
      </c>
      <c r="C62" s="416" t="s">
        <v>11230</v>
      </c>
      <c r="D62" s="417">
        <v>1451.6299999999997</v>
      </c>
      <c r="E62" s="417">
        <v>3923.9</v>
      </c>
      <c r="F62" s="417">
        <v>5375.53</v>
      </c>
    </row>
    <row r="63" spans="1:6">
      <c r="A63" s="414">
        <v>101414</v>
      </c>
      <c r="B63" s="415" t="s">
        <v>5285</v>
      </c>
      <c r="C63" s="416" t="s">
        <v>11230</v>
      </c>
      <c r="D63" s="417">
        <v>1484.8999999999996</v>
      </c>
      <c r="E63" s="417">
        <v>4861.59</v>
      </c>
      <c r="F63" s="417">
        <v>6346.49</v>
      </c>
    </row>
    <row r="64" spans="1:6">
      <c r="A64" s="414">
        <v>101415</v>
      </c>
      <c r="B64" s="415" t="s">
        <v>5286</v>
      </c>
      <c r="C64" s="416" t="s">
        <v>11230</v>
      </c>
      <c r="D64" s="417">
        <v>1259.8100000000004</v>
      </c>
      <c r="E64" s="417">
        <v>4918.66</v>
      </c>
      <c r="F64" s="417">
        <v>6178.47</v>
      </c>
    </row>
    <row r="65" spans="1:6">
      <c r="A65" s="414">
        <v>101416</v>
      </c>
      <c r="B65" s="415" t="s">
        <v>5287</v>
      </c>
      <c r="C65" s="416" t="s">
        <v>11230</v>
      </c>
      <c r="D65" s="417">
        <v>1481.46</v>
      </c>
      <c r="E65" s="417">
        <v>4800.4799999999996</v>
      </c>
      <c r="F65" s="417">
        <v>6281.94</v>
      </c>
    </row>
    <row r="66" spans="1:6">
      <c r="A66" s="414">
        <v>94295</v>
      </c>
      <c r="B66" s="415" t="s">
        <v>5288</v>
      </c>
      <c r="C66" s="416" t="s">
        <v>11230</v>
      </c>
      <c r="D66" s="417">
        <v>471.44999999999891</v>
      </c>
      <c r="E66" s="417">
        <v>11160.18</v>
      </c>
      <c r="F66" s="417">
        <v>11631.63</v>
      </c>
    </row>
    <row r="67" spans="1:6">
      <c r="A67" s="414">
        <v>101417</v>
      </c>
      <c r="B67" s="415" t="s">
        <v>5289</v>
      </c>
      <c r="C67" s="416" t="s">
        <v>11230</v>
      </c>
      <c r="D67" s="417">
        <v>1481.46</v>
      </c>
      <c r="E67" s="417">
        <v>3668.21</v>
      </c>
      <c r="F67" s="417">
        <v>5149.67</v>
      </c>
    </row>
    <row r="68" spans="1:6">
      <c r="A68" s="414">
        <v>101418</v>
      </c>
      <c r="B68" s="415" t="s">
        <v>5290</v>
      </c>
      <c r="C68" s="416" t="s">
        <v>11230</v>
      </c>
      <c r="D68" s="417">
        <v>1259.8099999999995</v>
      </c>
      <c r="E68" s="417">
        <v>3986.01</v>
      </c>
      <c r="F68" s="417">
        <v>5245.82</v>
      </c>
    </row>
    <row r="69" spans="1:6">
      <c r="A69" s="414">
        <v>101419</v>
      </c>
      <c r="B69" s="415" t="s">
        <v>5291</v>
      </c>
      <c r="C69" s="416" t="s">
        <v>11230</v>
      </c>
      <c r="D69" s="417">
        <v>1481.4599999999991</v>
      </c>
      <c r="E69" s="417">
        <v>5386.77</v>
      </c>
      <c r="F69" s="417">
        <v>6868.23</v>
      </c>
    </row>
    <row r="70" spans="1:6">
      <c r="A70" s="414">
        <v>93558</v>
      </c>
      <c r="B70" s="415" t="s">
        <v>5292</v>
      </c>
      <c r="C70" s="416" t="s">
        <v>11230</v>
      </c>
      <c r="D70" s="417">
        <v>1259.8100000000004</v>
      </c>
      <c r="E70" s="417">
        <v>3561.2</v>
      </c>
      <c r="F70" s="417">
        <v>4821.01</v>
      </c>
    </row>
    <row r="71" spans="1:6">
      <c r="A71" s="414">
        <v>101420</v>
      </c>
      <c r="B71" s="415" t="s">
        <v>5293</v>
      </c>
      <c r="C71" s="416" t="s">
        <v>11230</v>
      </c>
      <c r="D71" s="417">
        <v>1259.81</v>
      </c>
      <c r="E71" s="417">
        <v>3359.11</v>
      </c>
      <c r="F71" s="417">
        <v>4618.92</v>
      </c>
    </row>
    <row r="72" spans="1:6">
      <c r="A72" s="414">
        <v>101421</v>
      </c>
      <c r="B72" s="415" t="s">
        <v>5294</v>
      </c>
      <c r="C72" s="416" t="s">
        <v>11230</v>
      </c>
      <c r="D72" s="417">
        <v>1259.8099999999995</v>
      </c>
      <c r="E72" s="417">
        <v>4755.7700000000004</v>
      </c>
      <c r="F72" s="417">
        <v>6015.58</v>
      </c>
    </row>
    <row r="73" spans="1:6">
      <c r="A73" s="414">
        <v>101422</v>
      </c>
      <c r="B73" s="415" t="s">
        <v>5295</v>
      </c>
      <c r="C73" s="416" t="s">
        <v>11230</v>
      </c>
      <c r="D73" s="417">
        <v>1259.8099999999995</v>
      </c>
      <c r="E73" s="417">
        <v>3883.34</v>
      </c>
      <c r="F73" s="417">
        <v>5143.1499999999996</v>
      </c>
    </row>
    <row r="74" spans="1:6">
      <c r="A74" s="414">
        <v>101423</v>
      </c>
      <c r="B74" s="415" t="s">
        <v>5296</v>
      </c>
      <c r="C74" s="416" t="s">
        <v>11230</v>
      </c>
      <c r="D74" s="417">
        <v>1259.8100000000004</v>
      </c>
      <c r="E74" s="417">
        <v>4026.87</v>
      </c>
      <c r="F74" s="417">
        <v>5286.68</v>
      </c>
    </row>
    <row r="75" spans="1:6">
      <c r="A75" s="414">
        <v>101424</v>
      </c>
      <c r="B75" s="415" t="s">
        <v>5297</v>
      </c>
      <c r="C75" s="416" t="s">
        <v>11230</v>
      </c>
      <c r="D75" s="417">
        <v>1259.8100000000004</v>
      </c>
      <c r="E75" s="417">
        <v>4170.04</v>
      </c>
      <c r="F75" s="417">
        <v>5429.85</v>
      </c>
    </row>
    <row r="76" spans="1:6">
      <c r="A76" s="414">
        <v>101425</v>
      </c>
      <c r="B76" s="415" t="s">
        <v>5298</v>
      </c>
      <c r="C76" s="416" t="s">
        <v>11230</v>
      </c>
      <c r="D76" s="417">
        <v>370.32999999999993</v>
      </c>
      <c r="E76" s="417">
        <v>2443.77</v>
      </c>
      <c r="F76" s="417">
        <v>2814.1</v>
      </c>
    </row>
    <row r="77" spans="1:6">
      <c r="A77" s="414">
        <v>101426</v>
      </c>
      <c r="B77" s="415" t="s">
        <v>5299</v>
      </c>
      <c r="C77" s="416" t="s">
        <v>11230</v>
      </c>
      <c r="D77" s="417">
        <v>1259.8099999999995</v>
      </c>
      <c r="E77" s="417">
        <v>3890.34</v>
      </c>
      <c r="F77" s="417">
        <v>5150.1499999999996</v>
      </c>
    </row>
    <row r="78" spans="1:6">
      <c r="A78" s="414">
        <v>101427</v>
      </c>
      <c r="B78" s="415" t="s">
        <v>5300</v>
      </c>
      <c r="C78" s="416" t="s">
        <v>11230</v>
      </c>
      <c r="D78" s="417">
        <v>1259.81</v>
      </c>
      <c r="E78" s="417">
        <v>3219.07</v>
      </c>
      <c r="F78" s="417">
        <v>4478.88</v>
      </c>
    </row>
    <row r="79" spans="1:6">
      <c r="A79" s="414">
        <v>101428</v>
      </c>
      <c r="B79" s="415" t="s">
        <v>5301</v>
      </c>
      <c r="C79" s="416" t="s">
        <v>11230</v>
      </c>
      <c r="D79" s="417">
        <v>1259.81</v>
      </c>
      <c r="E79" s="417">
        <v>3106.52</v>
      </c>
      <c r="F79" s="417">
        <v>4366.33</v>
      </c>
    </row>
    <row r="80" spans="1:6" ht="30">
      <c r="A80" s="414">
        <v>101429</v>
      </c>
      <c r="B80" s="415" t="s">
        <v>5302</v>
      </c>
      <c r="C80" s="416" t="s">
        <v>11230</v>
      </c>
      <c r="D80" s="417">
        <v>1259.8100000000004</v>
      </c>
      <c r="E80" s="417">
        <v>3509.08</v>
      </c>
      <c r="F80" s="417">
        <v>4768.8900000000003</v>
      </c>
    </row>
    <row r="81" spans="1:6">
      <c r="A81" s="414">
        <v>101430</v>
      </c>
      <c r="B81" s="415" t="s">
        <v>5303</v>
      </c>
      <c r="C81" s="416" t="s">
        <v>11230</v>
      </c>
      <c r="D81" s="417">
        <v>1259.81</v>
      </c>
      <c r="E81" s="417">
        <v>3961.94</v>
      </c>
      <c r="F81" s="417">
        <v>5221.75</v>
      </c>
    </row>
    <row r="82" spans="1:6">
      <c r="A82" s="414">
        <v>101431</v>
      </c>
      <c r="B82" s="415" t="s">
        <v>5304</v>
      </c>
      <c r="C82" s="416" t="s">
        <v>11230</v>
      </c>
      <c r="D82" s="417">
        <v>1259.8099999999995</v>
      </c>
      <c r="E82" s="417">
        <v>4351.09</v>
      </c>
      <c r="F82" s="417">
        <v>5610.9</v>
      </c>
    </row>
    <row r="83" spans="1:6">
      <c r="A83" s="414">
        <v>101432</v>
      </c>
      <c r="B83" s="415" t="s">
        <v>5305</v>
      </c>
      <c r="C83" s="416" t="s">
        <v>11230</v>
      </c>
      <c r="D83" s="417">
        <v>1259.81</v>
      </c>
      <c r="E83" s="417">
        <v>4012.19</v>
      </c>
      <c r="F83" s="417">
        <v>5272</v>
      </c>
    </row>
    <row r="84" spans="1:6">
      <c r="A84" s="414">
        <v>101433</v>
      </c>
      <c r="B84" s="415" t="s">
        <v>5306</v>
      </c>
      <c r="C84" s="416" t="s">
        <v>11230</v>
      </c>
      <c r="D84" s="417">
        <v>1259.8099999999995</v>
      </c>
      <c r="E84" s="417">
        <v>9889.4</v>
      </c>
      <c r="F84" s="417">
        <v>11149.21</v>
      </c>
    </row>
    <row r="85" spans="1:6">
      <c r="A85" s="414">
        <v>101434</v>
      </c>
      <c r="B85" s="415" t="s">
        <v>5307</v>
      </c>
      <c r="C85" s="416" t="s">
        <v>11230</v>
      </c>
      <c r="D85" s="417">
        <v>1259.8100000000004</v>
      </c>
      <c r="E85" s="417">
        <v>3895.21</v>
      </c>
      <c r="F85" s="417">
        <v>5155.0200000000004</v>
      </c>
    </row>
    <row r="86" spans="1:6">
      <c r="A86" s="414">
        <v>101435</v>
      </c>
      <c r="B86" s="415" t="s">
        <v>5308</v>
      </c>
      <c r="C86" s="416" t="s">
        <v>11230</v>
      </c>
      <c r="D86" s="417">
        <v>1259.8099999999995</v>
      </c>
      <c r="E86" s="417">
        <v>4280.1400000000003</v>
      </c>
      <c r="F86" s="417">
        <v>5539.95</v>
      </c>
    </row>
    <row r="87" spans="1:6">
      <c r="A87" s="414">
        <v>101436</v>
      </c>
      <c r="B87" s="415" t="s">
        <v>5309</v>
      </c>
      <c r="C87" s="416" t="s">
        <v>11230</v>
      </c>
      <c r="D87" s="417">
        <v>1259.8100000000004</v>
      </c>
      <c r="E87" s="417">
        <v>3435.99</v>
      </c>
      <c r="F87" s="417">
        <v>4695.8</v>
      </c>
    </row>
    <row r="88" spans="1:6">
      <c r="A88" s="414">
        <v>101437</v>
      </c>
      <c r="B88" s="415" t="s">
        <v>5310</v>
      </c>
      <c r="C88" s="416" t="s">
        <v>11230</v>
      </c>
      <c r="D88" s="417">
        <v>1259.81</v>
      </c>
      <c r="E88" s="417">
        <v>4029.48</v>
      </c>
      <c r="F88" s="417">
        <v>5289.29</v>
      </c>
    </row>
    <row r="89" spans="1:6">
      <c r="A89" s="414">
        <v>101438</v>
      </c>
      <c r="B89" s="415" t="s">
        <v>5311</v>
      </c>
      <c r="C89" s="416" t="s">
        <v>11230</v>
      </c>
      <c r="D89" s="417">
        <v>1259.8099999999995</v>
      </c>
      <c r="E89" s="417">
        <v>4943.43</v>
      </c>
      <c r="F89" s="417">
        <v>6203.24</v>
      </c>
    </row>
    <row r="90" spans="1:6">
      <c r="A90" s="414">
        <v>101439</v>
      </c>
      <c r="B90" s="415" t="s">
        <v>5312</v>
      </c>
      <c r="C90" s="416" t="s">
        <v>11230</v>
      </c>
      <c r="D90" s="417">
        <v>1259.81</v>
      </c>
      <c r="E90" s="417">
        <v>4087.18</v>
      </c>
      <c r="F90" s="417">
        <v>5346.99</v>
      </c>
    </row>
    <row r="91" spans="1:6" ht="30">
      <c r="A91" s="414">
        <v>101440</v>
      </c>
      <c r="B91" s="415" t="s">
        <v>5313</v>
      </c>
      <c r="C91" s="416" t="s">
        <v>11230</v>
      </c>
      <c r="D91" s="417">
        <v>1259.8099999999995</v>
      </c>
      <c r="E91" s="417">
        <v>4160.05</v>
      </c>
      <c r="F91" s="417">
        <v>5419.86</v>
      </c>
    </row>
    <row r="92" spans="1:6">
      <c r="A92" s="414">
        <v>101441</v>
      </c>
      <c r="B92" s="415" t="s">
        <v>5314</v>
      </c>
      <c r="C92" s="416" t="s">
        <v>11230</v>
      </c>
      <c r="D92" s="417">
        <v>1259.81</v>
      </c>
      <c r="E92" s="417">
        <v>3626.36</v>
      </c>
      <c r="F92" s="417">
        <v>4886.17</v>
      </c>
    </row>
    <row r="93" spans="1:6">
      <c r="A93" s="414">
        <v>101442</v>
      </c>
      <c r="B93" s="415" t="s">
        <v>5315</v>
      </c>
      <c r="C93" s="416" t="s">
        <v>11230</v>
      </c>
      <c r="D93" s="417">
        <v>1259.8100000000004</v>
      </c>
      <c r="E93" s="417">
        <v>4589.6099999999997</v>
      </c>
      <c r="F93" s="417">
        <v>5849.42</v>
      </c>
    </row>
    <row r="94" spans="1:6" ht="30">
      <c r="A94" s="414">
        <v>101443</v>
      </c>
      <c r="B94" s="415" t="s">
        <v>5316</v>
      </c>
      <c r="C94" s="416" t="s">
        <v>11230</v>
      </c>
      <c r="D94" s="417">
        <v>1259.8100000000004</v>
      </c>
      <c r="E94" s="417">
        <v>3572.5</v>
      </c>
      <c r="F94" s="417">
        <v>4832.3100000000004</v>
      </c>
    </row>
    <row r="95" spans="1:6">
      <c r="A95" s="414">
        <v>101444</v>
      </c>
      <c r="B95" s="415" t="s">
        <v>5317</v>
      </c>
      <c r="C95" s="416" t="s">
        <v>11230</v>
      </c>
      <c r="D95" s="417">
        <v>1484.8999999999996</v>
      </c>
      <c r="E95" s="417">
        <v>4277.54</v>
      </c>
      <c r="F95" s="417">
        <v>5762.44</v>
      </c>
    </row>
    <row r="96" spans="1:6">
      <c r="A96" s="414">
        <v>101445</v>
      </c>
      <c r="B96" s="415" t="s">
        <v>5318</v>
      </c>
      <c r="C96" s="416" t="s">
        <v>11230</v>
      </c>
      <c r="D96" s="417">
        <v>1484.8999999999996</v>
      </c>
      <c r="E96" s="417">
        <v>4299.0600000000004</v>
      </c>
      <c r="F96" s="417">
        <v>5783.96</v>
      </c>
    </row>
    <row r="97" spans="1:6">
      <c r="A97" s="414">
        <v>101446</v>
      </c>
      <c r="B97" s="415" t="s">
        <v>5319</v>
      </c>
      <c r="C97" s="416" t="s">
        <v>11230</v>
      </c>
      <c r="D97" s="417">
        <v>1737.3999999999996</v>
      </c>
      <c r="E97" s="417">
        <v>4277.54</v>
      </c>
      <c r="F97" s="417">
        <v>6014.94</v>
      </c>
    </row>
    <row r="98" spans="1:6">
      <c r="A98" s="414">
        <v>101447</v>
      </c>
      <c r="B98" s="415" t="s">
        <v>5320</v>
      </c>
      <c r="C98" s="416" t="s">
        <v>11230</v>
      </c>
      <c r="D98" s="417">
        <v>1737.3999999999996</v>
      </c>
      <c r="E98" s="417">
        <v>4153.76</v>
      </c>
      <c r="F98" s="417">
        <v>5891.16</v>
      </c>
    </row>
    <row r="99" spans="1:6">
      <c r="A99" s="414">
        <v>101448</v>
      </c>
      <c r="B99" s="415" t="s">
        <v>5321</v>
      </c>
      <c r="C99" s="416" t="s">
        <v>11230</v>
      </c>
      <c r="D99" s="417">
        <v>1737.3999999999996</v>
      </c>
      <c r="E99" s="417">
        <v>4277.54</v>
      </c>
      <c r="F99" s="417">
        <v>6014.94</v>
      </c>
    </row>
    <row r="100" spans="1:6">
      <c r="A100" s="414">
        <v>101449</v>
      </c>
      <c r="B100" s="415" t="s">
        <v>5322</v>
      </c>
      <c r="C100" s="416" t="s">
        <v>11230</v>
      </c>
      <c r="D100" s="417">
        <v>1259.8099999999995</v>
      </c>
      <c r="E100" s="417">
        <v>3159.84</v>
      </c>
      <c r="F100" s="417">
        <v>4419.6499999999996</v>
      </c>
    </row>
    <row r="101" spans="1:6">
      <c r="A101" s="414">
        <v>101450</v>
      </c>
      <c r="B101" s="415" t="s">
        <v>5323</v>
      </c>
      <c r="C101" s="416" t="s">
        <v>11230</v>
      </c>
      <c r="D101" s="417">
        <v>1259.8100000000004</v>
      </c>
      <c r="E101" s="417">
        <v>2806.74</v>
      </c>
      <c r="F101" s="417">
        <v>4066.55</v>
      </c>
    </row>
    <row r="102" spans="1:6">
      <c r="A102" s="414">
        <v>101451</v>
      </c>
      <c r="B102" s="415" t="s">
        <v>5324</v>
      </c>
      <c r="C102" s="416" t="s">
        <v>11230</v>
      </c>
      <c r="D102" s="417">
        <v>1484.8999999999996</v>
      </c>
      <c r="E102" s="417">
        <v>4266.75</v>
      </c>
      <c r="F102" s="417">
        <v>5751.65</v>
      </c>
    </row>
    <row r="103" spans="1:6">
      <c r="A103" s="414">
        <v>101452</v>
      </c>
      <c r="B103" s="415" t="s">
        <v>5325</v>
      </c>
      <c r="C103" s="416" t="s">
        <v>11230</v>
      </c>
      <c r="D103" s="417">
        <v>1451.4099999999999</v>
      </c>
      <c r="E103" s="417">
        <v>3035.99</v>
      </c>
      <c r="F103" s="417">
        <v>4487.3999999999996</v>
      </c>
    </row>
    <row r="104" spans="1:6">
      <c r="A104" s="414">
        <v>101453</v>
      </c>
      <c r="B104" s="415" t="s">
        <v>5326</v>
      </c>
      <c r="C104" s="416" t="s">
        <v>11230</v>
      </c>
      <c r="D104" s="417">
        <v>1643.6899999999996</v>
      </c>
      <c r="E104" s="417">
        <v>4385.6000000000004</v>
      </c>
      <c r="F104" s="417">
        <v>6029.29</v>
      </c>
    </row>
    <row r="105" spans="1:6">
      <c r="A105" s="414">
        <v>101454</v>
      </c>
      <c r="B105" s="415" t="s">
        <v>5327</v>
      </c>
      <c r="C105" s="416" t="s">
        <v>11230</v>
      </c>
      <c r="D105" s="417">
        <v>1643.69</v>
      </c>
      <c r="E105" s="417">
        <v>3550.15</v>
      </c>
      <c r="F105" s="417">
        <v>5193.84</v>
      </c>
    </row>
    <row r="106" spans="1:6">
      <c r="A106" s="414">
        <v>101455</v>
      </c>
      <c r="B106" s="415" t="s">
        <v>5328</v>
      </c>
      <c r="C106" s="416" t="s">
        <v>11230</v>
      </c>
      <c r="D106" s="417">
        <v>1451.63</v>
      </c>
      <c r="E106" s="417">
        <v>4266.75</v>
      </c>
      <c r="F106" s="417">
        <v>5718.38</v>
      </c>
    </row>
    <row r="107" spans="1:6">
      <c r="A107" s="414">
        <v>100534</v>
      </c>
      <c r="B107" s="415" t="s">
        <v>5329</v>
      </c>
      <c r="C107" s="416" t="s">
        <v>11230</v>
      </c>
      <c r="D107" s="417">
        <v>379.73999999999978</v>
      </c>
      <c r="E107" s="417">
        <v>3388.26</v>
      </c>
      <c r="F107" s="417">
        <v>3768</v>
      </c>
    </row>
    <row r="108" spans="1:6">
      <c r="A108" s="414">
        <v>101456</v>
      </c>
      <c r="B108" s="415" t="s">
        <v>5330</v>
      </c>
      <c r="C108" s="416" t="s">
        <v>11230</v>
      </c>
      <c r="D108" s="417">
        <v>379.74000000000069</v>
      </c>
      <c r="E108" s="417">
        <v>6226.32</v>
      </c>
      <c r="F108" s="417">
        <v>6606.06</v>
      </c>
    </row>
    <row r="109" spans="1:6">
      <c r="A109" s="414">
        <v>100321</v>
      </c>
      <c r="B109" s="415" t="s">
        <v>5331</v>
      </c>
      <c r="C109" s="416" t="s">
        <v>11230</v>
      </c>
      <c r="D109" s="417">
        <v>379.73999999999978</v>
      </c>
      <c r="E109" s="417">
        <v>5726.25</v>
      </c>
      <c r="F109" s="417">
        <v>6105.99</v>
      </c>
    </row>
    <row r="110" spans="1:6">
      <c r="A110" s="414">
        <v>101457</v>
      </c>
      <c r="B110" s="415" t="s">
        <v>5332</v>
      </c>
      <c r="C110" s="416" t="s">
        <v>11230</v>
      </c>
      <c r="D110" s="417">
        <v>1259.8099999999995</v>
      </c>
      <c r="E110" s="417">
        <v>4511.3100000000004</v>
      </c>
      <c r="F110" s="417">
        <v>5771.12</v>
      </c>
    </row>
    <row r="111" spans="1:6">
      <c r="A111" s="414">
        <v>101458</v>
      </c>
      <c r="B111" s="415" t="s">
        <v>5333</v>
      </c>
      <c r="C111" s="416" t="s">
        <v>11230</v>
      </c>
      <c r="D111" s="417">
        <v>1451.63</v>
      </c>
      <c r="E111" s="417">
        <v>4216.03</v>
      </c>
      <c r="F111" s="417">
        <v>5667.66</v>
      </c>
    </row>
    <row r="112" spans="1:6">
      <c r="A112" s="414">
        <v>94296</v>
      </c>
      <c r="B112" s="415" t="s">
        <v>5334</v>
      </c>
      <c r="C112" s="416" t="s">
        <v>11230</v>
      </c>
      <c r="D112" s="417">
        <v>370.32999999999993</v>
      </c>
      <c r="E112" s="417">
        <v>4256.01</v>
      </c>
      <c r="F112" s="417">
        <v>4626.34</v>
      </c>
    </row>
    <row r="113" spans="1:6">
      <c r="A113" s="414">
        <v>101459</v>
      </c>
      <c r="B113" s="415" t="s">
        <v>5335</v>
      </c>
      <c r="C113" s="416" t="s">
        <v>11230</v>
      </c>
      <c r="D113" s="417">
        <v>1484.8999999999996</v>
      </c>
      <c r="E113" s="417">
        <v>4342.5600000000004</v>
      </c>
      <c r="F113" s="417">
        <v>5827.46</v>
      </c>
    </row>
    <row r="114" spans="1:6">
      <c r="A114" s="414">
        <v>101460</v>
      </c>
      <c r="B114" s="415" t="s">
        <v>5336</v>
      </c>
      <c r="C114" s="416" t="s">
        <v>11230</v>
      </c>
      <c r="D114" s="417">
        <v>1451.4100000000003</v>
      </c>
      <c r="E114" s="417">
        <v>3064.69</v>
      </c>
      <c r="F114" s="417">
        <v>4516.1000000000004</v>
      </c>
    </row>
    <row r="115" spans="1:6">
      <c r="A115" s="409"/>
      <c r="B115" s="413" t="s">
        <v>11240</v>
      </c>
      <c r="C115" s="411"/>
      <c r="D115" s="418"/>
      <c r="E115" s="418"/>
      <c r="F115" s="418"/>
    </row>
    <row r="116" spans="1:6">
      <c r="A116" s="414">
        <v>88238</v>
      </c>
      <c r="B116" s="415" t="s">
        <v>5229</v>
      </c>
      <c r="C116" s="416" t="s">
        <v>5337</v>
      </c>
      <c r="D116" s="417">
        <v>7.870000000000001</v>
      </c>
      <c r="E116" s="417">
        <v>17.23</v>
      </c>
      <c r="F116" s="417">
        <v>25.1</v>
      </c>
    </row>
    <row r="117" spans="1:6">
      <c r="A117" s="414">
        <v>88239</v>
      </c>
      <c r="B117" s="415" t="s">
        <v>5338</v>
      </c>
      <c r="C117" s="416" t="s">
        <v>5337</v>
      </c>
      <c r="D117" s="417">
        <v>7.6899999999999977</v>
      </c>
      <c r="E117" s="417">
        <v>18.760000000000002</v>
      </c>
      <c r="F117" s="417">
        <v>26.45</v>
      </c>
    </row>
    <row r="118" spans="1:6">
      <c r="A118" s="414">
        <v>88240</v>
      </c>
      <c r="B118" s="415" t="s">
        <v>5339</v>
      </c>
      <c r="C118" s="416" t="s">
        <v>5337</v>
      </c>
      <c r="D118" s="417">
        <v>6.6900000000000013</v>
      </c>
      <c r="E118" s="417">
        <v>16.2</v>
      </c>
      <c r="F118" s="417">
        <v>22.89</v>
      </c>
    </row>
    <row r="119" spans="1:6">
      <c r="A119" s="414">
        <v>88241</v>
      </c>
      <c r="B119" s="415" t="s">
        <v>5232</v>
      </c>
      <c r="C119" s="416" t="s">
        <v>5337</v>
      </c>
      <c r="D119" s="417">
        <v>7.870000000000001</v>
      </c>
      <c r="E119" s="417">
        <v>18.7</v>
      </c>
      <c r="F119" s="417">
        <v>26.57</v>
      </c>
    </row>
    <row r="120" spans="1:6">
      <c r="A120" s="414">
        <v>88242</v>
      </c>
      <c r="B120" s="415" t="s">
        <v>5340</v>
      </c>
      <c r="C120" s="416" t="s">
        <v>5337</v>
      </c>
      <c r="D120" s="417">
        <v>7.870000000000001</v>
      </c>
      <c r="E120" s="417">
        <v>17.29</v>
      </c>
      <c r="F120" s="417">
        <v>25.16</v>
      </c>
    </row>
    <row r="121" spans="1:6">
      <c r="A121" s="414">
        <v>100301</v>
      </c>
      <c r="B121" s="415" t="s">
        <v>5233</v>
      </c>
      <c r="C121" s="416" t="s">
        <v>5337</v>
      </c>
      <c r="D121" s="417">
        <v>9.2199999999999989</v>
      </c>
      <c r="E121" s="417">
        <v>18.760000000000002</v>
      </c>
      <c r="F121" s="417">
        <v>27.98</v>
      </c>
    </row>
    <row r="122" spans="1:6">
      <c r="A122" s="414">
        <v>88243</v>
      </c>
      <c r="B122" s="415" t="s">
        <v>5235</v>
      </c>
      <c r="C122" s="416" t="s">
        <v>5337</v>
      </c>
      <c r="D122" s="417">
        <v>7.6999999999999993</v>
      </c>
      <c r="E122" s="417">
        <v>18.7</v>
      </c>
      <c r="F122" s="417">
        <v>26.4</v>
      </c>
    </row>
    <row r="123" spans="1:6">
      <c r="A123" s="414">
        <v>90766</v>
      </c>
      <c r="B123" s="415" t="s">
        <v>5236</v>
      </c>
      <c r="C123" s="416" t="s">
        <v>5337</v>
      </c>
      <c r="D123" s="417">
        <v>2.0199999999999996</v>
      </c>
      <c r="E123" s="417">
        <v>24.27</v>
      </c>
      <c r="F123" s="417">
        <v>26.29</v>
      </c>
    </row>
    <row r="124" spans="1:6">
      <c r="A124" s="414">
        <v>90767</v>
      </c>
      <c r="B124" s="415" t="s">
        <v>5237</v>
      </c>
      <c r="C124" s="416" t="s">
        <v>5337</v>
      </c>
      <c r="D124" s="417">
        <v>2.0199999999999996</v>
      </c>
      <c r="E124" s="417">
        <v>21.77</v>
      </c>
      <c r="F124" s="417">
        <v>23.79</v>
      </c>
    </row>
    <row r="125" spans="1:6">
      <c r="A125" s="414">
        <v>88245</v>
      </c>
      <c r="B125" s="415" t="s">
        <v>5238</v>
      </c>
      <c r="C125" s="416" t="s">
        <v>5337</v>
      </c>
      <c r="D125" s="417">
        <v>7.870000000000001</v>
      </c>
      <c r="E125" s="417">
        <v>24.44</v>
      </c>
      <c r="F125" s="417">
        <v>32.31</v>
      </c>
    </row>
    <row r="126" spans="1:6">
      <c r="A126" s="414">
        <v>90768</v>
      </c>
      <c r="B126" s="415" t="s">
        <v>5341</v>
      </c>
      <c r="C126" s="416" t="s">
        <v>5337</v>
      </c>
      <c r="D126" s="417">
        <v>1.9300000000000068</v>
      </c>
      <c r="E126" s="417">
        <v>81.16</v>
      </c>
      <c r="F126" s="417">
        <v>83.09</v>
      </c>
    </row>
    <row r="127" spans="1:6">
      <c r="A127" s="414">
        <v>90769</v>
      </c>
      <c r="B127" s="415" t="s">
        <v>5342</v>
      </c>
      <c r="C127" s="416" t="s">
        <v>5337</v>
      </c>
      <c r="D127" s="417">
        <v>1.9299999999999926</v>
      </c>
      <c r="E127" s="417">
        <v>115.28</v>
      </c>
      <c r="F127" s="417">
        <v>117.21</v>
      </c>
    </row>
    <row r="128" spans="1:6">
      <c r="A128" s="414">
        <v>90770</v>
      </c>
      <c r="B128" s="415" t="s">
        <v>5343</v>
      </c>
      <c r="C128" s="416" t="s">
        <v>5337</v>
      </c>
      <c r="D128" s="417">
        <v>1.9300000000000068</v>
      </c>
      <c r="E128" s="417">
        <v>152.4</v>
      </c>
      <c r="F128" s="417">
        <v>154.33000000000001</v>
      </c>
    </row>
    <row r="129" spans="1:6">
      <c r="A129" s="414">
        <v>100304</v>
      </c>
      <c r="B129" s="415" t="s">
        <v>5242</v>
      </c>
      <c r="C129" s="416" t="s">
        <v>5337</v>
      </c>
      <c r="D129" s="417">
        <v>1.9299999999999926</v>
      </c>
      <c r="E129" s="417">
        <v>78.290000000000006</v>
      </c>
      <c r="F129" s="417">
        <v>80.22</v>
      </c>
    </row>
    <row r="130" spans="1:6">
      <c r="A130" s="414">
        <v>88246</v>
      </c>
      <c r="B130" s="415" t="s">
        <v>5344</v>
      </c>
      <c r="C130" s="416" t="s">
        <v>5337</v>
      </c>
      <c r="D130" s="417">
        <v>6.6900000000000013</v>
      </c>
      <c r="E130" s="417">
        <v>22.49</v>
      </c>
      <c r="F130" s="417">
        <v>29.18</v>
      </c>
    </row>
    <row r="131" spans="1:6">
      <c r="A131" s="414">
        <v>100300</v>
      </c>
      <c r="B131" s="415" t="s">
        <v>5244</v>
      </c>
      <c r="C131" s="416" t="s">
        <v>5337</v>
      </c>
      <c r="D131" s="417">
        <v>2.0199999999999996</v>
      </c>
      <c r="E131" s="417">
        <v>18.57</v>
      </c>
      <c r="F131" s="417">
        <v>20.59</v>
      </c>
    </row>
    <row r="132" spans="1:6">
      <c r="A132" s="414">
        <v>100303</v>
      </c>
      <c r="B132" s="415" t="s">
        <v>5245</v>
      </c>
      <c r="C132" s="416" t="s">
        <v>5337</v>
      </c>
      <c r="D132" s="417">
        <v>7.870000000000001</v>
      </c>
      <c r="E132" s="417">
        <v>17.29</v>
      </c>
      <c r="F132" s="417">
        <v>25.16</v>
      </c>
    </row>
    <row r="133" spans="1:6">
      <c r="A133" s="414">
        <v>90771</v>
      </c>
      <c r="B133" s="415" t="s">
        <v>5246</v>
      </c>
      <c r="C133" s="416" t="s">
        <v>5337</v>
      </c>
      <c r="D133" s="417">
        <v>1.9599999999999973</v>
      </c>
      <c r="E133" s="417">
        <v>16.78</v>
      </c>
      <c r="F133" s="417">
        <v>18.739999999999998</v>
      </c>
    </row>
    <row r="134" spans="1:6">
      <c r="A134" s="414">
        <v>88247</v>
      </c>
      <c r="B134" s="415" t="s">
        <v>5345</v>
      </c>
      <c r="C134" s="416" t="s">
        <v>5337</v>
      </c>
      <c r="D134" s="417">
        <v>7.8599999999999994</v>
      </c>
      <c r="E134" s="417">
        <v>19.2</v>
      </c>
      <c r="F134" s="417">
        <v>27.06</v>
      </c>
    </row>
    <row r="135" spans="1:6">
      <c r="A135" s="414">
        <v>88248</v>
      </c>
      <c r="B135" s="415" t="s">
        <v>5247</v>
      </c>
      <c r="C135" s="416" t="s">
        <v>5337</v>
      </c>
      <c r="D135" s="417">
        <v>7.1900000000000013</v>
      </c>
      <c r="E135" s="417">
        <v>18.82</v>
      </c>
      <c r="F135" s="417">
        <v>26.01</v>
      </c>
    </row>
    <row r="136" spans="1:6">
      <c r="A136" s="414">
        <v>90772</v>
      </c>
      <c r="B136" s="415" t="s">
        <v>10345</v>
      </c>
      <c r="C136" s="416" t="s">
        <v>5337</v>
      </c>
      <c r="D136" s="417">
        <v>2.0199999999999996</v>
      </c>
      <c r="E136" s="417">
        <v>19.43</v>
      </c>
      <c r="F136" s="417">
        <v>21.45</v>
      </c>
    </row>
    <row r="137" spans="1:6">
      <c r="A137" s="414">
        <v>88249</v>
      </c>
      <c r="B137" s="415" t="s">
        <v>5346</v>
      </c>
      <c r="C137" s="416" t="s">
        <v>5337</v>
      </c>
      <c r="D137" s="417">
        <v>2.0200000000000031</v>
      </c>
      <c r="E137" s="417">
        <v>25.99</v>
      </c>
      <c r="F137" s="417">
        <v>28.01</v>
      </c>
    </row>
    <row r="138" spans="1:6">
      <c r="A138" s="414">
        <v>88250</v>
      </c>
      <c r="B138" s="415" t="s">
        <v>5249</v>
      </c>
      <c r="C138" s="416" t="s">
        <v>5337</v>
      </c>
      <c r="D138" s="417">
        <v>6.6900000000000013</v>
      </c>
      <c r="E138" s="417">
        <v>16.13</v>
      </c>
      <c r="F138" s="417">
        <v>22.82</v>
      </c>
    </row>
    <row r="139" spans="1:6">
      <c r="A139" s="414">
        <v>88251</v>
      </c>
      <c r="B139" s="415" t="s">
        <v>5347</v>
      </c>
      <c r="C139" s="416" t="s">
        <v>5337</v>
      </c>
      <c r="D139" s="417">
        <v>7.870000000000001</v>
      </c>
      <c r="E139" s="417">
        <v>18.7</v>
      </c>
      <c r="F139" s="417">
        <v>26.57</v>
      </c>
    </row>
    <row r="140" spans="1:6">
      <c r="A140" s="414">
        <v>88252</v>
      </c>
      <c r="B140" s="415" t="s">
        <v>5251</v>
      </c>
      <c r="C140" s="416" t="s">
        <v>5337</v>
      </c>
      <c r="D140" s="417">
        <v>7.6999999999999993</v>
      </c>
      <c r="E140" s="417">
        <v>17.25</v>
      </c>
      <c r="F140" s="417">
        <v>24.95</v>
      </c>
    </row>
    <row r="141" spans="1:6">
      <c r="A141" s="414">
        <v>88253</v>
      </c>
      <c r="B141" s="415" t="s">
        <v>5252</v>
      </c>
      <c r="C141" s="416" t="s">
        <v>5337</v>
      </c>
      <c r="D141" s="417">
        <v>1.9600000000000009</v>
      </c>
      <c r="E141" s="417">
        <v>10.94</v>
      </c>
      <c r="F141" s="417">
        <v>12.9</v>
      </c>
    </row>
    <row r="142" spans="1:6">
      <c r="A142" s="414">
        <v>88255</v>
      </c>
      <c r="B142" s="415" t="s">
        <v>5348</v>
      </c>
      <c r="C142" s="416" t="s">
        <v>5337</v>
      </c>
      <c r="D142" s="417">
        <v>1.9300000000000068</v>
      </c>
      <c r="E142" s="417">
        <v>38.159999999999997</v>
      </c>
      <c r="F142" s="417">
        <v>40.090000000000003</v>
      </c>
    </row>
    <row r="143" spans="1:6">
      <c r="A143" s="414">
        <v>88256</v>
      </c>
      <c r="B143" s="415" t="s">
        <v>5349</v>
      </c>
      <c r="C143" s="416" t="s">
        <v>5337</v>
      </c>
      <c r="D143" s="417">
        <v>7.870000000000001</v>
      </c>
      <c r="E143" s="417">
        <v>24.52</v>
      </c>
      <c r="F143" s="417">
        <v>32.39</v>
      </c>
    </row>
    <row r="144" spans="1:6">
      <c r="A144" s="414">
        <v>88257</v>
      </c>
      <c r="B144" s="415" t="s">
        <v>5350</v>
      </c>
      <c r="C144" s="416" t="s">
        <v>5337</v>
      </c>
      <c r="D144" s="417">
        <v>6.6899999999999977</v>
      </c>
      <c r="E144" s="417">
        <v>21.64</v>
      </c>
      <c r="F144" s="417">
        <v>28.33</v>
      </c>
    </row>
    <row r="145" spans="1:6">
      <c r="A145" s="414">
        <v>88258</v>
      </c>
      <c r="B145" s="415" t="s">
        <v>5351</v>
      </c>
      <c r="C145" s="416" t="s">
        <v>5337</v>
      </c>
      <c r="D145" s="417">
        <v>2.0199999999999996</v>
      </c>
      <c r="E145" s="417">
        <v>19.559999999999999</v>
      </c>
      <c r="F145" s="417">
        <v>21.58</v>
      </c>
    </row>
    <row r="146" spans="1:6">
      <c r="A146" s="414">
        <v>88260</v>
      </c>
      <c r="B146" s="415" t="s">
        <v>5256</v>
      </c>
      <c r="C146" s="416" t="s">
        <v>5337</v>
      </c>
      <c r="D146" s="417">
        <v>7.870000000000001</v>
      </c>
      <c r="E146" s="417">
        <v>20.74</v>
      </c>
      <c r="F146" s="417">
        <v>28.61</v>
      </c>
    </row>
    <row r="147" spans="1:6">
      <c r="A147" s="414">
        <v>88261</v>
      </c>
      <c r="B147" s="415" t="s">
        <v>5352</v>
      </c>
      <c r="C147" s="416" t="s">
        <v>5337</v>
      </c>
      <c r="D147" s="417">
        <v>7.6900000000000013</v>
      </c>
      <c r="E147" s="417">
        <v>23.09</v>
      </c>
      <c r="F147" s="417">
        <v>30.78</v>
      </c>
    </row>
    <row r="148" spans="1:6">
      <c r="A148" s="414">
        <v>88262</v>
      </c>
      <c r="B148" s="415" t="s">
        <v>5259</v>
      </c>
      <c r="C148" s="416" t="s">
        <v>5337</v>
      </c>
      <c r="D148" s="417">
        <v>7.6900000000000013</v>
      </c>
      <c r="E148" s="417">
        <v>24.44</v>
      </c>
      <c r="F148" s="417">
        <v>32.130000000000003</v>
      </c>
    </row>
    <row r="149" spans="1:6">
      <c r="A149" s="414">
        <v>88263</v>
      </c>
      <c r="B149" s="415" t="s">
        <v>5353</v>
      </c>
      <c r="C149" s="416" t="s">
        <v>5337</v>
      </c>
      <c r="D149" s="417">
        <v>6.6900000000000013</v>
      </c>
      <c r="E149" s="417">
        <v>15.86</v>
      </c>
      <c r="F149" s="417">
        <v>22.55</v>
      </c>
    </row>
    <row r="150" spans="1:6">
      <c r="A150" s="414">
        <v>100302</v>
      </c>
      <c r="B150" s="415" t="s">
        <v>5354</v>
      </c>
      <c r="C150" s="416" t="s">
        <v>5337</v>
      </c>
      <c r="D150" s="417">
        <v>1.9299999999999784</v>
      </c>
      <c r="E150" s="417">
        <v>160.86000000000001</v>
      </c>
      <c r="F150" s="417">
        <v>162.79</v>
      </c>
    </row>
    <row r="151" spans="1:6">
      <c r="A151" s="414">
        <v>90773</v>
      </c>
      <c r="B151" s="415" t="s">
        <v>5263</v>
      </c>
      <c r="C151" s="416" t="s">
        <v>5337</v>
      </c>
      <c r="D151" s="417">
        <v>1.9600000000000009</v>
      </c>
      <c r="E151" s="417">
        <v>12.36</v>
      </c>
      <c r="F151" s="417">
        <v>14.32</v>
      </c>
    </row>
    <row r="152" spans="1:6">
      <c r="A152" s="414">
        <v>88597</v>
      </c>
      <c r="B152" s="415" t="s">
        <v>5262</v>
      </c>
      <c r="C152" s="416" t="s">
        <v>5337</v>
      </c>
      <c r="D152" s="417">
        <v>1.9600000000000009</v>
      </c>
      <c r="E152" s="417">
        <v>37.549999999999997</v>
      </c>
      <c r="F152" s="417">
        <v>39.51</v>
      </c>
    </row>
    <row r="153" spans="1:6">
      <c r="A153" s="414">
        <v>90775</v>
      </c>
      <c r="B153" s="415" t="s">
        <v>5264</v>
      </c>
      <c r="C153" s="416" t="s">
        <v>5337</v>
      </c>
      <c r="D153" s="417">
        <v>1.9600000000000009</v>
      </c>
      <c r="E153" s="417">
        <v>19.89</v>
      </c>
      <c r="F153" s="417">
        <v>21.85</v>
      </c>
    </row>
    <row r="154" spans="1:6">
      <c r="A154" s="414">
        <v>88264</v>
      </c>
      <c r="B154" s="415" t="s">
        <v>5265</v>
      </c>
      <c r="C154" s="416" t="s">
        <v>5337</v>
      </c>
      <c r="D154" s="417">
        <v>7.860000000000003</v>
      </c>
      <c r="E154" s="417">
        <v>25.09</v>
      </c>
      <c r="F154" s="417">
        <v>32.950000000000003</v>
      </c>
    </row>
    <row r="155" spans="1:6">
      <c r="A155" s="414">
        <v>88265</v>
      </c>
      <c r="B155" s="415" t="s">
        <v>5355</v>
      </c>
      <c r="C155" s="416" t="s">
        <v>5337</v>
      </c>
      <c r="D155" s="417">
        <v>7.860000000000003</v>
      </c>
      <c r="E155" s="417">
        <v>27.52</v>
      </c>
      <c r="F155" s="417">
        <v>35.380000000000003</v>
      </c>
    </row>
    <row r="156" spans="1:6">
      <c r="A156" s="414">
        <v>88266</v>
      </c>
      <c r="B156" s="415" t="s">
        <v>5267</v>
      </c>
      <c r="C156" s="416" t="s">
        <v>5337</v>
      </c>
      <c r="D156" s="417">
        <v>7.8599999999999994</v>
      </c>
      <c r="E156" s="417">
        <v>31.36</v>
      </c>
      <c r="F156" s="417">
        <v>39.22</v>
      </c>
    </row>
    <row r="157" spans="1:6">
      <c r="A157" s="414">
        <v>88267</v>
      </c>
      <c r="B157" s="415" t="s">
        <v>5268</v>
      </c>
      <c r="C157" s="416" t="s">
        <v>5337</v>
      </c>
      <c r="D157" s="417">
        <v>7.1899999999999977</v>
      </c>
      <c r="E157" s="417">
        <v>24.6</v>
      </c>
      <c r="F157" s="417">
        <v>31.79</v>
      </c>
    </row>
    <row r="158" spans="1:6">
      <c r="A158" s="414">
        <v>90776</v>
      </c>
      <c r="B158" s="415" t="s">
        <v>5356</v>
      </c>
      <c r="C158" s="416" t="s">
        <v>5337</v>
      </c>
      <c r="D158" s="417">
        <v>2.490000000000002</v>
      </c>
      <c r="E158" s="417">
        <v>37.409999999999997</v>
      </c>
      <c r="F158" s="417">
        <v>39.9</v>
      </c>
    </row>
    <row r="159" spans="1:6">
      <c r="A159" s="414">
        <v>90777</v>
      </c>
      <c r="B159" s="415" t="s">
        <v>5270</v>
      </c>
      <c r="C159" s="416" t="s">
        <v>5337</v>
      </c>
      <c r="D159" s="417">
        <v>1.9300000000000068</v>
      </c>
      <c r="E159" s="417">
        <v>110.86</v>
      </c>
      <c r="F159" s="417">
        <v>112.79</v>
      </c>
    </row>
    <row r="160" spans="1:6">
      <c r="A160" s="414">
        <v>90778</v>
      </c>
      <c r="B160" s="415" t="s">
        <v>5271</v>
      </c>
      <c r="C160" s="416" t="s">
        <v>5337</v>
      </c>
      <c r="D160" s="417">
        <v>1.9299999999999926</v>
      </c>
      <c r="E160" s="417">
        <v>126.17</v>
      </c>
      <c r="F160" s="417">
        <v>128.1</v>
      </c>
    </row>
    <row r="161" spans="1:6">
      <c r="A161" s="414">
        <v>90779</v>
      </c>
      <c r="B161" s="415" t="s">
        <v>5272</v>
      </c>
      <c r="C161" s="416" t="s">
        <v>5337</v>
      </c>
      <c r="D161" s="417">
        <v>1.9300000000000068</v>
      </c>
      <c r="E161" s="417">
        <v>172.47</v>
      </c>
      <c r="F161" s="417">
        <v>174.4</v>
      </c>
    </row>
    <row r="162" spans="1:6">
      <c r="A162" s="414">
        <v>100305</v>
      </c>
      <c r="B162" s="415" t="s">
        <v>5273</v>
      </c>
      <c r="C162" s="416" t="s">
        <v>5337</v>
      </c>
      <c r="D162" s="417">
        <v>1.9299999999999926</v>
      </c>
      <c r="E162" s="417">
        <v>112.09</v>
      </c>
      <c r="F162" s="417">
        <v>114.02</v>
      </c>
    </row>
    <row r="163" spans="1:6">
      <c r="A163" s="414">
        <v>100306</v>
      </c>
      <c r="B163" s="415" t="s">
        <v>5274</v>
      </c>
      <c r="C163" s="416" t="s">
        <v>5337</v>
      </c>
      <c r="D163" s="417">
        <v>1.9299999999999926</v>
      </c>
      <c r="E163" s="417">
        <v>126.45</v>
      </c>
      <c r="F163" s="417">
        <v>128.38</v>
      </c>
    </row>
    <row r="164" spans="1:6">
      <c r="A164" s="414">
        <v>101373</v>
      </c>
      <c r="B164" s="415" t="s">
        <v>5275</v>
      </c>
      <c r="C164" s="416" t="s">
        <v>5337</v>
      </c>
      <c r="D164" s="417">
        <v>1.9299999999999784</v>
      </c>
      <c r="E164" s="417">
        <v>173.3</v>
      </c>
      <c r="F164" s="417">
        <v>175.23</v>
      </c>
    </row>
    <row r="165" spans="1:6">
      <c r="A165" s="414">
        <v>91677</v>
      </c>
      <c r="B165" s="415" t="s">
        <v>5276</v>
      </c>
      <c r="C165" s="416" t="s">
        <v>5337</v>
      </c>
      <c r="D165" s="417">
        <v>1.9300000000000068</v>
      </c>
      <c r="E165" s="417">
        <v>111.46</v>
      </c>
      <c r="F165" s="417">
        <v>113.39</v>
      </c>
    </row>
    <row r="166" spans="1:6">
      <c r="A166" s="414">
        <v>91678</v>
      </c>
      <c r="B166" s="415" t="s">
        <v>5277</v>
      </c>
      <c r="C166" s="416" t="s">
        <v>5337</v>
      </c>
      <c r="D166" s="417">
        <v>1.9300000000000068</v>
      </c>
      <c r="E166" s="417">
        <v>74.989999999999995</v>
      </c>
      <c r="F166" s="417">
        <v>76.92</v>
      </c>
    </row>
    <row r="167" spans="1:6">
      <c r="A167" s="414">
        <v>88269</v>
      </c>
      <c r="B167" s="415" t="s">
        <v>5278</v>
      </c>
      <c r="C167" s="416" t="s">
        <v>5337</v>
      </c>
      <c r="D167" s="417">
        <v>7.870000000000001</v>
      </c>
      <c r="E167" s="417">
        <v>23.29</v>
      </c>
      <c r="F167" s="417">
        <v>31.16</v>
      </c>
    </row>
    <row r="168" spans="1:6">
      <c r="A168" s="414">
        <v>88270</v>
      </c>
      <c r="B168" s="415" t="s">
        <v>5279</v>
      </c>
      <c r="C168" s="416" t="s">
        <v>5337</v>
      </c>
      <c r="D168" s="417">
        <v>7.8699999999999974</v>
      </c>
      <c r="E168" s="417">
        <v>24.68</v>
      </c>
      <c r="F168" s="417">
        <v>32.549999999999997</v>
      </c>
    </row>
    <row r="169" spans="1:6">
      <c r="A169" s="414">
        <v>88441</v>
      </c>
      <c r="B169" s="415" t="s">
        <v>5281</v>
      </c>
      <c r="C169" s="416" t="s">
        <v>5337</v>
      </c>
      <c r="D169" s="417">
        <v>7.870000000000001</v>
      </c>
      <c r="E169" s="417">
        <v>18.29</v>
      </c>
      <c r="F169" s="417">
        <v>26.16</v>
      </c>
    </row>
    <row r="170" spans="1:6">
      <c r="A170" s="414">
        <v>88272</v>
      </c>
      <c r="B170" s="415" t="s">
        <v>5357</v>
      </c>
      <c r="C170" s="416" t="s">
        <v>5337</v>
      </c>
      <c r="D170" s="417">
        <v>8.7100000000000009</v>
      </c>
      <c r="E170" s="417">
        <v>24.64</v>
      </c>
      <c r="F170" s="417">
        <v>33.35</v>
      </c>
    </row>
    <row r="171" spans="1:6">
      <c r="A171" s="414">
        <v>88273</v>
      </c>
      <c r="B171" s="415" t="s">
        <v>5284</v>
      </c>
      <c r="C171" s="416" t="s">
        <v>5337</v>
      </c>
      <c r="D171" s="417">
        <v>7.6900000000000013</v>
      </c>
      <c r="E171" s="417">
        <v>22.47</v>
      </c>
      <c r="F171" s="417">
        <v>30.16</v>
      </c>
    </row>
    <row r="172" spans="1:6">
      <c r="A172" s="414">
        <v>88274</v>
      </c>
      <c r="B172" s="415" t="s">
        <v>5358</v>
      </c>
      <c r="C172" s="416" t="s">
        <v>5337</v>
      </c>
      <c r="D172" s="417">
        <v>7.870000000000001</v>
      </c>
      <c r="E172" s="417">
        <v>27.84</v>
      </c>
      <c r="F172" s="417">
        <v>35.71</v>
      </c>
    </row>
    <row r="173" spans="1:6">
      <c r="A173" s="414">
        <v>88275</v>
      </c>
      <c r="B173" s="415" t="s">
        <v>10342</v>
      </c>
      <c r="C173" s="416" t="s">
        <v>5337</v>
      </c>
      <c r="D173" s="417">
        <v>6.6899999999999977</v>
      </c>
      <c r="E173" s="417">
        <v>28.14</v>
      </c>
      <c r="F173" s="417">
        <v>34.83</v>
      </c>
    </row>
    <row r="174" spans="1:6">
      <c r="A174" s="414">
        <v>100308</v>
      </c>
      <c r="B174" s="415" t="s">
        <v>5287</v>
      </c>
      <c r="C174" s="416" t="s">
        <v>5337</v>
      </c>
      <c r="D174" s="417">
        <v>7.860000000000003</v>
      </c>
      <c r="E174" s="417">
        <v>27.59</v>
      </c>
      <c r="F174" s="417">
        <v>35.450000000000003</v>
      </c>
    </row>
    <row r="175" spans="1:6">
      <c r="A175" s="414">
        <v>90780</v>
      </c>
      <c r="B175" s="415" t="s">
        <v>5288</v>
      </c>
      <c r="C175" s="416" t="s">
        <v>5337</v>
      </c>
      <c r="D175" s="417">
        <v>2.4899999999999949</v>
      </c>
      <c r="E175" s="417">
        <v>64.08</v>
      </c>
      <c r="F175" s="417">
        <v>66.569999999999993</v>
      </c>
    </row>
    <row r="176" spans="1:6">
      <c r="A176" s="414">
        <v>88277</v>
      </c>
      <c r="B176" s="415" t="s">
        <v>5359</v>
      </c>
      <c r="C176" s="416" t="s">
        <v>5337</v>
      </c>
      <c r="D176" s="417">
        <v>6.6900000000000013</v>
      </c>
      <c r="E176" s="417">
        <v>28.24</v>
      </c>
      <c r="F176" s="417">
        <v>34.93</v>
      </c>
    </row>
    <row r="177" spans="1:6">
      <c r="A177" s="414">
        <v>88278</v>
      </c>
      <c r="B177" s="415" t="s">
        <v>5360</v>
      </c>
      <c r="C177" s="416" t="s">
        <v>5337</v>
      </c>
      <c r="D177" s="417">
        <v>6.6900000000000013</v>
      </c>
      <c r="E177" s="417">
        <v>22.81</v>
      </c>
      <c r="F177" s="417">
        <v>29.5</v>
      </c>
    </row>
    <row r="178" spans="1:6">
      <c r="A178" s="414">
        <v>88279</v>
      </c>
      <c r="B178" s="415" t="s">
        <v>10343</v>
      </c>
      <c r="C178" s="416" t="s">
        <v>5337</v>
      </c>
      <c r="D178" s="417">
        <v>7.8599999999999994</v>
      </c>
      <c r="E178" s="417">
        <v>31.53</v>
      </c>
      <c r="F178" s="417">
        <v>39.39</v>
      </c>
    </row>
    <row r="179" spans="1:6">
      <c r="A179" s="414">
        <v>100307</v>
      </c>
      <c r="B179" s="415" t="s">
        <v>5361</v>
      </c>
      <c r="C179" s="416" t="s">
        <v>5337</v>
      </c>
      <c r="D179" s="417">
        <v>7.8599999999999994</v>
      </c>
      <c r="E179" s="417">
        <v>21.1</v>
      </c>
      <c r="F179" s="417">
        <v>28.96</v>
      </c>
    </row>
    <row r="180" spans="1:6">
      <c r="A180" s="414">
        <v>88281</v>
      </c>
      <c r="B180" s="415" t="s">
        <v>5362</v>
      </c>
      <c r="C180" s="416" t="s">
        <v>5337</v>
      </c>
      <c r="D180" s="417">
        <v>6.6899999999999977</v>
      </c>
      <c r="E180" s="417">
        <v>19.190000000000001</v>
      </c>
      <c r="F180" s="417">
        <v>25.88</v>
      </c>
    </row>
    <row r="181" spans="1:6">
      <c r="A181" s="414">
        <v>88282</v>
      </c>
      <c r="B181" s="415" t="s">
        <v>5363</v>
      </c>
      <c r="C181" s="416" t="s">
        <v>5337</v>
      </c>
      <c r="D181" s="417">
        <v>6.6900000000000013</v>
      </c>
      <c r="E181" s="417">
        <v>20.34</v>
      </c>
      <c r="F181" s="417">
        <v>27.03</v>
      </c>
    </row>
    <row r="182" spans="1:6">
      <c r="A182" s="414">
        <v>88283</v>
      </c>
      <c r="B182" s="415" t="s">
        <v>5364</v>
      </c>
      <c r="C182" s="416" t="s">
        <v>5337</v>
      </c>
      <c r="D182" s="417">
        <v>6.6899999999999977</v>
      </c>
      <c r="E182" s="417">
        <v>27.17</v>
      </c>
      <c r="F182" s="417">
        <v>33.86</v>
      </c>
    </row>
    <row r="183" spans="1:6">
      <c r="A183" s="414">
        <v>88284</v>
      </c>
      <c r="B183" s="415" t="s">
        <v>10344</v>
      </c>
      <c r="C183" s="416" t="s">
        <v>5337</v>
      </c>
      <c r="D183" s="417">
        <v>6.6900000000000013</v>
      </c>
      <c r="E183" s="417">
        <v>22.2</v>
      </c>
      <c r="F183" s="417">
        <v>28.89</v>
      </c>
    </row>
    <row r="184" spans="1:6">
      <c r="A184" s="414">
        <v>88285</v>
      </c>
      <c r="B184" s="415" t="s">
        <v>5365</v>
      </c>
      <c r="C184" s="416" t="s">
        <v>5337</v>
      </c>
      <c r="D184" s="417">
        <v>6.6899999999999977</v>
      </c>
      <c r="E184" s="417">
        <v>23.01</v>
      </c>
      <c r="F184" s="417">
        <v>29.7</v>
      </c>
    </row>
    <row r="185" spans="1:6">
      <c r="A185" s="414">
        <v>88286</v>
      </c>
      <c r="B185" s="415" t="s">
        <v>5366</v>
      </c>
      <c r="C185" s="416" t="s">
        <v>5337</v>
      </c>
      <c r="D185" s="417">
        <v>6.6900000000000013</v>
      </c>
      <c r="E185" s="417">
        <v>23.9</v>
      </c>
      <c r="F185" s="417">
        <v>30.59</v>
      </c>
    </row>
    <row r="186" spans="1:6">
      <c r="A186" s="414">
        <v>88288</v>
      </c>
      <c r="B186" s="415" t="s">
        <v>5367</v>
      </c>
      <c r="C186" s="416" t="s">
        <v>5337</v>
      </c>
      <c r="D186" s="417">
        <v>1.9599999999999991</v>
      </c>
      <c r="E186" s="417">
        <v>13.98</v>
      </c>
      <c r="F186" s="417">
        <v>15.94</v>
      </c>
    </row>
    <row r="187" spans="1:6">
      <c r="A187" s="414">
        <v>88291</v>
      </c>
      <c r="B187" s="415" t="s">
        <v>5300</v>
      </c>
      <c r="C187" s="416" t="s">
        <v>5337</v>
      </c>
      <c r="D187" s="417">
        <v>6.6899999999999977</v>
      </c>
      <c r="E187" s="417">
        <v>18.39</v>
      </c>
      <c r="F187" s="417">
        <v>25.08</v>
      </c>
    </row>
    <row r="188" spans="1:6">
      <c r="A188" s="414">
        <v>88377</v>
      </c>
      <c r="B188" s="415" t="s">
        <v>5368</v>
      </c>
      <c r="C188" s="416" t="s">
        <v>5337</v>
      </c>
      <c r="D188" s="417">
        <v>6.6900000000000013</v>
      </c>
      <c r="E188" s="417">
        <v>17.77</v>
      </c>
      <c r="F188" s="417">
        <v>24.46</v>
      </c>
    </row>
    <row r="189" spans="1:6">
      <c r="A189" s="414">
        <v>88292</v>
      </c>
      <c r="B189" s="415" t="s">
        <v>5369</v>
      </c>
      <c r="C189" s="416" t="s">
        <v>5337</v>
      </c>
      <c r="D189" s="417">
        <v>6.6900000000000013</v>
      </c>
      <c r="E189" s="417">
        <v>20.059999999999999</v>
      </c>
      <c r="F189" s="417">
        <v>26.75</v>
      </c>
    </row>
    <row r="190" spans="1:6">
      <c r="A190" s="414">
        <v>88293</v>
      </c>
      <c r="B190" s="415" t="s">
        <v>5370</v>
      </c>
      <c r="C190" s="416" t="s">
        <v>5337</v>
      </c>
      <c r="D190" s="417">
        <v>6.6899999999999977</v>
      </c>
      <c r="E190" s="417">
        <v>22.67</v>
      </c>
      <c r="F190" s="417">
        <v>29.36</v>
      </c>
    </row>
    <row r="191" spans="1:6">
      <c r="A191" s="414">
        <v>88294</v>
      </c>
      <c r="B191" s="415" t="s">
        <v>5304</v>
      </c>
      <c r="C191" s="416" t="s">
        <v>5337</v>
      </c>
      <c r="D191" s="417">
        <v>6.6900000000000013</v>
      </c>
      <c r="E191" s="417">
        <v>24.91</v>
      </c>
      <c r="F191" s="417">
        <v>31.6</v>
      </c>
    </row>
    <row r="192" spans="1:6">
      <c r="A192" s="414">
        <v>88295</v>
      </c>
      <c r="B192" s="415" t="s">
        <v>5371</v>
      </c>
      <c r="C192" s="416" t="s">
        <v>5337</v>
      </c>
      <c r="D192" s="417">
        <v>6.6900000000000013</v>
      </c>
      <c r="E192" s="417">
        <v>22.99</v>
      </c>
      <c r="F192" s="417">
        <v>29.68</v>
      </c>
    </row>
    <row r="193" spans="1:6">
      <c r="A193" s="414">
        <v>88296</v>
      </c>
      <c r="B193" s="415" t="s">
        <v>5306</v>
      </c>
      <c r="C193" s="416" t="s">
        <v>5337</v>
      </c>
      <c r="D193" s="417">
        <v>6.6900000000000048</v>
      </c>
      <c r="E193" s="417">
        <v>56.69</v>
      </c>
      <c r="F193" s="417">
        <v>63.38</v>
      </c>
    </row>
    <row r="194" spans="1:6">
      <c r="A194" s="414">
        <v>88297</v>
      </c>
      <c r="B194" s="415" t="s">
        <v>5372</v>
      </c>
      <c r="C194" s="416" t="s">
        <v>5337</v>
      </c>
      <c r="D194" s="417">
        <v>6.6900000000000013</v>
      </c>
      <c r="E194" s="417">
        <v>24.5</v>
      </c>
      <c r="F194" s="417">
        <v>31.19</v>
      </c>
    </row>
    <row r="195" spans="1:6">
      <c r="A195" s="414">
        <v>88298</v>
      </c>
      <c r="B195" s="415" t="s">
        <v>5309</v>
      </c>
      <c r="C195" s="416" t="s">
        <v>5337</v>
      </c>
      <c r="D195" s="417">
        <v>6.6899999999999977</v>
      </c>
      <c r="E195" s="417">
        <v>19.64</v>
      </c>
      <c r="F195" s="417">
        <v>26.33</v>
      </c>
    </row>
    <row r="196" spans="1:6">
      <c r="A196" s="414">
        <v>88299</v>
      </c>
      <c r="B196" s="415" t="s">
        <v>5373</v>
      </c>
      <c r="C196" s="416" t="s">
        <v>5337</v>
      </c>
      <c r="D196" s="417">
        <v>6.6900000000000013</v>
      </c>
      <c r="E196" s="417">
        <v>23.04</v>
      </c>
      <c r="F196" s="417">
        <v>29.73</v>
      </c>
    </row>
    <row r="197" spans="1:6">
      <c r="A197" s="414">
        <v>88300</v>
      </c>
      <c r="B197" s="415" t="s">
        <v>5311</v>
      </c>
      <c r="C197" s="416" t="s">
        <v>5337</v>
      </c>
      <c r="D197" s="417">
        <v>6.6900000000000013</v>
      </c>
      <c r="E197" s="417">
        <v>28.27</v>
      </c>
      <c r="F197" s="417">
        <v>34.96</v>
      </c>
    </row>
    <row r="198" spans="1:6">
      <c r="A198" s="414">
        <v>88301</v>
      </c>
      <c r="B198" s="415" t="s">
        <v>5312</v>
      </c>
      <c r="C198" s="416" t="s">
        <v>5337</v>
      </c>
      <c r="D198" s="417">
        <v>6.6899999999999977</v>
      </c>
      <c r="E198" s="417">
        <v>23.37</v>
      </c>
      <c r="F198" s="417">
        <v>30.06</v>
      </c>
    </row>
    <row r="199" spans="1:6">
      <c r="A199" s="414">
        <v>88302</v>
      </c>
      <c r="B199" s="415" t="s">
        <v>5374</v>
      </c>
      <c r="C199" s="416" t="s">
        <v>5337</v>
      </c>
      <c r="D199" s="417">
        <v>6.6899999999999977</v>
      </c>
      <c r="E199" s="417">
        <v>23.78</v>
      </c>
      <c r="F199" s="417">
        <v>30.47</v>
      </c>
    </row>
    <row r="200" spans="1:6">
      <c r="A200" s="414">
        <v>88303</v>
      </c>
      <c r="B200" s="415" t="s">
        <v>5314</v>
      </c>
      <c r="C200" s="416" t="s">
        <v>5337</v>
      </c>
      <c r="D200" s="417">
        <v>6.6900000000000013</v>
      </c>
      <c r="E200" s="417">
        <v>20.74</v>
      </c>
      <c r="F200" s="417">
        <v>27.43</v>
      </c>
    </row>
    <row r="201" spans="1:6" ht="30">
      <c r="A201" s="414">
        <v>88304</v>
      </c>
      <c r="B201" s="415" t="s">
        <v>5316</v>
      </c>
      <c r="C201" s="416" t="s">
        <v>5337</v>
      </c>
      <c r="D201" s="417">
        <v>6.6900000000000013</v>
      </c>
      <c r="E201" s="417">
        <v>20.43</v>
      </c>
      <c r="F201" s="417">
        <v>27.12</v>
      </c>
    </row>
    <row r="202" spans="1:6">
      <c r="A202" s="414">
        <v>88306</v>
      </c>
      <c r="B202" s="415" t="s">
        <v>5375</v>
      </c>
      <c r="C202" s="416" t="s">
        <v>5337</v>
      </c>
      <c r="D202" s="417">
        <v>6.6899999999999977</v>
      </c>
      <c r="E202" s="417">
        <v>22.3</v>
      </c>
      <c r="F202" s="417">
        <v>28.99</v>
      </c>
    </row>
    <row r="203" spans="1:6">
      <c r="A203" s="414">
        <v>88307</v>
      </c>
      <c r="B203" s="415" t="s">
        <v>5376</v>
      </c>
      <c r="C203" s="416" t="s">
        <v>5337</v>
      </c>
      <c r="D203" s="417">
        <v>6.6900000000000013</v>
      </c>
      <c r="E203" s="417">
        <v>22.25</v>
      </c>
      <c r="F203" s="417">
        <v>28.94</v>
      </c>
    </row>
    <row r="204" spans="1:6">
      <c r="A204" s="414">
        <v>88308</v>
      </c>
      <c r="B204" s="415" t="s">
        <v>5317</v>
      </c>
      <c r="C204" s="416" t="s">
        <v>5337</v>
      </c>
      <c r="D204" s="417">
        <v>7.870000000000001</v>
      </c>
      <c r="E204" s="417">
        <v>24.52</v>
      </c>
      <c r="F204" s="417">
        <v>32.39</v>
      </c>
    </row>
    <row r="205" spans="1:6">
      <c r="A205" s="414">
        <v>88309</v>
      </c>
      <c r="B205" s="415" t="s">
        <v>5318</v>
      </c>
      <c r="C205" s="416" t="s">
        <v>5337</v>
      </c>
      <c r="D205" s="417">
        <v>7.8699999999999974</v>
      </c>
      <c r="E205" s="417">
        <v>24.68</v>
      </c>
      <c r="F205" s="417">
        <v>32.549999999999997</v>
      </c>
    </row>
    <row r="206" spans="1:6">
      <c r="A206" s="414">
        <v>88310</v>
      </c>
      <c r="B206" s="415" t="s">
        <v>5319</v>
      </c>
      <c r="C206" s="416" t="s">
        <v>5337</v>
      </c>
      <c r="D206" s="417">
        <v>9.2200000000000024</v>
      </c>
      <c r="E206" s="417">
        <v>24.52</v>
      </c>
      <c r="F206" s="417">
        <v>33.74</v>
      </c>
    </row>
    <row r="207" spans="1:6">
      <c r="A207" s="414">
        <v>88311</v>
      </c>
      <c r="B207" s="415" t="s">
        <v>5320</v>
      </c>
      <c r="C207" s="416" t="s">
        <v>5337</v>
      </c>
      <c r="D207" s="417">
        <v>9.2199999999999989</v>
      </c>
      <c r="E207" s="417">
        <v>23.79</v>
      </c>
      <c r="F207" s="417">
        <v>33.01</v>
      </c>
    </row>
    <row r="208" spans="1:6">
      <c r="A208" s="414">
        <v>88312</v>
      </c>
      <c r="B208" s="415" t="s">
        <v>5321</v>
      </c>
      <c r="C208" s="416" t="s">
        <v>5337</v>
      </c>
      <c r="D208" s="417">
        <v>9.2200000000000024</v>
      </c>
      <c r="E208" s="417">
        <v>24.52</v>
      </c>
      <c r="F208" s="417">
        <v>33.74</v>
      </c>
    </row>
    <row r="209" spans="1:6">
      <c r="A209" s="414">
        <v>88313</v>
      </c>
      <c r="B209" s="415" t="s">
        <v>5377</v>
      </c>
      <c r="C209" s="416" t="s">
        <v>5337</v>
      </c>
      <c r="D209" s="417">
        <v>6.6899999999999977</v>
      </c>
      <c r="E209" s="417">
        <v>18.14</v>
      </c>
      <c r="F209" s="417">
        <v>24.83</v>
      </c>
    </row>
    <row r="210" spans="1:6">
      <c r="A210" s="414">
        <v>88314</v>
      </c>
      <c r="B210" s="415" t="s">
        <v>5323</v>
      </c>
      <c r="C210" s="416" t="s">
        <v>5337</v>
      </c>
      <c r="D210" s="417">
        <v>6.6900000000000013</v>
      </c>
      <c r="E210" s="417">
        <v>16.02</v>
      </c>
      <c r="F210" s="417">
        <v>22.71</v>
      </c>
    </row>
    <row r="211" spans="1:6">
      <c r="A211" s="414">
        <v>88315</v>
      </c>
      <c r="B211" s="415" t="s">
        <v>5324</v>
      </c>
      <c r="C211" s="416" t="s">
        <v>5337</v>
      </c>
      <c r="D211" s="417">
        <v>7.870000000000001</v>
      </c>
      <c r="E211" s="417">
        <v>24.44</v>
      </c>
      <c r="F211" s="417">
        <v>32.31</v>
      </c>
    </row>
    <row r="212" spans="1:6">
      <c r="A212" s="414">
        <v>88316</v>
      </c>
      <c r="B212" s="415" t="s">
        <v>5378</v>
      </c>
      <c r="C212" s="416" t="s">
        <v>5337</v>
      </c>
      <c r="D212" s="417">
        <v>7.6999999999999993</v>
      </c>
      <c r="E212" s="417">
        <v>17.420000000000002</v>
      </c>
      <c r="F212" s="417">
        <v>25.12</v>
      </c>
    </row>
    <row r="213" spans="1:6">
      <c r="A213" s="414">
        <v>88317</v>
      </c>
      <c r="B213" s="415" t="s">
        <v>5326</v>
      </c>
      <c r="C213" s="416" t="s">
        <v>5337</v>
      </c>
      <c r="D213" s="417">
        <v>8.7099999999999973</v>
      </c>
      <c r="E213" s="417">
        <v>25.12</v>
      </c>
      <c r="F213" s="417">
        <v>33.83</v>
      </c>
    </row>
    <row r="214" spans="1:6" ht="30">
      <c r="A214" s="414">
        <v>88318</v>
      </c>
      <c r="B214" s="415" t="s">
        <v>5379</v>
      </c>
      <c r="C214" s="416" t="s">
        <v>5337</v>
      </c>
      <c r="D214" s="417">
        <v>8.7100000000000009</v>
      </c>
      <c r="E214" s="417">
        <v>20.329999999999998</v>
      </c>
      <c r="F214" s="417">
        <v>29.04</v>
      </c>
    </row>
    <row r="215" spans="1:6">
      <c r="A215" s="414">
        <v>88320</v>
      </c>
      <c r="B215" s="415" t="s">
        <v>5328</v>
      </c>
      <c r="C215" s="416" t="s">
        <v>5337</v>
      </c>
      <c r="D215" s="417">
        <v>7.6900000000000013</v>
      </c>
      <c r="E215" s="417">
        <v>24.44</v>
      </c>
      <c r="F215" s="417">
        <v>32.130000000000003</v>
      </c>
    </row>
    <row r="216" spans="1:6">
      <c r="A216" s="414">
        <v>100533</v>
      </c>
      <c r="B216" s="415" t="s">
        <v>5329</v>
      </c>
      <c r="C216" s="416" t="s">
        <v>5337</v>
      </c>
      <c r="D216" s="417">
        <v>1.9599999999999973</v>
      </c>
      <c r="E216" s="417">
        <v>19.420000000000002</v>
      </c>
      <c r="F216" s="417">
        <v>21.38</v>
      </c>
    </row>
    <row r="217" spans="1:6">
      <c r="A217" s="414">
        <v>88321</v>
      </c>
      <c r="B217" s="415" t="s">
        <v>5380</v>
      </c>
      <c r="C217" s="416" t="s">
        <v>5337</v>
      </c>
      <c r="D217" s="417">
        <v>2.0200000000000031</v>
      </c>
      <c r="E217" s="417">
        <v>35.619999999999997</v>
      </c>
      <c r="F217" s="417">
        <v>37.64</v>
      </c>
    </row>
    <row r="218" spans="1:6">
      <c r="A218" s="414">
        <v>88322</v>
      </c>
      <c r="B218" s="415" t="s">
        <v>5381</v>
      </c>
      <c r="C218" s="416" t="s">
        <v>5337</v>
      </c>
      <c r="D218" s="417">
        <v>2.0400000000000027</v>
      </c>
      <c r="E218" s="417">
        <v>25.81</v>
      </c>
      <c r="F218" s="417">
        <v>27.85</v>
      </c>
    </row>
    <row r="219" spans="1:6">
      <c r="A219" s="414">
        <v>100309</v>
      </c>
      <c r="B219" s="415" t="s">
        <v>5331</v>
      </c>
      <c r="C219" s="416" t="s">
        <v>5337</v>
      </c>
      <c r="D219" s="417">
        <v>2.019999999999996</v>
      </c>
      <c r="E219" s="417">
        <v>32.840000000000003</v>
      </c>
      <c r="F219" s="417">
        <v>34.86</v>
      </c>
    </row>
    <row r="220" spans="1:6">
      <c r="A220" s="414">
        <v>88323</v>
      </c>
      <c r="B220" s="415" t="s">
        <v>5382</v>
      </c>
      <c r="C220" s="416" t="s">
        <v>5337</v>
      </c>
      <c r="D220" s="417">
        <v>7.6899999999999977</v>
      </c>
      <c r="E220" s="417">
        <v>24.12</v>
      </c>
      <c r="F220" s="417">
        <v>31.81</v>
      </c>
    </row>
    <row r="221" spans="1:6">
      <c r="A221" s="414">
        <v>90781</v>
      </c>
      <c r="B221" s="415" t="s">
        <v>5334</v>
      </c>
      <c r="C221" s="416" t="s">
        <v>5337</v>
      </c>
      <c r="D221" s="417">
        <v>1.9600000000000009</v>
      </c>
      <c r="E221" s="417">
        <v>24.36</v>
      </c>
      <c r="F221" s="417">
        <v>26.32</v>
      </c>
    </row>
    <row r="222" spans="1:6">
      <c r="A222" s="414">
        <v>88324</v>
      </c>
      <c r="B222" s="415" t="s">
        <v>5383</v>
      </c>
      <c r="C222" s="416" t="s">
        <v>5337</v>
      </c>
      <c r="D222" s="417">
        <v>6.6899999999999977</v>
      </c>
      <c r="E222" s="417">
        <v>26.28</v>
      </c>
      <c r="F222" s="417">
        <v>32.97</v>
      </c>
    </row>
    <row r="223" spans="1:6">
      <c r="A223" s="414">
        <v>88325</v>
      </c>
      <c r="B223" s="415" t="s">
        <v>5335</v>
      </c>
      <c r="C223" s="416" t="s">
        <v>5337</v>
      </c>
      <c r="D223" s="417">
        <v>7.8699999999999974</v>
      </c>
      <c r="E223" s="417">
        <v>24.86</v>
      </c>
      <c r="F223" s="417">
        <v>32.729999999999997</v>
      </c>
    </row>
    <row r="224" spans="1:6">
      <c r="A224" s="414">
        <v>100289</v>
      </c>
      <c r="B224" s="415" t="s">
        <v>5336</v>
      </c>
      <c r="C224" s="416" t="s">
        <v>5337</v>
      </c>
      <c r="D224" s="417">
        <v>7.6999999999999993</v>
      </c>
      <c r="E224" s="417">
        <v>17.510000000000002</v>
      </c>
      <c r="F224" s="417">
        <v>25.21</v>
      </c>
    </row>
    <row r="225" spans="1:6">
      <c r="A225" s="414">
        <v>88326</v>
      </c>
      <c r="B225" s="415" t="s">
        <v>5384</v>
      </c>
      <c r="C225" s="416" t="s">
        <v>5337</v>
      </c>
      <c r="D225" s="417">
        <v>7.7000000000000028</v>
      </c>
      <c r="E225" s="417">
        <v>23.49</v>
      </c>
      <c r="F225" s="417">
        <v>31.19</v>
      </c>
    </row>
    <row r="226" spans="1:6" ht="30">
      <c r="A226" s="414">
        <v>95967</v>
      </c>
      <c r="B226" s="415" t="s">
        <v>5385</v>
      </c>
      <c r="C226" s="416" t="s">
        <v>5337</v>
      </c>
      <c r="D226" s="417">
        <v>4.4199999999999875</v>
      </c>
      <c r="E226" s="417">
        <v>163.58000000000001</v>
      </c>
      <c r="F226" s="417">
        <v>168</v>
      </c>
    </row>
    <row r="227" spans="1:6">
      <c r="A227" s="409"/>
      <c r="B227" s="413" t="s">
        <v>11241</v>
      </c>
      <c r="C227" s="411"/>
      <c r="D227" s="418"/>
      <c r="E227" s="418"/>
      <c r="F227" s="418"/>
    </row>
    <row r="228" spans="1:6" ht="15.75">
      <c r="A228" s="409"/>
      <c r="B228" s="410" t="s">
        <v>11242</v>
      </c>
      <c r="C228" s="411"/>
      <c r="D228" s="418"/>
      <c r="E228" s="418"/>
      <c r="F228" s="418"/>
    </row>
    <row r="229" spans="1:6">
      <c r="A229" s="409"/>
      <c r="B229" s="413" t="s">
        <v>11243</v>
      </c>
      <c r="C229" s="411"/>
      <c r="D229" s="418"/>
      <c r="E229" s="418"/>
      <c r="F229" s="418"/>
    </row>
    <row r="230" spans="1:6" ht="30">
      <c r="A230" s="414">
        <v>97637</v>
      </c>
      <c r="B230" s="415" t="s">
        <v>5386</v>
      </c>
      <c r="C230" s="416" t="s">
        <v>98</v>
      </c>
      <c r="D230" s="417">
        <v>0.85000000000000009</v>
      </c>
      <c r="E230" s="417">
        <v>2.36</v>
      </c>
      <c r="F230" s="417">
        <v>3.21</v>
      </c>
    </row>
    <row r="231" spans="1:6">
      <c r="A231" s="414">
        <v>98458</v>
      </c>
      <c r="B231" s="415" t="s">
        <v>5387</v>
      </c>
      <c r="C231" s="416" t="s">
        <v>98</v>
      </c>
      <c r="D231" s="417">
        <v>147.38</v>
      </c>
      <c r="E231" s="417">
        <v>19.510000000000002</v>
      </c>
      <c r="F231" s="417">
        <v>166.89</v>
      </c>
    </row>
    <row r="232" spans="1:6">
      <c r="A232" s="414">
        <v>98459</v>
      </c>
      <c r="B232" s="415" t="s">
        <v>5388</v>
      </c>
      <c r="C232" s="416" t="s">
        <v>98</v>
      </c>
      <c r="D232" s="417">
        <v>123.07999999999998</v>
      </c>
      <c r="E232" s="417">
        <v>18.149999999999999</v>
      </c>
      <c r="F232" s="417">
        <v>141.22999999999999</v>
      </c>
    </row>
    <row r="233" spans="1:6">
      <c r="A233" s="409"/>
      <c r="B233" s="413" t="s">
        <v>5389</v>
      </c>
      <c r="C233" s="411"/>
      <c r="D233" s="418"/>
      <c r="E233" s="418"/>
      <c r="F233" s="418"/>
    </row>
    <row r="234" spans="1:6" ht="30">
      <c r="A234" s="414">
        <v>98461</v>
      </c>
      <c r="B234" s="415" t="s">
        <v>11826</v>
      </c>
      <c r="C234" s="416" t="s">
        <v>5390</v>
      </c>
      <c r="D234" s="417">
        <v>6170.8399999999992</v>
      </c>
      <c r="E234" s="417">
        <v>238.31</v>
      </c>
      <c r="F234" s="417">
        <v>6409.15</v>
      </c>
    </row>
    <row r="235" spans="1:6" ht="30">
      <c r="A235" s="414">
        <v>98462</v>
      </c>
      <c r="B235" s="415" t="s">
        <v>11827</v>
      </c>
      <c r="C235" s="416" t="s">
        <v>5390</v>
      </c>
      <c r="D235" s="417">
        <v>9261.4600000000009</v>
      </c>
      <c r="E235" s="417">
        <v>361.98</v>
      </c>
      <c r="F235" s="417">
        <v>9623.44</v>
      </c>
    </row>
    <row r="236" spans="1:6">
      <c r="A236" s="409"/>
      <c r="B236" s="413" t="s">
        <v>11244</v>
      </c>
      <c r="C236" s="411"/>
      <c r="D236" s="418"/>
      <c r="E236" s="418"/>
      <c r="F236" s="418"/>
    </row>
    <row r="237" spans="1:6" ht="30">
      <c r="A237" s="414">
        <v>93206</v>
      </c>
      <c r="B237" s="415" t="s">
        <v>5391</v>
      </c>
      <c r="C237" s="416" t="s">
        <v>98</v>
      </c>
      <c r="D237" s="417">
        <v>831.27</v>
      </c>
      <c r="E237" s="417">
        <v>412.71</v>
      </c>
      <c r="F237" s="417">
        <v>1243.98</v>
      </c>
    </row>
    <row r="238" spans="1:6" ht="30">
      <c r="A238" s="414">
        <v>93207</v>
      </c>
      <c r="B238" s="415" t="s">
        <v>5392</v>
      </c>
      <c r="C238" s="416" t="s">
        <v>98</v>
      </c>
      <c r="D238" s="417">
        <v>1020.0699999999999</v>
      </c>
      <c r="E238" s="417">
        <v>244.71</v>
      </c>
      <c r="F238" s="417">
        <v>1264.78</v>
      </c>
    </row>
    <row r="239" spans="1:6" ht="30">
      <c r="A239" s="414">
        <v>93208</v>
      </c>
      <c r="B239" s="415" t="s">
        <v>5393</v>
      </c>
      <c r="C239" s="416" t="s">
        <v>98</v>
      </c>
      <c r="D239" s="417">
        <v>893.37</v>
      </c>
      <c r="E239" s="417">
        <v>179.41</v>
      </c>
      <c r="F239" s="417">
        <v>1072.78</v>
      </c>
    </row>
    <row r="240" spans="1:6" ht="30">
      <c r="A240" s="414">
        <v>93209</v>
      </c>
      <c r="B240" s="415" t="s">
        <v>5394</v>
      </c>
      <c r="C240" s="416" t="s">
        <v>98</v>
      </c>
      <c r="D240" s="417">
        <v>761.05000000000018</v>
      </c>
      <c r="E240" s="417">
        <v>311.08999999999997</v>
      </c>
      <c r="F240" s="417">
        <v>1072.1400000000001</v>
      </c>
    </row>
    <row r="241" spans="1:6" ht="30">
      <c r="A241" s="414">
        <v>93210</v>
      </c>
      <c r="B241" s="415" t="s">
        <v>5395</v>
      </c>
      <c r="C241" s="416" t="s">
        <v>98</v>
      </c>
      <c r="D241" s="417">
        <v>509.57000000000005</v>
      </c>
      <c r="E241" s="417">
        <v>151.75</v>
      </c>
      <c r="F241" s="417">
        <v>661.32</v>
      </c>
    </row>
    <row r="242" spans="1:6" ht="30">
      <c r="A242" s="414">
        <v>93211</v>
      </c>
      <c r="B242" s="415" t="s">
        <v>5396</v>
      </c>
      <c r="C242" s="416" t="s">
        <v>98</v>
      </c>
      <c r="D242" s="417">
        <v>460.61</v>
      </c>
      <c r="E242" s="417">
        <v>188.12</v>
      </c>
      <c r="F242" s="417">
        <v>648.73</v>
      </c>
    </row>
    <row r="243" spans="1:6" ht="30">
      <c r="A243" s="414">
        <v>93212</v>
      </c>
      <c r="B243" s="415" t="s">
        <v>5397</v>
      </c>
      <c r="C243" s="416" t="s">
        <v>98</v>
      </c>
      <c r="D243" s="417">
        <v>872.57999999999993</v>
      </c>
      <c r="E243" s="417">
        <v>251.98</v>
      </c>
      <c r="F243" s="417">
        <v>1124.56</v>
      </c>
    </row>
    <row r="244" spans="1:6" ht="30">
      <c r="A244" s="414">
        <v>93213</v>
      </c>
      <c r="B244" s="415" t="s">
        <v>5398</v>
      </c>
      <c r="C244" s="416" t="s">
        <v>98</v>
      </c>
      <c r="D244" s="417">
        <v>779.73</v>
      </c>
      <c r="E244" s="417">
        <v>334.25</v>
      </c>
      <c r="F244" s="417">
        <v>1113.98</v>
      </c>
    </row>
    <row r="245" spans="1:6" ht="30">
      <c r="A245" s="414">
        <v>93214</v>
      </c>
      <c r="B245" s="415" t="s">
        <v>11824</v>
      </c>
      <c r="C245" s="416" t="s">
        <v>5390</v>
      </c>
      <c r="D245" s="417">
        <v>6920.33</v>
      </c>
      <c r="E245" s="417">
        <v>406.14</v>
      </c>
      <c r="F245" s="417">
        <v>7326.47</v>
      </c>
    </row>
    <row r="246" spans="1:6" ht="30">
      <c r="A246" s="414">
        <v>93243</v>
      </c>
      <c r="B246" s="415" t="s">
        <v>11825</v>
      </c>
      <c r="C246" s="416" t="s">
        <v>5390</v>
      </c>
      <c r="D246" s="417">
        <v>10657.130000000001</v>
      </c>
      <c r="E246" s="417">
        <v>535.54999999999995</v>
      </c>
      <c r="F246" s="417">
        <v>11192.68</v>
      </c>
    </row>
    <row r="247" spans="1:6" ht="30">
      <c r="A247" s="414">
        <v>93582</v>
      </c>
      <c r="B247" s="415" t="s">
        <v>5399</v>
      </c>
      <c r="C247" s="416" t="s">
        <v>98</v>
      </c>
      <c r="D247" s="417">
        <v>254.54</v>
      </c>
      <c r="E247" s="417">
        <v>61.54</v>
      </c>
      <c r="F247" s="417">
        <v>316.08</v>
      </c>
    </row>
    <row r="248" spans="1:6" ht="30">
      <c r="A248" s="414">
        <v>93583</v>
      </c>
      <c r="B248" s="415" t="s">
        <v>5400</v>
      </c>
      <c r="C248" s="416" t="s">
        <v>98</v>
      </c>
      <c r="D248" s="417">
        <v>402.34000000000003</v>
      </c>
      <c r="E248" s="417">
        <v>101.4</v>
      </c>
      <c r="F248" s="417">
        <v>503.74</v>
      </c>
    </row>
    <row r="249" spans="1:6" ht="30">
      <c r="A249" s="414">
        <v>93584</v>
      </c>
      <c r="B249" s="415" t="s">
        <v>5401</v>
      </c>
      <c r="C249" s="416" t="s">
        <v>98</v>
      </c>
      <c r="D249" s="417">
        <v>920.99</v>
      </c>
      <c r="E249" s="417">
        <v>195.31</v>
      </c>
      <c r="F249" s="417">
        <v>1116.3</v>
      </c>
    </row>
    <row r="250" spans="1:6" ht="30">
      <c r="A250" s="414">
        <v>93585</v>
      </c>
      <c r="B250" s="415" t="s">
        <v>5402</v>
      </c>
      <c r="C250" s="416" t="s">
        <v>98</v>
      </c>
      <c r="D250" s="417">
        <v>1107.67</v>
      </c>
      <c r="E250" s="417">
        <v>231.21</v>
      </c>
      <c r="F250" s="417">
        <v>1338.88</v>
      </c>
    </row>
    <row r="251" spans="1:6" ht="30">
      <c r="A251" s="414">
        <v>98441</v>
      </c>
      <c r="B251" s="415" t="s">
        <v>5403</v>
      </c>
      <c r="C251" s="416" t="s">
        <v>98</v>
      </c>
      <c r="D251" s="417">
        <v>149.25</v>
      </c>
      <c r="E251" s="417">
        <v>24.35</v>
      </c>
      <c r="F251" s="417">
        <v>173.6</v>
      </c>
    </row>
    <row r="252" spans="1:6" ht="30">
      <c r="A252" s="414">
        <v>98442</v>
      </c>
      <c r="B252" s="415" t="s">
        <v>5404</v>
      </c>
      <c r="C252" s="416" t="s">
        <v>98</v>
      </c>
      <c r="D252" s="417">
        <v>150.25</v>
      </c>
      <c r="E252" s="417">
        <v>27.33</v>
      </c>
      <c r="F252" s="417">
        <v>177.58</v>
      </c>
    </row>
    <row r="253" spans="1:6" ht="30">
      <c r="A253" s="414">
        <v>98443</v>
      </c>
      <c r="B253" s="415" t="s">
        <v>5405</v>
      </c>
      <c r="C253" s="416" t="s">
        <v>98</v>
      </c>
      <c r="D253" s="417">
        <v>137.30000000000001</v>
      </c>
      <c r="E253" s="417">
        <v>13.1</v>
      </c>
      <c r="F253" s="417">
        <v>150.4</v>
      </c>
    </row>
    <row r="254" spans="1:6" ht="30">
      <c r="A254" s="414">
        <v>98444</v>
      </c>
      <c r="B254" s="415" t="s">
        <v>5406</v>
      </c>
      <c r="C254" s="416" t="s">
        <v>98</v>
      </c>
      <c r="D254" s="417">
        <v>138</v>
      </c>
      <c r="E254" s="417">
        <v>15.23</v>
      </c>
      <c r="F254" s="417">
        <v>153.22999999999999</v>
      </c>
    </row>
    <row r="255" spans="1:6" ht="30">
      <c r="A255" s="414">
        <v>98445</v>
      </c>
      <c r="B255" s="415" t="s">
        <v>5407</v>
      </c>
      <c r="C255" s="416" t="s">
        <v>98</v>
      </c>
      <c r="D255" s="417">
        <v>177.12</v>
      </c>
      <c r="E255" s="417">
        <v>35.340000000000003</v>
      </c>
      <c r="F255" s="417">
        <v>212.46</v>
      </c>
    </row>
    <row r="256" spans="1:6" ht="30">
      <c r="A256" s="414">
        <v>98446</v>
      </c>
      <c r="B256" s="415" t="s">
        <v>5408</v>
      </c>
      <c r="C256" s="416" t="s">
        <v>98</v>
      </c>
      <c r="D256" s="417">
        <v>218.93000000000004</v>
      </c>
      <c r="E256" s="417">
        <v>57.98</v>
      </c>
      <c r="F256" s="417">
        <v>276.91000000000003</v>
      </c>
    </row>
    <row r="257" spans="1:6" ht="30">
      <c r="A257" s="414">
        <v>98447</v>
      </c>
      <c r="B257" s="415" t="s">
        <v>5409</v>
      </c>
      <c r="C257" s="416" t="s">
        <v>98</v>
      </c>
      <c r="D257" s="417">
        <v>160</v>
      </c>
      <c r="E257" s="417">
        <v>20.079999999999998</v>
      </c>
      <c r="F257" s="417">
        <v>180.08</v>
      </c>
    </row>
    <row r="258" spans="1:6" ht="30">
      <c r="A258" s="414">
        <v>98448</v>
      </c>
      <c r="B258" s="415" t="s">
        <v>5410</v>
      </c>
      <c r="C258" s="416" t="s">
        <v>98</v>
      </c>
      <c r="D258" s="417">
        <v>194.22000000000003</v>
      </c>
      <c r="E258" s="417">
        <v>36.14</v>
      </c>
      <c r="F258" s="417">
        <v>230.36</v>
      </c>
    </row>
    <row r="259" spans="1:6" ht="30">
      <c r="A259" s="414">
        <v>98449</v>
      </c>
      <c r="B259" s="415" t="s">
        <v>5411</v>
      </c>
      <c r="C259" s="416" t="s">
        <v>98</v>
      </c>
      <c r="D259" s="417">
        <v>181.92</v>
      </c>
      <c r="E259" s="417">
        <v>28.71</v>
      </c>
      <c r="F259" s="417">
        <v>210.63</v>
      </c>
    </row>
    <row r="260" spans="1:6" ht="30">
      <c r="A260" s="414">
        <v>98450</v>
      </c>
      <c r="B260" s="415" t="s">
        <v>5412</v>
      </c>
      <c r="C260" s="416" t="s">
        <v>98</v>
      </c>
      <c r="D260" s="417">
        <v>183.36</v>
      </c>
      <c r="E260" s="417">
        <v>33.07</v>
      </c>
      <c r="F260" s="417">
        <v>216.43</v>
      </c>
    </row>
    <row r="261" spans="1:6" ht="30">
      <c r="A261" s="414">
        <v>98451</v>
      </c>
      <c r="B261" s="415" t="s">
        <v>5413</v>
      </c>
      <c r="C261" s="416" t="s">
        <v>98</v>
      </c>
      <c r="D261" s="417">
        <v>169.10999999999999</v>
      </c>
      <c r="E261" s="417">
        <v>14.9</v>
      </c>
      <c r="F261" s="417">
        <v>184.01</v>
      </c>
    </row>
    <row r="262" spans="1:6" ht="30">
      <c r="A262" s="414">
        <v>98452</v>
      </c>
      <c r="B262" s="415" t="s">
        <v>5414</v>
      </c>
      <c r="C262" s="416" t="s">
        <v>98</v>
      </c>
      <c r="D262" s="417">
        <v>169.98</v>
      </c>
      <c r="E262" s="417">
        <v>17.53</v>
      </c>
      <c r="F262" s="417">
        <v>187.51</v>
      </c>
    </row>
    <row r="263" spans="1:6" ht="30">
      <c r="A263" s="414">
        <v>98453</v>
      </c>
      <c r="B263" s="415" t="s">
        <v>5415</v>
      </c>
      <c r="C263" s="416" t="s">
        <v>98</v>
      </c>
      <c r="D263" s="417">
        <v>211.64000000000001</v>
      </c>
      <c r="E263" s="417">
        <v>44.65</v>
      </c>
      <c r="F263" s="417">
        <v>256.29000000000002</v>
      </c>
    </row>
    <row r="264" spans="1:6" ht="30">
      <c r="A264" s="414">
        <v>98454</v>
      </c>
      <c r="B264" s="415" t="s">
        <v>5416</v>
      </c>
      <c r="C264" s="416" t="s">
        <v>98</v>
      </c>
      <c r="D264" s="417">
        <v>257.84000000000003</v>
      </c>
      <c r="E264" s="417">
        <v>79.459999999999994</v>
      </c>
      <c r="F264" s="417">
        <v>337.3</v>
      </c>
    </row>
    <row r="265" spans="1:6" ht="30">
      <c r="A265" s="414">
        <v>98455</v>
      </c>
      <c r="B265" s="415" t="s">
        <v>5417</v>
      </c>
      <c r="C265" s="416" t="s">
        <v>98</v>
      </c>
      <c r="D265" s="417">
        <v>193.68</v>
      </c>
      <c r="E265" s="417">
        <v>26.81</v>
      </c>
      <c r="F265" s="417">
        <v>220.49</v>
      </c>
    </row>
    <row r="266" spans="1:6" ht="30">
      <c r="A266" s="414">
        <v>98456</v>
      </c>
      <c r="B266" s="415" t="s">
        <v>5418</v>
      </c>
      <c r="C266" s="416" t="s">
        <v>98</v>
      </c>
      <c r="D266" s="417">
        <v>231.97</v>
      </c>
      <c r="E266" s="417">
        <v>54.21</v>
      </c>
      <c r="F266" s="417">
        <v>286.18</v>
      </c>
    </row>
    <row r="267" spans="1:6">
      <c r="A267" s="414">
        <v>98460</v>
      </c>
      <c r="B267" s="415" t="s">
        <v>5419</v>
      </c>
      <c r="C267" s="416" t="s">
        <v>98</v>
      </c>
      <c r="D267" s="417">
        <v>186.67</v>
      </c>
      <c r="E267" s="417">
        <v>8.3699999999999992</v>
      </c>
      <c r="F267" s="417">
        <v>195.04</v>
      </c>
    </row>
    <row r="268" spans="1:6">
      <c r="A268" s="409"/>
      <c r="B268" s="413" t="s">
        <v>13623</v>
      </c>
      <c r="C268" s="411"/>
      <c r="D268" s="418"/>
      <c r="E268" s="418"/>
      <c r="F268" s="418"/>
    </row>
    <row r="269" spans="1:6" ht="30">
      <c r="A269" s="414">
        <v>103694</v>
      </c>
      <c r="B269" s="415" t="s">
        <v>13396</v>
      </c>
      <c r="C269" s="416" t="s">
        <v>5390</v>
      </c>
      <c r="D269" s="417">
        <v>76.8</v>
      </c>
      <c r="E269" s="417">
        <v>34.89</v>
      </c>
      <c r="F269" s="417">
        <v>111.69</v>
      </c>
    </row>
    <row r="270" spans="1:6" ht="30">
      <c r="A270" s="414">
        <v>103695</v>
      </c>
      <c r="B270" s="415" t="s">
        <v>13397</v>
      </c>
      <c r="C270" s="416" t="s">
        <v>5390</v>
      </c>
      <c r="D270" s="417">
        <v>67.639999999999986</v>
      </c>
      <c r="E270" s="417">
        <v>32.46</v>
      </c>
      <c r="F270" s="417">
        <v>100.1</v>
      </c>
    </row>
    <row r="271" spans="1:6" ht="30">
      <c r="A271" s="414">
        <v>103696</v>
      </c>
      <c r="B271" s="415" t="s">
        <v>13398</v>
      </c>
      <c r="C271" s="416" t="s">
        <v>5390</v>
      </c>
      <c r="D271" s="417">
        <v>86.06</v>
      </c>
      <c r="E271" s="417">
        <v>58.04</v>
      </c>
      <c r="F271" s="417">
        <v>144.1</v>
      </c>
    </row>
    <row r="272" spans="1:6" ht="30">
      <c r="A272" s="414">
        <v>103697</v>
      </c>
      <c r="B272" s="415" t="s">
        <v>13399</v>
      </c>
      <c r="C272" s="416" t="s">
        <v>5390</v>
      </c>
      <c r="D272" s="417">
        <v>76.899999999999991</v>
      </c>
      <c r="E272" s="417">
        <v>55.61</v>
      </c>
      <c r="F272" s="417">
        <v>132.51</v>
      </c>
    </row>
    <row r="273" spans="1:6">
      <c r="A273" s="409"/>
      <c r="B273" s="413" t="s">
        <v>5420</v>
      </c>
      <c r="C273" s="411"/>
      <c r="D273" s="418"/>
      <c r="E273" s="418"/>
      <c r="F273" s="418"/>
    </row>
    <row r="274" spans="1:6">
      <c r="A274" s="414">
        <v>97054</v>
      </c>
      <c r="B274" s="415" t="s">
        <v>5422</v>
      </c>
      <c r="C274" s="416" t="s">
        <v>5390</v>
      </c>
      <c r="D274" s="417">
        <v>20.54</v>
      </c>
      <c r="E274" s="417">
        <v>9.75</v>
      </c>
      <c r="F274" s="417">
        <v>30.29</v>
      </c>
    </row>
    <row r="275" spans="1:6" ht="15.75">
      <c r="A275" s="409"/>
      <c r="B275" s="410" t="s">
        <v>179</v>
      </c>
      <c r="C275" s="411"/>
      <c r="D275" s="418"/>
      <c r="E275" s="418"/>
      <c r="F275" s="418"/>
    </row>
    <row r="276" spans="1:6">
      <c r="A276" s="409"/>
      <c r="B276" s="413" t="s">
        <v>5423</v>
      </c>
      <c r="C276" s="411"/>
      <c r="D276" s="418"/>
      <c r="E276" s="418"/>
      <c r="F276" s="418"/>
    </row>
    <row r="277" spans="1:6" ht="30">
      <c r="A277" s="414">
        <v>99059</v>
      </c>
      <c r="B277" s="415" t="s">
        <v>10346</v>
      </c>
      <c r="C277" s="416" t="s">
        <v>5421</v>
      </c>
      <c r="D277" s="417">
        <v>39.030000000000008</v>
      </c>
      <c r="E277" s="417">
        <v>28.4</v>
      </c>
      <c r="F277" s="417">
        <v>67.430000000000007</v>
      </c>
    </row>
    <row r="278" spans="1:6">
      <c r="A278" s="414">
        <v>99063</v>
      </c>
      <c r="B278" s="415" t="s">
        <v>5426</v>
      </c>
      <c r="C278" s="416" t="s">
        <v>5421</v>
      </c>
      <c r="D278" s="417">
        <v>3.22</v>
      </c>
      <c r="E278" s="417">
        <v>2.9</v>
      </c>
      <c r="F278" s="417">
        <v>6.12</v>
      </c>
    </row>
    <row r="279" spans="1:6">
      <c r="A279" s="414">
        <v>99064</v>
      </c>
      <c r="B279" s="415" t="s">
        <v>5427</v>
      </c>
      <c r="C279" s="416" t="s">
        <v>5421</v>
      </c>
      <c r="D279" s="417">
        <v>4.9999999999999989E-2</v>
      </c>
      <c r="E279" s="417">
        <v>0.38</v>
      </c>
      <c r="F279" s="417">
        <v>0.43</v>
      </c>
    </row>
    <row r="280" spans="1:6">
      <c r="A280" s="414">
        <v>99058</v>
      </c>
      <c r="B280" s="415" t="s">
        <v>5424</v>
      </c>
      <c r="C280" s="416" t="s">
        <v>5390</v>
      </c>
      <c r="D280" s="417">
        <v>1.6900000000000004</v>
      </c>
      <c r="E280" s="417">
        <v>7.04</v>
      </c>
      <c r="F280" s="417">
        <v>8.73</v>
      </c>
    </row>
    <row r="281" spans="1:6">
      <c r="A281" s="414">
        <v>99060</v>
      </c>
      <c r="B281" s="415" t="s">
        <v>5429</v>
      </c>
      <c r="C281" s="416" t="s">
        <v>5390</v>
      </c>
      <c r="D281" s="417">
        <v>107.25999999999999</v>
      </c>
      <c r="E281" s="417">
        <v>78.180000000000007</v>
      </c>
      <c r="F281" s="417">
        <v>185.44</v>
      </c>
    </row>
    <row r="282" spans="1:6">
      <c r="A282" s="414">
        <v>99061</v>
      </c>
      <c r="B282" s="415" t="s">
        <v>5430</v>
      </c>
      <c r="C282" s="416" t="s">
        <v>5390</v>
      </c>
      <c r="D282" s="417">
        <v>65.079999999999984</v>
      </c>
      <c r="E282" s="417">
        <v>57.49</v>
      </c>
      <c r="F282" s="417">
        <v>122.57</v>
      </c>
    </row>
    <row r="283" spans="1:6">
      <c r="A283" s="414">
        <v>99062</v>
      </c>
      <c r="B283" s="415" t="s">
        <v>5425</v>
      </c>
      <c r="C283" s="416" t="s">
        <v>5390</v>
      </c>
      <c r="D283" s="417">
        <v>0.77</v>
      </c>
      <c r="E283" s="417">
        <v>2.21</v>
      </c>
      <c r="F283" s="417">
        <v>2.98</v>
      </c>
    </row>
    <row r="284" spans="1:6">
      <c r="A284" s="409"/>
      <c r="B284" s="413" t="s">
        <v>5428</v>
      </c>
      <c r="C284" s="411"/>
      <c r="D284" s="418"/>
      <c r="E284" s="418"/>
      <c r="F284" s="418"/>
    </row>
    <row r="285" spans="1:6">
      <c r="A285" s="414">
        <v>97062</v>
      </c>
      <c r="B285" s="415" t="s">
        <v>5431</v>
      </c>
      <c r="C285" s="416" t="s">
        <v>98</v>
      </c>
      <c r="D285" s="417">
        <v>4.2200000000000006</v>
      </c>
      <c r="E285" s="417">
        <v>3.11</v>
      </c>
      <c r="F285" s="417">
        <v>7.33</v>
      </c>
    </row>
    <row r="286" spans="1:6" ht="45">
      <c r="A286" s="414">
        <v>97063</v>
      </c>
      <c r="B286" s="415" t="s">
        <v>5432</v>
      </c>
      <c r="C286" s="416" t="s">
        <v>98</v>
      </c>
      <c r="D286" s="417">
        <v>3.1500000000000004</v>
      </c>
      <c r="E286" s="417">
        <v>9.59</v>
      </c>
      <c r="F286" s="417">
        <v>12.74</v>
      </c>
    </row>
    <row r="287" spans="1:6" ht="30">
      <c r="A287" s="414">
        <v>97064</v>
      </c>
      <c r="B287" s="415" t="s">
        <v>5433</v>
      </c>
      <c r="C287" s="416" t="s">
        <v>5421</v>
      </c>
      <c r="D287" s="417">
        <v>5.93</v>
      </c>
      <c r="E287" s="417">
        <v>17.5</v>
      </c>
      <c r="F287" s="417">
        <v>23.43</v>
      </c>
    </row>
    <row r="288" spans="1:6" ht="30">
      <c r="A288" s="414">
        <v>97065</v>
      </c>
      <c r="B288" s="415" t="s">
        <v>5434</v>
      </c>
      <c r="C288" s="416" t="s">
        <v>5435</v>
      </c>
      <c r="D288" s="417">
        <v>2.1000000000000005</v>
      </c>
      <c r="E288" s="417">
        <v>5.97</v>
      </c>
      <c r="F288" s="417">
        <v>8.07</v>
      </c>
    </row>
    <row r="289" spans="1:6" ht="30">
      <c r="A289" s="414">
        <v>97066</v>
      </c>
      <c r="B289" s="415" t="s">
        <v>5436</v>
      </c>
      <c r="C289" s="416" t="s">
        <v>98</v>
      </c>
      <c r="D289" s="417">
        <v>76.67</v>
      </c>
      <c r="E289" s="417">
        <v>26.42</v>
      </c>
      <c r="F289" s="417">
        <v>103.09</v>
      </c>
    </row>
    <row r="290" spans="1:6" ht="30">
      <c r="A290" s="414">
        <v>97067</v>
      </c>
      <c r="B290" s="415" t="s">
        <v>5437</v>
      </c>
      <c r="C290" s="416" t="s">
        <v>5421</v>
      </c>
      <c r="D290" s="417">
        <v>648.14</v>
      </c>
      <c r="E290" s="417">
        <v>248.64</v>
      </c>
      <c r="F290" s="417">
        <v>896.78</v>
      </c>
    </row>
    <row r="291" spans="1:6">
      <c r="A291" s="409"/>
      <c r="B291" s="413" t="s">
        <v>5438</v>
      </c>
      <c r="C291" s="411"/>
      <c r="D291" s="418"/>
      <c r="E291" s="418"/>
      <c r="F291" s="418"/>
    </row>
    <row r="292" spans="1:6" ht="45">
      <c r="A292" s="414">
        <v>97010</v>
      </c>
      <c r="B292" s="415" t="s">
        <v>5439</v>
      </c>
      <c r="C292" s="416" t="s">
        <v>5421</v>
      </c>
      <c r="D292" s="417">
        <v>68.069999999999993</v>
      </c>
      <c r="E292" s="417">
        <v>15.4</v>
      </c>
      <c r="F292" s="417">
        <v>83.47</v>
      </c>
    </row>
    <row r="293" spans="1:6" ht="45">
      <c r="A293" s="414">
        <v>97011</v>
      </c>
      <c r="B293" s="415" t="s">
        <v>5440</v>
      </c>
      <c r="C293" s="416" t="s">
        <v>5421</v>
      </c>
      <c r="D293" s="417">
        <v>48.25</v>
      </c>
      <c r="E293" s="417">
        <v>15.41</v>
      </c>
      <c r="F293" s="417">
        <v>63.66</v>
      </c>
    </row>
    <row r="294" spans="1:6" ht="45">
      <c r="A294" s="414">
        <v>97012</v>
      </c>
      <c r="B294" s="415" t="s">
        <v>5441</v>
      </c>
      <c r="C294" s="416" t="s">
        <v>5421</v>
      </c>
      <c r="D294" s="417">
        <v>38.340000000000003</v>
      </c>
      <c r="E294" s="417">
        <v>15.41</v>
      </c>
      <c r="F294" s="417">
        <v>53.75</v>
      </c>
    </row>
    <row r="295" spans="1:6" ht="45">
      <c r="A295" s="414">
        <v>97013</v>
      </c>
      <c r="B295" s="415" t="s">
        <v>5442</v>
      </c>
      <c r="C295" s="416" t="s">
        <v>5421</v>
      </c>
      <c r="D295" s="417">
        <v>90.2</v>
      </c>
      <c r="E295" s="417">
        <v>16.34</v>
      </c>
      <c r="F295" s="417">
        <v>106.54</v>
      </c>
    </row>
    <row r="296" spans="1:6" ht="30">
      <c r="A296" s="414">
        <v>97014</v>
      </c>
      <c r="B296" s="415" t="s">
        <v>5443</v>
      </c>
      <c r="C296" s="416" t="s">
        <v>5421</v>
      </c>
      <c r="D296" s="417">
        <v>63.03</v>
      </c>
      <c r="E296" s="417">
        <v>16.34</v>
      </c>
      <c r="F296" s="417">
        <v>79.37</v>
      </c>
    </row>
    <row r="297" spans="1:6" ht="45">
      <c r="A297" s="414">
        <v>97015</v>
      </c>
      <c r="B297" s="415" t="s">
        <v>5444</v>
      </c>
      <c r="C297" s="416" t="s">
        <v>5421</v>
      </c>
      <c r="D297" s="417">
        <v>49.289999999999992</v>
      </c>
      <c r="E297" s="417">
        <v>16.34</v>
      </c>
      <c r="F297" s="417">
        <v>65.63</v>
      </c>
    </row>
    <row r="298" spans="1:6" ht="45">
      <c r="A298" s="414">
        <v>97016</v>
      </c>
      <c r="B298" s="415" t="s">
        <v>5445</v>
      </c>
      <c r="C298" s="416" t="s">
        <v>5421</v>
      </c>
      <c r="D298" s="417">
        <v>64.740000000000009</v>
      </c>
      <c r="E298" s="417">
        <v>9.57</v>
      </c>
      <c r="F298" s="417">
        <v>74.31</v>
      </c>
    </row>
    <row r="299" spans="1:6" ht="30">
      <c r="A299" s="414">
        <v>97017</v>
      </c>
      <c r="B299" s="415" t="s">
        <v>5446</v>
      </c>
      <c r="C299" s="416" t="s">
        <v>5421</v>
      </c>
      <c r="D299" s="417">
        <v>45.86</v>
      </c>
      <c r="E299" s="417">
        <v>9.58</v>
      </c>
      <c r="F299" s="417">
        <v>55.44</v>
      </c>
    </row>
    <row r="300" spans="1:6" ht="45">
      <c r="A300" s="414">
        <v>97018</v>
      </c>
      <c r="B300" s="415" t="s">
        <v>5447</v>
      </c>
      <c r="C300" s="416" t="s">
        <v>5421</v>
      </c>
      <c r="D300" s="417">
        <v>36.06</v>
      </c>
      <c r="E300" s="417">
        <v>9.58</v>
      </c>
      <c r="F300" s="417">
        <v>45.64</v>
      </c>
    </row>
    <row r="301" spans="1:6" ht="60">
      <c r="A301" s="414">
        <v>97031</v>
      </c>
      <c r="B301" s="415" t="s">
        <v>5448</v>
      </c>
      <c r="C301" s="416" t="s">
        <v>5421</v>
      </c>
      <c r="D301" s="417">
        <v>94.710000000000008</v>
      </c>
      <c r="E301" s="417">
        <v>15.6</v>
      </c>
      <c r="F301" s="417">
        <v>110.31</v>
      </c>
    </row>
    <row r="302" spans="1:6" ht="60">
      <c r="A302" s="414">
        <v>97032</v>
      </c>
      <c r="B302" s="415" t="s">
        <v>5449</v>
      </c>
      <c r="C302" s="416" t="s">
        <v>5421</v>
      </c>
      <c r="D302" s="417">
        <v>52.269999999999996</v>
      </c>
      <c r="E302" s="417">
        <v>15.61</v>
      </c>
      <c r="F302" s="417">
        <v>67.88</v>
      </c>
    </row>
    <row r="303" spans="1:6" ht="60">
      <c r="A303" s="414">
        <v>97033</v>
      </c>
      <c r="B303" s="415" t="s">
        <v>5450</v>
      </c>
      <c r="C303" s="416" t="s">
        <v>5421</v>
      </c>
      <c r="D303" s="417">
        <v>103.42</v>
      </c>
      <c r="E303" s="417">
        <v>14.7</v>
      </c>
      <c r="F303" s="417">
        <v>118.12</v>
      </c>
    </row>
    <row r="304" spans="1:6" ht="60">
      <c r="A304" s="414">
        <v>97034</v>
      </c>
      <c r="B304" s="415" t="s">
        <v>5451</v>
      </c>
      <c r="C304" s="416" t="s">
        <v>5421</v>
      </c>
      <c r="D304" s="417">
        <v>55.9</v>
      </c>
      <c r="E304" s="417">
        <v>14.71</v>
      </c>
      <c r="F304" s="417">
        <v>70.61</v>
      </c>
    </row>
    <row r="305" spans="1:6" ht="30">
      <c r="A305" s="414">
        <v>97039</v>
      </c>
      <c r="B305" s="415" t="s">
        <v>5452</v>
      </c>
      <c r="C305" s="416" t="s">
        <v>98</v>
      </c>
      <c r="D305" s="417">
        <v>32.58</v>
      </c>
      <c r="E305" s="417">
        <v>15.15</v>
      </c>
      <c r="F305" s="417">
        <v>47.73</v>
      </c>
    </row>
    <row r="306" spans="1:6" ht="30">
      <c r="A306" s="414">
        <v>97040</v>
      </c>
      <c r="B306" s="415" t="s">
        <v>5453</v>
      </c>
      <c r="C306" s="416" t="s">
        <v>98</v>
      </c>
      <c r="D306" s="417">
        <v>8.6</v>
      </c>
      <c r="E306" s="417">
        <v>9.35</v>
      </c>
      <c r="F306" s="417">
        <v>17.95</v>
      </c>
    </row>
    <row r="307" spans="1:6" ht="30">
      <c r="A307" s="414">
        <v>97041</v>
      </c>
      <c r="B307" s="415" t="s">
        <v>5454</v>
      </c>
      <c r="C307" s="416" t="s">
        <v>98</v>
      </c>
      <c r="D307" s="417">
        <v>308.08</v>
      </c>
      <c r="E307" s="417">
        <v>24.95</v>
      </c>
      <c r="F307" s="417">
        <v>333.03</v>
      </c>
    </row>
    <row r="308" spans="1:6">
      <c r="A308" s="414">
        <v>97046</v>
      </c>
      <c r="B308" s="415" t="s">
        <v>5455</v>
      </c>
      <c r="C308" s="416" t="s">
        <v>98</v>
      </c>
      <c r="D308" s="417">
        <v>0.32</v>
      </c>
      <c r="E308" s="417">
        <v>7.0000000000000007E-2</v>
      </c>
      <c r="F308" s="417">
        <v>0.39</v>
      </c>
    </row>
    <row r="309" spans="1:6" ht="30">
      <c r="A309" s="414">
        <v>97047</v>
      </c>
      <c r="B309" s="415" t="s">
        <v>5456</v>
      </c>
      <c r="C309" s="416" t="s">
        <v>98</v>
      </c>
      <c r="D309" s="417">
        <v>0.12000000000000001</v>
      </c>
      <c r="E309" s="417">
        <v>0.02</v>
      </c>
      <c r="F309" s="417">
        <v>0.14000000000000001</v>
      </c>
    </row>
    <row r="310" spans="1:6" ht="30">
      <c r="A310" s="414">
        <v>97048</v>
      </c>
      <c r="B310" s="415" t="s">
        <v>5457</v>
      </c>
      <c r="C310" s="416" t="s">
        <v>98</v>
      </c>
      <c r="D310" s="417">
        <v>0.09</v>
      </c>
      <c r="E310" s="417">
        <v>0.02</v>
      </c>
      <c r="F310" s="417">
        <v>0.11</v>
      </c>
    </row>
    <row r="311" spans="1:6" ht="15.75">
      <c r="A311" s="409"/>
      <c r="B311" s="410" t="s">
        <v>5458</v>
      </c>
      <c r="C311" s="411"/>
      <c r="D311" s="418"/>
      <c r="E311" s="418"/>
      <c r="F311" s="418"/>
    </row>
    <row r="312" spans="1:6">
      <c r="A312" s="409"/>
      <c r="B312" s="413" t="s">
        <v>5459</v>
      </c>
      <c r="C312" s="411"/>
      <c r="D312" s="418"/>
      <c r="E312" s="418"/>
      <c r="F312" s="418"/>
    </row>
    <row r="313" spans="1:6" ht="45">
      <c r="A313" s="414">
        <v>100981</v>
      </c>
      <c r="B313" s="415" t="s">
        <v>5461</v>
      </c>
      <c r="C313" s="416" t="s">
        <v>5435</v>
      </c>
      <c r="D313" s="417">
        <v>7.77</v>
      </c>
      <c r="E313" s="417">
        <v>1.48</v>
      </c>
      <c r="F313" s="417">
        <v>9.25</v>
      </c>
    </row>
    <row r="314" spans="1:6" ht="45">
      <c r="A314" s="414">
        <v>100982</v>
      </c>
      <c r="B314" s="415" t="s">
        <v>5462</v>
      </c>
      <c r="C314" s="416" t="s">
        <v>5435</v>
      </c>
      <c r="D314" s="417">
        <v>7.8600000000000012</v>
      </c>
      <c r="E314" s="417">
        <v>1.1000000000000001</v>
      </c>
      <c r="F314" s="417">
        <v>8.9600000000000009</v>
      </c>
    </row>
    <row r="315" spans="1:6" ht="45">
      <c r="A315" s="414">
        <v>100983</v>
      </c>
      <c r="B315" s="415" t="s">
        <v>5463</v>
      </c>
      <c r="C315" s="416" t="s">
        <v>5435</v>
      </c>
      <c r="D315" s="417">
        <v>7.9600000000000009</v>
      </c>
      <c r="E315" s="417">
        <v>0.94</v>
      </c>
      <c r="F315" s="417">
        <v>8.9</v>
      </c>
    </row>
    <row r="316" spans="1:6" ht="45">
      <c r="A316" s="414">
        <v>100984</v>
      </c>
      <c r="B316" s="415" t="s">
        <v>5464</v>
      </c>
      <c r="C316" s="416" t="s">
        <v>5435</v>
      </c>
      <c r="D316" s="417">
        <v>7.8999999999999995</v>
      </c>
      <c r="E316" s="417">
        <v>0.87</v>
      </c>
      <c r="F316" s="417">
        <v>8.77</v>
      </c>
    </row>
    <row r="317" spans="1:6" ht="45">
      <c r="A317" s="414">
        <v>100997</v>
      </c>
      <c r="B317" s="415" t="s">
        <v>5465</v>
      </c>
      <c r="C317" s="416" t="s">
        <v>5466</v>
      </c>
      <c r="D317" s="417">
        <v>5.1899999999999995</v>
      </c>
      <c r="E317" s="417">
        <v>0.98</v>
      </c>
      <c r="F317" s="417">
        <v>6.17</v>
      </c>
    </row>
    <row r="318" spans="1:6" ht="45">
      <c r="A318" s="414">
        <v>100998</v>
      </c>
      <c r="B318" s="415" t="s">
        <v>5467</v>
      </c>
      <c r="C318" s="416" t="s">
        <v>5466</v>
      </c>
      <c r="D318" s="417">
        <v>5.2299999999999995</v>
      </c>
      <c r="E318" s="417">
        <v>0.74</v>
      </c>
      <c r="F318" s="417">
        <v>5.97</v>
      </c>
    </row>
    <row r="319" spans="1:6" ht="45">
      <c r="A319" s="414">
        <v>100999</v>
      </c>
      <c r="B319" s="415" t="s">
        <v>5468</v>
      </c>
      <c r="C319" s="416" t="s">
        <v>5466</v>
      </c>
      <c r="D319" s="417">
        <v>5.3100000000000005</v>
      </c>
      <c r="E319" s="417">
        <v>0.64</v>
      </c>
      <c r="F319" s="417">
        <v>5.95</v>
      </c>
    </row>
    <row r="320" spans="1:6" ht="45">
      <c r="A320" s="414">
        <v>101000</v>
      </c>
      <c r="B320" s="415" t="s">
        <v>5469</v>
      </c>
      <c r="C320" s="416" t="s">
        <v>5466</v>
      </c>
      <c r="D320" s="417">
        <v>5.27</v>
      </c>
      <c r="E320" s="417">
        <v>0.56999999999999995</v>
      </c>
      <c r="F320" s="417">
        <v>5.84</v>
      </c>
    </row>
    <row r="321" spans="1:6">
      <c r="A321" s="409"/>
      <c r="B321" s="413" t="s">
        <v>5470</v>
      </c>
      <c r="C321" s="411"/>
      <c r="D321" s="418"/>
      <c r="E321" s="418"/>
      <c r="F321" s="418"/>
    </row>
    <row r="322" spans="1:6" ht="30">
      <c r="A322" s="414">
        <v>96522</v>
      </c>
      <c r="B322" s="415" t="s">
        <v>10937</v>
      </c>
      <c r="C322" s="416" t="s">
        <v>5435</v>
      </c>
      <c r="D322" s="417">
        <v>50.47</v>
      </c>
      <c r="E322" s="417">
        <v>130.55000000000001</v>
      </c>
      <c r="F322" s="417">
        <v>181.02</v>
      </c>
    </row>
    <row r="323" spans="1:6" ht="30">
      <c r="A323" s="414">
        <v>96523</v>
      </c>
      <c r="B323" s="415" t="s">
        <v>10938</v>
      </c>
      <c r="C323" s="416" t="s">
        <v>5435</v>
      </c>
      <c r="D323" s="417">
        <v>32.83</v>
      </c>
      <c r="E323" s="417">
        <v>82.56</v>
      </c>
      <c r="F323" s="417">
        <v>115.39</v>
      </c>
    </row>
    <row r="324" spans="1:6" ht="30">
      <c r="A324" s="414">
        <v>96526</v>
      </c>
      <c r="B324" s="415" t="s">
        <v>10941</v>
      </c>
      <c r="C324" s="416" t="s">
        <v>5435</v>
      </c>
      <c r="D324" s="417">
        <v>101.27000000000004</v>
      </c>
      <c r="E324" s="417">
        <v>264.39</v>
      </c>
      <c r="F324" s="417">
        <v>365.66</v>
      </c>
    </row>
    <row r="325" spans="1:6" ht="30">
      <c r="A325" s="414">
        <v>96527</v>
      </c>
      <c r="B325" s="415" t="s">
        <v>10942</v>
      </c>
      <c r="C325" s="416" t="s">
        <v>5435</v>
      </c>
      <c r="D325" s="417">
        <v>43.300000000000011</v>
      </c>
      <c r="E325" s="417">
        <v>108.13</v>
      </c>
      <c r="F325" s="417">
        <v>151.43</v>
      </c>
    </row>
    <row r="326" spans="1:6">
      <c r="A326" s="414">
        <v>97082</v>
      </c>
      <c r="B326" s="415" t="s">
        <v>10673</v>
      </c>
      <c r="C326" s="416" t="s">
        <v>5435</v>
      </c>
      <c r="D326" s="417">
        <v>22.339999999999996</v>
      </c>
      <c r="E326" s="417">
        <v>50.6</v>
      </c>
      <c r="F326" s="417">
        <v>72.94</v>
      </c>
    </row>
    <row r="327" spans="1:6">
      <c r="A327" s="414">
        <v>93358</v>
      </c>
      <c r="B327" s="415" t="s">
        <v>5471</v>
      </c>
      <c r="C327" s="416" t="s">
        <v>5435</v>
      </c>
      <c r="D327" s="417">
        <v>30.439999999999998</v>
      </c>
      <c r="E327" s="417">
        <v>68.930000000000007</v>
      </c>
      <c r="F327" s="417">
        <v>99.37</v>
      </c>
    </row>
    <row r="328" spans="1:6" s="533" customFormat="1">
      <c r="A328" s="529">
        <v>95606</v>
      </c>
      <c r="B328" s="530" t="s">
        <v>5472</v>
      </c>
      <c r="C328" s="531" t="s">
        <v>5435</v>
      </c>
      <c r="D328" s="532">
        <v>1.96</v>
      </c>
      <c r="E328" s="532">
        <v>0.34</v>
      </c>
      <c r="F328" s="532">
        <v>2.2999999999999998</v>
      </c>
    </row>
    <row r="329" spans="1:6">
      <c r="A329" s="409"/>
      <c r="B329" s="413" t="s">
        <v>5473</v>
      </c>
      <c r="C329" s="411"/>
      <c r="D329" s="418"/>
      <c r="E329" s="418"/>
      <c r="F329" s="418"/>
    </row>
    <row r="330" spans="1:6" ht="30">
      <c r="A330" s="414">
        <v>96520</v>
      </c>
      <c r="B330" s="415" t="s">
        <v>10935</v>
      </c>
      <c r="C330" s="416" t="s">
        <v>5435</v>
      </c>
      <c r="D330" s="417">
        <v>57.86</v>
      </c>
      <c r="E330" s="417">
        <v>57.69</v>
      </c>
      <c r="F330" s="417">
        <v>115.55</v>
      </c>
    </row>
    <row r="331" spans="1:6" ht="30">
      <c r="A331" s="414">
        <v>96521</v>
      </c>
      <c r="B331" s="415" t="s">
        <v>10936</v>
      </c>
      <c r="C331" s="416" t="s">
        <v>5435</v>
      </c>
      <c r="D331" s="417">
        <v>32.85</v>
      </c>
      <c r="E331" s="417">
        <v>15.67</v>
      </c>
      <c r="F331" s="417">
        <v>48.52</v>
      </c>
    </row>
    <row r="332" spans="1:6" ht="30">
      <c r="A332" s="414">
        <v>96524</v>
      </c>
      <c r="B332" s="415" t="s">
        <v>10939</v>
      </c>
      <c r="C332" s="416" t="s">
        <v>5435</v>
      </c>
      <c r="D332" s="417">
        <v>78.22</v>
      </c>
      <c r="E332" s="417">
        <v>134.03</v>
      </c>
      <c r="F332" s="417">
        <v>212.25</v>
      </c>
    </row>
    <row r="333" spans="1:6" ht="30">
      <c r="A333" s="414">
        <v>96525</v>
      </c>
      <c r="B333" s="415" t="s">
        <v>10940</v>
      </c>
      <c r="C333" s="416" t="s">
        <v>5435</v>
      </c>
      <c r="D333" s="417">
        <v>28.580000000000002</v>
      </c>
      <c r="E333" s="417">
        <v>14.55</v>
      </c>
      <c r="F333" s="417">
        <v>43.13</v>
      </c>
    </row>
    <row r="334" spans="1:6" s="533" customFormat="1" ht="30">
      <c r="A334" s="529">
        <v>102354</v>
      </c>
      <c r="B334" s="530" t="s">
        <v>10943</v>
      </c>
      <c r="C334" s="531" t="s">
        <v>5435</v>
      </c>
      <c r="D334" s="532">
        <v>111.56</v>
      </c>
      <c r="E334" s="532">
        <v>49.33</v>
      </c>
      <c r="F334" s="532">
        <v>160.88999999999999</v>
      </c>
    </row>
    <row r="335" spans="1:6" s="533" customFormat="1" ht="45">
      <c r="A335" s="529">
        <v>102355</v>
      </c>
      <c r="B335" s="530" t="s">
        <v>10944</v>
      </c>
      <c r="C335" s="531" t="s">
        <v>5435</v>
      </c>
      <c r="D335" s="532">
        <v>123.13</v>
      </c>
      <c r="E335" s="532">
        <v>65.86</v>
      </c>
      <c r="F335" s="532">
        <v>188.99</v>
      </c>
    </row>
    <row r="336" spans="1:6" s="533" customFormat="1" ht="30">
      <c r="A336" s="529">
        <v>102360</v>
      </c>
      <c r="B336" s="530" t="s">
        <v>10945</v>
      </c>
      <c r="C336" s="531" t="s">
        <v>5435</v>
      </c>
      <c r="D336" s="532">
        <v>19.13</v>
      </c>
      <c r="E336" s="532">
        <v>5.99</v>
      </c>
      <c r="F336" s="532">
        <v>25.12</v>
      </c>
    </row>
    <row r="337" spans="1:6" s="533" customFormat="1" ht="30">
      <c r="A337" s="529">
        <v>102361</v>
      </c>
      <c r="B337" s="530" t="s">
        <v>10946</v>
      </c>
      <c r="C337" s="531" t="s">
        <v>5435</v>
      </c>
      <c r="D337" s="532">
        <v>24.43</v>
      </c>
      <c r="E337" s="532">
        <v>12.79</v>
      </c>
      <c r="F337" s="532">
        <v>37.22</v>
      </c>
    </row>
    <row r="338" spans="1:6">
      <c r="A338" s="409"/>
      <c r="B338" s="413" t="s">
        <v>11245</v>
      </c>
      <c r="C338" s="411"/>
      <c r="D338" s="418"/>
      <c r="E338" s="418"/>
      <c r="F338" s="418"/>
    </row>
    <row r="339" spans="1:6" ht="30">
      <c r="A339" s="414">
        <v>101114</v>
      </c>
      <c r="B339" s="415" t="s">
        <v>5474</v>
      </c>
      <c r="C339" s="416" t="s">
        <v>5435</v>
      </c>
      <c r="D339" s="417">
        <v>3.1300000000000003</v>
      </c>
      <c r="E339" s="417">
        <v>1.35</v>
      </c>
      <c r="F339" s="417">
        <v>4.4800000000000004</v>
      </c>
    </row>
    <row r="340" spans="1:6" ht="30">
      <c r="A340" s="414">
        <v>101118</v>
      </c>
      <c r="B340" s="415" t="s">
        <v>5478</v>
      </c>
      <c r="C340" s="416" t="s">
        <v>5435</v>
      </c>
      <c r="D340" s="417">
        <v>2.7699999999999996</v>
      </c>
      <c r="E340" s="417">
        <v>1.0900000000000001</v>
      </c>
      <c r="F340" s="417">
        <v>3.86</v>
      </c>
    </row>
    <row r="341" spans="1:6" ht="30">
      <c r="A341" s="414">
        <v>101115</v>
      </c>
      <c r="B341" s="415" t="s">
        <v>5475</v>
      </c>
      <c r="C341" s="416" t="s">
        <v>5435</v>
      </c>
      <c r="D341" s="417">
        <v>2.8200000000000003</v>
      </c>
      <c r="E341" s="417">
        <v>0.92</v>
      </c>
      <c r="F341" s="417">
        <v>3.74</v>
      </c>
    </row>
    <row r="342" spans="1:6" ht="30">
      <c r="A342" s="414">
        <v>101116</v>
      </c>
      <c r="B342" s="415" t="s">
        <v>5476</v>
      </c>
      <c r="C342" s="416" t="s">
        <v>5435</v>
      </c>
      <c r="D342" s="417">
        <v>1.7600000000000002</v>
      </c>
      <c r="E342" s="417">
        <v>0.56999999999999995</v>
      </c>
      <c r="F342" s="417">
        <v>2.33</v>
      </c>
    </row>
    <row r="343" spans="1:6" ht="30">
      <c r="A343" s="414">
        <v>101117</v>
      </c>
      <c r="B343" s="415" t="s">
        <v>5477</v>
      </c>
      <c r="C343" s="416" t="s">
        <v>5435</v>
      </c>
      <c r="D343" s="417">
        <v>2.86</v>
      </c>
      <c r="E343" s="417">
        <v>0.33</v>
      </c>
      <c r="F343" s="417">
        <v>3.19</v>
      </c>
    </row>
    <row r="344" spans="1:6" ht="30">
      <c r="A344" s="414">
        <v>101119</v>
      </c>
      <c r="B344" s="415" t="s">
        <v>5479</v>
      </c>
      <c r="C344" s="416" t="s">
        <v>5435</v>
      </c>
      <c r="D344" s="417">
        <v>5.99</v>
      </c>
      <c r="E344" s="417">
        <v>2.58</v>
      </c>
      <c r="F344" s="417">
        <v>8.57</v>
      </c>
    </row>
    <row r="345" spans="1:6" ht="30">
      <c r="A345" s="414">
        <v>101123</v>
      </c>
      <c r="B345" s="415" t="s">
        <v>5483</v>
      </c>
      <c r="C345" s="416" t="s">
        <v>5435</v>
      </c>
      <c r="D345" s="417">
        <v>5.29</v>
      </c>
      <c r="E345" s="417">
        <v>2.08</v>
      </c>
      <c r="F345" s="417">
        <v>7.37</v>
      </c>
    </row>
    <row r="346" spans="1:6" ht="30">
      <c r="A346" s="414">
        <v>101120</v>
      </c>
      <c r="B346" s="415" t="s">
        <v>5480</v>
      </c>
      <c r="C346" s="416" t="s">
        <v>5435</v>
      </c>
      <c r="D346" s="417">
        <v>5.3900000000000006</v>
      </c>
      <c r="E346" s="417">
        <v>1.77</v>
      </c>
      <c r="F346" s="417">
        <v>7.16</v>
      </c>
    </row>
    <row r="347" spans="1:6" ht="30">
      <c r="A347" s="414">
        <v>101121</v>
      </c>
      <c r="B347" s="415" t="s">
        <v>5481</v>
      </c>
      <c r="C347" s="416" t="s">
        <v>5435</v>
      </c>
      <c r="D347" s="417">
        <v>3.4000000000000004</v>
      </c>
      <c r="E347" s="417">
        <v>1.08</v>
      </c>
      <c r="F347" s="417">
        <v>4.4800000000000004</v>
      </c>
    </row>
    <row r="348" spans="1:6" ht="30">
      <c r="A348" s="414">
        <v>101122</v>
      </c>
      <c r="B348" s="415" t="s">
        <v>5482</v>
      </c>
      <c r="C348" s="416" t="s">
        <v>5435</v>
      </c>
      <c r="D348" s="417">
        <v>5.45</v>
      </c>
      <c r="E348" s="417">
        <v>0.64</v>
      </c>
      <c r="F348" s="417">
        <v>6.09</v>
      </c>
    </row>
    <row r="349" spans="1:6" ht="30">
      <c r="A349" s="414">
        <v>101124</v>
      </c>
      <c r="B349" s="415" t="s">
        <v>5484</v>
      </c>
      <c r="C349" s="416" t="s">
        <v>5435</v>
      </c>
      <c r="D349" s="417">
        <v>12.5</v>
      </c>
      <c r="E349" s="417">
        <v>2.71</v>
      </c>
      <c r="F349" s="417">
        <v>15.21</v>
      </c>
    </row>
    <row r="350" spans="1:6" ht="30">
      <c r="A350" s="414">
        <v>101128</v>
      </c>
      <c r="B350" s="415" t="s">
        <v>5488</v>
      </c>
      <c r="C350" s="416" t="s">
        <v>5435</v>
      </c>
      <c r="D350" s="417">
        <v>12.129999999999999</v>
      </c>
      <c r="E350" s="417">
        <v>2.46</v>
      </c>
      <c r="F350" s="417">
        <v>14.59</v>
      </c>
    </row>
    <row r="351" spans="1:6" ht="30">
      <c r="A351" s="414">
        <v>101125</v>
      </c>
      <c r="B351" s="415" t="s">
        <v>5485</v>
      </c>
      <c r="C351" s="416" t="s">
        <v>5435</v>
      </c>
      <c r="D351" s="417">
        <v>12.190000000000001</v>
      </c>
      <c r="E351" s="417">
        <v>2.2799999999999998</v>
      </c>
      <c r="F351" s="417">
        <v>14.47</v>
      </c>
    </row>
    <row r="352" spans="1:6" ht="30">
      <c r="A352" s="414">
        <v>101126</v>
      </c>
      <c r="B352" s="415" t="s">
        <v>5486</v>
      </c>
      <c r="C352" s="416" t="s">
        <v>5435</v>
      </c>
      <c r="D352" s="417">
        <v>11.13</v>
      </c>
      <c r="E352" s="417">
        <v>1.93</v>
      </c>
      <c r="F352" s="417">
        <v>13.06</v>
      </c>
    </row>
    <row r="353" spans="1:6" ht="30">
      <c r="A353" s="414">
        <v>101127</v>
      </c>
      <c r="B353" s="415" t="s">
        <v>5487</v>
      </c>
      <c r="C353" s="416" t="s">
        <v>5435</v>
      </c>
      <c r="D353" s="417">
        <v>12.24</v>
      </c>
      <c r="E353" s="417">
        <v>1.68</v>
      </c>
      <c r="F353" s="417">
        <v>13.92</v>
      </c>
    </row>
    <row r="354" spans="1:6" ht="30">
      <c r="A354" s="414">
        <v>101129</v>
      </c>
      <c r="B354" s="415" t="s">
        <v>5489</v>
      </c>
      <c r="C354" s="416" t="s">
        <v>5435</v>
      </c>
      <c r="D354" s="417">
        <v>15.72</v>
      </c>
      <c r="E354" s="417">
        <v>4.01</v>
      </c>
      <c r="F354" s="417">
        <v>19.73</v>
      </c>
    </row>
    <row r="355" spans="1:6" ht="30">
      <c r="A355" s="414">
        <v>101133</v>
      </c>
      <c r="B355" s="415" t="s">
        <v>5493</v>
      </c>
      <c r="C355" s="416" t="s">
        <v>5435</v>
      </c>
      <c r="D355" s="417">
        <v>15.020000000000001</v>
      </c>
      <c r="E355" s="417">
        <v>3.51</v>
      </c>
      <c r="F355" s="417">
        <v>18.53</v>
      </c>
    </row>
    <row r="356" spans="1:6" ht="30">
      <c r="A356" s="414">
        <v>101130</v>
      </c>
      <c r="B356" s="415" t="s">
        <v>5490</v>
      </c>
      <c r="C356" s="416" t="s">
        <v>5435</v>
      </c>
      <c r="D356" s="417">
        <v>15.120000000000001</v>
      </c>
      <c r="E356" s="417">
        <v>3.2</v>
      </c>
      <c r="F356" s="417">
        <v>18.32</v>
      </c>
    </row>
    <row r="357" spans="1:6" ht="30">
      <c r="A357" s="414">
        <v>101131</v>
      </c>
      <c r="B357" s="415" t="s">
        <v>5491</v>
      </c>
      <c r="C357" s="416" t="s">
        <v>5435</v>
      </c>
      <c r="D357" s="417">
        <v>13.15</v>
      </c>
      <c r="E357" s="417">
        <v>2.4900000000000002</v>
      </c>
      <c r="F357" s="417">
        <v>15.64</v>
      </c>
    </row>
    <row r="358" spans="1:6" ht="30">
      <c r="A358" s="414">
        <v>101132</v>
      </c>
      <c r="B358" s="415" t="s">
        <v>5492</v>
      </c>
      <c r="C358" s="416" t="s">
        <v>5435</v>
      </c>
      <c r="D358" s="417">
        <v>15.2</v>
      </c>
      <c r="E358" s="417">
        <v>2.0499999999999998</v>
      </c>
      <c r="F358" s="417">
        <v>17.25</v>
      </c>
    </row>
    <row r="359" spans="1:6" ht="45">
      <c r="A359" s="414">
        <v>101134</v>
      </c>
      <c r="B359" s="415" t="s">
        <v>5494</v>
      </c>
      <c r="C359" s="416" t="s">
        <v>5435</v>
      </c>
      <c r="D359" s="417">
        <v>13.09</v>
      </c>
      <c r="E359" s="417">
        <v>2.78</v>
      </c>
      <c r="F359" s="417">
        <v>15.87</v>
      </c>
    </row>
    <row r="360" spans="1:6" ht="45">
      <c r="A360" s="414">
        <v>101138</v>
      </c>
      <c r="B360" s="415" t="s">
        <v>5498</v>
      </c>
      <c r="C360" s="416" t="s">
        <v>5435</v>
      </c>
      <c r="D360" s="417">
        <v>12.73</v>
      </c>
      <c r="E360" s="417">
        <v>2.52</v>
      </c>
      <c r="F360" s="417">
        <v>15.25</v>
      </c>
    </row>
    <row r="361" spans="1:6" ht="45">
      <c r="A361" s="414">
        <v>101135</v>
      </c>
      <c r="B361" s="415" t="s">
        <v>5495</v>
      </c>
      <c r="C361" s="416" t="s">
        <v>5435</v>
      </c>
      <c r="D361" s="417">
        <v>12.780000000000001</v>
      </c>
      <c r="E361" s="417">
        <v>2.35</v>
      </c>
      <c r="F361" s="417">
        <v>15.13</v>
      </c>
    </row>
    <row r="362" spans="1:6" ht="45">
      <c r="A362" s="414">
        <v>101136</v>
      </c>
      <c r="B362" s="415" t="s">
        <v>5496</v>
      </c>
      <c r="C362" s="416" t="s">
        <v>5435</v>
      </c>
      <c r="D362" s="417">
        <v>11.73</v>
      </c>
      <c r="E362" s="417">
        <v>1.99</v>
      </c>
      <c r="F362" s="417">
        <v>13.72</v>
      </c>
    </row>
    <row r="363" spans="1:6" ht="45">
      <c r="A363" s="414">
        <v>101137</v>
      </c>
      <c r="B363" s="415" t="s">
        <v>5497</v>
      </c>
      <c r="C363" s="416" t="s">
        <v>5435</v>
      </c>
      <c r="D363" s="417">
        <v>12.84</v>
      </c>
      <c r="E363" s="417">
        <v>1.74</v>
      </c>
      <c r="F363" s="417">
        <v>14.58</v>
      </c>
    </row>
    <row r="364" spans="1:6" ht="45">
      <c r="A364" s="414">
        <v>101139</v>
      </c>
      <c r="B364" s="415" t="s">
        <v>5499</v>
      </c>
      <c r="C364" s="416" t="s">
        <v>5435</v>
      </c>
      <c r="D364" s="417">
        <v>16.329999999999998</v>
      </c>
      <c r="E364" s="417">
        <v>4.08</v>
      </c>
      <c r="F364" s="417">
        <v>20.41</v>
      </c>
    </row>
    <row r="365" spans="1:6" ht="45">
      <c r="A365" s="414">
        <v>101143</v>
      </c>
      <c r="B365" s="415" t="s">
        <v>5503</v>
      </c>
      <c r="C365" s="416" t="s">
        <v>5435</v>
      </c>
      <c r="D365" s="417">
        <v>15.63</v>
      </c>
      <c r="E365" s="417">
        <v>3.58</v>
      </c>
      <c r="F365" s="417">
        <v>19.21</v>
      </c>
    </row>
    <row r="366" spans="1:6" ht="45">
      <c r="A366" s="414">
        <v>101140</v>
      </c>
      <c r="B366" s="415" t="s">
        <v>5500</v>
      </c>
      <c r="C366" s="416" t="s">
        <v>5435</v>
      </c>
      <c r="D366" s="417">
        <v>15.73</v>
      </c>
      <c r="E366" s="417">
        <v>3.27</v>
      </c>
      <c r="F366" s="417">
        <v>19</v>
      </c>
    </row>
    <row r="367" spans="1:6" ht="45">
      <c r="A367" s="414">
        <v>101141</v>
      </c>
      <c r="B367" s="415" t="s">
        <v>5501</v>
      </c>
      <c r="C367" s="416" t="s">
        <v>5435</v>
      </c>
      <c r="D367" s="417">
        <v>13.76</v>
      </c>
      <c r="E367" s="417">
        <v>2.56</v>
      </c>
      <c r="F367" s="417">
        <v>16.32</v>
      </c>
    </row>
    <row r="368" spans="1:6" ht="45">
      <c r="A368" s="414">
        <v>101142</v>
      </c>
      <c r="B368" s="415" t="s">
        <v>5502</v>
      </c>
      <c r="C368" s="416" t="s">
        <v>5435</v>
      </c>
      <c r="D368" s="417">
        <v>15.82</v>
      </c>
      <c r="E368" s="417">
        <v>2.11</v>
      </c>
      <c r="F368" s="417">
        <v>17.93</v>
      </c>
    </row>
    <row r="369" spans="1:6" ht="45">
      <c r="A369" s="414">
        <v>101144</v>
      </c>
      <c r="B369" s="415" t="s">
        <v>5504</v>
      </c>
      <c r="C369" s="416" t="s">
        <v>5435</v>
      </c>
      <c r="D369" s="417">
        <v>13.18</v>
      </c>
      <c r="E369" s="417">
        <v>2.57</v>
      </c>
      <c r="F369" s="417">
        <v>15.75</v>
      </c>
    </row>
    <row r="370" spans="1:6" ht="45">
      <c r="A370" s="414">
        <v>101148</v>
      </c>
      <c r="B370" s="415" t="s">
        <v>5508</v>
      </c>
      <c r="C370" s="416" t="s">
        <v>5435</v>
      </c>
      <c r="D370" s="417">
        <v>12.82</v>
      </c>
      <c r="E370" s="417">
        <v>2.31</v>
      </c>
      <c r="F370" s="417">
        <v>15.13</v>
      </c>
    </row>
    <row r="371" spans="1:6" ht="45">
      <c r="A371" s="414">
        <v>101145</v>
      </c>
      <c r="B371" s="415" t="s">
        <v>5505</v>
      </c>
      <c r="C371" s="416" t="s">
        <v>5435</v>
      </c>
      <c r="D371" s="417">
        <v>12.879999999999999</v>
      </c>
      <c r="E371" s="417">
        <v>2.13</v>
      </c>
      <c r="F371" s="417">
        <v>15.01</v>
      </c>
    </row>
    <row r="372" spans="1:6" ht="45">
      <c r="A372" s="414">
        <v>101146</v>
      </c>
      <c r="B372" s="415" t="s">
        <v>5506</v>
      </c>
      <c r="C372" s="416" t="s">
        <v>5435</v>
      </c>
      <c r="D372" s="417">
        <v>11.82</v>
      </c>
      <c r="E372" s="417">
        <v>1.78</v>
      </c>
      <c r="F372" s="417">
        <v>13.6</v>
      </c>
    </row>
    <row r="373" spans="1:6" ht="45">
      <c r="A373" s="414">
        <v>101147</v>
      </c>
      <c r="B373" s="415" t="s">
        <v>5507</v>
      </c>
      <c r="C373" s="416" t="s">
        <v>5435</v>
      </c>
      <c r="D373" s="417">
        <v>12.930000000000001</v>
      </c>
      <c r="E373" s="417">
        <v>1.53</v>
      </c>
      <c r="F373" s="417">
        <v>14.46</v>
      </c>
    </row>
    <row r="374" spans="1:6" ht="45">
      <c r="A374" s="414">
        <v>101149</v>
      </c>
      <c r="B374" s="415" t="s">
        <v>5509</v>
      </c>
      <c r="C374" s="416" t="s">
        <v>5435</v>
      </c>
      <c r="D374" s="417">
        <v>16.420000000000002</v>
      </c>
      <c r="E374" s="417">
        <v>3.86</v>
      </c>
      <c r="F374" s="417">
        <v>20.28</v>
      </c>
    </row>
    <row r="375" spans="1:6" ht="45">
      <c r="A375" s="414">
        <v>101153</v>
      </c>
      <c r="B375" s="415" t="s">
        <v>5513</v>
      </c>
      <c r="C375" s="416" t="s">
        <v>5435</v>
      </c>
      <c r="D375" s="417">
        <v>15.729999999999999</v>
      </c>
      <c r="E375" s="417">
        <v>3.35</v>
      </c>
      <c r="F375" s="417">
        <v>19.079999999999998</v>
      </c>
    </row>
    <row r="376" spans="1:6" ht="45">
      <c r="A376" s="414">
        <v>101150</v>
      </c>
      <c r="B376" s="415" t="s">
        <v>5510</v>
      </c>
      <c r="C376" s="416" t="s">
        <v>5435</v>
      </c>
      <c r="D376" s="417">
        <v>15.830000000000002</v>
      </c>
      <c r="E376" s="417">
        <v>3.04</v>
      </c>
      <c r="F376" s="417">
        <v>18.87</v>
      </c>
    </row>
    <row r="377" spans="1:6" ht="45">
      <c r="A377" s="414">
        <v>101151</v>
      </c>
      <c r="B377" s="415" t="s">
        <v>5511</v>
      </c>
      <c r="C377" s="416" t="s">
        <v>5435</v>
      </c>
      <c r="D377" s="417">
        <v>13.860000000000001</v>
      </c>
      <c r="E377" s="417">
        <v>2.33</v>
      </c>
      <c r="F377" s="417">
        <v>16.190000000000001</v>
      </c>
    </row>
    <row r="378" spans="1:6" ht="45">
      <c r="A378" s="414">
        <v>101152</v>
      </c>
      <c r="B378" s="415" t="s">
        <v>5512</v>
      </c>
      <c r="C378" s="416" t="s">
        <v>5435</v>
      </c>
      <c r="D378" s="417">
        <v>15.91</v>
      </c>
      <c r="E378" s="417">
        <v>1.89</v>
      </c>
      <c r="F378" s="417">
        <v>17.8</v>
      </c>
    </row>
    <row r="379" spans="1:6">
      <c r="A379" s="409"/>
      <c r="B379" s="413" t="s">
        <v>11246</v>
      </c>
      <c r="C379" s="411"/>
      <c r="D379" s="418"/>
      <c r="E379" s="418"/>
      <c r="F379" s="418"/>
    </row>
    <row r="380" spans="1:6" ht="60">
      <c r="A380" s="414">
        <v>101206</v>
      </c>
      <c r="B380" s="415" t="s">
        <v>5514</v>
      </c>
      <c r="C380" s="416" t="s">
        <v>5435</v>
      </c>
      <c r="D380" s="417">
        <v>11.04</v>
      </c>
      <c r="E380" s="417">
        <v>1.41</v>
      </c>
      <c r="F380" s="417">
        <v>12.45</v>
      </c>
    </row>
    <row r="381" spans="1:6" ht="60">
      <c r="A381" s="414">
        <v>101207</v>
      </c>
      <c r="B381" s="415" t="s">
        <v>5515</v>
      </c>
      <c r="C381" s="416" t="s">
        <v>5435</v>
      </c>
      <c r="D381" s="417">
        <v>9.879999999999999</v>
      </c>
      <c r="E381" s="417">
        <v>1.05</v>
      </c>
      <c r="F381" s="417">
        <v>10.93</v>
      </c>
    </row>
    <row r="382" spans="1:6" ht="60">
      <c r="A382" s="414">
        <v>101208</v>
      </c>
      <c r="B382" s="415" t="s">
        <v>5516</v>
      </c>
      <c r="C382" s="416" t="s">
        <v>5435</v>
      </c>
      <c r="D382" s="417">
        <v>9.5</v>
      </c>
      <c r="E382" s="417">
        <v>1.07</v>
      </c>
      <c r="F382" s="417">
        <v>10.57</v>
      </c>
    </row>
    <row r="383" spans="1:6" ht="60">
      <c r="A383" s="414">
        <v>101209</v>
      </c>
      <c r="B383" s="415" t="s">
        <v>5517</v>
      </c>
      <c r="C383" s="416" t="s">
        <v>5435</v>
      </c>
      <c r="D383" s="417">
        <v>8.879999999999999</v>
      </c>
      <c r="E383" s="417">
        <v>0.96</v>
      </c>
      <c r="F383" s="417">
        <v>9.84</v>
      </c>
    </row>
    <row r="384" spans="1:6" ht="60">
      <c r="A384" s="414">
        <v>101210</v>
      </c>
      <c r="B384" s="415" t="s">
        <v>5518</v>
      </c>
      <c r="C384" s="416" t="s">
        <v>5435</v>
      </c>
      <c r="D384" s="417">
        <v>15.830000000000002</v>
      </c>
      <c r="E384" s="417">
        <v>1.61</v>
      </c>
      <c r="F384" s="417">
        <v>17.440000000000001</v>
      </c>
    </row>
    <row r="385" spans="1:6" ht="60">
      <c r="A385" s="414">
        <v>101211</v>
      </c>
      <c r="B385" s="415" t="s">
        <v>5519</v>
      </c>
      <c r="C385" s="416" t="s">
        <v>5435</v>
      </c>
      <c r="D385" s="417">
        <v>17.010000000000002</v>
      </c>
      <c r="E385" s="417">
        <v>1.68</v>
      </c>
      <c r="F385" s="417">
        <v>18.690000000000001</v>
      </c>
    </row>
    <row r="386" spans="1:6" ht="60">
      <c r="A386" s="414">
        <v>101212</v>
      </c>
      <c r="B386" s="415" t="s">
        <v>5520</v>
      </c>
      <c r="C386" s="416" t="s">
        <v>5435</v>
      </c>
      <c r="D386" s="417">
        <v>19.79</v>
      </c>
      <c r="E386" s="417">
        <v>1.95</v>
      </c>
      <c r="F386" s="417">
        <v>21.74</v>
      </c>
    </row>
    <row r="387" spans="1:6" ht="60">
      <c r="A387" s="414">
        <v>101213</v>
      </c>
      <c r="B387" s="415" t="s">
        <v>5521</v>
      </c>
      <c r="C387" s="416" t="s">
        <v>5435</v>
      </c>
      <c r="D387" s="417">
        <v>21.99</v>
      </c>
      <c r="E387" s="417">
        <v>2.23</v>
      </c>
      <c r="F387" s="417">
        <v>24.22</v>
      </c>
    </row>
    <row r="388" spans="1:6" ht="60">
      <c r="A388" s="414">
        <v>101214</v>
      </c>
      <c r="B388" s="415" t="s">
        <v>5522</v>
      </c>
      <c r="C388" s="416" t="s">
        <v>5435</v>
      </c>
      <c r="D388" s="417">
        <v>26.810000000000002</v>
      </c>
      <c r="E388" s="417">
        <v>2.4900000000000002</v>
      </c>
      <c r="F388" s="417">
        <v>29.3</v>
      </c>
    </row>
    <row r="389" spans="1:6" ht="60">
      <c r="A389" s="414">
        <v>101215</v>
      </c>
      <c r="B389" s="415" t="s">
        <v>5523</v>
      </c>
      <c r="C389" s="416" t="s">
        <v>5435</v>
      </c>
      <c r="D389" s="417">
        <v>15.219999999999999</v>
      </c>
      <c r="E389" s="417">
        <v>1.57</v>
      </c>
      <c r="F389" s="417">
        <v>16.79</v>
      </c>
    </row>
    <row r="390" spans="1:6" ht="60">
      <c r="A390" s="414">
        <v>101216</v>
      </c>
      <c r="B390" s="415" t="s">
        <v>5524</v>
      </c>
      <c r="C390" s="416" t="s">
        <v>5435</v>
      </c>
      <c r="D390" s="417">
        <v>16.059999999999999</v>
      </c>
      <c r="E390" s="417">
        <v>1.57</v>
      </c>
      <c r="F390" s="417">
        <v>17.63</v>
      </c>
    </row>
    <row r="391" spans="1:6" ht="60">
      <c r="A391" s="414">
        <v>101217</v>
      </c>
      <c r="B391" s="415" t="s">
        <v>5525</v>
      </c>
      <c r="C391" s="416" t="s">
        <v>5435</v>
      </c>
      <c r="D391" s="417">
        <v>18.63</v>
      </c>
      <c r="E391" s="417">
        <v>1.82</v>
      </c>
      <c r="F391" s="417">
        <v>20.45</v>
      </c>
    </row>
    <row r="392" spans="1:6" ht="60">
      <c r="A392" s="414">
        <v>101218</v>
      </c>
      <c r="B392" s="415" t="s">
        <v>5526</v>
      </c>
      <c r="C392" s="416" t="s">
        <v>5435</v>
      </c>
      <c r="D392" s="417">
        <v>19.87</v>
      </c>
      <c r="E392" s="417">
        <v>1.82</v>
      </c>
      <c r="F392" s="417">
        <v>21.69</v>
      </c>
    </row>
    <row r="393" spans="1:6" ht="60">
      <c r="A393" s="414">
        <v>101219</v>
      </c>
      <c r="B393" s="415" t="s">
        <v>5527</v>
      </c>
      <c r="C393" s="416" t="s">
        <v>5435</v>
      </c>
      <c r="D393" s="417">
        <v>24.21</v>
      </c>
      <c r="E393" s="417">
        <v>2.08</v>
      </c>
      <c r="F393" s="417">
        <v>26.29</v>
      </c>
    </row>
    <row r="394" spans="1:6" ht="60">
      <c r="A394" s="414">
        <v>101220</v>
      </c>
      <c r="B394" s="415" t="s">
        <v>5528</v>
      </c>
      <c r="C394" s="416" t="s">
        <v>5435</v>
      </c>
      <c r="D394" s="417">
        <v>14.92</v>
      </c>
      <c r="E394" s="417">
        <v>1.47</v>
      </c>
      <c r="F394" s="417">
        <v>16.39</v>
      </c>
    </row>
    <row r="395" spans="1:6" ht="60">
      <c r="A395" s="414">
        <v>101221</v>
      </c>
      <c r="B395" s="415" t="s">
        <v>5529</v>
      </c>
      <c r="C395" s="416" t="s">
        <v>5435</v>
      </c>
      <c r="D395" s="417">
        <v>15.879999999999999</v>
      </c>
      <c r="E395" s="417">
        <v>1.48</v>
      </c>
      <c r="F395" s="417">
        <v>17.36</v>
      </c>
    </row>
    <row r="396" spans="1:6" ht="60">
      <c r="A396" s="414">
        <v>101222</v>
      </c>
      <c r="B396" s="415" t="s">
        <v>5530</v>
      </c>
      <c r="C396" s="416" t="s">
        <v>5435</v>
      </c>
      <c r="D396" s="417">
        <v>18.46</v>
      </c>
      <c r="E396" s="417">
        <v>1.68</v>
      </c>
      <c r="F396" s="417">
        <v>20.14</v>
      </c>
    </row>
    <row r="397" spans="1:6" ht="60">
      <c r="A397" s="414">
        <v>101223</v>
      </c>
      <c r="B397" s="415" t="s">
        <v>5531</v>
      </c>
      <c r="C397" s="416" t="s">
        <v>5435</v>
      </c>
      <c r="D397" s="417">
        <v>20.48</v>
      </c>
      <c r="E397" s="417">
        <v>1.88</v>
      </c>
      <c r="F397" s="417">
        <v>22.36</v>
      </c>
    </row>
    <row r="398" spans="1:6" ht="60">
      <c r="A398" s="414">
        <v>101224</v>
      </c>
      <c r="B398" s="415" t="s">
        <v>5532</v>
      </c>
      <c r="C398" s="416" t="s">
        <v>5435</v>
      </c>
      <c r="D398" s="417">
        <v>25.689999999999998</v>
      </c>
      <c r="E398" s="417">
        <v>2.2999999999999998</v>
      </c>
      <c r="F398" s="417">
        <v>27.99</v>
      </c>
    </row>
    <row r="399" spans="1:6" ht="60">
      <c r="A399" s="414">
        <v>101225</v>
      </c>
      <c r="B399" s="415" t="s">
        <v>5533</v>
      </c>
      <c r="C399" s="416" t="s">
        <v>5435</v>
      </c>
      <c r="D399" s="417">
        <v>13.78</v>
      </c>
      <c r="E399" s="417">
        <v>1.33</v>
      </c>
      <c r="F399" s="417">
        <v>15.11</v>
      </c>
    </row>
    <row r="400" spans="1:6" ht="60">
      <c r="A400" s="414">
        <v>101226</v>
      </c>
      <c r="B400" s="415" t="s">
        <v>5534</v>
      </c>
      <c r="C400" s="416" t="s">
        <v>5435</v>
      </c>
      <c r="D400" s="417">
        <v>14.61</v>
      </c>
      <c r="E400" s="417">
        <v>1.33</v>
      </c>
      <c r="F400" s="417">
        <v>15.94</v>
      </c>
    </row>
    <row r="401" spans="1:6" ht="60">
      <c r="A401" s="414">
        <v>101227</v>
      </c>
      <c r="B401" s="415" t="s">
        <v>5535</v>
      </c>
      <c r="C401" s="416" t="s">
        <v>5435</v>
      </c>
      <c r="D401" s="417">
        <v>16.96</v>
      </c>
      <c r="E401" s="417">
        <v>1.5</v>
      </c>
      <c r="F401" s="417">
        <v>18.46</v>
      </c>
    </row>
    <row r="402" spans="1:6" ht="60">
      <c r="A402" s="414">
        <v>101228</v>
      </c>
      <c r="B402" s="415" t="s">
        <v>5536</v>
      </c>
      <c r="C402" s="416" t="s">
        <v>5435</v>
      </c>
      <c r="D402" s="417">
        <v>18.22</v>
      </c>
      <c r="E402" s="417">
        <v>1.5</v>
      </c>
      <c r="F402" s="417">
        <v>19.72</v>
      </c>
    </row>
    <row r="403" spans="1:6" ht="60">
      <c r="A403" s="414">
        <v>101229</v>
      </c>
      <c r="B403" s="415" t="s">
        <v>5537</v>
      </c>
      <c r="C403" s="416" t="s">
        <v>5435</v>
      </c>
      <c r="D403" s="417">
        <v>22.92</v>
      </c>
      <c r="E403" s="417">
        <v>1.88</v>
      </c>
      <c r="F403" s="417">
        <v>24.8</v>
      </c>
    </row>
    <row r="404" spans="1:6" ht="60">
      <c r="A404" s="414">
        <v>101254</v>
      </c>
      <c r="B404" s="415" t="s">
        <v>5538</v>
      </c>
      <c r="C404" s="416" t="s">
        <v>5435</v>
      </c>
      <c r="D404" s="417">
        <v>11.28</v>
      </c>
      <c r="E404" s="417">
        <v>1.57</v>
      </c>
      <c r="F404" s="417">
        <v>12.85</v>
      </c>
    </row>
    <row r="405" spans="1:6" ht="60">
      <c r="A405" s="414">
        <v>101255</v>
      </c>
      <c r="B405" s="415" t="s">
        <v>5539</v>
      </c>
      <c r="C405" s="416" t="s">
        <v>5435</v>
      </c>
      <c r="D405" s="417">
        <v>10.15</v>
      </c>
      <c r="E405" s="417">
        <v>1.24</v>
      </c>
      <c r="F405" s="417">
        <v>11.39</v>
      </c>
    </row>
    <row r="406" spans="1:6" ht="60">
      <c r="A406" s="414">
        <v>101256</v>
      </c>
      <c r="B406" s="415" t="s">
        <v>5540</v>
      </c>
      <c r="C406" s="416" t="s">
        <v>5435</v>
      </c>
      <c r="D406" s="417">
        <v>17.549999999999997</v>
      </c>
      <c r="E406" s="417">
        <v>2.17</v>
      </c>
      <c r="F406" s="417">
        <v>19.72</v>
      </c>
    </row>
    <row r="407" spans="1:6" ht="60">
      <c r="A407" s="414">
        <v>101257</v>
      </c>
      <c r="B407" s="415" t="s">
        <v>5541</v>
      </c>
      <c r="C407" s="416" t="s">
        <v>5435</v>
      </c>
      <c r="D407" s="417">
        <v>18.64</v>
      </c>
      <c r="E407" s="417">
        <v>2.1800000000000002</v>
      </c>
      <c r="F407" s="417">
        <v>20.82</v>
      </c>
    </row>
    <row r="408" spans="1:6" ht="60">
      <c r="A408" s="414">
        <v>101258</v>
      </c>
      <c r="B408" s="415" t="s">
        <v>5542</v>
      </c>
      <c r="C408" s="416" t="s">
        <v>5435</v>
      </c>
      <c r="D408" s="417">
        <v>21.63</v>
      </c>
      <c r="E408" s="417">
        <v>2.48</v>
      </c>
      <c r="F408" s="417">
        <v>24.11</v>
      </c>
    </row>
    <row r="409" spans="1:6" ht="60">
      <c r="A409" s="414">
        <v>101259</v>
      </c>
      <c r="B409" s="415" t="s">
        <v>5543</v>
      </c>
      <c r="C409" s="416" t="s">
        <v>5435</v>
      </c>
      <c r="D409" s="417">
        <v>23.939999999999998</v>
      </c>
      <c r="E409" s="417">
        <v>2.78</v>
      </c>
      <c r="F409" s="417">
        <v>26.72</v>
      </c>
    </row>
    <row r="410" spans="1:6" ht="60">
      <c r="A410" s="414">
        <v>101260</v>
      </c>
      <c r="B410" s="415" t="s">
        <v>5544</v>
      </c>
      <c r="C410" s="416" t="s">
        <v>5435</v>
      </c>
      <c r="D410" s="417">
        <v>29.940000000000005</v>
      </c>
      <c r="E410" s="417">
        <v>3.4</v>
      </c>
      <c r="F410" s="417">
        <v>33.340000000000003</v>
      </c>
    </row>
    <row r="411" spans="1:6" ht="60">
      <c r="A411" s="414">
        <v>101261</v>
      </c>
      <c r="B411" s="415" t="s">
        <v>5545</v>
      </c>
      <c r="C411" s="416" t="s">
        <v>5435</v>
      </c>
      <c r="D411" s="417">
        <v>16.68</v>
      </c>
      <c r="E411" s="417">
        <v>1.97</v>
      </c>
      <c r="F411" s="417">
        <v>18.649999999999999</v>
      </c>
    </row>
    <row r="412" spans="1:6" ht="60">
      <c r="A412" s="414">
        <v>101262</v>
      </c>
      <c r="B412" s="415" t="s">
        <v>5546</v>
      </c>
      <c r="C412" s="416" t="s">
        <v>5435</v>
      </c>
      <c r="D412" s="417">
        <v>17.759999999999998</v>
      </c>
      <c r="E412" s="417">
        <v>1.96</v>
      </c>
      <c r="F412" s="417">
        <v>19.72</v>
      </c>
    </row>
    <row r="413" spans="1:6" ht="60">
      <c r="A413" s="414">
        <v>101263</v>
      </c>
      <c r="B413" s="415" t="s">
        <v>5547</v>
      </c>
      <c r="C413" s="416" t="s">
        <v>5435</v>
      </c>
      <c r="D413" s="417">
        <v>20.6</v>
      </c>
      <c r="E413" s="417">
        <v>2.2000000000000002</v>
      </c>
      <c r="F413" s="417">
        <v>22.8</v>
      </c>
    </row>
    <row r="414" spans="1:6" ht="60">
      <c r="A414" s="414">
        <v>101264</v>
      </c>
      <c r="B414" s="415" t="s">
        <v>5548</v>
      </c>
      <c r="C414" s="416" t="s">
        <v>5435</v>
      </c>
      <c r="D414" s="417">
        <v>22.79</v>
      </c>
      <c r="E414" s="417">
        <v>2.44</v>
      </c>
      <c r="F414" s="417">
        <v>25.23</v>
      </c>
    </row>
    <row r="415" spans="1:6" ht="60">
      <c r="A415" s="414">
        <v>101265</v>
      </c>
      <c r="B415" s="415" t="s">
        <v>5549</v>
      </c>
      <c r="C415" s="416" t="s">
        <v>5435</v>
      </c>
      <c r="D415" s="417">
        <v>28.490000000000002</v>
      </c>
      <c r="E415" s="417">
        <v>2.93</v>
      </c>
      <c r="F415" s="417">
        <v>31.42</v>
      </c>
    </row>
    <row r="416" spans="1:6">
      <c r="A416" s="409"/>
      <c r="B416" s="413" t="s">
        <v>11247</v>
      </c>
      <c r="C416" s="411"/>
      <c r="D416" s="418"/>
      <c r="E416" s="418"/>
      <c r="F416" s="418"/>
    </row>
    <row r="417" spans="1:6" ht="60">
      <c r="A417" s="414">
        <v>101230</v>
      </c>
      <c r="B417" s="415" t="s">
        <v>5550</v>
      </c>
      <c r="C417" s="416" t="s">
        <v>5435</v>
      </c>
      <c r="D417" s="417">
        <v>9.81</v>
      </c>
      <c r="E417" s="417">
        <v>1.18</v>
      </c>
      <c r="F417" s="417">
        <v>10.99</v>
      </c>
    </row>
    <row r="418" spans="1:6" ht="60">
      <c r="A418" s="414">
        <v>101231</v>
      </c>
      <c r="B418" s="415" t="s">
        <v>5551</v>
      </c>
      <c r="C418" s="416" t="s">
        <v>5435</v>
      </c>
      <c r="D418" s="417">
        <v>9.4</v>
      </c>
      <c r="E418" s="417">
        <v>1.1000000000000001</v>
      </c>
      <c r="F418" s="417">
        <v>10.5</v>
      </c>
    </row>
    <row r="419" spans="1:6" ht="60">
      <c r="A419" s="414">
        <v>101232</v>
      </c>
      <c r="B419" s="415" t="s">
        <v>5552</v>
      </c>
      <c r="C419" s="416" t="s">
        <v>5435</v>
      </c>
      <c r="D419" s="417">
        <v>8.5399999999999991</v>
      </c>
      <c r="E419" s="417">
        <v>0.9</v>
      </c>
      <c r="F419" s="417">
        <v>9.44</v>
      </c>
    </row>
    <row r="420" spans="1:6" ht="60">
      <c r="A420" s="414">
        <v>101233</v>
      </c>
      <c r="B420" s="415" t="s">
        <v>5553</v>
      </c>
      <c r="C420" s="416" t="s">
        <v>5435</v>
      </c>
      <c r="D420" s="417">
        <v>7.95</v>
      </c>
      <c r="E420" s="417">
        <v>0.8</v>
      </c>
      <c r="F420" s="417">
        <v>8.75</v>
      </c>
    </row>
    <row r="421" spans="1:6" ht="60">
      <c r="A421" s="414">
        <v>101234</v>
      </c>
      <c r="B421" s="415" t="s">
        <v>5554</v>
      </c>
      <c r="C421" s="416" t="s">
        <v>5435</v>
      </c>
      <c r="D421" s="417">
        <v>15.36</v>
      </c>
      <c r="E421" s="417">
        <v>1.63</v>
      </c>
      <c r="F421" s="417">
        <v>16.989999999999998</v>
      </c>
    </row>
    <row r="422" spans="1:6" ht="60">
      <c r="A422" s="414">
        <v>101235</v>
      </c>
      <c r="B422" s="415" t="s">
        <v>5555</v>
      </c>
      <c r="C422" s="416" t="s">
        <v>5435</v>
      </c>
      <c r="D422" s="417">
        <v>16.3</v>
      </c>
      <c r="E422" s="417">
        <v>1.63</v>
      </c>
      <c r="F422" s="417">
        <v>17.93</v>
      </c>
    </row>
    <row r="423" spans="1:6" ht="60">
      <c r="A423" s="414">
        <v>101236</v>
      </c>
      <c r="B423" s="415" t="s">
        <v>5556</v>
      </c>
      <c r="C423" s="416" t="s">
        <v>5435</v>
      </c>
      <c r="D423" s="417">
        <v>18.98</v>
      </c>
      <c r="E423" s="417">
        <v>1.86</v>
      </c>
      <c r="F423" s="417">
        <v>20.84</v>
      </c>
    </row>
    <row r="424" spans="1:6" ht="60">
      <c r="A424" s="414">
        <v>101237</v>
      </c>
      <c r="B424" s="415" t="s">
        <v>5557</v>
      </c>
      <c r="C424" s="416" t="s">
        <v>5435</v>
      </c>
      <c r="D424" s="417">
        <v>20.39</v>
      </c>
      <c r="E424" s="417">
        <v>1.86</v>
      </c>
      <c r="F424" s="417">
        <v>22.25</v>
      </c>
    </row>
    <row r="425" spans="1:6" ht="60">
      <c r="A425" s="414">
        <v>101238</v>
      </c>
      <c r="B425" s="415" t="s">
        <v>5558</v>
      </c>
      <c r="C425" s="416" t="s">
        <v>5435</v>
      </c>
      <c r="D425" s="417">
        <v>25.74</v>
      </c>
      <c r="E425" s="417">
        <v>2.3199999999999998</v>
      </c>
      <c r="F425" s="417">
        <v>28.06</v>
      </c>
    </row>
    <row r="426" spans="1:6" ht="60">
      <c r="A426" s="414">
        <v>101239</v>
      </c>
      <c r="B426" s="415" t="s">
        <v>5559</v>
      </c>
      <c r="C426" s="416" t="s">
        <v>5435</v>
      </c>
      <c r="D426" s="417">
        <v>13.78</v>
      </c>
      <c r="E426" s="417">
        <v>1.3</v>
      </c>
      <c r="F426" s="417">
        <v>15.08</v>
      </c>
    </row>
    <row r="427" spans="1:6" ht="60">
      <c r="A427" s="414">
        <v>101240</v>
      </c>
      <c r="B427" s="415" t="s">
        <v>5560</v>
      </c>
      <c r="C427" s="416" t="s">
        <v>5435</v>
      </c>
      <c r="D427" s="417">
        <v>14.649999999999999</v>
      </c>
      <c r="E427" s="417">
        <v>1.3</v>
      </c>
      <c r="F427" s="417">
        <v>15.95</v>
      </c>
    </row>
    <row r="428" spans="1:6" ht="60">
      <c r="A428" s="414">
        <v>101241</v>
      </c>
      <c r="B428" s="415" t="s">
        <v>5561</v>
      </c>
      <c r="C428" s="416" t="s">
        <v>5435</v>
      </c>
      <c r="D428" s="417">
        <v>17.059999999999999</v>
      </c>
      <c r="E428" s="417">
        <v>1.52</v>
      </c>
      <c r="F428" s="417">
        <v>18.579999999999998</v>
      </c>
    </row>
    <row r="429" spans="1:6" ht="60">
      <c r="A429" s="414">
        <v>101242</v>
      </c>
      <c r="B429" s="415" t="s">
        <v>5562</v>
      </c>
      <c r="C429" s="416" t="s">
        <v>5435</v>
      </c>
      <c r="D429" s="417">
        <v>18.95</v>
      </c>
      <c r="E429" s="417">
        <v>1.75</v>
      </c>
      <c r="F429" s="417">
        <v>20.7</v>
      </c>
    </row>
    <row r="430" spans="1:6" ht="60">
      <c r="A430" s="414">
        <v>101243</v>
      </c>
      <c r="B430" s="415" t="s">
        <v>5563</v>
      </c>
      <c r="C430" s="416" t="s">
        <v>5435</v>
      </c>
      <c r="D430" s="417">
        <v>23.16</v>
      </c>
      <c r="E430" s="417">
        <v>1.95</v>
      </c>
      <c r="F430" s="417">
        <v>25.11</v>
      </c>
    </row>
    <row r="431" spans="1:6" ht="60">
      <c r="A431" s="414">
        <v>101244</v>
      </c>
      <c r="B431" s="415" t="s">
        <v>5564</v>
      </c>
      <c r="C431" s="416" t="s">
        <v>5435</v>
      </c>
      <c r="D431" s="417">
        <v>14.29</v>
      </c>
      <c r="E431" s="417">
        <v>1.4</v>
      </c>
      <c r="F431" s="417">
        <v>15.69</v>
      </c>
    </row>
    <row r="432" spans="1:6" ht="60">
      <c r="A432" s="414">
        <v>101245</v>
      </c>
      <c r="B432" s="415" t="s">
        <v>5565</v>
      </c>
      <c r="C432" s="416" t="s">
        <v>5435</v>
      </c>
      <c r="D432" s="417">
        <v>15.239999999999998</v>
      </c>
      <c r="E432" s="417">
        <v>1.41</v>
      </c>
      <c r="F432" s="417">
        <v>16.649999999999999</v>
      </c>
    </row>
    <row r="433" spans="1:6" ht="60">
      <c r="A433" s="414">
        <v>101246</v>
      </c>
      <c r="B433" s="415" t="s">
        <v>5566</v>
      </c>
      <c r="C433" s="416" t="s">
        <v>5435</v>
      </c>
      <c r="D433" s="417">
        <v>17.740000000000002</v>
      </c>
      <c r="E433" s="417">
        <v>1.58</v>
      </c>
      <c r="F433" s="417">
        <v>19.32</v>
      </c>
    </row>
    <row r="434" spans="1:6" ht="60">
      <c r="A434" s="414">
        <v>101247</v>
      </c>
      <c r="B434" s="415" t="s">
        <v>5567</v>
      </c>
      <c r="C434" s="416" t="s">
        <v>5435</v>
      </c>
      <c r="D434" s="417">
        <v>19.670000000000002</v>
      </c>
      <c r="E434" s="417">
        <v>1.75</v>
      </c>
      <c r="F434" s="417">
        <v>21.42</v>
      </c>
    </row>
    <row r="435" spans="1:6" ht="60">
      <c r="A435" s="414">
        <v>101248</v>
      </c>
      <c r="B435" s="415" t="s">
        <v>5568</v>
      </c>
      <c r="C435" s="416" t="s">
        <v>5435</v>
      </c>
      <c r="D435" s="417">
        <v>24.7</v>
      </c>
      <c r="E435" s="417">
        <v>2.1</v>
      </c>
      <c r="F435" s="417">
        <v>26.8</v>
      </c>
    </row>
    <row r="436" spans="1:6" ht="60">
      <c r="A436" s="414">
        <v>101249</v>
      </c>
      <c r="B436" s="415" t="s">
        <v>5569</v>
      </c>
      <c r="C436" s="416" t="s">
        <v>5435</v>
      </c>
      <c r="D436" s="417">
        <v>12.68</v>
      </c>
      <c r="E436" s="417">
        <v>1.1000000000000001</v>
      </c>
      <c r="F436" s="417">
        <v>13.78</v>
      </c>
    </row>
    <row r="437" spans="1:6" ht="60">
      <c r="A437" s="414">
        <v>101250</v>
      </c>
      <c r="B437" s="415" t="s">
        <v>5570</v>
      </c>
      <c r="C437" s="416" t="s">
        <v>5435</v>
      </c>
      <c r="D437" s="417">
        <v>14</v>
      </c>
      <c r="E437" s="417">
        <v>1.26</v>
      </c>
      <c r="F437" s="417">
        <v>15.26</v>
      </c>
    </row>
    <row r="438" spans="1:6" ht="60">
      <c r="A438" s="414">
        <v>101251</v>
      </c>
      <c r="B438" s="415" t="s">
        <v>5571</v>
      </c>
      <c r="C438" s="416" t="s">
        <v>5435</v>
      </c>
      <c r="D438" s="417">
        <v>16.07</v>
      </c>
      <c r="E438" s="417">
        <v>1.37</v>
      </c>
      <c r="F438" s="417">
        <v>17.440000000000001</v>
      </c>
    </row>
    <row r="439" spans="1:6" ht="60">
      <c r="A439" s="414">
        <v>101252</v>
      </c>
      <c r="B439" s="415" t="s">
        <v>5572</v>
      </c>
      <c r="C439" s="416" t="s">
        <v>5435</v>
      </c>
      <c r="D439" s="417">
        <v>17.47</v>
      </c>
      <c r="E439" s="417">
        <v>1.42</v>
      </c>
      <c r="F439" s="417">
        <v>18.89</v>
      </c>
    </row>
    <row r="440" spans="1:6" ht="60">
      <c r="A440" s="414">
        <v>101253</v>
      </c>
      <c r="B440" s="415" t="s">
        <v>5573</v>
      </c>
      <c r="C440" s="416" t="s">
        <v>5435</v>
      </c>
      <c r="D440" s="417">
        <v>22.03</v>
      </c>
      <c r="E440" s="417">
        <v>1.73</v>
      </c>
      <c r="F440" s="417">
        <v>23.76</v>
      </c>
    </row>
    <row r="441" spans="1:6" ht="60">
      <c r="A441" s="414">
        <v>101266</v>
      </c>
      <c r="B441" s="415" t="s">
        <v>5574</v>
      </c>
      <c r="C441" s="416" t="s">
        <v>5435</v>
      </c>
      <c r="D441" s="417">
        <v>10.129999999999999</v>
      </c>
      <c r="E441" s="417">
        <v>1.32</v>
      </c>
      <c r="F441" s="417">
        <v>11.45</v>
      </c>
    </row>
    <row r="442" spans="1:6" ht="60">
      <c r="A442" s="414">
        <v>101267</v>
      </c>
      <c r="B442" s="415" t="s">
        <v>5575</v>
      </c>
      <c r="C442" s="416" t="s">
        <v>5435</v>
      </c>
      <c r="D442" s="417">
        <v>9.68</v>
      </c>
      <c r="E442" s="417">
        <v>1.27</v>
      </c>
      <c r="F442" s="417">
        <v>10.95</v>
      </c>
    </row>
    <row r="443" spans="1:6" ht="60">
      <c r="A443" s="414">
        <v>101268</v>
      </c>
      <c r="B443" s="415" t="s">
        <v>5576</v>
      </c>
      <c r="C443" s="416" t="s">
        <v>5435</v>
      </c>
      <c r="D443" s="417">
        <v>16.14</v>
      </c>
      <c r="E443" s="417">
        <v>1.83</v>
      </c>
      <c r="F443" s="417">
        <v>17.97</v>
      </c>
    </row>
    <row r="444" spans="1:6" ht="60">
      <c r="A444" s="414">
        <v>101269</v>
      </c>
      <c r="B444" s="415" t="s">
        <v>5577</v>
      </c>
      <c r="C444" s="416" t="s">
        <v>5435</v>
      </c>
      <c r="D444" s="417">
        <v>17.86</v>
      </c>
      <c r="E444" s="417">
        <v>2.08</v>
      </c>
      <c r="F444" s="417">
        <v>19.940000000000001</v>
      </c>
    </row>
    <row r="445" spans="1:6" ht="60">
      <c r="A445" s="414">
        <v>101270</v>
      </c>
      <c r="B445" s="415" t="s">
        <v>5578</v>
      </c>
      <c r="C445" s="416" t="s">
        <v>5435</v>
      </c>
      <c r="D445" s="417">
        <v>20.709999999999997</v>
      </c>
      <c r="E445" s="417">
        <v>2.35</v>
      </c>
      <c r="F445" s="417">
        <v>23.06</v>
      </c>
    </row>
    <row r="446" spans="1:6" ht="60">
      <c r="A446" s="414">
        <v>101271</v>
      </c>
      <c r="B446" s="415" t="s">
        <v>5579</v>
      </c>
      <c r="C446" s="416" t="s">
        <v>5435</v>
      </c>
      <c r="D446" s="417">
        <v>22.939999999999998</v>
      </c>
      <c r="E446" s="417">
        <v>2.6</v>
      </c>
      <c r="F446" s="417">
        <v>25.54</v>
      </c>
    </row>
    <row r="447" spans="1:6" ht="60">
      <c r="A447" s="414">
        <v>101272</v>
      </c>
      <c r="B447" s="415" t="s">
        <v>5580</v>
      </c>
      <c r="C447" s="416" t="s">
        <v>5435</v>
      </c>
      <c r="D447" s="417">
        <v>28.74</v>
      </c>
      <c r="E447" s="417">
        <v>3.12</v>
      </c>
      <c r="F447" s="417">
        <v>31.86</v>
      </c>
    </row>
    <row r="448" spans="1:6" ht="60">
      <c r="A448" s="414">
        <v>101273</v>
      </c>
      <c r="B448" s="415" t="s">
        <v>5581</v>
      </c>
      <c r="C448" s="416" t="s">
        <v>5435</v>
      </c>
      <c r="D448" s="417">
        <v>15.48</v>
      </c>
      <c r="E448" s="417">
        <v>1.68</v>
      </c>
      <c r="F448" s="417">
        <v>17.16</v>
      </c>
    </row>
    <row r="449" spans="1:6" ht="60">
      <c r="A449" s="414">
        <v>101274</v>
      </c>
      <c r="B449" s="415" t="s">
        <v>5582</v>
      </c>
      <c r="C449" s="416" t="s">
        <v>5435</v>
      </c>
      <c r="D449" s="417">
        <v>17.040000000000003</v>
      </c>
      <c r="E449" s="417">
        <v>1.88</v>
      </c>
      <c r="F449" s="417">
        <v>18.920000000000002</v>
      </c>
    </row>
    <row r="450" spans="1:6" ht="60">
      <c r="A450" s="414">
        <v>101275</v>
      </c>
      <c r="B450" s="415" t="s">
        <v>5583</v>
      </c>
      <c r="C450" s="416" t="s">
        <v>5435</v>
      </c>
      <c r="D450" s="417">
        <v>19.809999999999999</v>
      </c>
      <c r="E450" s="417">
        <v>2.1</v>
      </c>
      <c r="F450" s="417">
        <v>21.91</v>
      </c>
    </row>
    <row r="451" spans="1:6" ht="60">
      <c r="A451" s="414">
        <v>101276</v>
      </c>
      <c r="B451" s="415" t="s">
        <v>5584</v>
      </c>
      <c r="C451" s="416" t="s">
        <v>5435</v>
      </c>
      <c r="D451" s="417">
        <v>21.89</v>
      </c>
      <c r="E451" s="417">
        <v>2.2999999999999998</v>
      </c>
      <c r="F451" s="417">
        <v>24.19</v>
      </c>
    </row>
    <row r="452" spans="1:6" ht="60">
      <c r="A452" s="414">
        <v>101277</v>
      </c>
      <c r="B452" s="415" t="s">
        <v>5585</v>
      </c>
      <c r="C452" s="416" t="s">
        <v>5435</v>
      </c>
      <c r="D452" s="417">
        <v>27.93</v>
      </c>
      <c r="E452" s="417">
        <v>2.91</v>
      </c>
      <c r="F452" s="417">
        <v>30.84</v>
      </c>
    </row>
    <row r="453" spans="1:6">
      <c r="A453" s="409"/>
      <c r="B453" s="413" t="s">
        <v>11248</v>
      </c>
      <c r="C453" s="411"/>
      <c r="D453" s="418"/>
      <c r="E453" s="418"/>
      <c r="F453" s="418"/>
    </row>
    <row r="454" spans="1:6" ht="45">
      <c r="A454" s="414">
        <v>102276</v>
      </c>
      <c r="B454" s="415" t="s">
        <v>10965</v>
      </c>
      <c r="C454" s="416" t="s">
        <v>5435</v>
      </c>
      <c r="D454" s="417">
        <v>10.379999999999999</v>
      </c>
      <c r="E454" s="417">
        <v>3.2</v>
      </c>
      <c r="F454" s="417">
        <v>13.58</v>
      </c>
    </row>
    <row r="455" spans="1:6" ht="60">
      <c r="A455" s="414">
        <v>102277</v>
      </c>
      <c r="B455" s="415" t="s">
        <v>10966</v>
      </c>
      <c r="C455" s="416" t="s">
        <v>5435</v>
      </c>
      <c r="D455" s="417">
        <v>8.2200000000000006</v>
      </c>
      <c r="E455" s="417">
        <v>2.52</v>
      </c>
      <c r="F455" s="417">
        <v>10.74</v>
      </c>
    </row>
    <row r="456" spans="1:6" ht="60">
      <c r="A456" s="414">
        <v>102278</v>
      </c>
      <c r="B456" s="415" t="s">
        <v>10967</v>
      </c>
      <c r="C456" s="416" t="s">
        <v>5435</v>
      </c>
      <c r="D456" s="417">
        <v>8.33</v>
      </c>
      <c r="E456" s="417">
        <v>2.1800000000000002</v>
      </c>
      <c r="F456" s="417">
        <v>10.51</v>
      </c>
    </row>
    <row r="457" spans="1:6" ht="45">
      <c r="A457" s="414">
        <v>102279</v>
      </c>
      <c r="B457" s="415" t="s">
        <v>10968</v>
      </c>
      <c r="C457" s="416" t="s">
        <v>5435</v>
      </c>
      <c r="D457" s="417">
        <v>5.73</v>
      </c>
      <c r="E457" s="417">
        <v>1.76</v>
      </c>
      <c r="F457" s="417">
        <v>7.49</v>
      </c>
    </row>
    <row r="458" spans="1:6" ht="60">
      <c r="A458" s="414">
        <v>102280</v>
      </c>
      <c r="B458" s="415" t="s">
        <v>10969</v>
      </c>
      <c r="C458" s="416" t="s">
        <v>5435</v>
      </c>
      <c r="D458" s="417">
        <v>4.53</v>
      </c>
      <c r="E458" s="417">
        <v>1.39</v>
      </c>
      <c r="F458" s="417">
        <v>5.92</v>
      </c>
    </row>
    <row r="459" spans="1:6" ht="60">
      <c r="A459" s="414">
        <v>102281</v>
      </c>
      <c r="B459" s="415" t="s">
        <v>10970</v>
      </c>
      <c r="C459" s="416" t="s">
        <v>5435</v>
      </c>
      <c r="D459" s="417">
        <v>4.59</v>
      </c>
      <c r="E459" s="417">
        <v>1.2</v>
      </c>
      <c r="F459" s="417">
        <v>5.79</v>
      </c>
    </row>
    <row r="460" spans="1:6" ht="45">
      <c r="A460" s="414">
        <v>102282</v>
      </c>
      <c r="B460" s="415" t="s">
        <v>10971</v>
      </c>
      <c r="C460" s="416" t="s">
        <v>5435</v>
      </c>
      <c r="D460" s="417">
        <v>11.54</v>
      </c>
      <c r="E460" s="417">
        <v>3.56</v>
      </c>
      <c r="F460" s="417">
        <v>15.1</v>
      </c>
    </row>
    <row r="461" spans="1:6" ht="45">
      <c r="A461" s="414">
        <v>102283</v>
      </c>
      <c r="B461" s="415" t="s">
        <v>10972</v>
      </c>
      <c r="C461" s="416" t="s">
        <v>5435</v>
      </c>
      <c r="D461" s="417">
        <v>10.26</v>
      </c>
      <c r="E461" s="417">
        <v>3.15</v>
      </c>
      <c r="F461" s="417">
        <v>13.41</v>
      </c>
    </row>
    <row r="462" spans="1:6" ht="45">
      <c r="A462" s="414">
        <v>102284</v>
      </c>
      <c r="B462" s="415" t="s">
        <v>10973</v>
      </c>
      <c r="C462" s="416" t="s">
        <v>5435</v>
      </c>
      <c r="D462" s="417">
        <v>9.93</v>
      </c>
      <c r="E462" s="417">
        <v>3.06</v>
      </c>
      <c r="F462" s="417">
        <v>12.99</v>
      </c>
    </row>
    <row r="463" spans="1:6" ht="60">
      <c r="A463" s="414">
        <v>102285</v>
      </c>
      <c r="B463" s="415" t="s">
        <v>10974</v>
      </c>
      <c r="C463" s="416" t="s">
        <v>5435</v>
      </c>
      <c r="D463" s="417">
        <v>9.3999999999999986</v>
      </c>
      <c r="E463" s="417">
        <v>2.88</v>
      </c>
      <c r="F463" s="417">
        <v>12.28</v>
      </c>
    </row>
    <row r="464" spans="1:6" ht="60">
      <c r="A464" s="414">
        <v>102286</v>
      </c>
      <c r="B464" s="415" t="s">
        <v>10975</v>
      </c>
      <c r="C464" s="416" t="s">
        <v>5435</v>
      </c>
      <c r="D464" s="417">
        <v>9.129999999999999</v>
      </c>
      <c r="E464" s="417">
        <v>2.81</v>
      </c>
      <c r="F464" s="417">
        <v>11.94</v>
      </c>
    </row>
    <row r="465" spans="1:6" ht="60">
      <c r="A465" s="414">
        <v>102287</v>
      </c>
      <c r="B465" s="415" t="s">
        <v>10976</v>
      </c>
      <c r="C465" s="416" t="s">
        <v>5435</v>
      </c>
      <c r="D465" s="417">
        <v>9.26</v>
      </c>
      <c r="E465" s="417">
        <v>2.42</v>
      </c>
      <c r="F465" s="417">
        <v>11.68</v>
      </c>
    </row>
    <row r="466" spans="1:6" ht="45">
      <c r="A466" s="414">
        <v>102288</v>
      </c>
      <c r="B466" s="415" t="s">
        <v>10977</v>
      </c>
      <c r="C466" s="416" t="s">
        <v>5435</v>
      </c>
      <c r="D466" s="417">
        <v>8.8800000000000008</v>
      </c>
      <c r="E466" s="417">
        <v>2.33</v>
      </c>
      <c r="F466" s="417">
        <v>11.21</v>
      </c>
    </row>
    <row r="467" spans="1:6" ht="45">
      <c r="A467" s="414">
        <v>102289</v>
      </c>
      <c r="B467" s="415" t="s">
        <v>10978</v>
      </c>
      <c r="C467" s="416" t="s">
        <v>5435</v>
      </c>
      <c r="D467" s="417">
        <v>8.68</v>
      </c>
      <c r="E467" s="417">
        <v>2.27</v>
      </c>
      <c r="F467" s="417">
        <v>10.95</v>
      </c>
    </row>
    <row r="468" spans="1:6" ht="45">
      <c r="A468" s="414">
        <v>102290</v>
      </c>
      <c r="B468" s="415" t="s">
        <v>10979</v>
      </c>
      <c r="C468" s="416" t="s">
        <v>5435</v>
      </c>
      <c r="D468" s="417">
        <v>6.37</v>
      </c>
      <c r="E468" s="417">
        <v>1.95</v>
      </c>
      <c r="F468" s="417">
        <v>8.32</v>
      </c>
    </row>
    <row r="469" spans="1:6" ht="45">
      <c r="A469" s="414">
        <v>102291</v>
      </c>
      <c r="B469" s="415" t="s">
        <v>10980</v>
      </c>
      <c r="C469" s="416" t="s">
        <v>5435</v>
      </c>
      <c r="D469" s="417">
        <v>5.66</v>
      </c>
      <c r="E469" s="417">
        <v>1.73</v>
      </c>
      <c r="F469" s="417">
        <v>7.39</v>
      </c>
    </row>
    <row r="470" spans="1:6" ht="45">
      <c r="A470" s="414">
        <v>102292</v>
      </c>
      <c r="B470" s="415" t="s">
        <v>10981</v>
      </c>
      <c r="C470" s="416" t="s">
        <v>5435</v>
      </c>
      <c r="D470" s="417">
        <v>5.48</v>
      </c>
      <c r="E470" s="417">
        <v>1.69</v>
      </c>
      <c r="F470" s="417">
        <v>7.17</v>
      </c>
    </row>
    <row r="471" spans="1:6" ht="45">
      <c r="A471" s="414">
        <v>102293</v>
      </c>
      <c r="B471" s="415" t="s">
        <v>10982</v>
      </c>
      <c r="C471" s="416" t="s">
        <v>5435</v>
      </c>
      <c r="D471" s="417">
        <v>5.19</v>
      </c>
      <c r="E471" s="417">
        <v>1.59</v>
      </c>
      <c r="F471" s="417">
        <v>6.78</v>
      </c>
    </row>
    <row r="472" spans="1:6" ht="45">
      <c r="A472" s="414">
        <v>102294</v>
      </c>
      <c r="B472" s="415" t="s">
        <v>10983</v>
      </c>
      <c r="C472" s="416" t="s">
        <v>5435</v>
      </c>
      <c r="D472" s="417">
        <v>5.05</v>
      </c>
      <c r="E472" s="417">
        <v>1.54</v>
      </c>
      <c r="F472" s="417">
        <v>6.59</v>
      </c>
    </row>
    <row r="473" spans="1:6" ht="45">
      <c r="A473" s="414">
        <v>102295</v>
      </c>
      <c r="B473" s="415" t="s">
        <v>10984</v>
      </c>
      <c r="C473" s="416" t="s">
        <v>5435</v>
      </c>
      <c r="D473" s="417">
        <v>5.1000000000000005</v>
      </c>
      <c r="E473" s="417">
        <v>1.34</v>
      </c>
      <c r="F473" s="417">
        <v>6.44</v>
      </c>
    </row>
    <row r="474" spans="1:6" ht="45">
      <c r="A474" s="414">
        <v>102296</v>
      </c>
      <c r="B474" s="415" t="s">
        <v>10985</v>
      </c>
      <c r="C474" s="416" t="s">
        <v>5435</v>
      </c>
      <c r="D474" s="417">
        <v>4.8899999999999997</v>
      </c>
      <c r="E474" s="417">
        <v>1.29</v>
      </c>
      <c r="F474" s="417">
        <v>6.18</v>
      </c>
    </row>
    <row r="475" spans="1:6" ht="45">
      <c r="A475" s="414">
        <v>102297</v>
      </c>
      <c r="B475" s="415" t="s">
        <v>10986</v>
      </c>
      <c r="C475" s="416" t="s">
        <v>5435</v>
      </c>
      <c r="D475" s="417">
        <v>4.79</v>
      </c>
      <c r="E475" s="417">
        <v>1.25</v>
      </c>
      <c r="F475" s="417">
        <v>6.04</v>
      </c>
    </row>
    <row r="476" spans="1:6" ht="45">
      <c r="A476" s="414">
        <v>102306</v>
      </c>
      <c r="B476" s="415" t="s">
        <v>10995</v>
      </c>
      <c r="C476" s="416" t="s">
        <v>5435</v>
      </c>
      <c r="D476" s="417">
        <v>13.000000000000002</v>
      </c>
      <c r="E476" s="417">
        <v>4.01</v>
      </c>
      <c r="F476" s="417">
        <v>17.010000000000002</v>
      </c>
    </row>
    <row r="477" spans="1:6" ht="45">
      <c r="A477" s="414">
        <v>102307</v>
      </c>
      <c r="B477" s="415" t="s">
        <v>10996</v>
      </c>
      <c r="C477" s="416" t="s">
        <v>5435</v>
      </c>
      <c r="D477" s="417">
        <v>11.54</v>
      </c>
      <c r="E477" s="417">
        <v>3.55</v>
      </c>
      <c r="F477" s="417">
        <v>15.09</v>
      </c>
    </row>
    <row r="478" spans="1:6" ht="60">
      <c r="A478" s="414">
        <v>102308</v>
      </c>
      <c r="B478" s="415" t="s">
        <v>10997</v>
      </c>
      <c r="C478" s="416" t="s">
        <v>5435</v>
      </c>
      <c r="D478" s="417">
        <v>11.18</v>
      </c>
      <c r="E478" s="417">
        <v>3.45</v>
      </c>
      <c r="F478" s="417">
        <v>14.63</v>
      </c>
    </row>
    <row r="479" spans="1:6" ht="60">
      <c r="A479" s="414">
        <v>102309</v>
      </c>
      <c r="B479" s="415" t="s">
        <v>10998</v>
      </c>
      <c r="C479" s="416" t="s">
        <v>5435</v>
      </c>
      <c r="D479" s="417">
        <v>10.6</v>
      </c>
      <c r="E479" s="417">
        <v>3.25</v>
      </c>
      <c r="F479" s="417">
        <v>13.85</v>
      </c>
    </row>
    <row r="480" spans="1:6" ht="60">
      <c r="A480" s="414">
        <v>102310</v>
      </c>
      <c r="B480" s="415" t="s">
        <v>10999</v>
      </c>
      <c r="C480" s="416" t="s">
        <v>5435</v>
      </c>
      <c r="D480" s="417">
        <v>10.27</v>
      </c>
      <c r="E480" s="417">
        <v>3.16</v>
      </c>
      <c r="F480" s="417">
        <v>13.43</v>
      </c>
    </row>
    <row r="481" spans="1:6" ht="60">
      <c r="A481" s="414">
        <v>102311</v>
      </c>
      <c r="B481" s="415" t="s">
        <v>11000</v>
      </c>
      <c r="C481" s="416" t="s">
        <v>5435</v>
      </c>
      <c r="D481" s="417">
        <v>10.399999999999999</v>
      </c>
      <c r="E481" s="417">
        <v>2.72</v>
      </c>
      <c r="F481" s="417">
        <v>13.12</v>
      </c>
    </row>
    <row r="482" spans="1:6" ht="45">
      <c r="A482" s="414">
        <v>102312</v>
      </c>
      <c r="B482" s="415" t="s">
        <v>11001</v>
      </c>
      <c r="C482" s="416" t="s">
        <v>5435</v>
      </c>
      <c r="D482" s="417">
        <v>10</v>
      </c>
      <c r="E482" s="417">
        <v>2.61</v>
      </c>
      <c r="F482" s="417">
        <v>12.61</v>
      </c>
    </row>
    <row r="483" spans="1:6" ht="60">
      <c r="A483" s="414">
        <v>102313</v>
      </c>
      <c r="B483" s="415" t="s">
        <v>11002</v>
      </c>
      <c r="C483" s="416" t="s">
        <v>5435</v>
      </c>
      <c r="D483" s="417">
        <v>9.76</v>
      </c>
      <c r="E483" s="417">
        <v>2.56</v>
      </c>
      <c r="F483" s="417">
        <v>12.32</v>
      </c>
    </row>
    <row r="484" spans="1:6" ht="45">
      <c r="A484" s="414">
        <v>102314</v>
      </c>
      <c r="B484" s="415" t="s">
        <v>11003</v>
      </c>
      <c r="C484" s="416" t="s">
        <v>5435</v>
      </c>
      <c r="D484" s="417">
        <v>7.1900000000000013</v>
      </c>
      <c r="E484" s="417">
        <v>2.19</v>
      </c>
      <c r="F484" s="417">
        <v>9.3800000000000008</v>
      </c>
    </row>
    <row r="485" spans="1:6" ht="45">
      <c r="A485" s="414">
        <v>102315</v>
      </c>
      <c r="B485" s="415" t="s">
        <v>11004</v>
      </c>
      <c r="C485" s="416" t="s">
        <v>5435</v>
      </c>
      <c r="D485" s="417">
        <v>6.37</v>
      </c>
      <c r="E485" s="417">
        <v>1.95</v>
      </c>
      <c r="F485" s="417">
        <v>8.32</v>
      </c>
    </row>
    <row r="486" spans="1:6" ht="60">
      <c r="A486" s="414">
        <v>102316</v>
      </c>
      <c r="B486" s="415" t="s">
        <v>11005</v>
      </c>
      <c r="C486" s="416" t="s">
        <v>5435</v>
      </c>
      <c r="D486" s="417">
        <v>6.1800000000000006</v>
      </c>
      <c r="E486" s="417">
        <v>1.89</v>
      </c>
      <c r="F486" s="417">
        <v>8.07</v>
      </c>
    </row>
    <row r="487" spans="1:6" ht="60">
      <c r="A487" s="414">
        <v>102317</v>
      </c>
      <c r="B487" s="415" t="s">
        <v>11006</v>
      </c>
      <c r="C487" s="416" t="s">
        <v>5435</v>
      </c>
      <c r="D487" s="417">
        <v>5.83</v>
      </c>
      <c r="E487" s="417">
        <v>1.79</v>
      </c>
      <c r="F487" s="417">
        <v>7.62</v>
      </c>
    </row>
    <row r="488" spans="1:6" ht="60">
      <c r="A488" s="414">
        <v>102318</v>
      </c>
      <c r="B488" s="415" t="s">
        <v>11007</v>
      </c>
      <c r="C488" s="416" t="s">
        <v>5435</v>
      </c>
      <c r="D488" s="417">
        <v>5.6899999999999995</v>
      </c>
      <c r="E488" s="417">
        <v>1.73</v>
      </c>
      <c r="F488" s="417">
        <v>7.42</v>
      </c>
    </row>
    <row r="489" spans="1:6" ht="60">
      <c r="A489" s="414">
        <v>102319</v>
      </c>
      <c r="B489" s="415" t="s">
        <v>11008</v>
      </c>
      <c r="C489" s="416" t="s">
        <v>5435</v>
      </c>
      <c r="D489" s="417">
        <v>5.73</v>
      </c>
      <c r="E489" s="417">
        <v>1.5</v>
      </c>
      <c r="F489" s="417">
        <v>7.23</v>
      </c>
    </row>
    <row r="490" spans="1:6" ht="60">
      <c r="A490" s="414">
        <v>102320</v>
      </c>
      <c r="B490" s="415" t="s">
        <v>11009</v>
      </c>
      <c r="C490" s="416" t="s">
        <v>5435</v>
      </c>
      <c r="D490" s="417">
        <v>5.5</v>
      </c>
      <c r="E490" s="417">
        <v>1.45</v>
      </c>
      <c r="F490" s="417">
        <v>6.95</v>
      </c>
    </row>
    <row r="491" spans="1:6" ht="60">
      <c r="A491" s="414">
        <v>102321</v>
      </c>
      <c r="B491" s="415" t="s">
        <v>11010</v>
      </c>
      <c r="C491" s="416" t="s">
        <v>5435</v>
      </c>
      <c r="D491" s="417">
        <v>5.39</v>
      </c>
      <c r="E491" s="417">
        <v>1.42</v>
      </c>
      <c r="F491" s="417">
        <v>6.81</v>
      </c>
    </row>
    <row r="492" spans="1:6" ht="45">
      <c r="A492" s="414">
        <v>90082</v>
      </c>
      <c r="B492" s="415" t="s">
        <v>10947</v>
      </c>
      <c r="C492" s="416" t="s">
        <v>5435</v>
      </c>
      <c r="D492" s="417">
        <v>9.23</v>
      </c>
      <c r="E492" s="417">
        <v>2.85</v>
      </c>
      <c r="F492" s="417">
        <v>12.08</v>
      </c>
    </row>
    <row r="493" spans="1:6" ht="60">
      <c r="A493" s="414">
        <v>90084</v>
      </c>
      <c r="B493" s="415" t="s">
        <v>10948</v>
      </c>
      <c r="C493" s="416" t="s">
        <v>5435</v>
      </c>
      <c r="D493" s="417">
        <v>8.9599999999999991</v>
      </c>
      <c r="E493" s="417">
        <v>2.74</v>
      </c>
      <c r="F493" s="417">
        <v>11.7</v>
      </c>
    </row>
    <row r="494" spans="1:6" ht="60">
      <c r="A494" s="414">
        <v>90086</v>
      </c>
      <c r="B494" s="415" t="s">
        <v>10949</v>
      </c>
      <c r="C494" s="416" t="s">
        <v>5435</v>
      </c>
      <c r="D494" s="417">
        <v>8.4700000000000006</v>
      </c>
      <c r="E494" s="417">
        <v>2.59</v>
      </c>
      <c r="F494" s="417">
        <v>11.06</v>
      </c>
    </row>
    <row r="495" spans="1:6" ht="45">
      <c r="A495" s="414">
        <v>90087</v>
      </c>
      <c r="B495" s="415" t="s">
        <v>10950</v>
      </c>
      <c r="C495" s="416" t="s">
        <v>5435</v>
      </c>
      <c r="D495" s="417">
        <v>7.99</v>
      </c>
      <c r="E495" s="417">
        <v>2.09</v>
      </c>
      <c r="F495" s="417">
        <v>10.08</v>
      </c>
    </row>
    <row r="496" spans="1:6" ht="60">
      <c r="A496" s="414">
        <v>90090</v>
      </c>
      <c r="B496" s="415" t="s">
        <v>10951</v>
      </c>
      <c r="C496" s="416" t="s">
        <v>5435</v>
      </c>
      <c r="D496" s="417">
        <v>7.8199999999999994</v>
      </c>
      <c r="E496" s="417">
        <v>2.04</v>
      </c>
      <c r="F496" s="417">
        <v>9.86</v>
      </c>
    </row>
    <row r="497" spans="1:6" ht="45">
      <c r="A497" s="414">
        <v>90091</v>
      </c>
      <c r="B497" s="415" t="s">
        <v>10952</v>
      </c>
      <c r="C497" s="416" t="s">
        <v>5435</v>
      </c>
      <c r="D497" s="417">
        <v>4.9800000000000004</v>
      </c>
      <c r="E497" s="417">
        <v>1.55</v>
      </c>
      <c r="F497" s="417">
        <v>6.53</v>
      </c>
    </row>
    <row r="498" spans="1:6" ht="60">
      <c r="A498" s="414">
        <v>90092</v>
      </c>
      <c r="B498" s="415" t="s">
        <v>10953</v>
      </c>
      <c r="C498" s="416" t="s">
        <v>5435</v>
      </c>
      <c r="D498" s="417">
        <v>4.93</v>
      </c>
      <c r="E498" s="417">
        <v>1.52</v>
      </c>
      <c r="F498" s="417">
        <v>6.45</v>
      </c>
    </row>
    <row r="499" spans="1:6" ht="60">
      <c r="A499" s="414">
        <v>90094</v>
      </c>
      <c r="B499" s="415" t="s">
        <v>10954</v>
      </c>
      <c r="C499" s="416" t="s">
        <v>5435</v>
      </c>
      <c r="D499" s="417">
        <v>4.6800000000000006</v>
      </c>
      <c r="E499" s="417">
        <v>1.43</v>
      </c>
      <c r="F499" s="417">
        <v>6.11</v>
      </c>
    </row>
    <row r="500" spans="1:6" ht="60">
      <c r="A500" s="414">
        <v>90095</v>
      </c>
      <c r="B500" s="415" t="s">
        <v>10955</v>
      </c>
      <c r="C500" s="416" t="s">
        <v>5435</v>
      </c>
      <c r="D500" s="417">
        <v>4.3900000000000006</v>
      </c>
      <c r="E500" s="417">
        <v>1.1499999999999999</v>
      </c>
      <c r="F500" s="417">
        <v>5.54</v>
      </c>
    </row>
    <row r="501" spans="1:6" ht="60">
      <c r="A501" s="414">
        <v>90098</v>
      </c>
      <c r="B501" s="415" t="s">
        <v>10956</v>
      </c>
      <c r="C501" s="416" t="s">
        <v>5435</v>
      </c>
      <c r="D501" s="417">
        <v>4.33</v>
      </c>
      <c r="E501" s="417">
        <v>1.1200000000000001</v>
      </c>
      <c r="F501" s="417">
        <v>5.45</v>
      </c>
    </row>
    <row r="502" spans="1:6">
      <c r="A502" s="409"/>
      <c r="B502" s="413" t="s">
        <v>11249</v>
      </c>
      <c r="C502" s="411"/>
      <c r="D502" s="418"/>
      <c r="E502" s="418"/>
      <c r="F502" s="418"/>
    </row>
    <row r="503" spans="1:6" ht="45">
      <c r="A503" s="414">
        <v>102298</v>
      </c>
      <c r="B503" s="415" t="s">
        <v>10987</v>
      </c>
      <c r="C503" s="416" t="s">
        <v>5435</v>
      </c>
      <c r="D503" s="417">
        <v>12.490000000000002</v>
      </c>
      <c r="E503" s="417">
        <v>6.11</v>
      </c>
      <c r="F503" s="417">
        <v>18.600000000000001</v>
      </c>
    </row>
    <row r="504" spans="1:6" ht="45">
      <c r="A504" s="414">
        <v>102299</v>
      </c>
      <c r="B504" s="415" t="s">
        <v>10988</v>
      </c>
      <c r="C504" s="416" t="s">
        <v>5435</v>
      </c>
      <c r="D504" s="417">
        <v>10.620000000000001</v>
      </c>
      <c r="E504" s="417">
        <v>5.18</v>
      </c>
      <c r="F504" s="417">
        <v>15.8</v>
      </c>
    </row>
    <row r="505" spans="1:6" ht="60">
      <c r="A505" s="414">
        <v>102300</v>
      </c>
      <c r="B505" s="415" t="s">
        <v>10989</v>
      </c>
      <c r="C505" s="416" t="s">
        <v>5435</v>
      </c>
      <c r="D505" s="417">
        <v>10.48</v>
      </c>
      <c r="E505" s="417">
        <v>5.12</v>
      </c>
      <c r="F505" s="417">
        <v>15.6</v>
      </c>
    </row>
    <row r="506" spans="1:6" ht="45">
      <c r="A506" s="414">
        <v>102301</v>
      </c>
      <c r="B506" s="415" t="s">
        <v>10990</v>
      </c>
      <c r="C506" s="416" t="s">
        <v>5435</v>
      </c>
      <c r="D506" s="417">
        <v>9.52</v>
      </c>
      <c r="E506" s="417">
        <v>4.67</v>
      </c>
      <c r="F506" s="417">
        <v>14.19</v>
      </c>
    </row>
    <row r="507" spans="1:6" ht="45">
      <c r="A507" s="414">
        <v>102302</v>
      </c>
      <c r="B507" s="415" t="s">
        <v>10991</v>
      </c>
      <c r="C507" s="416" t="s">
        <v>5435</v>
      </c>
      <c r="D507" s="417">
        <v>6.88</v>
      </c>
      <c r="E507" s="417">
        <v>3.37</v>
      </c>
      <c r="F507" s="417">
        <v>10.25</v>
      </c>
    </row>
    <row r="508" spans="1:6" ht="45">
      <c r="A508" s="414">
        <v>102303</v>
      </c>
      <c r="B508" s="415" t="s">
        <v>10992</v>
      </c>
      <c r="C508" s="416" t="s">
        <v>5435</v>
      </c>
      <c r="D508" s="417">
        <v>5.8400000000000007</v>
      </c>
      <c r="E508" s="417">
        <v>2.87</v>
      </c>
      <c r="F508" s="417">
        <v>8.7100000000000009</v>
      </c>
    </row>
    <row r="509" spans="1:6" ht="45">
      <c r="A509" s="414">
        <v>102304</v>
      </c>
      <c r="B509" s="415" t="s">
        <v>10993</v>
      </c>
      <c r="C509" s="416" t="s">
        <v>5435</v>
      </c>
      <c r="D509" s="417">
        <v>5.77</v>
      </c>
      <c r="E509" s="417">
        <v>2.83</v>
      </c>
      <c r="F509" s="417">
        <v>8.6</v>
      </c>
    </row>
    <row r="510" spans="1:6" ht="45">
      <c r="A510" s="414">
        <v>102305</v>
      </c>
      <c r="B510" s="415" t="s">
        <v>10994</v>
      </c>
      <c r="C510" s="416" t="s">
        <v>5435</v>
      </c>
      <c r="D510" s="417">
        <v>5.26</v>
      </c>
      <c r="E510" s="417">
        <v>2.57</v>
      </c>
      <c r="F510" s="417">
        <v>7.83</v>
      </c>
    </row>
    <row r="511" spans="1:6" ht="45">
      <c r="A511" s="414">
        <v>102322</v>
      </c>
      <c r="B511" s="415" t="s">
        <v>11011</v>
      </c>
      <c r="C511" s="416" t="s">
        <v>5435</v>
      </c>
      <c r="D511" s="417">
        <v>14.07</v>
      </c>
      <c r="E511" s="417">
        <v>6.87</v>
      </c>
      <c r="F511" s="417">
        <v>20.94</v>
      </c>
    </row>
    <row r="512" spans="1:6" ht="45">
      <c r="A512" s="414">
        <v>102323</v>
      </c>
      <c r="B512" s="415" t="s">
        <v>11012</v>
      </c>
      <c r="C512" s="416" t="s">
        <v>5435</v>
      </c>
      <c r="D512" s="417">
        <v>11.940000000000001</v>
      </c>
      <c r="E512" s="417">
        <v>5.84</v>
      </c>
      <c r="F512" s="417">
        <v>17.78</v>
      </c>
    </row>
    <row r="513" spans="1:6" ht="60">
      <c r="A513" s="414">
        <v>102324</v>
      </c>
      <c r="B513" s="415" t="s">
        <v>11013</v>
      </c>
      <c r="C513" s="416" t="s">
        <v>5435</v>
      </c>
      <c r="D513" s="417">
        <v>11.790000000000001</v>
      </c>
      <c r="E513" s="417">
        <v>5.76</v>
      </c>
      <c r="F513" s="417">
        <v>17.55</v>
      </c>
    </row>
    <row r="514" spans="1:6" ht="60">
      <c r="A514" s="414">
        <v>102325</v>
      </c>
      <c r="B514" s="415" t="s">
        <v>11014</v>
      </c>
      <c r="C514" s="416" t="s">
        <v>5435</v>
      </c>
      <c r="D514" s="417">
        <v>10.73</v>
      </c>
      <c r="E514" s="417">
        <v>5.25</v>
      </c>
      <c r="F514" s="417">
        <v>15.98</v>
      </c>
    </row>
    <row r="515" spans="1:6" ht="60">
      <c r="A515" s="414">
        <v>102326</v>
      </c>
      <c r="B515" s="415" t="s">
        <v>11015</v>
      </c>
      <c r="C515" s="416" t="s">
        <v>5435</v>
      </c>
      <c r="D515" s="417">
        <v>7.7600000000000007</v>
      </c>
      <c r="E515" s="417">
        <v>3.8</v>
      </c>
      <c r="F515" s="417">
        <v>11.56</v>
      </c>
    </row>
    <row r="516" spans="1:6" ht="45">
      <c r="A516" s="414">
        <v>102327</v>
      </c>
      <c r="B516" s="415" t="s">
        <v>11016</v>
      </c>
      <c r="C516" s="416" t="s">
        <v>5435</v>
      </c>
      <c r="D516" s="417">
        <v>6.58</v>
      </c>
      <c r="E516" s="417">
        <v>3.23</v>
      </c>
      <c r="F516" s="417">
        <v>9.81</v>
      </c>
    </row>
    <row r="517" spans="1:6" ht="60">
      <c r="A517" s="414">
        <v>102328</v>
      </c>
      <c r="B517" s="415" t="s">
        <v>11017</v>
      </c>
      <c r="C517" s="416" t="s">
        <v>5435</v>
      </c>
      <c r="D517" s="417">
        <v>6.5</v>
      </c>
      <c r="E517" s="417">
        <v>3.18</v>
      </c>
      <c r="F517" s="417">
        <v>9.68</v>
      </c>
    </row>
    <row r="518" spans="1:6" ht="60">
      <c r="A518" s="414">
        <v>102329</v>
      </c>
      <c r="B518" s="415" t="s">
        <v>11018</v>
      </c>
      <c r="C518" s="416" t="s">
        <v>5435</v>
      </c>
      <c r="D518" s="417">
        <v>5.92</v>
      </c>
      <c r="E518" s="417">
        <v>2.9</v>
      </c>
      <c r="F518" s="417">
        <v>8.82</v>
      </c>
    </row>
    <row r="519" spans="1:6" ht="45">
      <c r="A519" s="414">
        <v>90099</v>
      </c>
      <c r="B519" s="415" t="s">
        <v>10957</v>
      </c>
      <c r="C519" s="416" t="s">
        <v>5435</v>
      </c>
      <c r="D519" s="417">
        <v>11.25</v>
      </c>
      <c r="E519" s="417">
        <v>5.5</v>
      </c>
      <c r="F519" s="417">
        <v>16.75</v>
      </c>
    </row>
    <row r="520" spans="1:6" ht="45">
      <c r="A520" s="414">
        <v>90100</v>
      </c>
      <c r="B520" s="415" t="s">
        <v>10958</v>
      </c>
      <c r="C520" s="416" t="s">
        <v>5435</v>
      </c>
      <c r="D520" s="417">
        <v>9.5400000000000009</v>
      </c>
      <c r="E520" s="417">
        <v>4.68</v>
      </c>
      <c r="F520" s="417">
        <v>14.22</v>
      </c>
    </row>
    <row r="521" spans="1:6" ht="60">
      <c r="A521" s="414">
        <v>90101</v>
      </c>
      <c r="B521" s="415" t="s">
        <v>10959</v>
      </c>
      <c r="C521" s="416" t="s">
        <v>5435</v>
      </c>
      <c r="D521" s="417">
        <v>9.43</v>
      </c>
      <c r="E521" s="417">
        <v>4.6100000000000003</v>
      </c>
      <c r="F521" s="417">
        <v>14.04</v>
      </c>
    </row>
    <row r="522" spans="1:6" ht="60">
      <c r="A522" s="414">
        <v>90102</v>
      </c>
      <c r="B522" s="415" t="s">
        <v>10960</v>
      </c>
      <c r="C522" s="416" t="s">
        <v>5435</v>
      </c>
      <c r="D522" s="417">
        <v>8.5799999999999983</v>
      </c>
      <c r="E522" s="417">
        <v>4.2</v>
      </c>
      <c r="F522" s="417">
        <v>12.78</v>
      </c>
    </row>
    <row r="523" spans="1:6" ht="45">
      <c r="A523" s="414">
        <v>90105</v>
      </c>
      <c r="B523" s="415" t="s">
        <v>10961</v>
      </c>
      <c r="C523" s="416" t="s">
        <v>5435</v>
      </c>
      <c r="D523" s="417">
        <v>6.2000000000000011</v>
      </c>
      <c r="E523" s="417">
        <v>3.03</v>
      </c>
      <c r="F523" s="417">
        <v>9.23</v>
      </c>
    </row>
    <row r="524" spans="1:6" ht="45">
      <c r="A524" s="414">
        <v>90106</v>
      </c>
      <c r="B524" s="415" t="s">
        <v>10962</v>
      </c>
      <c r="C524" s="416" t="s">
        <v>5435</v>
      </c>
      <c r="D524" s="417">
        <v>5.2799999999999994</v>
      </c>
      <c r="E524" s="417">
        <v>2.57</v>
      </c>
      <c r="F524" s="417">
        <v>7.85</v>
      </c>
    </row>
    <row r="525" spans="1:6" ht="60">
      <c r="A525" s="414">
        <v>90107</v>
      </c>
      <c r="B525" s="415" t="s">
        <v>10963</v>
      </c>
      <c r="C525" s="416" t="s">
        <v>5435</v>
      </c>
      <c r="D525" s="417">
        <v>5.2</v>
      </c>
      <c r="E525" s="417">
        <v>2.54</v>
      </c>
      <c r="F525" s="417">
        <v>7.74</v>
      </c>
    </row>
    <row r="526" spans="1:6" ht="60">
      <c r="A526" s="414">
        <v>90108</v>
      </c>
      <c r="B526" s="415" t="s">
        <v>10964</v>
      </c>
      <c r="C526" s="416" t="s">
        <v>5435</v>
      </c>
      <c r="D526" s="417">
        <v>4.7300000000000004</v>
      </c>
      <c r="E526" s="417">
        <v>2.3199999999999998</v>
      </c>
      <c r="F526" s="417">
        <v>7.05</v>
      </c>
    </row>
    <row r="527" spans="1:6">
      <c r="A527" s="409"/>
      <c r="B527" s="413" t="s">
        <v>5586</v>
      </c>
      <c r="C527" s="411"/>
      <c r="D527" s="418"/>
      <c r="E527" s="418"/>
      <c r="F527" s="418"/>
    </row>
    <row r="528" spans="1:6">
      <c r="A528" s="414">
        <v>104482</v>
      </c>
      <c r="B528" s="415" t="s">
        <v>11854</v>
      </c>
      <c r="C528" s="416" t="s">
        <v>5337</v>
      </c>
      <c r="D528" s="417">
        <v>8.7200000000000024</v>
      </c>
      <c r="E528" s="417">
        <v>25.09</v>
      </c>
      <c r="F528" s="417">
        <v>33.81</v>
      </c>
    </row>
    <row r="529" spans="1:6">
      <c r="A529" s="409"/>
      <c r="B529" s="413" t="s">
        <v>11250</v>
      </c>
      <c r="C529" s="411"/>
      <c r="D529" s="418"/>
      <c r="E529" s="418"/>
      <c r="F529" s="418"/>
    </row>
    <row r="530" spans="1:6" ht="30">
      <c r="A530" s="414">
        <v>101600</v>
      </c>
      <c r="B530" s="415" t="s">
        <v>5587</v>
      </c>
      <c r="C530" s="416" t="s">
        <v>98</v>
      </c>
      <c r="D530" s="417">
        <v>12.07</v>
      </c>
      <c r="E530" s="417">
        <v>6.95</v>
      </c>
      <c r="F530" s="417">
        <v>19.02</v>
      </c>
    </row>
    <row r="531" spans="1:6" ht="45">
      <c r="A531" s="414">
        <v>101601</v>
      </c>
      <c r="B531" s="415" t="s">
        <v>5588</v>
      </c>
      <c r="C531" s="416" t="s">
        <v>98</v>
      </c>
      <c r="D531" s="417">
        <v>17.86</v>
      </c>
      <c r="E531" s="417">
        <v>10.3</v>
      </c>
      <c r="F531" s="417">
        <v>28.16</v>
      </c>
    </row>
    <row r="532" spans="1:6" ht="30">
      <c r="A532" s="414">
        <v>101602</v>
      </c>
      <c r="B532" s="415" t="s">
        <v>5589</v>
      </c>
      <c r="C532" s="416" t="s">
        <v>98</v>
      </c>
      <c r="D532" s="417">
        <v>8.9499999999999993</v>
      </c>
      <c r="E532" s="417">
        <v>5.15</v>
      </c>
      <c r="F532" s="417">
        <v>14.1</v>
      </c>
    </row>
    <row r="533" spans="1:6" ht="45">
      <c r="A533" s="414">
        <v>101603</v>
      </c>
      <c r="B533" s="415" t="s">
        <v>5590</v>
      </c>
      <c r="C533" s="416" t="s">
        <v>98</v>
      </c>
      <c r="D533" s="417">
        <v>14.75</v>
      </c>
      <c r="E533" s="417">
        <v>8.5</v>
      </c>
      <c r="F533" s="417">
        <v>23.25</v>
      </c>
    </row>
    <row r="534" spans="1:6" ht="30">
      <c r="A534" s="414">
        <v>101604</v>
      </c>
      <c r="B534" s="415" t="s">
        <v>5591</v>
      </c>
      <c r="C534" s="416" t="s">
        <v>98</v>
      </c>
      <c r="D534" s="417">
        <v>5.8100000000000005</v>
      </c>
      <c r="E534" s="417">
        <v>3.41</v>
      </c>
      <c r="F534" s="417">
        <v>9.2200000000000006</v>
      </c>
    </row>
    <row r="535" spans="1:6" ht="45">
      <c r="A535" s="414">
        <v>101605</v>
      </c>
      <c r="B535" s="415" t="s">
        <v>5592</v>
      </c>
      <c r="C535" s="416" t="s">
        <v>98</v>
      </c>
      <c r="D535" s="417">
        <v>11.629999999999999</v>
      </c>
      <c r="E535" s="417">
        <v>6.73</v>
      </c>
      <c r="F535" s="417">
        <v>18.36</v>
      </c>
    </row>
    <row r="536" spans="1:6">
      <c r="A536" s="409"/>
      <c r="B536" s="413" t="s">
        <v>11251</v>
      </c>
      <c r="C536" s="411"/>
      <c r="D536" s="418"/>
      <c r="E536" s="418"/>
      <c r="F536" s="418"/>
    </row>
    <row r="537" spans="1:6" ht="30">
      <c r="A537" s="414">
        <v>101582</v>
      </c>
      <c r="B537" s="415" t="s">
        <v>5593</v>
      </c>
      <c r="C537" s="416" t="s">
        <v>98</v>
      </c>
      <c r="D537" s="417">
        <v>53.29</v>
      </c>
      <c r="E537" s="417">
        <v>30.07</v>
      </c>
      <c r="F537" s="417">
        <v>83.36</v>
      </c>
    </row>
    <row r="538" spans="1:6" ht="30">
      <c r="A538" s="414">
        <v>101583</v>
      </c>
      <c r="B538" s="415" t="s">
        <v>5594</v>
      </c>
      <c r="C538" s="416" t="s">
        <v>98</v>
      </c>
      <c r="D538" s="417">
        <v>58.760000000000005</v>
      </c>
      <c r="E538" s="417">
        <v>44.53</v>
      </c>
      <c r="F538" s="417">
        <v>103.29</v>
      </c>
    </row>
    <row r="539" spans="1:6" ht="30">
      <c r="A539" s="414">
        <v>101584</v>
      </c>
      <c r="B539" s="415" t="s">
        <v>5595</v>
      </c>
      <c r="C539" s="416" t="s">
        <v>98</v>
      </c>
      <c r="D539" s="417">
        <v>46.239999999999995</v>
      </c>
      <c r="E539" s="417">
        <v>22.34</v>
      </c>
      <c r="F539" s="417">
        <v>68.58</v>
      </c>
    </row>
    <row r="540" spans="1:6" ht="30">
      <c r="A540" s="414">
        <v>101585</v>
      </c>
      <c r="B540" s="415" t="s">
        <v>5596</v>
      </c>
      <c r="C540" s="416" t="s">
        <v>98</v>
      </c>
      <c r="D540" s="417">
        <v>51.730000000000004</v>
      </c>
      <c r="E540" s="417">
        <v>36.78</v>
      </c>
      <c r="F540" s="417">
        <v>88.51</v>
      </c>
    </row>
    <row r="541" spans="1:6" ht="30">
      <c r="A541" s="414">
        <v>101586</v>
      </c>
      <c r="B541" s="415" t="s">
        <v>5597</v>
      </c>
      <c r="C541" s="416" t="s">
        <v>98</v>
      </c>
      <c r="D541" s="417">
        <v>44.82</v>
      </c>
      <c r="E541" s="417">
        <v>14.6</v>
      </c>
      <c r="F541" s="417">
        <v>59.42</v>
      </c>
    </row>
    <row r="542" spans="1:6" ht="30">
      <c r="A542" s="414">
        <v>101587</v>
      </c>
      <c r="B542" s="415" t="s">
        <v>5598</v>
      </c>
      <c r="C542" s="416" t="s">
        <v>98</v>
      </c>
      <c r="D542" s="417">
        <v>50.47</v>
      </c>
      <c r="E542" s="417">
        <v>29.05</v>
      </c>
      <c r="F542" s="417">
        <v>79.52</v>
      </c>
    </row>
    <row r="543" spans="1:6" ht="30">
      <c r="A543" s="414">
        <v>101588</v>
      </c>
      <c r="B543" s="415" t="s">
        <v>5599</v>
      </c>
      <c r="C543" s="416" t="s">
        <v>98</v>
      </c>
      <c r="D543" s="417">
        <v>67.330000000000013</v>
      </c>
      <c r="E543" s="417">
        <v>34.85</v>
      </c>
      <c r="F543" s="417">
        <v>102.18</v>
      </c>
    </row>
    <row r="544" spans="1:6" ht="30">
      <c r="A544" s="414">
        <v>101589</v>
      </c>
      <c r="B544" s="415" t="s">
        <v>5600</v>
      </c>
      <c r="C544" s="416" t="s">
        <v>98</v>
      </c>
      <c r="D544" s="417">
        <v>97.010000000000019</v>
      </c>
      <c r="E544" s="417">
        <v>51.57</v>
      </c>
      <c r="F544" s="417">
        <v>148.58000000000001</v>
      </c>
    </row>
    <row r="545" spans="1:6" ht="30">
      <c r="A545" s="414">
        <v>101590</v>
      </c>
      <c r="B545" s="415" t="s">
        <v>5601</v>
      </c>
      <c r="C545" s="416" t="s">
        <v>98</v>
      </c>
      <c r="D545" s="417">
        <v>51.629999999999995</v>
      </c>
      <c r="E545" s="417">
        <v>25.89</v>
      </c>
      <c r="F545" s="417">
        <v>77.52</v>
      </c>
    </row>
    <row r="546" spans="1:6" ht="30">
      <c r="A546" s="414">
        <v>101591</v>
      </c>
      <c r="B546" s="415" t="s">
        <v>5602</v>
      </c>
      <c r="C546" s="416" t="s">
        <v>98</v>
      </c>
      <c r="D546" s="417">
        <v>81.31</v>
      </c>
      <c r="E546" s="417">
        <v>42.61</v>
      </c>
      <c r="F546" s="417">
        <v>123.92</v>
      </c>
    </row>
    <row r="547" spans="1:6" ht="30">
      <c r="A547" s="414">
        <v>101592</v>
      </c>
      <c r="B547" s="415" t="s">
        <v>5603</v>
      </c>
      <c r="C547" s="416" t="s">
        <v>98</v>
      </c>
      <c r="D547" s="417">
        <v>37.989999999999995</v>
      </c>
      <c r="E547" s="417">
        <v>16.91</v>
      </c>
      <c r="F547" s="417">
        <v>54.9</v>
      </c>
    </row>
    <row r="548" spans="1:6" ht="30">
      <c r="A548" s="414">
        <v>101593</v>
      </c>
      <c r="B548" s="415" t="s">
        <v>5604</v>
      </c>
      <c r="C548" s="416" t="s">
        <v>98</v>
      </c>
      <c r="D548" s="417">
        <v>67.81</v>
      </c>
      <c r="E548" s="417">
        <v>33.630000000000003</v>
      </c>
      <c r="F548" s="417">
        <v>101.44</v>
      </c>
    </row>
    <row r="549" spans="1:6">
      <c r="A549" s="409"/>
      <c r="B549" s="413" t="s">
        <v>11252</v>
      </c>
      <c r="C549" s="411"/>
      <c r="D549" s="418"/>
      <c r="E549" s="418"/>
      <c r="F549" s="418"/>
    </row>
    <row r="550" spans="1:6" ht="30">
      <c r="A550" s="414">
        <v>101570</v>
      </c>
      <c r="B550" s="415" t="s">
        <v>5605</v>
      </c>
      <c r="C550" s="416" t="s">
        <v>98</v>
      </c>
      <c r="D550" s="417">
        <v>13.46</v>
      </c>
      <c r="E550" s="417">
        <v>14.68</v>
      </c>
      <c r="F550" s="417">
        <v>28.14</v>
      </c>
    </row>
    <row r="551" spans="1:6" ht="30">
      <c r="A551" s="414">
        <v>101571</v>
      </c>
      <c r="B551" s="415" t="s">
        <v>5606</v>
      </c>
      <c r="C551" s="416" t="s">
        <v>98</v>
      </c>
      <c r="D551" s="417">
        <v>16.420000000000002</v>
      </c>
      <c r="E551" s="417">
        <v>21.68</v>
      </c>
      <c r="F551" s="417">
        <v>38.1</v>
      </c>
    </row>
    <row r="552" spans="1:6" ht="30">
      <c r="A552" s="414">
        <v>101572</v>
      </c>
      <c r="B552" s="415" t="s">
        <v>5607</v>
      </c>
      <c r="C552" s="416" t="s">
        <v>98</v>
      </c>
      <c r="D552" s="417">
        <v>11.21</v>
      </c>
      <c r="E552" s="417">
        <v>10.89</v>
      </c>
      <c r="F552" s="417">
        <v>22.1</v>
      </c>
    </row>
    <row r="553" spans="1:6" ht="30">
      <c r="A553" s="414">
        <v>101573</v>
      </c>
      <c r="B553" s="415" t="s">
        <v>5608</v>
      </c>
      <c r="C553" s="416" t="s">
        <v>98</v>
      </c>
      <c r="D553" s="417">
        <v>14.14</v>
      </c>
      <c r="E553" s="417">
        <v>17.93</v>
      </c>
      <c r="F553" s="417">
        <v>32.07</v>
      </c>
    </row>
    <row r="554" spans="1:6" ht="30">
      <c r="A554" s="414">
        <v>101574</v>
      </c>
      <c r="B554" s="415" t="s">
        <v>5609</v>
      </c>
      <c r="C554" s="416" t="s">
        <v>98</v>
      </c>
      <c r="D554" s="417">
        <v>9.8300000000000018</v>
      </c>
      <c r="E554" s="417">
        <v>7.11</v>
      </c>
      <c r="F554" s="417">
        <v>16.940000000000001</v>
      </c>
    </row>
    <row r="555" spans="1:6" ht="30">
      <c r="A555" s="414">
        <v>101575</v>
      </c>
      <c r="B555" s="415" t="s">
        <v>5610</v>
      </c>
      <c r="C555" s="416" t="s">
        <v>98</v>
      </c>
      <c r="D555" s="417">
        <v>12.930000000000001</v>
      </c>
      <c r="E555" s="417">
        <v>14.17</v>
      </c>
      <c r="F555" s="417">
        <v>27.1</v>
      </c>
    </row>
    <row r="556" spans="1:6">
      <c r="A556" s="409"/>
      <c r="B556" s="413" t="s">
        <v>11253</v>
      </c>
      <c r="C556" s="411"/>
      <c r="D556" s="418"/>
      <c r="E556" s="418"/>
      <c r="F556" s="418"/>
    </row>
    <row r="557" spans="1:6" ht="30">
      <c r="A557" s="414">
        <v>101576</v>
      </c>
      <c r="B557" s="415" t="s">
        <v>5611</v>
      </c>
      <c r="C557" s="416" t="s">
        <v>98</v>
      </c>
      <c r="D557" s="417">
        <v>31.69</v>
      </c>
      <c r="E557" s="417">
        <v>19.010000000000002</v>
      </c>
      <c r="F557" s="417">
        <v>50.7</v>
      </c>
    </row>
    <row r="558" spans="1:6" ht="30">
      <c r="A558" s="414">
        <v>101577</v>
      </c>
      <c r="B558" s="415" t="s">
        <v>5612</v>
      </c>
      <c r="C558" s="416" t="s">
        <v>98</v>
      </c>
      <c r="D558" s="417">
        <v>35.36</v>
      </c>
      <c r="E558" s="417">
        <v>28.11</v>
      </c>
      <c r="F558" s="417">
        <v>63.47</v>
      </c>
    </row>
    <row r="559" spans="1:6" ht="30">
      <c r="A559" s="414">
        <v>101578</v>
      </c>
      <c r="B559" s="415" t="s">
        <v>5613</v>
      </c>
      <c r="C559" s="416" t="s">
        <v>98</v>
      </c>
      <c r="D559" s="417">
        <v>27.830000000000005</v>
      </c>
      <c r="E559" s="417">
        <v>14.12</v>
      </c>
      <c r="F559" s="417">
        <v>41.95</v>
      </c>
    </row>
    <row r="560" spans="1:6" ht="30">
      <c r="A560" s="414">
        <v>101579</v>
      </c>
      <c r="B560" s="415" t="s">
        <v>5614</v>
      </c>
      <c r="C560" s="416" t="s">
        <v>98</v>
      </c>
      <c r="D560" s="417">
        <v>31.48</v>
      </c>
      <c r="E560" s="417">
        <v>23.24</v>
      </c>
      <c r="F560" s="417">
        <v>54.72</v>
      </c>
    </row>
    <row r="561" spans="1:6" ht="30">
      <c r="A561" s="414">
        <v>101580</v>
      </c>
      <c r="B561" s="415" t="s">
        <v>5615</v>
      </c>
      <c r="C561" s="416" t="s">
        <v>98</v>
      </c>
      <c r="D561" s="417">
        <v>28.009999999999998</v>
      </c>
      <c r="E561" s="417">
        <v>9.2200000000000006</v>
      </c>
      <c r="F561" s="417">
        <v>37.229999999999997</v>
      </c>
    </row>
    <row r="562" spans="1:6" ht="30">
      <c r="A562" s="414">
        <v>101581</v>
      </c>
      <c r="B562" s="415" t="s">
        <v>5616</v>
      </c>
      <c r="C562" s="416" t="s">
        <v>98</v>
      </c>
      <c r="D562" s="417">
        <v>31.84</v>
      </c>
      <c r="E562" s="417">
        <v>18.34</v>
      </c>
      <c r="F562" s="417">
        <v>50.18</v>
      </c>
    </row>
    <row r="563" spans="1:6">
      <c r="A563" s="409"/>
      <c r="B563" s="413" t="s">
        <v>13624</v>
      </c>
      <c r="C563" s="411"/>
      <c r="D563" s="418"/>
      <c r="E563" s="418"/>
      <c r="F563" s="418"/>
    </row>
    <row r="564" spans="1:6">
      <c r="A564" s="414">
        <v>96995</v>
      </c>
      <c r="B564" s="415" t="s">
        <v>5617</v>
      </c>
      <c r="C564" s="416" t="s">
        <v>5435</v>
      </c>
      <c r="D564" s="417">
        <v>18.450000000000003</v>
      </c>
      <c r="E564" s="417">
        <v>41.8</v>
      </c>
      <c r="F564" s="417">
        <v>60.25</v>
      </c>
    </row>
    <row r="565" spans="1:6">
      <c r="A565" s="414">
        <v>93382</v>
      </c>
      <c r="B565" s="415" t="s">
        <v>5668</v>
      </c>
      <c r="C565" s="416" t="s">
        <v>5435</v>
      </c>
      <c r="D565" s="417">
        <v>12.510000000000002</v>
      </c>
      <c r="E565" s="417">
        <v>24.74</v>
      </c>
      <c r="F565" s="417">
        <v>37.25</v>
      </c>
    </row>
    <row r="566" spans="1:6" ht="30">
      <c r="A566" s="414">
        <v>94319</v>
      </c>
      <c r="B566" s="415" t="s">
        <v>5632</v>
      </c>
      <c r="C566" s="416" t="s">
        <v>5435</v>
      </c>
      <c r="D566" s="417">
        <v>58.260000000000005</v>
      </c>
      <c r="E566" s="417">
        <v>24.63</v>
      </c>
      <c r="F566" s="417">
        <v>82.89</v>
      </c>
    </row>
    <row r="567" spans="1:6" ht="30">
      <c r="A567" s="414">
        <v>94342</v>
      </c>
      <c r="B567" s="415" t="s">
        <v>5644</v>
      </c>
      <c r="C567" s="416" t="s">
        <v>5435</v>
      </c>
      <c r="D567" s="417">
        <v>66.849999999999994</v>
      </c>
      <c r="E567" s="417">
        <v>24.62</v>
      </c>
      <c r="F567" s="417">
        <v>91.47</v>
      </c>
    </row>
    <row r="568" spans="1:6">
      <c r="A568" s="409"/>
      <c r="B568" s="413" t="s">
        <v>5618</v>
      </c>
      <c r="C568" s="411"/>
      <c r="D568" s="418"/>
      <c r="E568" s="418"/>
      <c r="F568" s="418"/>
    </row>
    <row r="569" spans="1:6" ht="30">
      <c r="A569" s="414">
        <v>96385</v>
      </c>
      <c r="B569" s="415" t="s">
        <v>5619</v>
      </c>
      <c r="C569" s="416" t="s">
        <v>5435</v>
      </c>
      <c r="D569" s="417">
        <v>8.69</v>
      </c>
      <c r="E569" s="417">
        <v>3.32</v>
      </c>
      <c r="F569" s="417">
        <v>12.01</v>
      </c>
    </row>
    <row r="570" spans="1:6" ht="30">
      <c r="A570" s="414">
        <v>96386</v>
      </c>
      <c r="B570" s="415" t="s">
        <v>5620</v>
      </c>
      <c r="C570" s="416" t="s">
        <v>5435</v>
      </c>
      <c r="D570" s="417">
        <v>6.6999999999999993</v>
      </c>
      <c r="E570" s="417">
        <v>1.92</v>
      </c>
      <c r="F570" s="417">
        <v>8.6199999999999992</v>
      </c>
    </row>
    <row r="571" spans="1:6" ht="45">
      <c r="A571" s="414">
        <v>94304</v>
      </c>
      <c r="B571" s="415" t="s">
        <v>5621</v>
      </c>
      <c r="C571" s="416" t="s">
        <v>5435</v>
      </c>
      <c r="D571" s="417">
        <v>61.010000000000005</v>
      </c>
      <c r="E571" s="417">
        <v>7.69</v>
      </c>
      <c r="F571" s="417">
        <v>68.7</v>
      </c>
    </row>
    <row r="572" spans="1:6" ht="45">
      <c r="A572" s="414">
        <v>94305</v>
      </c>
      <c r="B572" s="415" t="s">
        <v>5622</v>
      </c>
      <c r="C572" s="416" t="s">
        <v>5435</v>
      </c>
      <c r="D572" s="417">
        <v>58.63</v>
      </c>
      <c r="E572" s="417">
        <v>5.68</v>
      </c>
      <c r="F572" s="417">
        <v>64.31</v>
      </c>
    </row>
    <row r="573" spans="1:6" ht="45">
      <c r="A573" s="414">
        <v>94306</v>
      </c>
      <c r="B573" s="415" t="s">
        <v>5623</v>
      </c>
      <c r="C573" s="416" t="s">
        <v>5435</v>
      </c>
      <c r="D573" s="417">
        <v>55.64</v>
      </c>
      <c r="E573" s="417">
        <v>3.12</v>
      </c>
      <c r="F573" s="417">
        <v>58.76</v>
      </c>
    </row>
    <row r="574" spans="1:6" ht="45">
      <c r="A574" s="414">
        <v>94307</v>
      </c>
      <c r="B574" s="415" t="s">
        <v>5624</v>
      </c>
      <c r="C574" s="416" t="s">
        <v>5435</v>
      </c>
      <c r="D574" s="417">
        <v>56.38</v>
      </c>
      <c r="E574" s="417">
        <v>3.65</v>
      </c>
      <c r="F574" s="417">
        <v>60.03</v>
      </c>
    </row>
    <row r="575" spans="1:6" ht="45">
      <c r="A575" s="414">
        <v>94308</v>
      </c>
      <c r="B575" s="415" t="s">
        <v>5625</v>
      </c>
      <c r="C575" s="416" t="s">
        <v>5435</v>
      </c>
      <c r="D575" s="417">
        <v>54.27</v>
      </c>
      <c r="E575" s="417">
        <v>2.37</v>
      </c>
      <c r="F575" s="417">
        <v>56.64</v>
      </c>
    </row>
    <row r="576" spans="1:6" ht="45">
      <c r="A576" s="414">
        <v>94309</v>
      </c>
      <c r="B576" s="415" t="s">
        <v>5626</v>
      </c>
      <c r="C576" s="416" t="s">
        <v>5435</v>
      </c>
      <c r="D576" s="417">
        <v>55.29</v>
      </c>
      <c r="E576" s="417">
        <v>2.88</v>
      </c>
      <c r="F576" s="417">
        <v>58.17</v>
      </c>
    </row>
    <row r="577" spans="1:6" ht="45">
      <c r="A577" s="414">
        <v>94310</v>
      </c>
      <c r="B577" s="415" t="s">
        <v>5627</v>
      </c>
      <c r="C577" s="416" t="s">
        <v>5435</v>
      </c>
      <c r="D577" s="417">
        <v>53.57</v>
      </c>
      <c r="E577" s="417">
        <v>1.99</v>
      </c>
      <c r="F577" s="417">
        <v>55.56</v>
      </c>
    </row>
    <row r="578" spans="1:6" ht="45">
      <c r="A578" s="414">
        <v>94315</v>
      </c>
      <c r="B578" s="415" t="s">
        <v>5628</v>
      </c>
      <c r="C578" s="416" t="s">
        <v>5435</v>
      </c>
      <c r="D578" s="417">
        <v>60.929999999999993</v>
      </c>
      <c r="E578" s="417">
        <v>16.39</v>
      </c>
      <c r="F578" s="417">
        <v>77.319999999999993</v>
      </c>
    </row>
    <row r="579" spans="1:6" ht="45">
      <c r="A579" s="414">
        <v>94316</v>
      </c>
      <c r="B579" s="415" t="s">
        <v>5629</v>
      </c>
      <c r="C579" s="416" t="s">
        <v>5435</v>
      </c>
      <c r="D579" s="417">
        <v>56.66</v>
      </c>
      <c r="E579" s="417">
        <v>10.53</v>
      </c>
      <c r="F579" s="417">
        <v>67.19</v>
      </c>
    </row>
    <row r="580" spans="1:6" ht="45">
      <c r="A580" s="414">
        <v>94317</v>
      </c>
      <c r="B580" s="415" t="s">
        <v>5630</v>
      </c>
      <c r="C580" s="416" t="s">
        <v>5435</v>
      </c>
      <c r="D580" s="417">
        <v>54.79</v>
      </c>
      <c r="E580" s="417">
        <v>7.92</v>
      </c>
      <c r="F580" s="417">
        <v>62.71</v>
      </c>
    </row>
    <row r="581" spans="1:6" ht="45">
      <c r="A581" s="414">
        <v>94318</v>
      </c>
      <c r="B581" s="415" t="s">
        <v>5631</v>
      </c>
      <c r="C581" s="416" t="s">
        <v>5435</v>
      </c>
      <c r="D581" s="417">
        <v>52.400000000000006</v>
      </c>
      <c r="E581" s="417">
        <v>4.5199999999999996</v>
      </c>
      <c r="F581" s="417">
        <v>56.92</v>
      </c>
    </row>
    <row r="582" spans="1:6" ht="45">
      <c r="A582" s="414">
        <v>94327</v>
      </c>
      <c r="B582" s="415" t="s">
        <v>5633</v>
      </c>
      <c r="C582" s="416" t="s">
        <v>5435</v>
      </c>
      <c r="D582" s="417">
        <v>69.599999999999994</v>
      </c>
      <c r="E582" s="417">
        <v>7.68</v>
      </c>
      <c r="F582" s="417">
        <v>77.28</v>
      </c>
    </row>
    <row r="583" spans="1:6" ht="45">
      <c r="A583" s="414">
        <v>94328</v>
      </c>
      <c r="B583" s="415" t="s">
        <v>5634</v>
      </c>
      <c r="C583" s="416" t="s">
        <v>5435</v>
      </c>
      <c r="D583" s="417">
        <v>67.210000000000008</v>
      </c>
      <c r="E583" s="417">
        <v>5.68</v>
      </c>
      <c r="F583" s="417">
        <v>72.89</v>
      </c>
    </row>
    <row r="584" spans="1:6" ht="45">
      <c r="A584" s="414">
        <v>94329</v>
      </c>
      <c r="B584" s="415" t="s">
        <v>5635</v>
      </c>
      <c r="C584" s="416" t="s">
        <v>5435</v>
      </c>
      <c r="D584" s="417">
        <v>64.22</v>
      </c>
      <c r="E584" s="417">
        <v>3.12</v>
      </c>
      <c r="F584" s="417">
        <v>67.34</v>
      </c>
    </row>
    <row r="585" spans="1:6" ht="45">
      <c r="A585" s="414">
        <v>94330</v>
      </c>
      <c r="B585" s="415" t="s">
        <v>5636</v>
      </c>
      <c r="C585" s="416" t="s">
        <v>5435</v>
      </c>
      <c r="D585" s="417">
        <v>64.959999999999994</v>
      </c>
      <c r="E585" s="417">
        <v>3.65</v>
      </c>
      <c r="F585" s="417">
        <v>68.61</v>
      </c>
    </row>
    <row r="586" spans="1:6" ht="45">
      <c r="A586" s="414">
        <v>94331</v>
      </c>
      <c r="B586" s="415" t="s">
        <v>5637</v>
      </c>
      <c r="C586" s="416" t="s">
        <v>5435</v>
      </c>
      <c r="D586" s="417">
        <v>62.85</v>
      </c>
      <c r="E586" s="417">
        <v>2.37</v>
      </c>
      <c r="F586" s="417">
        <v>65.22</v>
      </c>
    </row>
    <row r="587" spans="1:6" ht="45">
      <c r="A587" s="414">
        <v>94332</v>
      </c>
      <c r="B587" s="415" t="s">
        <v>5638</v>
      </c>
      <c r="C587" s="416" t="s">
        <v>5435</v>
      </c>
      <c r="D587" s="417">
        <v>63.87</v>
      </c>
      <c r="E587" s="417">
        <v>2.88</v>
      </c>
      <c r="F587" s="417">
        <v>66.75</v>
      </c>
    </row>
    <row r="588" spans="1:6" ht="45">
      <c r="A588" s="414">
        <v>94333</v>
      </c>
      <c r="B588" s="415" t="s">
        <v>5639</v>
      </c>
      <c r="C588" s="416" t="s">
        <v>5435</v>
      </c>
      <c r="D588" s="417">
        <v>62.15</v>
      </c>
      <c r="E588" s="417">
        <v>1.99</v>
      </c>
      <c r="F588" s="417">
        <v>64.14</v>
      </c>
    </row>
    <row r="589" spans="1:6" ht="45">
      <c r="A589" s="414">
        <v>94338</v>
      </c>
      <c r="B589" s="415" t="s">
        <v>5640</v>
      </c>
      <c r="C589" s="416" t="s">
        <v>5435</v>
      </c>
      <c r="D589" s="417">
        <v>69.52000000000001</v>
      </c>
      <c r="E589" s="417">
        <v>16.38</v>
      </c>
      <c r="F589" s="417">
        <v>85.9</v>
      </c>
    </row>
    <row r="590" spans="1:6" ht="45">
      <c r="A590" s="414">
        <v>94339</v>
      </c>
      <c r="B590" s="415" t="s">
        <v>5641</v>
      </c>
      <c r="C590" s="416" t="s">
        <v>5435</v>
      </c>
      <c r="D590" s="417">
        <v>65.239999999999995</v>
      </c>
      <c r="E590" s="417">
        <v>10.53</v>
      </c>
      <c r="F590" s="417">
        <v>75.77</v>
      </c>
    </row>
    <row r="591" spans="1:6" ht="45">
      <c r="A591" s="414">
        <v>94340</v>
      </c>
      <c r="B591" s="415" t="s">
        <v>5642</v>
      </c>
      <c r="C591" s="416" t="s">
        <v>5435</v>
      </c>
      <c r="D591" s="417">
        <v>63.370000000000005</v>
      </c>
      <c r="E591" s="417">
        <v>7.92</v>
      </c>
      <c r="F591" s="417">
        <v>71.290000000000006</v>
      </c>
    </row>
    <row r="592" spans="1:6" ht="45">
      <c r="A592" s="414">
        <v>94341</v>
      </c>
      <c r="B592" s="415" t="s">
        <v>5643</v>
      </c>
      <c r="C592" s="416" t="s">
        <v>5435</v>
      </c>
      <c r="D592" s="417">
        <v>60.980000000000004</v>
      </c>
      <c r="E592" s="417">
        <v>4.5199999999999996</v>
      </c>
      <c r="F592" s="417">
        <v>65.5</v>
      </c>
    </row>
    <row r="593" spans="1:6">
      <c r="A593" s="409"/>
      <c r="B593" s="413" t="s">
        <v>5645</v>
      </c>
      <c r="C593" s="411"/>
      <c r="D593" s="418"/>
      <c r="E593" s="418"/>
      <c r="F593" s="418"/>
    </row>
    <row r="594" spans="1:6" ht="45">
      <c r="A594" s="414">
        <v>93360</v>
      </c>
      <c r="B594" s="415" t="s">
        <v>5646</v>
      </c>
      <c r="C594" s="416" t="s">
        <v>5435</v>
      </c>
      <c r="D594" s="417">
        <v>16.55</v>
      </c>
      <c r="E594" s="417">
        <v>8.09</v>
      </c>
      <c r="F594" s="417">
        <v>24.64</v>
      </c>
    </row>
    <row r="595" spans="1:6" ht="45">
      <c r="A595" s="414">
        <v>93361</v>
      </c>
      <c r="B595" s="415" t="s">
        <v>5647</v>
      </c>
      <c r="C595" s="416" t="s">
        <v>5435</v>
      </c>
      <c r="D595" s="417">
        <v>14.299999999999999</v>
      </c>
      <c r="E595" s="417">
        <v>6.08</v>
      </c>
      <c r="F595" s="417">
        <v>20.38</v>
      </c>
    </row>
    <row r="596" spans="1:6" ht="45">
      <c r="A596" s="414">
        <v>93362</v>
      </c>
      <c r="B596" s="415" t="s">
        <v>5648</v>
      </c>
      <c r="C596" s="416" t="s">
        <v>5435</v>
      </c>
      <c r="D596" s="417">
        <v>11.190000000000001</v>
      </c>
      <c r="E596" s="417">
        <v>3.52</v>
      </c>
      <c r="F596" s="417">
        <v>14.71</v>
      </c>
    </row>
    <row r="597" spans="1:6" ht="45">
      <c r="A597" s="414">
        <v>93363</v>
      </c>
      <c r="B597" s="415" t="s">
        <v>5649</v>
      </c>
      <c r="C597" s="416" t="s">
        <v>5435</v>
      </c>
      <c r="D597" s="417">
        <v>11.900000000000002</v>
      </c>
      <c r="E597" s="417">
        <v>4.0599999999999996</v>
      </c>
      <c r="F597" s="417">
        <v>15.96</v>
      </c>
    </row>
    <row r="598" spans="1:6" ht="60">
      <c r="A598" s="414">
        <v>93364</v>
      </c>
      <c r="B598" s="415" t="s">
        <v>5650</v>
      </c>
      <c r="C598" s="416" t="s">
        <v>5435</v>
      </c>
      <c r="D598" s="417">
        <v>9.82</v>
      </c>
      <c r="E598" s="417">
        <v>2.75</v>
      </c>
      <c r="F598" s="417">
        <v>12.57</v>
      </c>
    </row>
    <row r="599" spans="1:6" ht="45">
      <c r="A599" s="414">
        <v>93365</v>
      </c>
      <c r="B599" s="415" t="s">
        <v>5651</v>
      </c>
      <c r="C599" s="416" t="s">
        <v>5435</v>
      </c>
      <c r="D599" s="417">
        <v>10.78</v>
      </c>
      <c r="E599" s="417">
        <v>3.24</v>
      </c>
      <c r="F599" s="417">
        <v>14.02</v>
      </c>
    </row>
    <row r="600" spans="1:6" ht="45">
      <c r="A600" s="414">
        <v>93366</v>
      </c>
      <c r="B600" s="415" t="s">
        <v>5652</v>
      </c>
      <c r="C600" s="416" t="s">
        <v>5435</v>
      </c>
      <c r="D600" s="417">
        <v>9.129999999999999</v>
      </c>
      <c r="E600" s="417">
        <v>2.39</v>
      </c>
      <c r="F600" s="417">
        <v>11.52</v>
      </c>
    </row>
    <row r="601" spans="1:6" ht="45">
      <c r="A601" s="414">
        <v>93367</v>
      </c>
      <c r="B601" s="415" t="s">
        <v>5653</v>
      </c>
      <c r="C601" s="416" t="s">
        <v>5435</v>
      </c>
      <c r="D601" s="417">
        <v>15.290000000000001</v>
      </c>
      <c r="E601" s="417">
        <v>7.74</v>
      </c>
      <c r="F601" s="417">
        <v>23.03</v>
      </c>
    </row>
    <row r="602" spans="1:6" ht="45">
      <c r="A602" s="414">
        <v>93368</v>
      </c>
      <c r="B602" s="415" t="s">
        <v>5654</v>
      </c>
      <c r="C602" s="416" t="s">
        <v>5435</v>
      </c>
      <c r="D602" s="417">
        <v>12.910000000000002</v>
      </c>
      <c r="E602" s="417">
        <v>5.76</v>
      </c>
      <c r="F602" s="417">
        <v>18.670000000000002</v>
      </c>
    </row>
    <row r="603" spans="1:6" ht="60">
      <c r="A603" s="414">
        <v>93369</v>
      </c>
      <c r="B603" s="415" t="s">
        <v>5655</v>
      </c>
      <c r="C603" s="416" t="s">
        <v>5435</v>
      </c>
      <c r="D603" s="417">
        <v>9.9499999999999993</v>
      </c>
      <c r="E603" s="417">
        <v>3.17</v>
      </c>
      <c r="F603" s="417">
        <v>13.12</v>
      </c>
    </row>
    <row r="604" spans="1:6" ht="45">
      <c r="A604" s="414">
        <v>93370</v>
      </c>
      <c r="B604" s="415" t="s">
        <v>5656</v>
      </c>
      <c r="C604" s="416" t="s">
        <v>5435</v>
      </c>
      <c r="D604" s="417">
        <v>10.690000000000001</v>
      </c>
      <c r="E604" s="417">
        <v>3.71</v>
      </c>
      <c r="F604" s="417">
        <v>14.4</v>
      </c>
    </row>
    <row r="605" spans="1:6" ht="60">
      <c r="A605" s="414">
        <v>93371</v>
      </c>
      <c r="B605" s="415" t="s">
        <v>5657</v>
      </c>
      <c r="C605" s="416" t="s">
        <v>5435</v>
      </c>
      <c r="D605" s="417">
        <v>8.59</v>
      </c>
      <c r="E605" s="417">
        <v>2.41</v>
      </c>
      <c r="F605" s="417">
        <v>11</v>
      </c>
    </row>
    <row r="606" spans="1:6" ht="45">
      <c r="A606" s="414">
        <v>93372</v>
      </c>
      <c r="B606" s="415" t="s">
        <v>5658</v>
      </c>
      <c r="C606" s="416" t="s">
        <v>5435</v>
      </c>
      <c r="D606" s="417">
        <v>9.61</v>
      </c>
      <c r="E606" s="417">
        <v>2.93</v>
      </c>
      <c r="F606" s="417">
        <v>12.54</v>
      </c>
    </row>
    <row r="607" spans="1:6" ht="60">
      <c r="A607" s="414">
        <v>93373</v>
      </c>
      <c r="B607" s="415" t="s">
        <v>5659</v>
      </c>
      <c r="C607" s="416" t="s">
        <v>5435</v>
      </c>
      <c r="D607" s="417">
        <v>7.8899999999999988</v>
      </c>
      <c r="E607" s="417">
        <v>2.06</v>
      </c>
      <c r="F607" s="417">
        <v>9.9499999999999993</v>
      </c>
    </row>
    <row r="608" spans="1:6" ht="60">
      <c r="A608" s="414">
        <v>93374</v>
      </c>
      <c r="B608" s="415" t="s">
        <v>5660</v>
      </c>
      <c r="C608" s="416" t="s">
        <v>5435</v>
      </c>
      <c r="D608" s="417">
        <v>15.019999999999998</v>
      </c>
      <c r="E608" s="417">
        <v>13.72</v>
      </c>
      <c r="F608" s="417">
        <v>28.74</v>
      </c>
    </row>
    <row r="609" spans="1:6" ht="45">
      <c r="A609" s="414">
        <v>93375</v>
      </c>
      <c r="B609" s="415" t="s">
        <v>5661</v>
      </c>
      <c r="C609" s="416" t="s">
        <v>5435</v>
      </c>
      <c r="D609" s="417">
        <v>11.63</v>
      </c>
      <c r="E609" s="417">
        <v>10.53</v>
      </c>
      <c r="F609" s="417">
        <v>22.16</v>
      </c>
    </row>
    <row r="610" spans="1:6" ht="45">
      <c r="A610" s="414">
        <v>93376</v>
      </c>
      <c r="B610" s="415" t="s">
        <v>5662</v>
      </c>
      <c r="C610" s="416" t="s">
        <v>5435</v>
      </c>
      <c r="D610" s="417">
        <v>9.7700000000000014</v>
      </c>
      <c r="E610" s="417">
        <v>8.33</v>
      </c>
      <c r="F610" s="417">
        <v>18.100000000000001</v>
      </c>
    </row>
    <row r="611" spans="1:6" ht="60">
      <c r="A611" s="414">
        <v>93377</v>
      </c>
      <c r="B611" s="415" t="s">
        <v>5663</v>
      </c>
      <c r="C611" s="416" t="s">
        <v>5435</v>
      </c>
      <c r="D611" s="417">
        <v>7.18</v>
      </c>
      <c r="E611" s="417">
        <v>4.8499999999999996</v>
      </c>
      <c r="F611" s="417">
        <v>12.03</v>
      </c>
    </row>
    <row r="612" spans="1:6" ht="45">
      <c r="A612" s="414">
        <v>93378</v>
      </c>
      <c r="B612" s="415" t="s">
        <v>5664</v>
      </c>
      <c r="C612" s="416" t="s">
        <v>5435</v>
      </c>
      <c r="D612" s="417">
        <v>13.75</v>
      </c>
      <c r="E612" s="417">
        <v>13.21</v>
      </c>
      <c r="F612" s="417">
        <v>26.96</v>
      </c>
    </row>
    <row r="613" spans="1:6" ht="45">
      <c r="A613" s="414">
        <v>93379</v>
      </c>
      <c r="B613" s="415" t="s">
        <v>5665</v>
      </c>
      <c r="C613" s="416" t="s">
        <v>5435</v>
      </c>
      <c r="D613" s="417">
        <v>10.679999999999998</v>
      </c>
      <c r="E613" s="417">
        <v>10.130000000000001</v>
      </c>
      <c r="F613" s="417">
        <v>20.81</v>
      </c>
    </row>
    <row r="614" spans="1:6" ht="45">
      <c r="A614" s="414">
        <v>93380</v>
      </c>
      <c r="B614" s="415" t="s">
        <v>5666</v>
      </c>
      <c r="C614" s="416" t="s">
        <v>5435</v>
      </c>
      <c r="D614" s="417">
        <v>9.0300000000000011</v>
      </c>
      <c r="E614" s="417">
        <v>8.02</v>
      </c>
      <c r="F614" s="417">
        <v>17.05</v>
      </c>
    </row>
    <row r="615" spans="1:6" ht="60">
      <c r="A615" s="414">
        <v>93381</v>
      </c>
      <c r="B615" s="415" t="s">
        <v>5667</v>
      </c>
      <c r="C615" s="416" t="s">
        <v>5435</v>
      </c>
      <c r="D615" s="417">
        <v>6.6499999999999995</v>
      </c>
      <c r="E615" s="417">
        <v>4.6399999999999997</v>
      </c>
      <c r="F615" s="417">
        <v>11.29</v>
      </c>
    </row>
    <row r="616" spans="1:6">
      <c r="A616" s="409"/>
      <c r="B616" s="413" t="s">
        <v>5669</v>
      </c>
      <c r="C616" s="411"/>
      <c r="D616" s="418"/>
      <c r="E616" s="418"/>
      <c r="F616" s="418"/>
    </row>
    <row r="617" spans="1:6">
      <c r="A617" s="414">
        <v>100574</v>
      </c>
      <c r="B617" s="415" t="s">
        <v>5670</v>
      </c>
      <c r="C617" s="416" t="s">
        <v>5435</v>
      </c>
      <c r="D617" s="417">
        <v>1.1200000000000001</v>
      </c>
      <c r="E617" s="417">
        <v>0.39</v>
      </c>
      <c r="F617" s="417">
        <v>1.51</v>
      </c>
    </row>
    <row r="618" spans="1:6">
      <c r="A618" s="409"/>
      <c r="B618" s="413" t="s">
        <v>11254</v>
      </c>
      <c r="C618" s="411"/>
      <c r="D618" s="418"/>
      <c r="E618" s="418"/>
      <c r="F618" s="418"/>
    </row>
    <row r="619" spans="1:6" ht="30">
      <c r="A619" s="414">
        <v>101616</v>
      </c>
      <c r="B619" s="415" t="s">
        <v>5671</v>
      </c>
      <c r="C619" s="416" t="s">
        <v>98</v>
      </c>
      <c r="D619" s="417">
        <v>1.9800000000000004</v>
      </c>
      <c r="E619" s="417">
        <v>5.42</v>
      </c>
      <c r="F619" s="417">
        <v>7.4</v>
      </c>
    </row>
    <row r="620" spans="1:6" ht="30">
      <c r="A620" s="414">
        <v>101617</v>
      </c>
      <c r="B620" s="415" t="s">
        <v>5672</v>
      </c>
      <c r="C620" s="416" t="s">
        <v>98</v>
      </c>
      <c r="D620" s="417">
        <v>0.95000000000000018</v>
      </c>
      <c r="E620" s="417">
        <v>2.71</v>
      </c>
      <c r="F620" s="417">
        <v>3.66</v>
      </c>
    </row>
    <row r="621" spans="1:6" ht="30">
      <c r="A621" s="414">
        <v>101618</v>
      </c>
      <c r="B621" s="415" t="s">
        <v>5673</v>
      </c>
      <c r="C621" s="416" t="s">
        <v>5435</v>
      </c>
      <c r="D621" s="417">
        <v>136.13</v>
      </c>
      <c r="E621" s="417">
        <v>106.16</v>
      </c>
      <c r="F621" s="417">
        <v>242.29</v>
      </c>
    </row>
    <row r="622" spans="1:6" ht="30">
      <c r="A622" s="414">
        <v>101619</v>
      </c>
      <c r="B622" s="415" t="s">
        <v>5674</v>
      </c>
      <c r="C622" s="416" t="s">
        <v>5435</v>
      </c>
      <c r="D622" s="417">
        <v>127.34</v>
      </c>
      <c r="E622" s="417">
        <v>130.15</v>
      </c>
      <c r="F622" s="417">
        <v>257.49</v>
      </c>
    </row>
    <row r="623" spans="1:6" ht="30">
      <c r="A623" s="414">
        <v>101620</v>
      </c>
      <c r="B623" s="415" t="s">
        <v>5675</v>
      </c>
      <c r="C623" s="416" t="s">
        <v>5435</v>
      </c>
      <c r="D623" s="417">
        <v>127.86</v>
      </c>
      <c r="E623" s="417">
        <v>84.74</v>
      </c>
      <c r="F623" s="417">
        <v>212.6</v>
      </c>
    </row>
    <row r="624" spans="1:6" ht="30">
      <c r="A624" s="414">
        <v>101621</v>
      </c>
      <c r="B624" s="415" t="s">
        <v>5676</v>
      </c>
      <c r="C624" s="416" t="s">
        <v>5435</v>
      </c>
      <c r="D624" s="417">
        <v>119.08000000000001</v>
      </c>
      <c r="E624" s="417">
        <v>108.72</v>
      </c>
      <c r="F624" s="417">
        <v>227.8</v>
      </c>
    </row>
    <row r="625" spans="1:6" ht="30">
      <c r="A625" s="414">
        <v>101622</v>
      </c>
      <c r="B625" s="415" t="s">
        <v>5677</v>
      </c>
      <c r="C625" s="416" t="s">
        <v>5435</v>
      </c>
      <c r="D625" s="417">
        <v>144.74</v>
      </c>
      <c r="E625" s="417">
        <v>56.87</v>
      </c>
      <c r="F625" s="417">
        <v>201.61</v>
      </c>
    </row>
    <row r="626" spans="1:6" ht="30">
      <c r="A626" s="414">
        <v>101623</v>
      </c>
      <c r="B626" s="415" t="s">
        <v>5678</v>
      </c>
      <c r="C626" s="416" t="s">
        <v>5435</v>
      </c>
      <c r="D626" s="417">
        <v>137.98000000000002</v>
      </c>
      <c r="E626" s="417">
        <v>69.349999999999994</v>
      </c>
      <c r="F626" s="417">
        <v>207.33</v>
      </c>
    </row>
    <row r="627" spans="1:6" ht="30">
      <c r="A627" s="414">
        <v>101624</v>
      </c>
      <c r="B627" s="415" t="s">
        <v>5679</v>
      </c>
      <c r="C627" s="416" t="s">
        <v>5435</v>
      </c>
      <c r="D627" s="417">
        <v>114.78999999999999</v>
      </c>
      <c r="E627" s="417">
        <v>42.46</v>
      </c>
      <c r="F627" s="417">
        <v>157.25</v>
      </c>
    </row>
    <row r="628" spans="1:6" ht="30">
      <c r="A628" s="414">
        <v>101625</v>
      </c>
      <c r="B628" s="415" t="s">
        <v>5680</v>
      </c>
      <c r="C628" s="416" t="s">
        <v>5435</v>
      </c>
      <c r="D628" s="417">
        <v>124.55000000000001</v>
      </c>
      <c r="E628" s="417">
        <v>33.28</v>
      </c>
      <c r="F628" s="417">
        <v>157.83000000000001</v>
      </c>
    </row>
    <row r="629" spans="1:6">
      <c r="A629" s="414">
        <v>100575</v>
      </c>
      <c r="B629" s="415" t="s">
        <v>5681</v>
      </c>
      <c r="C629" s="416" t="s">
        <v>98</v>
      </c>
      <c r="D629" s="417">
        <v>0.09</v>
      </c>
      <c r="E629" s="417">
        <v>0.04</v>
      </c>
      <c r="F629" s="417">
        <v>0.13</v>
      </c>
    </row>
    <row r="630" spans="1:6">
      <c r="A630" s="414">
        <v>97113</v>
      </c>
      <c r="B630" s="415" t="s">
        <v>13372</v>
      </c>
      <c r="C630" s="416" t="s">
        <v>98</v>
      </c>
      <c r="D630" s="417">
        <v>2.94</v>
      </c>
      <c r="E630" s="417">
        <v>0.21</v>
      </c>
      <c r="F630" s="417">
        <v>3.15</v>
      </c>
    </row>
    <row r="631" spans="1:6">
      <c r="A631" s="409"/>
      <c r="B631" s="413" t="s">
        <v>5682</v>
      </c>
      <c r="C631" s="411"/>
      <c r="D631" s="418"/>
      <c r="E631" s="418"/>
      <c r="F631" s="418"/>
    </row>
    <row r="632" spans="1:6">
      <c r="A632" s="419"/>
      <c r="B632" s="413" t="s">
        <v>11255</v>
      </c>
      <c r="C632" s="420"/>
      <c r="D632" s="421"/>
      <c r="E632" s="421"/>
      <c r="F632" s="421"/>
    </row>
    <row r="633" spans="1:6" ht="30">
      <c r="A633" s="414">
        <v>97083</v>
      </c>
      <c r="B633" s="415" t="s">
        <v>10674</v>
      </c>
      <c r="C633" s="416" t="s">
        <v>98</v>
      </c>
      <c r="D633" s="417">
        <v>1.17</v>
      </c>
      <c r="E633" s="417">
        <v>2.7</v>
      </c>
      <c r="F633" s="417">
        <v>3.87</v>
      </c>
    </row>
    <row r="634" spans="1:6" ht="30">
      <c r="A634" s="414">
        <v>97084</v>
      </c>
      <c r="B634" s="415" t="s">
        <v>10675</v>
      </c>
      <c r="C634" s="416" t="s">
        <v>98</v>
      </c>
      <c r="D634" s="417">
        <v>0.22000000000000008</v>
      </c>
      <c r="E634" s="417">
        <v>0.57999999999999996</v>
      </c>
      <c r="F634" s="417">
        <v>0.8</v>
      </c>
    </row>
    <row r="635" spans="1:6" ht="15.75">
      <c r="A635" s="409"/>
      <c r="B635" s="410" t="s">
        <v>11256</v>
      </c>
      <c r="C635" s="411"/>
      <c r="D635" s="418"/>
      <c r="E635" s="418"/>
      <c r="F635" s="418"/>
    </row>
    <row r="636" spans="1:6" ht="30">
      <c r="A636" s="414">
        <v>101019</v>
      </c>
      <c r="B636" s="415" t="s">
        <v>5683</v>
      </c>
      <c r="C636" s="416" t="s">
        <v>5466</v>
      </c>
      <c r="D636" s="417">
        <v>415.82000000000005</v>
      </c>
      <c r="E636" s="417">
        <v>178.01</v>
      </c>
      <c r="F636" s="417">
        <v>593.83000000000004</v>
      </c>
    </row>
    <row r="637" spans="1:6" ht="30">
      <c r="A637" s="414">
        <v>102568</v>
      </c>
      <c r="B637" s="415" t="s">
        <v>11203</v>
      </c>
      <c r="C637" s="416" t="s">
        <v>5466</v>
      </c>
      <c r="D637" s="417">
        <v>206.37</v>
      </c>
      <c r="E637" s="417">
        <v>88.36</v>
      </c>
      <c r="F637" s="417">
        <v>294.73</v>
      </c>
    </row>
    <row r="638" spans="1:6" ht="30">
      <c r="A638" s="414">
        <v>101479</v>
      </c>
      <c r="B638" s="415" t="s">
        <v>5684</v>
      </c>
      <c r="C638" s="416" t="s">
        <v>5466</v>
      </c>
      <c r="D638" s="417">
        <v>121.13</v>
      </c>
      <c r="E638" s="417">
        <v>51.87</v>
      </c>
      <c r="F638" s="417">
        <v>173</v>
      </c>
    </row>
    <row r="639" spans="1:6" ht="30">
      <c r="A639" s="414">
        <v>101480</v>
      </c>
      <c r="B639" s="415" t="s">
        <v>5685</v>
      </c>
      <c r="C639" s="416" t="s">
        <v>5466</v>
      </c>
      <c r="D639" s="417">
        <v>52.64</v>
      </c>
      <c r="E639" s="417">
        <v>15.16</v>
      </c>
      <c r="F639" s="417">
        <v>67.8</v>
      </c>
    </row>
    <row r="640" spans="1:6" ht="30">
      <c r="A640" s="414">
        <v>101481</v>
      </c>
      <c r="B640" s="415" t="s">
        <v>5686</v>
      </c>
      <c r="C640" s="416" t="s">
        <v>5466</v>
      </c>
      <c r="D640" s="417">
        <v>38.03</v>
      </c>
      <c r="E640" s="417">
        <v>10.94</v>
      </c>
      <c r="F640" s="417">
        <v>48.97</v>
      </c>
    </row>
    <row r="641" spans="1:6" ht="30">
      <c r="A641" s="414">
        <v>101482</v>
      </c>
      <c r="B641" s="415" t="s">
        <v>11204</v>
      </c>
      <c r="C641" s="416" t="s">
        <v>5466</v>
      </c>
      <c r="D641" s="417">
        <v>28.42</v>
      </c>
      <c r="E641" s="417">
        <v>8.18</v>
      </c>
      <c r="F641" s="417">
        <v>36.6</v>
      </c>
    </row>
    <row r="642" spans="1:6" ht="30">
      <c r="A642" s="414">
        <v>101483</v>
      </c>
      <c r="B642" s="415" t="s">
        <v>5687</v>
      </c>
      <c r="C642" s="416" t="s">
        <v>5466</v>
      </c>
      <c r="D642" s="417">
        <v>29.499999999999996</v>
      </c>
      <c r="E642" s="417">
        <v>8.48</v>
      </c>
      <c r="F642" s="417">
        <v>37.979999999999997</v>
      </c>
    </row>
    <row r="643" spans="1:6" ht="30">
      <c r="A643" s="414">
        <v>101484</v>
      </c>
      <c r="B643" s="415" t="s">
        <v>5688</v>
      </c>
      <c r="C643" s="416" t="s">
        <v>5466</v>
      </c>
      <c r="D643" s="417">
        <v>152.94</v>
      </c>
      <c r="E643" s="417">
        <v>43.95</v>
      </c>
      <c r="F643" s="417">
        <v>196.89</v>
      </c>
    </row>
    <row r="644" spans="1:6" ht="30">
      <c r="A644" s="414">
        <v>101485</v>
      </c>
      <c r="B644" s="415" t="s">
        <v>5689</v>
      </c>
      <c r="C644" s="416" t="s">
        <v>5466</v>
      </c>
      <c r="D644" s="417">
        <v>117.38999999999999</v>
      </c>
      <c r="E644" s="417">
        <v>33.74</v>
      </c>
      <c r="F644" s="417">
        <v>151.13</v>
      </c>
    </row>
    <row r="645" spans="1:6" ht="30">
      <c r="A645" s="414">
        <v>101486</v>
      </c>
      <c r="B645" s="415" t="s">
        <v>5690</v>
      </c>
      <c r="C645" s="416" t="s">
        <v>5466</v>
      </c>
      <c r="D645" s="417">
        <v>105.73999999999998</v>
      </c>
      <c r="E645" s="417">
        <v>30.4</v>
      </c>
      <c r="F645" s="417">
        <v>136.13999999999999</v>
      </c>
    </row>
    <row r="646" spans="1:6" ht="30">
      <c r="A646" s="414">
        <v>101487</v>
      </c>
      <c r="B646" s="415" t="s">
        <v>5691</v>
      </c>
      <c r="C646" s="416" t="s">
        <v>5466</v>
      </c>
      <c r="D646" s="417">
        <v>77.42</v>
      </c>
      <c r="E646" s="417">
        <v>22.26</v>
      </c>
      <c r="F646" s="417">
        <v>99.68</v>
      </c>
    </row>
    <row r="647" spans="1:6" ht="30">
      <c r="A647" s="414">
        <v>101488</v>
      </c>
      <c r="B647" s="415" t="s">
        <v>5692</v>
      </c>
      <c r="C647" s="416" t="s">
        <v>5466</v>
      </c>
      <c r="D647" s="417">
        <v>66.989999999999995</v>
      </c>
      <c r="E647" s="417">
        <v>19.260000000000002</v>
      </c>
      <c r="F647" s="417">
        <v>86.25</v>
      </c>
    </row>
    <row r="648" spans="1:6" ht="30">
      <c r="A648" s="414">
        <v>101013</v>
      </c>
      <c r="B648" s="415" t="s">
        <v>5693</v>
      </c>
      <c r="C648" s="416" t="s">
        <v>5466</v>
      </c>
      <c r="D648" s="417">
        <v>35.89</v>
      </c>
      <c r="E648" s="417">
        <v>10.3</v>
      </c>
      <c r="F648" s="417">
        <v>46.19</v>
      </c>
    </row>
    <row r="649" spans="1:6" ht="30">
      <c r="A649" s="414">
        <v>101014</v>
      </c>
      <c r="B649" s="415" t="s">
        <v>5694</v>
      </c>
      <c r="C649" s="416" t="s">
        <v>5466</v>
      </c>
      <c r="D649" s="417">
        <v>32.870000000000005</v>
      </c>
      <c r="E649" s="417">
        <v>9.4499999999999993</v>
      </c>
      <c r="F649" s="417">
        <v>42.32</v>
      </c>
    </row>
    <row r="650" spans="1:6" ht="30">
      <c r="A650" s="414">
        <v>101015</v>
      </c>
      <c r="B650" s="415" t="s">
        <v>5695</v>
      </c>
      <c r="C650" s="416" t="s">
        <v>5466</v>
      </c>
      <c r="D650" s="417">
        <v>27.010000000000005</v>
      </c>
      <c r="E650" s="417">
        <v>7.76</v>
      </c>
      <c r="F650" s="417">
        <v>34.770000000000003</v>
      </c>
    </row>
    <row r="651" spans="1:6" ht="30">
      <c r="A651" s="414">
        <v>101016</v>
      </c>
      <c r="B651" s="415" t="s">
        <v>5696</v>
      </c>
      <c r="C651" s="416" t="s">
        <v>5466</v>
      </c>
      <c r="D651" s="417">
        <v>31.26</v>
      </c>
      <c r="E651" s="417">
        <v>8.98</v>
      </c>
      <c r="F651" s="417">
        <v>40.24</v>
      </c>
    </row>
    <row r="652" spans="1:6" ht="30">
      <c r="A652" s="414">
        <v>101017</v>
      </c>
      <c r="B652" s="415" t="s">
        <v>5697</v>
      </c>
      <c r="C652" s="416" t="s">
        <v>5466</v>
      </c>
      <c r="D652" s="417">
        <v>23.7</v>
      </c>
      <c r="E652" s="417">
        <v>6.82</v>
      </c>
      <c r="F652" s="417">
        <v>30.52</v>
      </c>
    </row>
    <row r="653" spans="1:6" ht="30">
      <c r="A653" s="414">
        <v>101018</v>
      </c>
      <c r="B653" s="415" t="s">
        <v>5698</v>
      </c>
      <c r="C653" s="416" t="s">
        <v>5466</v>
      </c>
      <c r="D653" s="417">
        <v>19.46</v>
      </c>
      <c r="E653" s="417">
        <v>5.61</v>
      </c>
      <c r="F653" s="417">
        <v>25.07</v>
      </c>
    </row>
    <row r="654" spans="1:6" ht="30">
      <c r="A654" s="414">
        <v>101463</v>
      </c>
      <c r="B654" s="415" t="s">
        <v>5699</v>
      </c>
      <c r="C654" s="416" t="s">
        <v>5466</v>
      </c>
      <c r="D654" s="417">
        <v>35.97</v>
      </c>
      <c r="E654" s="417">
        <v>10.35</v>
      </c>
      <c r="F654" s="417">
        <v>46.32</v>
      </c>
    </row>
    <row r="655" spans="1:6" ht="30">
      <c r="A655" s="414">
        <v>101464</v>
      </c>
      <c r="B655" s="415" t="s">
        <v>5700</v>
      </c>
      <c r="C655" s="416" t="s">
        <v>5466</v>
      </c>
      <c r="D655" s="417">
        <v>27.640000000000004</v>
      </c>
      <c r="E655" s="417">
        <v>7.95</v>
      </c>
      <c r="F655" s="417">
        <v>35.590000000000003</v>
      </c>
    </row>
    <row r="656" spans="1:6" ht="30">
      <c r="A656" s="414">
        <v>101465</v>
      </c>
      <c r="B656" s="415" t="s">
        <v>5701</v>
      </c>
      <c r="C656" s="416" t="s">
        <v>5466</v>
      </c>
      <c r="D656" s="417">
        <v>21.119999999999997</v>
      </c>
      <c r="E656" s="417">
        <v>6.08</v>
      </c>
      <c r="F656" s="417">
        <v>27.2</v>
      </c>
    </row>
    <row r="657" spans="1:6" ht="30">
      <c r="A657" s="414">
        <v>101466</v>
      </c>
      <c r="B657" s="415" t="s">
        <v>5702</v>
      </c>
      <c r="C657" s="416" t="s">
        <v>5466</v>
      </c>
      <c r="D657" s="417">
        <v>17.170000000000002</v>
      </c>
      <c r="E657" s="417">
        <v>4.95</v>
      </c>
      <c r="F657" s="417">
        <v>22.12</v>
      </c>
    </row>
    <row r="658" spans="1:6" ht="30">
      <c r="A658" s="414">
        <v>101467</v>
      </c>
      <c r="B658" s="415" t="s">
        <v>5703</v>
      </c>
      <c r="C658" s="416" t="s">
        <v>5466</v>
      </c>
      <c r="D658" s="417">
        <v>14.39</v>
      </c>
      <c r="E658" s="417">
        <v>4.13</v>
      </c>
      <c r="F658" s="417">
        <v>18.52</v>
      </c>
    </row>
    <row r="659" spans="1:6" ht="30">
      <c r="A659" s="414">
        <v>101468</v>
      </c>
      <c r="B659" s="415" t="s">
        <v>5704</v>
      </c>
      <c r="C659" s="416" t="s">
        <v>5466</v>
      </c>
      <c r="D659" s="417">
        <v>13.15</v>
      </c>
      <c r="E659" s="417">
        <v>3.78</v>
      </c>
      <c r="F659" s="417">
        <v>16.93</v>
      </c>
    </row>
    <row r="660" spans="1:6" ht="30">
      <c r="A660" s="414">
        <v>101469</v>
      </c>
      <c r="B660" s="415" t="s">
        <v>5705</v>
      </c>
      <c r="C660" s="416" t="s">
        <v>5466</v>
      </c>
      <c r="D660" s="417">
        <v>29.450000000000003</v>
      </c>
      <c r="E660" s="417">
        <v>8.4700000000000006</v>
      </c>
      <c r="F660" s="417">
        <v>37.92</v>
      </c>
    </row>
    <row r="661" spans="1:6" ht="30">
      <c r="A661" s="414">
        <v>101470</v>
      </c>
      <c r="B661" s="415" t="s">
        <v>5706</v>
      </c>
      <c r="C661" s="416" t="s">
        <v>5466</v>
      </c>
      <c r="D661" s="417">
        <v>23.36</v>
      </c>
      <c r="E661" s="417">
        <v>6.73</v>
      </c>
      <c r="F661" s="417">
        <v>30.09</v>
      </c>
    </row>
    <row r="662" spans="1:6" ht="30">
      <c r="A662" s="414">
        <v>101471</v>
      </c>
      <c r="B662" s="415" t="s">
        <v>5707</v>
      </c>
      <c r="C662" s="416" t="s">
        <v>5466</v>
      </c>
      <c r="D662" s="417">
        <v>20.05</v>
      </c>
      <c r="E662" s="417">
        <v>5.77</v>
      </c>
      <c r="F662" s="417">
        <v>25.82</v>
      </c>
    </row>
    <row r="663" spans="1:6" ht="30">
      <c r="A663" s="414">
        <v>101472</v>
      </c>
      <c r="B663" s="415" t="s">
        <v>5708</v>
      </c>
      <c r="C663" s="416" t="s">
        <v>5466</v>
      </c>
      <c r="D663" s="417">
        <v>15.620000000000001</v>
      </c>
      <c r="E663" s="417">
        <v>4.4800000000000004</v>
      </c>
      <c r="F663" s="417">
        <v>20.100000000000001</v>
      </c>
    </row>
    <row r="664" spans="1:6" ht="30">
      <c r="A664" s="414">
        <v>101473</v>
      </c>
      <c r="B664" s="415" t="s">
        <v>5709</v>
      </c>
      <c r="C664" s="416" t="s">
        <v>5466</v>
      </c>
      <c r="D664" s="417">
        <v>22.46</v>
      </c>
      <c r="E664" s="417">
        <v>6.47</v>
      </c>
      <c r="F664" s="417">
        <v>28.93</v>
      </c>
    </row>
    <row r="665" spans="1:6" ht="30">
      <c r="A665" s="414">
        <v>101474</v>
      </c>
      <c r="B665" s="415" t="s">
        <v>5710</v>
      </c>
      <c r="C665" s="416" t="s">
        <v>5466</v>
      </c>
      <c r="D665" s="417">
        <v>16.07</v>
      </c>
      <c r="E665" s="417">
        <v>4.63</v>
      </c>
      <c r="F665" s="417">
        <v>20.7</v>
      </c>
    </row>
    <row r="666" spans="1:6" ht="30">
      <c r="A666" s="414">
        <v>101475</v>
      </c>
      <c r="B666" s="415" t="s">
        <v>5711</v>
      </c>
      <c r="C666" s="416" t="s">
        <v>5466</v>
      </c>
      <c r="D666" s="417">
        <v>14.250000000000002</v>
      </c>
      <c r="E666" s="417">
        <v>4.0999999999999996</v>
      </c>
      <c r="F666" s="417">
        <v>18.350000000000001</v>
      </c>
    </row>
    <row r="667" spans="1:6" ht="30">
      <c r="A667" s="414">
        <v>101476</v>
      </c>
      <c r="B667" s="415" t="s">
        <v>5712</v>
      </c>
      <c r="C667" s="416" t="s">
        <v>5466</v>
      </c>
      <c r="D667" s="417">
        <v>12.71</v>
      </c>
      <c r="E667" s="417">
        <v>3.66</v>
      </c>
      <c r="F667" s="417">
        <v>16.37</v>
      </c>
    </row>
    <row r="668" spans="1:6" ht="30">
      <c r="A668" s="414">
        <v>101477</v>
      </c>
      <c r="B668" s="415" t="s">
        <v>5713</v>
      </c>
      <c r="C668" s="416" t="s">
        <v>5466</v>
      </c>
      <c r="D668" s="417">
        <v>10.41</v>
      </c>
      <c r="E668" s="417">
        <v>3</v>
      </c>
      <c r="F668" s="417">
        <v>13.41</v>
      </c>
    </row>
    <row r="669" spans="1:6" ht="30">
      <c r="A669" s="414">
        <v>101478</v>
      </c>
      <c r="B669" s="415" t="s">
        <v>5714</v>
      </c>
      <c r="C669" s="416" t="s">
        <v>5466</v>
      </c>
      <c r="D669" s="417">
        <v>8.870000000000001</v>
      </c>
      <c r="E669" s="417">
        <v>2.5499999999999998</v>
      </c>
      <c r="F669" s="417">
        <v>11.42</v>
      </c>
    </row>
    <row r="670" spans="1:6">
      <c r="A670" s="414">
        <v>101005</v>
      </c>
      <c r="B670" s="415" t="s">
        <v>5715</v>
      </c>
      <c r="C670" s="416" t="s">
        <v>5435</v>
      </c>
      <c r="D670" s="417">
        <v>16.619999999999997</v>
      </c>
      <c r="E670" s="417">
        <v>1.92</v>
      </c>
      <c r="F670" s="417">
        <v>18.54</v>
      </c>
    </row>
    <row r="671" spans="1:6">
      <c r="A671" s="414">
        <v>101006</v>
      </c>
      <c r="B671" s="415" t="s">
        <v>5716</v>
      </c>
      <c r="C671" s="416" t="s">
        <v>5435</v>
      </c>
      <c r="D671" s="417">
        <v>18.82</v>
      </c>
      <c r="E671" s="417">
        <v>1.72</v>
      </c>
      <c r="F671" s="417">
        <v>20.54</v>
      </c>
    </row>
    <row r="672" spans="1:6">
      <c r="A672" s="414">
        <v>101007</v>
      </c>
      <c r="B672" s="415" t="s">
        <v>5717</v>
      </c>
      <c r="C672" s="416" t="s">
        <v>5435</v>
      </c>
      <c r="D672" s="417">
        <v>4.8100000000000005</v>
      </c>
      <c r="E672" s="417">
        <v>0.56000000000000005</v>
      </c>
      <c r="F672" s="417">
        <v>5.37</v>
      </c>
    </row>
    <row r="673" spans="1:6">
      <c r="A673" s="414">
        <v>101008</v>
      </c>
      <c r="B673" s="415" t="s">
        <v>5718</v>
      </c>
      <c r="C673" s="416" t="s">
        <v>5435</v>
      </c>
      <c r="D673" s="417">
        <v>4.99</v>
      </c>
      <c r="E673" s="417">
        <v>0.45</v>
      </c>
      <c r="F673" s="417">
        <v>5.44</v>
      </c>
    </row>
    <row r="674" spans="1:6" ht="30">
      <c r="A674" s="414">
        <v>101009</v>
      </c>
      <c r="B674" s="415" t="s">
        <v>5719</v>
      </c>
      <c r="C674" s="416" t="s">
        <v>5466</v>
      </c>
      <c r="D674" s="417">
        <v>38</v>
      </c>
      <c r="E674" s="417">
        <v>4.79</v>
      </c>
      <c r="F674" s="417">
        <v>42.79</v>
      </c>
    </row>
    <row r="675" spans="1:6" ht="30">
      <c r="A675" s="414">
        <v>101010</v>
      </c>
      <c r="B675" s="415" t="s">
        <v>5720</v>
      </c>
      <c r="C675" s="416" t="s">
        <v>5466</v>
      </c>
      <c r="D675" s="417">
        <v>23.92</v>
      </c>
      <c r="E675" s="417">
        <v>3.02</v>
      </c>
      <c r="F675" s="417">
        <v>26.94</v>
      </c>
    </row>
    <row r="676" spans="1:6">
      <c r="A676" s="414">
        <v>100985</v>
      </c>
      <c r="B676" s="415" t="s">
        <v>5721</v>
      </c>
      <c r="C676" s="416" t="s">
        <v>5435</v>
      </c>
      <c r="D676" s="417">
        <v>6.16</v>
      </c>
      <c r="E676" s="417">
        <v>1.07</v>
      </c>
      <c r="F676" s="417">
        <v>7.23</v>
      </c>
    </row>
    <row r="677" spans="1:6" ht="30">
      <c r="A677" s="414">
        <v>100986</v>
      </c>
      <c r="B677" s="415" t="s">
        <v>5722</v>
      </c>
      <c r="C677" s="416" t="s">
        <v>5435</v>
      </c>
      <c r="D677" s="417">
        <v>7.95</v>
      </c>
      <c r="E677" s="417">
        <v>0.89</v>
      </c>
      <c r="F677" s="417">
        <v>8.84</v>
      </c>
    </row>
    <row r="678" spans="1:6" ht="30">
      <c r="A678" s="414">
        <v>100987</v>
      </c>
      <c r="B678" s="415" t="s">
        <v>5723</v>
      </c>
      <c r="C678" s="416" t="s">
        <v>5435</v>
      </c>
      <c r="D678" s="417">
        <v>9.2199999999999989</v>
      </c>
      <c r="E678" s="417">
        <v>0.81</v>
      </c>
      <c r="F678" s="417">
        <v>10.029999999999999</v>
      </c>
    </row>
    <row r="679" spans="1:6" ht="30">
      <c r="A679" s="414">
        <v>100988</v>
      </c>
      <c r="B679" s="415" t="s">
        <v>5724</v>
      </c>
      <c r="C679" s="416" t="s">
        <v>5435</v>
      </c>
      <c r="D679" s="417">
        <v>9.9600000000000009</v>
      </c>
      <c r="E679" s="417">
        <v>0.77</v>
      </c>
      <c r="F679" s="417">
        <v>10.73</v>
      </c>
    </row>
    <row r="680" spans="1:6">
      <c r="A680" s="414">
        <v>101001</v>
      </c>
      <c r="B680" s="415" t="s">
        <v>5725</v>
      </c>
      <c r="C680" s="416" t="s">
        <v>5466</v>
      </c>
      <c r="D680" s="417">
        <v>4.12</v>
      </c>
      <c r="E680" s="417">
        <v>0.71</v>
      </c>
      <c r="F680" s="417">
        <v>4.83</v>
      </c>
    </row>
    <row r="681" spans="1:6">
      <c r="A681" s="414">
        <v>101002</v>
      </c>
      <c r="B681" s="415" t="s">
        <v>5726</v>
      </c>
      <c r="C681" s="416" t="s">
        <v>5466</v>
      </c>
      <c r="D681" s="417">
        <v>5.3</v>
      </c>
      <c r="E681" s="417">
        <v>0.59</v>
      </c>
      <c r="F681" s="417">
        <v>5.89</v>
      </c>
    </row>
    <row r="682" spans="1:6">
      <c r="A682" s="414">
        <v>101003</v>
      </c>
      <c r="B682" s="415" t="s">
        <v>5727</v>
      </c>
      <c r="C682" s="416" t="s">
        <v>5466</v>
      </c>
      <c r="D682" s="417">
        <v>6.13</v>
      </c>
      <c r="E682" s="417">
        <v>0.54</v>
      </c>
      <c r="F682" s="417">
        <v>6.67</v>
      </c>
    </row>
    <row r="683" spans="1:6">
      <c r="A683" s="414">
        <v>101004</v>
      </c>
      <c r="B683" s="415" t="s">
        <v>5728</v>
      </c>
      <c r="C683" s="416" t="s">
        <v>5466</v>
      </c>
      <c r="D683" s="417">
        <v>6.6400000000000006</v>
      </c>
      <c r="E683" s="417">
        <v>0.51</v>
      </c>
      <c r="F683" s="417">
        <v>7.15</v>
      </c>
    </row>
    <row r="684" spans="1:6" ht="45">
      <c r="A684" s="414">
        <v>100973</v>
      </c>
      <c r="B684" s="415" t="s">
        <v>5729</v>
      </c>
      <c r="C684" s="416" t="s">
        <v>5435</v>
      </c>
      <c r="D684" s="417">
        <v>7.370000000000001</v>
      </c>
      <c r="E684" s="417">
        <v>1.44</v>
      </c>
      <c r="F684" s="417">
        <v>8.81</v>
      </c>
    </row>
    <row r="685" spans="1:6" ht="45">
      <c r="A685" s="414">
        <v>100974</v>
      </c>
      <c r="B685" s="415" t="s">
        <v>5730</v>
      </c>
      <c r="C685" s="416" t="s">
        <v>5435</v>
      </c>
      <c r="D685" s="417">
        <v>7.51</v>
      </c>
      <c r="E685" s="417">
        <v>1.08</v>
      </c>
      <c r="F685" s="417">
        <v>8.59</v>
      </c>
    </row>
    <row r="686" spans="1:6" ht="45">
      <c r="A686" s="414">
        <v>100975</v>
      </c>
      <c r="B686" s="415" t="s">
        <v>5731</v>
      </c>
      <c r="C686" s="416" t="s">
        <v>5435</v>
      </c>
      <c r="D686" s="417">
        <v>7.6400000000000006</v>
      </c>
      <c r="E686" s="417">
        <v>0.92</v>
      </c>
      <c r="F686" s="417">
        <v>8.56</v>
      </c>
    </row>
    <row r="687" spans="1:6" ht="45">
      <c r="A687" s="414">
        <v>100976</v>
      </c>
      <c r="B687" s="415" t="s">
        <v>5732</v>
      </c>
      <c r="C687" s="416" t="s">
        <v>5435</v>
      </c>
      <c r="D687" s="417">
        <v>7.59</v>
      </c>
      <c r="E687" s="417">
        <v>0.85</v>
      </c>
      <c r="F687" s="417">
        <v>8.44</v>
      </c>
    </row>
    <row r="688" spans="1:6" ht="45">
      <c r="A688" s="414">
        <v>100977</v>
      </c>
      <c r="B688" s="415" t="s">
        <v>5733</v>
      </c>
      <c r="C688" s="416" t="s">
        <v>5435</v>
      </c>
      <c r="D688" s="417">
        <v>6.34</v>
      </c>
      <c r="E688" s="417">
        <v>1.22</v>
      </c>
      <c r="F688" s="417">
        <v>7.56</v>
      </c>
    </row>
    <row r="689" spans="1:6" ht="45">
      <c r="A689" s="414">
        <v>100978</v>
      </c>
      <c r="B689" s="415" t="s">
        <v>5734</v>
      </c>
      <c r="C689" s="416" t="s">
        <v>5435</v>
      </c>
      <c r="D689" s="417">
        <v>6.0600000000000005</v>
      </c>
      <c r="E689" s="417">
        <v>0.84</v>
      </c>
      <c r="F689" s="417">
        <v>6.9</v>
      </c>
    </row>
    <row r="690" spans="1:6" ht="45">
      <c r="A690" s="414">
        <v>100979</v>
      </c>
      <c r="B690" s="415" t="s">
        <v>5735</v>
      </c>
      <c r="C690" s="416" t="s">
        <v>5435</v>
      </c>
      <c r="D690" s="417">
        <v>5.86</v>
      </c>
      <c r="E690" s="417">
        <v>0.68</v>
      </c>
      <c r="F690" s="417">
        <v>6.54</v>
      </c>
    </row>
    <row r="691" spans="1:6" ht="45">
      <c r="A691" s="414">
        <v>100980</v>
      </c>
      <c r="B691" s="415" t="s">
        <v>5736</v>
      </c>
      <c r="C691" s="416" t="s">
        <v>5435</v>
      </c>
      <c r="D691" s="417">
        <v>5.65</v>
      </c>
      <c r="E691" s="417">
        <v>0.59</v>
      </c>
      <c r="F691" s="417">
        <v>6.24</v>
      </c>
    </row>
    <row r="692" spans="1:6" ht="45">
      <c r="A692" s="414">
        <v>100989</v>
      </c>
      <c r="B692" s="415" t="s">
        <v>5737</v>
      </c>
      <c r="C692" s="416" t="s">
        <v>5466</v>
      </c>
      <c r="D692" s="417">
        <v>4.91</v>
      </c>
      <c r="E692" s="417">
        <v>0.96</v>
      </c>
      <c r="F692" s="417">
        <v>5.87</v>
      </c>
    </row>
    <row r="693" spans="1:6" ht="45">
      <c r="A693" s="414">
        <v>100990</v>
      </c>
      <c r="B693" s="415" t="s">
        <v>5738</v>
      </c>
      <c r="C693" s="416" t="s">
        <v>5466</v>
      </c>
      <c r="D693" s="417">
        <v>5</v>
      </c>
      <c r="E693" s="417">
        <v>0.72</v>
      </c>
      <c r="F693" s="417">
        <v>5.72</v>
      </c>
    </row>
    <row r="694" spans="1:6" ht="45">
      <c r="A694" s="414">
        <v>100991</v>
      </c>
      <c r="B694" s="415" t="s">
        <v>5739</v>
      </c>
      <c r="C694" s="416" t="s">
        <v>5466</v>
      </c>
      <c r="D694" s="417">
        <v>5.0999999999999996</v>
      </c>
      <c r="E694" s="417">
        <v>0.62</v>
      </c>
      <c r="F694" s="417">
        <v>5.72</v>
      </c>
    </row>
    <row r="695" spans="1:6" ht="45">
      <c r="A695" s="414">
        <v>100992</v>
      </c>
      <c r="B695" s="415" t="s">
        <v>5740</v>
      </c>
      <c r="C695" s="416" t="s">
        <v>5466</v>
      </c>
      <c r="D695" s="417">
        <v>5.07</v>
      </c>
      <c r="E695" s="417">
        <v>0.55000000000000004</v>
      </c>
      <c r="F695" s="417">
        <v>5.62</v>
      </c>
    </row>
    <row r="696" spans="1:6" ht="45">
      <c r="A696" s="414">
        <v>100993</v>
      </c>
      <c r="B696" s="415" t="s">
        <v>5741</v>
      </c>
      <c r="C696" s="416" t="s">
        <v>5466</v>
      </c>
      <c r="D696" s="417">
        <v>4.2300000000000004</v>
      </c>
      <c r="E696" s="417">
        <v>0.81</v>
      </c>
      <c r="F696" s="417">
        <v>5.04</v>
      </c>
    </row>
    <row r="697" spans="1:6" ht="45">
      <c r="A697" s="414">
        <v>100994</v>
      </c>
      <c r="B697" s="415" t="s">
        <v>5742</v>
      </c>
      <c r="C697" s="416" t="s">
        <v>5466</v>
      </c>
      <c r="D697" s="417">
        <v>4.01</v>
      </c>
      <c r="E697" s="417">
        <v>0.56000000000000005</v>
      </c>
      <c r="F697" s="417">
        <v>4.57</v>
      </c>
    </row>
    <row r="698" spans="1:6" ht="45">
      <c r="A698" s="414">
        <v>100995</v>
      </c>
      <c r="B698" s="415" t="s">
        <v>5743</v>
      </c>
      <c r="C698" s="416" t="s">
        <v>5466</v>
      </c>
      <c r="D698" s="417">
        <v>3.9299999999999997</v>
      </c>
      <c r="E698" s="417">
        <v>0.45</v>
      </c>
      <c r="F698" s="417">
        <v>4.38</v>
      </c>
    </row>
    <row r="699" spans="1:6" ht="45">
      <c r="A699" s="414">
        <v>100996</v>
      </c>
      <c r="B699" s="415" t="s">
        <v>5744</v>
      </c>
      <c r="C699" s="416" t="s">
        <v>5466</v>
      </c>
      <c r="D699" s="417">
        <v>3.77</v>
      </c>
      <c r="E699" s="417">
        <v>0.39</v>
      </c>
      <c r="F699" s="417">
        <v>4.16</v>
      </c>
    </row>
    <row r="700" spans="1:6" ht="45">
      <c r="A700" s="414">
        <v>100981</v>
      </c>
      <c r="B700" s="415" t="s">
        <v>5461</v>
      </c>
      <c r="C700" s="416" t="s">
        <v>5435</v>
      </c>
      <c r="D700" s="417">
        <v>7.77</v>
      </c>
      <c r="E700" s="417">
        <v>1.48</v>
      </c>
      <c r="F700" s="417">
        <v>9.25</v>
      </c>
    </row>
    <row r="701" spans="1:6" ht="45">
      <c r="A701" s="414">
        <v>100982</v>
      </c>
      <c r="B701" s="415" t="s">
        <v>5462</v>
      </c>
      <c r="C701" s="416" t="s">
        <v>5435</v>
      </c>
      <c r="D701" s="417">
        <v>7.8600000000000012</v>
      </c>
      <c r="E701" s="417">
        <v>1.1000000000000001</v>
      </c>
      <c r="F701" s="417">
        <v>8.9600000000000009</v>
      </c>
    </row>
    <row r="702" spans="1:6" ht="45">
      <c r="A702" s="414">
        <v>100983</v>
      </c>
      <c r="B702" s="415" t="s">
        <v>5463</v>
      </c>
      <c r="C702" s="416" t="s">
        <v>5435</v>
      </c>
      <c r="D702" s="417">
        <v>7.9600000000000009</v>
      </c>
      <c r="E702" s="417">
        <v>0.94</v>
      </c>
      <c r="F702" s="417">
        <v>8.9</v>
      </c>
    </row>
    <row r="703" spans="1:6" ht="45">
      <c r="A703" s="414">
        <v>100984</v>
      </c>
      <c r="B703" s="415" t="s">
        <v>5464</v>
      </c>
      <c r="C703" s="416" t="s">
        <v>5435</v>
      </c>
      <c r="D703" s="417">
        <v>7.8999999999999995</v>
      </c>
      <c r="E703" s="417">
        <v>0.87</v>
      </c>
      <c r="F703" s="417">
        <v>8.77</v>
      </c>
    </row>
    <row r="704" spans="1:6" ht="45">
      <c r="A704" s="414">
        <v>100997</v>
      </c>
      <c r="B704" s="415" t="s">
        <v>5465</v>
      </c>
      <c r="C704" s="416" t="s">
        <v>5466</v>
      </c>
      <c r="D704" s="417">
        <v>5.1899999999999995</v>
      </c>
      <c r="E704" s="417">
        <v>0.98</v>
      </c>
      <c r="F704" s="417">
        <v>6.17</v>
      </c>
    </row>
    <row r="705" spans="1:6" ht="45">
      <c r="A705" s="414">
        <v>100998</v>
      </c>
      <c r="B705" s="415" t="s">
        <v>5467</v>
      </c>
      <c r="C705" s="416" t="s">
        <v>5466</v>
      </c>
      <c r="D705" s="417">
        <v>5.2299999999999995</v>
      </c>
      <c r="E705" s="417">
        <v>0.74</v>
      </c>
      <c r="F705" s="417">
        <v>5.97</v>
      </c>
    </row>
    <row r="706" spans="1:6" ht="45">
      <c r="A706" s="414">
        <v>100999</v>
      </c>
      <c r="B706" s="415" t="s">
        <v>5468</v>
      </c>
      <c r="C706" s="416" t="s">
        <v>5466</v>
      </c>
      <c r="D706" s="417">
        <v>5.3100000000000005</v>
      </c>
      <c r="E706" s="417">
        <v>0.64</v>
      </c>
      <c r="F706" s="417">
        <v>5.95</v>
      </c>
    </row>
    <row r="707" spans="1:6" ht="45">
      <c r="A707" s="414">
        <v>101000</v>
      </c>
      <c r="B707" s="415" t="s">
        <v>5469</v>
      </c>
      <c r="C707" s="416" t="s">
        <v>5466</v>
      </c>
      <c r="D707" s="417">
        <v>5.27</v>
      </c>
      <c r="E707" s="417">
        <v>0.56999999999999995</v>
      </c>
      <c r="F707" s="417">
        <v>5.84</v>
      </c>
    </row>
    <row r="708" spans="1:6" ht="15.75">
      <c r="A708" s="409"/>
      <c r="B708" s="410" t="s">
        <v>5745</v>
      </c>
      <c r="C708" s="411"/>
      <c r="D708" s="418"/>
      <c r="E708" s="418"/>
      <c r="F708" s="418"/>
    </row>
    <row r="709" spans="1:6">
      <c r="A709" s="409"/>
      <c r="B709" s="413" t="s">
        <v>11257</v>
      </c>
      <c r="C709" s="411"/>
      <c r="D709" s="418"/>
      <c r="E709" s="418"/>
      <c r="F709" s="418"/>
    </row>
    <row r="710" spans="1:6" ht="30">
      <c r="A710" s="414">
        <v>100940</v>
      </c>
      <c r="B710" s="415" t="s">
        <v>5746</v>
      </c>
      <c r="C710" s="416" t="s">
        <v>5460</v>
      </c>
      <c r="D710" s="417">
        <v>5.0999999999999996</v>
      </c>
      <c r="E710" s="417">
        <v>0.37</v>
      </c>
      <c r="F710" s="417">
        <v>5.47</v>
      </c>
    </row>
    <row r="711" spans="1:6" ht="30">
      <c r="A711" s="414">
        <v>100944</v>
      </c>
      <c r="B711" s="415" t="s">
        <v>5747</v>
      </c>
      <c r="C711" s="416" t="s">
        <v>5748</v>
      </c>
      <c r="D711" s="417">
        <v>3.41</v>
      </c>
      <c r="E711" s="417">
        <v>0.24</v>
      </c>
      <c r="F711" s="417">
        <v>3.65</v>
      </c>
    </row>
    <row r="712" spans="1:6" ht="30">
      <c r="A712" s="414">
        <v>95427</v>
      </c>
      <c r="B712" s="415" t="s">
        <v>5749</v>
      </c>
      <c r="C712" s="416" t="s">
        <v>5460</v>
      </c>
      <c r="D712" s="417">
        <v>0.7</v>
      </c>
      <c r="E712" s="417">
        <v>0.04</v>
      </c>
      <c r="F712" s="417">
        <v>0.74</v>
      </c>
    </row>
    <row r="713" spans="1:6" ht="30">
      <c r="A713" s="414">
        <v>95877</v>
      </c>
      <c r="B713" s="415" t="s">
        <v>5750</v>
      </c>
      <c r="C713" s="416" t="s">
        <v>5460</v>
      </c>
      <c r="D713" s="417">
        <v>1.69</v>
      </c>
      <c r="E713" s="417">
        <v>0.11</v>
      </c>
      <c r="F713" s="417">
        <v>1.8</v>
      </c>
    </row>
    <row r="714" spans="1:6" ht="30">
      <c r="A714" s="414">
        <v>95426</v>
      </c>
      <c r="B714" s="415" t="s">
        <v>5751</v>
      </c>
      <c r="C714" s="416" t="s">
        <v>5460</v>
      </c>
      <c r="D714" s="417">
        <v>1.83</v>
      </c>
      <c r="E714" s="417">
        <v>0.13</v>
      </c>
      <c r="F714" s="417">
        <v>1.96</v>
      </c>
    </row>
    <row r="715" spans="1:6" ht="30">
      <c r="A715" s="414">
        <v>95425</v>
      </c>
      <c r="B715" s="415" t="s">
        <v>5752</v>
      </c>
      <c r="C715" s="416" t="s">
        <v>5460</v>
      </c>
      <c r="D715" s="417">
        <v>2.12</v>
      </c>
      <c r="E715" s="417">
        <v>0.15</v>
      </c>
      <c r="F715" s="417">
        <v>2.27</v>
      </c>
    </row>
    <row r="716" spans="1:6" ht="30">
      <c r="A716" s="414">
        <v>95430</v>
      </c>
      <c r="B716" s="415" t="s">
        <v>5753</v>
      </c>
      <c r="C716" s="416" t="s">
        <v>5748</v>
      </c>
      <c r="D716" s="417">
        <v>0.44</v>
      </c>
      <c r="E716" s="417">
        <v>0.02</v>
      </c>
      <c r="F716" s="417">
        <v>0.46</v>
      </c>
    </row>
    <row r="717" spans="1:6" ht="30">
      <c r="A717" s="414">
        <v>95880</v>
      </c>
      <c r="B717" s="415" t="s">
        <v>5754</v>
      </c>
      <c r="C717" s="416" t="s">
        <v>5748</v>
      </c>
      <c r="D717" s="417">
        <v>1.1399999999999999</v>
      </c>
      <c r="E717" s="417">
        <v>7.0000000000000007E-2</v>
      </c>
      <c r="F717" s="417">
        <v>1.21</v>
      </c>
    </row>
    <row r="718" spans="1:6" ht="30">
      <c r="A718" s="414">
        <v>95429</v>
      </c>
      <c r="B718" s="415" t="s">
        <v>5755</v>
      </c>
      <c r="C718" s="416" t="s">
        <v>5748</v>
      </c>
      <c r="D718" s="417">
        <v>1.25</v>
      </c>
      <c r="E718" s="417">
        <v>0.08</v>
      </c>
      <c r="F718" s="417">
        <v>1.33</v>
      </c>
    </row>
    <row r="719" spans="1:6" ht="30">
      <c r="A719" s="414">
        <v>95428</v>
      </c>
      <c r="B719" s="415" t="s">
        <v>5756</v>
      </c>
      <c r="C719" s="416" t="s">
        <v>5748</v>
      </c>
      <c r="D719" s="417">
        <v>1.43</v>
      </c>
      <c r="E719" s="417">
        <v>0.1</v>
      </c>
      <c r="F719" s="417">
        <v>1.53</v>
      </c>
    </row>
    <row r="720" spans="1:6">
      <c r="A720" s="409"/>
      <c r="B720" s="413" t="s">
        <v>11258</v>
      </c>
      <c r="C720" s="411"/>
      <c r="D720" s="418"/>
      <c r="E720" s="418"/>
      <c r="F720" s="418"/>
    </row>
    <row r="721" spans="1:6" ht="30">
      <c r="A721" s="414">
        <v>100939</v>
      </c>
      <c r="B721" s="415" t="s">
        <v>5757</v>
      </c>
      <c r="C721" s="416" t="s">
        <v>5460</v>
      </c>
      <c r="D721" s="417">
        <v>5.85</v>
      </c>
      <c r="E721" s="417">
        <v>0.49</v>
      </c>
      <c r="F721" s="417">
        <v>6.34</v>
      </c>
    </row>
    <row r="722" spans="1:6" ht="30">
      <c r="A722" s="414">
        <v>100943</v>
      </c>
      <c r="B722" s="415" t="s">
        <v>5758</v>
      </c>
      <c r="C722" s="416" t="s">
        <v>5748</v>
      </c>
      <c r="D722" s="417">
        <v>3.9</v>
      </c>
      <c r="E722" s="417">
        <v>0.31</v>
      </c>
      <c r="F722" s="417">
        <v>4.21</v>
      </c>
    </row>
    <row r="723" spans="1:6" ht="30">
      <c r="A723" s="414">
        <v>93593</v>
      </c>
      <c r="B723" s="415" t="s">
        <v>5759</v>
      </c>
      <c r="C723" s="416" t="s">
        <v>5460</v>
      </c>
      <c r="D723" s="417">
        <v>0.78999999999999992</v>
      </c>
      <c r="E723" s="417">
        <v>0.05</v>
      </c>
      <c r="F723" s="417">
        <v>0.84</v>
      </c>
    </row>
    <row r="724" spans="1:6" ht="30">
      <c r="A724" s="414">
        <v>95876</v>
      </c>
      <c r="B724" s="415" t="s">
        <v>5760</v>
      </c>
      <c r="C724" s="416" t="s">
        <v>5460</v>
      </c>
      <c r="D724" s="417">
        <v>1.9300000000000002</v>
      </c>
      <c r="E724" s="417">
        <v>0.15</v>
      </c>
      <c r="F724" s="417">
        <v>2.08</v>
      </c>
    </row>
    <row r="725" spans="1:6" ht="30">
      <c r="A725" s="414">
        <v>93592</v>
      </c>
      <c r="B725" s="415" t="s">
        <v>5761</v>
      </c>
      <c r="C725" s="416" t="s">
        <v>5460</v>
      </c>
      <c r="D725" s="417">
        <v>2.12</v>
      </c>
      <c r="E725" s="417">
        <v>0.17</v>
      </c>
      <c r="F725" s="417">
        <v>2.29</v>
      </c>
    </row>
    <row r="726" spans="1:6" ht="30">
      <c r="A726" s="414">
        <v>93591</v>
      </c>
      <c r="B726" s="415" t="s">
        <v>5762</v>
      </c>
      <c r="C726" s="416" t="s">
        <v>5460</v>
      </c>
      <c r="D726" s="417">
        <v>2.44</v>
      </c>
      <c r="E726" s="417">
        <v>0.2</v>
      </c>
      <c r="F726" s="417">
        <v>2.64</v>
      </c>
    </row>
    <row r="727" spans="1:6" ht="30">
      <c r="A727" s="414">
        <v>93599</v>
      </c>
      <c r="B727" s="415" t="s">
        <v>5763</v>
      </c>
      <c r="C727" s="416" t="s">
        <v>5748</v>
      </c>
      <c r="D727" s="417">
        <v>0.52</v>
      </c>
      <c r="E727" s="417">
        <v>0.04</v>
      </c>
      <c r="F727" s="417">
        <v>0.56000000000000005</v>
      </c>
    </row>
    <row r="728" spans="1:6" ht="30">
      <c r="A728" s="414">
        <v>95879</v>
      </c>
      <c r="B728" s="415" t="s">
        <v>5764</v>
      </c>
      <c r="C728" s="416" t="s">
        <v>5748</v>
      </c>
      <c r="D728" s="417">
        <v>1.3099999999999998</v>
      </c>
      <c r="E728" s="417">
        <v>0.1</v>
      </c>
      <c r="F728" s="417">
        <v>1.41</v>
      </c>
    </row>
    <row r="729" spans="1:6" ht="30">
      <c r="A729" s="414">
        <v>93598</v>
      </c>
      <c r="B729" s="415" t="s">
        <v>5765</v>
      </c>
      <c r="C729" s="416" t="s">
        <v>5748</v>
      </c>
      <c r="D729" s="417">
        <v>1.41</v>
      </c>
      <c r="E729" s="417">
        <v>0.11</v>
      </c>
      <c r="F729" s="417">
        <v>1.52</v>
      </c>
    </row>
    <row r="730" spans="1:6" ht="30">
      <c r="A730" s="414">
        <v>93597</v>
      </c>
      <c r="B730" s="415" t="s">
        <v>5766</v>
      </c>
      <c r="C730" s="416" t="s">
        <v>5748</v>
      </c>
      <c r="D730" s="417">
        <v>1.63</v>
      </c>
      <c r="E730" s="417">
        <v>0.13</v>
      </c>
      <c r="F730" s="417">
        <v>1.76</v>
      </c>
    </row>
    <row r="731" spans="1:6">
      <c r="A731" s="409"/>
      <c r="B731" s="413" t="s">
        <v>11259</v>
      </c>
      <c r="C731" s="411"/>
      <c r="D731" s="418"/>
      <c r="E731" s="418"/>
      <c r="F731" s="418"/>
    </row>
    <row r="732" spans="1:6" ht="30">
      <c r="A732" s="414">
        <v>100938</v>
      </c>
      <c r="B732" s="415" t="s">
        <v>5767</v>
      </c>
      <c r="C732" s="416" t="s">
        <v>5460</v>
      </c>
      <c r="D732" s="417">
        <v>6.65</v>
      </c>
      <c r="E732" s="417">
        <v>0.68</v>
      </c>
      <c r="F732" s="417">
        <v>7.33</v>
      </c>
    </row>
    <row r="733" spans="1:6" ht="30">
      <c r="A733" s="414">
        <v>100942</v>
      </c>
      <c r="B733" s="415" t="s">
        <v>5768</v>
      </c>
      <c r="C733" s="416" t="s">
        <v>5748</v>
      </c>
      <c r="D733" s="417">
        <v>4.4399999999999995</v>
      </c>
      <c r="E733" s="417">
        <v>0.45</v>
      </c>
      <c r="F733" s="417">
        <v>4.8899999999999997</v>
      </c>
    </row>
    <row r="734" spans="1:6" ht="30">
      <c r="A734" s="414">
        <v>93590</v>
      </c>
      <c r="B734" s="415" t="s">
        <v>5769</v>
      </c>
      <c r="C734" s="416" t="s">
        <v>5460</v>
      </c>
      <c r="D734" s="417">
        <v>0.88</v>
      </c>
      <c r="E734" s="417">
        <v>0.08</v>
      </c>
      <c r="F734" s="417">
        <v>0.96</v>
      </c>
    </row>
    <row r="735" spans="1:6" ht="30">
      <c r="A735" s="414">
        <v>95875</v>
      </c>
      <c r="B735" s="415" t="s">
        <v>5770</v>
      </c>
      <c r="C735" s="416" t="s">
        <v>5460</v>
      </c>
      <c r="D735" s="417">
        <v>2.2200000000000002</v>
      </c>
      <c r="E735" s="417">
        <v>0.21</v>
      </c>
      <c r="F735" s="417">
        <v>2.4300000000000002</v>
      </c>
    </row>
    <row r="736" spans="1:6" ht="30">
      <c r="A736" s="414">
        <v>93589</v>
      </c>
      <c r="B736" s="415" t="s">
        <v>5771</v>
      </c>
      <c r="C736" s="416" t="s">
        <v>5460</v>
      </c>
      <c r="D736" s="417">
        <v>2.4000000000000004</v>
      </c>
      <c r="E736" s="417">
        <v>0.24</v>
      </c>
      <c r="F736" s="417">
        <v>2.64</v>
      </c>
    </row>
    <row r="737" spans="1:6" ht="30">
      <c r="A737" s="414">
        <v>93588</v>
      </c>
      <c r="B737" s="415" t="s">
        <v>5772</v>
      </c>
      <c r="C737" s="416" t="s">
        <v>5460</v>
      </c>
      <c r="D737" s="417">
        <v>2.79</v>
      </c>
      <c r="E737" s="417">
        <v>0.28999999999999998</v>
      </c>
      <c r="F737" s="417">
        <v>3.08</v>
      </c>
    </row>
    <row r="738" spans="1:6" ht="30">
      <c r="A738" s="414">
        <v>93596</v>
      </c>
      <c r="B738" s="415" t="s">
        <v>5773</v>
      </c>
      <c r="C738" s="416" t="s">
        <v>5748</v>
      </c>
      <c r="D738" s="417">
        <v>0.59</v>
      </c>
      <c r="E738" s="417">
        <v>0.05</v>
      </c>
      <c r="F738" s="417">
        <v>0.64</v>
      </c>
    </row>
    <row r="739" spans="1:6" ht="30">
      <c r="A739" s="414">
        <v>95878</v>
      </c>
      <c r="B739" s="415" t="s">
        <v>5774</v>
      </c>
      <c r="C739" s="416" t="s">
        <v>5748</v>
      </c>
      <c r="D739" s="417">
        <v>1.4899999999999998</v>
      </c>
      <c r="E739" s="417">
        <v>0.14000000000000001</v>
      </c>
      <c r="F739" s="417">
        <v>1.63</v>
      </c>
    </row>
    <row r="740" spans="1:6" ht="30">
      <c r="A740" s="414">
        <v>93595</v>
      </c>
      <c r="B740" s="415" t="s">
        <v>5775</v>
      </c>
      <c r="C740" s="416" t="s">
        <v>5748</v>
      </c>
      <c r="D740" s="417">
        <v>1.6300000000000001</v>
      </c>
      <c r="E740" s="417">
        <v>0.15</v>
      </c>
      <c r="F740" s="417">
        <v>1.78</v>
      </c>
    </row>
    <row r="741" spans="1:6" ht="30">
      <c r="A741" s="414">
        <v>93594</v>
      </c>
      <c r="B741" s="415" t="s">
        <v>5776</v>
      </c>
      <c r="C741" s="416" t="s">
        <v>5748</v>
      </c>
      <c r="D741" s="417">
        <v>1.8599999999999999</v>
      </c>
      <c r="E741" s="417">
        <v>0.19</v>
      </c>
      <c r="F741" s="417">
        <v>2.0499999999999998</v>
      </c>
    </row>
    <row r="742" spans="1:6">
      <c r="A742" s="409"/>
      <c r="B742" s="413" t="s">
        <v>11260</v>
      </c>
      <c r="C742" s="411"/>
      <c r="D742" s="418"/>
      <c r="E742" s="418"/>
      <c r="F742" s="418"/>
    </row>
    <row r="743" spans="1:6" ht="30">
      <c r="A743" s="414">
        <v>100937</v>
      </c>
      <c r="B743" s="415" t="s">
        <v>5777</v>
      </c>
      <c r="C743" s="416" t="s">
        <v>5460</v>
      </c>
      <c r="D743" s="417">
        <v>7.5000000000000009</v>
      </c>
      <c r="E743" s="417">
        <v>1.1399999999999999</v>
      </c>
      <c r="F743" s="417">
        <v>8.64</v>
      </c>
    </row>
    <row r="744" spans="1:6" ht="30">
      <c r="A744" s="414">
        <v>100941</v>
      </c>
      <c r="B744" s="415" t="s">
        <v>5778</v>
      </c>
      <c r="C744" s="416" t="s">
        <v>5748</v>
      </c>
      <c r="D744" s="417">
        <v>4.99</v>
      </c>
      <c r="E744" s="417">
        <v>0.76</v>
      </c>
      <c r="F744" s="417">
        <v>5.75</v>
      </c>
    </row>
    <row r="745" spans="1:6" ht="30">
      <c r="A745" s="414">
        <v>97912</v>
      </c>
      <c r="B745" s="415" t="s">
        <v>5779</v>
      </c>
      <c r="C745" s="416" t="s">
        <v>5460</v>
      </c>
      <c r="D745" s="417">
        <v>3.13</v>
      </c>
      <c r="E745" s="417">
        <v>0.49</v>
      </c>
      <c r="F745" s="417">
        <v>3.62</v>
      </c>
    </row>
    <row r="746" spans="1:6" ht="30">
      <c r="A746" s="414">
        <v>97913</v>
      </c>
      <c r="B746" s="415" t="s">
        <v>5780</v>
      </c>
      <c r="C746" s="416" t="s">
        <v>5460</v>
      </c>
      <c r="D746" s="417">
        <v>2.72</v>
      </c>
      <c r="E746" s="417">
        <v>0.42</v>
      </c>
      <c r="F746" s="417">
        <v>3.14</v>
      </c>
    </row>
    <row r="747" spans="1:6" ht="30">
      <c r="A747" s="414">
        <v>97914</v>
      </c>
      <c r="B747" s="415" t="s">
        <v>5781</v>
      </c>
      <c r="C747" s="416" t="s">
        <v>5460</v>
      </c>
      <c r="D747" s="417">
        <v>2.4900000000000002</v>
      </c>
      <c r="E747" s="417">
        <v>0.38</v>
      </c>
      <c r="F747" s="417">
        <v>2.87</v>
      </c>
    </row>
    <row r="748" spans="1:6" ht="30">
      <c r="A748" s="414">
        <v>97915</v>
      </c>
      <c r="B748" s="415" t="s">
        <v>5782</v>
      </c>
      <c r="C748" s="416" t="s">
        <v>5460</v>
      </c>
      <c r="D748" s="417">
        <v>0.99999999999999989</v>
      </c>
      <c r="E748" s="417">
        <v>0.15</v>
      </c>
      <c r="F748" s="417">
        <v>1.1499999999999999</v>
      </c>
    </row>
    <row r="749" spans="1:6" ht="30">
      <c r="A749" s="414">
        <v>97916</v>
      </c>
      <c r="B749" s="415" t="s">
        <v>5783</v>
      </c>
      <c r="C749" s="416" t="s">
        <v>5748</v>
      </c>
      <c r="D749" s="417">
        <v>2.1</v>
      </c>
      <c r="E749" s="417">
        <v>0.32</v>
      </c>
      <c r="F749" s="417">
        <v>2.42</v>
      </c>
    </row>
    <row r="750" spans="1:6" ht="30">
      <c r="A750" s="414">
        <v>97917</v>
      </c>
      <c r="B750" s="415" t="s">
        <v>5784</v>
      </c>
      <c r="C750" s="416" t="s">
        <v>5748</v>
      </c>
      <c r="D750" s="417">
        <v>1.8</v>
      </c>
      <c r="E750" s="417">
        <v>0.28000000000000003</v>
      </c>
      <c r="F750" s="417">
        <v>2.08</v>
      </c>
    </row>
    <row r="751" spans="1:6" ht="30">
      <c r="A751" s="414">
        <v>97918</v>
      </c>
      <c r="B751" s="415" t="s">
        <v>5785</v>
      </c>
      <c r="C751" s="416" t="s">
        <v>5748</v>
      </c>
      <c r="D751" s="417">
        <v>1.67</v>
      </c>
      <c r="E751" s="417">
        <v>0.25</v>
      </c>
      <c r="F751" s="417">
        <v>1.92</v>
      </c>
    </row>
    <row r="752" spans="1:6" ht="30">
      <c r="A752" s="414">
        <v>97919</v>
      </c>
      <c r="B752" s="415" t="s">
        <v>5786</v>
      </c>
      <c r="C752" s="416" t="s">
        <v>5748</v>
      </c>
      <c r="D752" s="417">
        <v>0.65</v>
      </c>
      <c r="E752" s="417">
        <v>0.11</v>
      </c>
      <c r="F752" s="417">
        <v>0.76</v>
      </c>
    </row>
    <row r="753" spans="1:6">
      <c r="A753" s="409"/>
      <c r="B753" s="413" t="s">
        <v>11261</v>
      </c>
      <c r="C753" s="411"/>
      <c r="D753" s="418"/>
      <c r="E753" s="418"/>
      <c r="F753" s="418"/>
    </row>
    <row r="754" spans="1:6" ht="45">
      <c r="A754" s="414">
        <v>100950</v>
      </c>
      <c r="B754" s="415" t="s">
        <v>5787</v>
      </c>
      <c r="C754" s="416" t="s">
        <v>5748</v>
      </c>
      <c r="D754" s="417">
        <v>3.15</v>
      </c>
      <c r="E754" s="417">
        <v>0.39</v>
      </c>
      <c r="F754" s="417">
        <v>3.54</v>
      </c>
    </row>
    <row r="755" spans="1:6" ht="45">
      <c r="A755" s="414">
        <v>100951</v>
      </c>
      <c r="B755" s="415" t="s">
        <v>5788</v>
      </c>
      <c r="C755" s="416" t="s">
        <v>5748</v>
      </c>
      <c r="D755" s="417">
        <v>2.72</v>
      </c>
      <c r="E755" s="417">
        <v>0.34</v>
      </c>
      <c r="F755" s="417">
        <v>3.06</v>
      </c>
    </row>
    <row r="756" spans="1:6" ht="45">
      <c r="A756" s="414">
        <v>100952</v>
      </c>
      <c r="B756" s="415" t="s">
        <v>5789</v>
      </c>
      <c r="C756" s="416" t="s">
        <v>5748</v>
      </c>
      <c r="D756" s="417">
        <v>2.5099999999999998</v>
      </c>
      <c r="E756" s="417">
        <v>0.31</v>
      </c>
      <c r="F756" s="417">
        <v>2.82</v>
      </c>
    </row>
    <row r="757" spans="1:6" ht="45">
      <c r="A757" s="414">
        <v>100953</v>
      </c>
      <c r="B757" s="415" t="s">
        <v>5790</v>
      </c>
      <c r="C757" s="416" t="s">
        <v>5748</v>
      </c>
      <c r="D757" s="417">
        <v>1</v>
      </c>
      <c r="E757" s="417">
        <v>0.12</v>
      </c>
      <c r="F757" s="417">
        <v>1.1200000000000001</v>
      </c>
    </row>
    <row r="758" spans="1:6" ht="45">
      <c r="A758" s="414">
        <v>100954</v>
      </c>
      <c r="B758" s="415" t="s">
        <v>5791</v>
      </c>
      <c r="C758" s="416" t="s">
        <v>5748</v>
      </c>
      <c r="D758" s="417">
        <v>7.5</v>
      </c>
      <c r="E758" s="417">
        <v>0.94</v>
      </c>
      <c r="F758" s="417">
        <v>8.44</v>
      </c>
    </row>
    <row r="759" spans="1:6">
      <c r="A759" s="409"/>
      <c r="B759" s="413" t="s">
        <v>11262</v>
      </c>
      <c r="C759" s="411"/>
      <c r="D759" s="418"/>
      <c r="E759" s="418"/>
      <c r="F759" s="418"/>
    </row>
    <row r="760" spans="1:6" ht="30">
      <c r="A760" s="414">
        <v>100945</v>
      </c>
      <c r="B760" s="415" t="s">
        <v>5792</v>
      </c>
      <c r="C760" s="416" t="s">
        <v>5748</v>
      </c>
      <c r="D760" s="417">
        <v>2.44</v>
      </c>
      <c r="E760" s="417">
        <v>0.34</v>
      </c>
      <c r="F760" s="417">
        <v>2.78</v>
      </c>
    </row>
    <row r="761" spans="1:6" ht="30">
      <c r="A761" s="414">
        <v>100946</v>
      </c>
      <c r="B761" s="415" t="s">
        <v>5793</v>
      </c>
      <c r="C761" s="416" t="s">
        <v>5748</v>
      </c>
      <c r="D761" s="417">
        <v>2.1</v>
      </c>
      <c r="E761" s="417">
        <v>0.28999999999999998</v>
      </c>
      <c r="F761" s="417">
        <v>2.39</v>
      </c>
    </row>
    <row r="762" spans="1:6" ht="30">
      <c r="A762" s="414">
        <v>100947</v>
      </c>
      <c r="B762" s="415" t="s">
        <v>5794</v>
      </c>
      <c r="C762" s="416" t="s">
        <v>5748</v>
      </c>
      <c r="D762" s="417">
        <v>1.94</v>
      </c>
      <c r="E762" s="417">
        <v>0.27</v>
      </c>
      <c r="F762" s="417">
        <v>2.21</v>
      </c>
    </row>
    <row r="763" spans="1:6" ht="30">
      <c r="A763" s="414">
        <v>100948</v>
      </c>
      <c r="B763" s="415" t="s">
        <v>5795</v>
      </c>
      <c r="C763" s="416" t="s">
        <v>5748</v>
      </c>
      <c r="D763" s="417">
        <v>0.76</v>
      </c>
      <c r="E763" s="417">
        <v>0.11</v>
      </c>
      <c r="F763" s="417">
        <v>0.87</v>
      </c>
    </row>
    <row r="764" spans="1:6" ht="30">
      <c r="A764" s="414">
        <v>100949</v>
      </c>
      <c r="B764" s="415" t="s">
        <v>5796</v>
      </c>
      <c r="C764" s="416" t="s">
        <v>5748</v>
      </c>
      <c r="D764" s="417">
        <v>5.8100000000000005</v>
      </c>
      <c r="E764" s="417">
        <v>0.81</v>
      </c>
      <c r="F764" s="417">
        <v>6.62</v>
      </c>
    </row>
    <row r="765" spans="1:6">
      <c r="A765" s="409"/>
      <c r="B765" s="413" t="s">
        <v>11263</v>
      </c>
      <c r="C765" s="411"/>
      <c r="D765" s="418"/>
      <c r="E765" s="418"/>
      <c r="F765" s="418"/>
    </row>
    <row r="766" spans="1:6" ht="30">
      <c r="A766" s="414">
        <v>100955</v>
      </c>
      <c r="B766" s="415" t="s">
        <v>5797</v>
      </c>
      <c r="C766" s="416" t="s">
        <v>5460</v>
      </c>
      <c r="D766" s="417">
        <v>4.3600000000000003</v>
      </c>
      <c r="E766" s="417">
        <v>0.51</v>
      </c>
      <c r="F766" s="417">
        <v>4.87</v>
      </c>
    </row>
    <row r="767" spans="1:6" ht="30">
      <c r="A767" s="414">
        <v>100956</v>
      </c>
      <c r="B767" s="415" t="s">
        <v>5798</v>
      </c>
      <c r="C767" s="416" t="s">
        <v>5460</v>
      </c>
      <c r="D767" s="417">
        <v>3.7900000000000005</v>
      </c>
      <c r="E767" s="417">
        <v>0.44</v>
      </c>
      <c r="F767" s="417">
        <v>4.2300000000000004</v>
      </c>
    </row>
    <row r="768" spans="1:6" ht="30">
      <c r="A768" s="414">
        <v>100957</v>
      </c>
      <c r="B768" s="415" t="s">
        <v>5799</v>
      </c>
      <c r="C768" s="416" t="s">
        <v>5460</v>
      </c>
      <c r="D768" s="417">
        <v>3.46</v>
      </c>
      <c r="E768" s="417">
        <v>0.41</v>
      </c>
      <c r="F768" s="417">
        <v>3.87</v>
      </c>
    </row>
    <row r="769" spans="1:6" ht="30">
      <c r="A769" s="414">
        <v>100958</v>
      </c>
      <c r="B769" s="415" t="s">
        <v>5800</v>
      </c>
      <c r="C769" s="416" t="s">
        <v>5460</v>
      </c>
      <c r="D769" s="417">
        <v>1.4000000000000001</v>
      </c>
      <c r="E769" s="417">
        <v>0.16</v>
      </c>
      <c r="F769" s="417">
        <v>1.56</v>
      </c>
    </row>
    <row r="770" spans="1:6" ht="30">
      <c r="A770" s="414">
        <v>100959</v>
      </c>
      <c r="B770" s="415" t="s">
        <v>5801</v>
      </c>
      <c r="C770" s="416" t="s">
        <v>5460</v>
      </c>
      <c r="D770" s="417">
        <v>10.41</v>
      </c>
      <c r="E770" s="417">
        <v>1.21</v>
      </c>
      <c r="F770" s="417">
        <v>11.62</v>
      </c>
    </row>
    <row r="771" spans="1:6">
      <c r="A771" s="409"/>
      <c r="B771" s="413" t="s">
        <v>11264</v>
      </c>
      <c r="C771" s="411"/>
      <c r="D771" s="418"/>
      <c r="E771" s="418"/>
      <c r="F771" s="418"/>
    </row>
    <row r="772" spans="1:6" ht="30">
      <c r="A772" s="414">
        <v>100960</v>
      </c>
      <c r="B772" s="415" t="s">
        <v>5802</v>
      </c>
      <c r="C772" s="416" t="s">
        <v>5460</v>
      </c>
      <c r="D772" s="417">
        <v>3.31</v>
      </c>
      <c r="E772" s="417">
        <v>0.3</v>
      </c>
      <c r="F772" s="417">
        <v>3.61</v>
      </c>
    </row>
    <row r="773" spans="1:6" ht="30">
      <c r="A773" s="414">
        <v>100961</v>
      </c>
      <c r="B773" s="415" t="s">
        <v>5803</v>
      </c>
      <c r="C773" s="416" t="s">
        <v>5460</v>
      </c>
      <c r="D773" s="417">
        <v>2.87</v>
      </c>
      <c r="E773" s="417">
        <v>0.25</v>
      </c>
      <c r="F773" s="417">
        <v>3.12</v>
      </c>
    </row>
    <row r="774" spans="1:6" ht="30">
      <c r="A774" s="414">
        <v>100962</v>
      </c>
      <c r="B774" s="415" t="s">
        <v>5804</v>
      </c>
      <c r="C774" s="416" t="s">
        <v>5460</v>
      </c>
      <c r="D774" s="417">
        <v>2.62</v>
      </c>
      <c r="E774" s="417">
        <v>0.23</v>
      </c>
      <c r="F774" s="417">
        <v>2.85</v>
      </c>
    </row>
    <row r="775" spans="1:6" ht="30">
      <c r="A775" s="414">
        <v>100963</v>
      </c>
      <c r="B775" s="415" t="s">
        <v>5805</v>
      </c>
      <c r="C775" s="416" t="s">
        <v>5460</v>
      </c>
      <c r="D775" s="417">
        <v>1.0499999999999998</v>
      </c>
      <c r="E775" s="417">
        <v>0.08</v>
      </c>
      <c r="F775" s="417">
        <v>1.1299999999999999</v>
      </c>
    </row>
    <row r="776" spans="1:6" ht="30">
      <c r="A776" s="414">
        <v>100964</v>
      </c>
      <c r="B776" s="415" t="s">
        <v>5806</v>
      </c>
      <c r="C776" s="416" t="s">
        <v>5460</v>
      </c>
      <c r="D776" s="417">
        <v>7.93</v>
      </c>
      <c r="E776" s="417">
        <v>0.73</v>
      </c>
      <c r="F776" s="417">
        <v>8.66</v>
      </c>
    </row>
    <row r="777" spans="1:6">
      <c r="A777" s="409"/>
      <c r="B777" s="413" t="s">
        <v>11260</v>
      </c>
      <c r="C777" s="411"/>
      <c r="D777" s="418"/>
      <c r="E777" s="418"/>
      <c r="F777" s="418"/>
    </row>
    <row r="778" spans="1:6" ht="30">
      <c r="A778" s="414">
        <v>100965</v>
      </c>
      <c r="B778" s="415" t="s">
        <v>5807</v>
      </c>
      <c r="C778" s="416" t="s">
        <v>5748</v>
      </c>
      <c r="D778" s="417">
        <v>1.5699999999999998</v>
      </c>
      <c r="E778" s="417">
        <v>0.13</v>
      </c>
      <c r="F778" s="417">
        <v>1.7</v>
      </c>
    </row>
    <row r="779" spans="1:6" ht="30">
      <c r="A779" s="414">
        <v>100966</v>
      </c>
      <c r="B779" s="415" t="s">
        <v>5808</v>
      </c>
      <c r="C779" s="416" t="s">
        <v>5748</v>
      </c>
      <c r="D779" s="417">
        <v>1.3599999999999999</v>
      </c>
      <c r="E779" s="417">
        <v>0.11</v>
      </c>
      <c r="F779" s="417">
        <v>1.47</v>
      </c>
    </row>
    <row r="780" spans="1:6" ht="30">
      <c r="A780" s="414">
        <v>100969</v>
      </c>
      <c r="B780" s="415" t="s">
        <v>5809</v>
      </c>
      <c r="C780" s="416" t="s">
        <v>5748</v>
      </c>
      <c r="D780" s="417">
        <v>2.0699999999999998</v>
      </c>
      <c r="E780" s="417">
        <v>0.2</v>
      </c>
      <c r="F780" s="417">
        <v>2.27</v>
      </c>
    </row>
    <row r="781" spans="1:6" ht="30">
      <c r="A781" s="414">
        <v>100970</v>
      </c>
      <c r="B781" s="415" t="s">
        <v>5810</v>
      </c>
      <c r="C781" s="416" t="s">
        <v>5748</v>
      </c>
      <c r="D781" s="417">
        <v>1.75</v>
      </c>
      <c r="E781" s="417">
        <v>0.17</v>
      </c>
      <c r="F781" s="417">
        <v>1.92</v>
      </c>
    </row>
    <row r="782" spans="1:6" ht="30">
      <c r="A782" s="414">
        <v>102330</v>
      </c>
      <c r="B782" s="415" t="s">
        <v>5811</v>
      </c>
      <c r="C782" s="416" t="s">
        <v>5748</v>
      </c>
      <c r="D782" s="417">
        <v>1.26</v>
      </c>
      <c r="E782" s="417">
        <v>0.1</v>
      </c>
      <c r="F782" s="417">
        <v>1.36</v>
      </c>
    </row>
    <row r="783" spans="1:6" ht="45">
      <c r="A783" s="414">
        <v>102331</v>
      </c>
      <c r="B783" s="415" t="s">
        <v>5812</v>
      </c>
      <c r="C783" s="416" t="s">
        <v>5748</v>
      </c>
      <c r="D783" s="417">
        <v>0.5</v>
      </c>
      <c r="E783" s="417">
        <v>0.03</v>
      </c>
      <c r="F783" s="417">
        <v>0.53</v>
      </c>
    </row>
    <row r="784" spans="1:6" ht="30">
      <c r="A784" s="414">
        <v>102332</v>
      </c>
      <c r="B784" s="415" t="s">
        <v>5813</v>
      </c>
      <c r="C784" s="416" t="s">
        <v>5748</v>
      </c>
      <c r="D784" s="417">
        <v>1.6400000000000001</v>
      </c>
      <c r="E784" s="417">
        <v>0.16</v>
      </c>
      <c r="F784" s="417">
        <v>1.8</v>
      </c>
    </row>
    <row r="785" spans="1:6" ht="45">
      <c r="A785" s="414">
        <v>102333</v>
      </c>
      <c r="B785" s="415" t="s">
        <v>5814</v>
      </c>
      <c r="C785" s="416" t="s">
        <v>5748</v>
      </c>
      <c r="D785" s="417">
        <v>0.66999999999999993</v>
      </c>
      <c r="E785" s="417">
        <v>0.05</v>
      </c>
      <c r="F785" s="417">
        <v>0.72</v>
      </c>
    </row>
    <row r="786" spans="1:6">
      <c r="A786" s="409"/>
      <c r="B786" s="413" t="s">
        <v>11265</v>
      </c>
      <c r="C786" s="411"/>
      <c r="D786" s="418"/>
      <c r="E786" s="418"/>
      <c r="F786" s="418"/>
    </row>
    <row r="787" spans="1:6">
      <c r="A787" s="409"/>
      <c r="B787" s="413" t="s">
        <v>5815</v>
      </c>
      <c r="C787" s="411"/>
      <c r="D787" s="418"/>
      <c r="E787" s="418"/>
      <c r="F787" s="418"/>
    </row>
    <row r="788" spans="1:6" ht="30">
      <c r="A788" s="414">
        <v>100229</v>
      </c>
      <c r="B788" s="415" t="s">
        <v>5816</v>
      </c>
      <c r="C788" s="416" t="s">
        <v>5817</v>
      </c>
      <c r="D788" s="417">
        <v>0</v>
      </c>
      <c r="E788" s="417">
        <v>0.01</v>
      </c>
      <c r="F788" s="417">
        <v>0.01</v>
      </c>
    </row>
    <row r="789" spans="1:6" ht="30">
      <c r="A789" s="414">
        <v>100230</v>
      </c>
      <c r="B789" s="415" t="s">
        <v>5818</v>
      </c>
      <c r="C789" s="416" t="s">
        <v>5817</v>
      </c>
      <c r="D789" s="417">
        <v>0</v>
      </c>
      <c r="E789" s="417">
        <v>0.03</v>
      </c>
      <c r="F789" s="417">
        <v>0.03</v>
      </c>
    </row>
    <row r="790" spans="1:6" ht="30">
      <c r="A790" s="414">
        <v>100231</v>
      </c>
      <c r="B790" s="415" t="s">
        <v>5819</v>
      </c>
      <c r="C790" s="416" t="s">
        <v>5817</v>
      </c>
      <c r="D790" s="417">
        <v>0</v>
      </c>
      <c r="E790" s="417">
        <v>0.04</v>
      </c>
      <c r="F790" s="417">
        <v>0.04</v>
      </c>
    </row>
    <row r="791" spans="1:6" ht="30">
      <c r="A791" s="414">
        <v>100232</v>
      </c>
      <c r="B791" s="415" t="s">
        <v>5820</v>
      </c>
      <c r="C791" s="416" t="s">
        <v>5390</v>
      </c>
      <c r="D791" s="417">
        <v>0.10999999999999999</v>
      </c>
      <c r="E791" s="417">
        <v>0.32</v>
      </c>
      <c r="F791" s="417">
        <v>0.43</v>
      </c>
    </row>
    <row r="792" spans="1:6" ht="30">
      <c r="A792" s="414">
        <v>100233</v>
      </c>
      <c r="B792" s="415" t="s">
        <v>5821</v>
      </c>
      <c r="C792" s="416" t="s">
        <v>5390</v>
      </c>
      <c r="D792" s="417">
        <v>3.999999999999998E-2</v>
      </c>
      <c r="E792" s="417">
        <v>0.17</v>
      </c>
      <c r="F792" s="417">
        <v>0.21</v>
      </c>
    </row>
    <row r="793" spans="1:6" ht="30">
      <c r="A793" s="414">
        <v>100234</v>
      </c>
      <c r="B793" s="415" t="s">
        <v>5822</v>
      </c>
      <c r="C793" s="416" t="s">
        <v>98</v>
      </c>
      <c r="D793" s="417">
        <v>0.18</v>
      </c>
      <c r="E793" s="417">
        <v>0.46</v>
      </c>
      <c r="F793" s="417">
        <v>0.64</v>
      </c>
    </row>
    <row r="794" spans="1:6" ht="30">
      <c r="A794" s="414">
        <v>100235</v>
      </c>
      <c r="B794" s="415" t="s">
        <v>5823</v>
      </c>
      <c r="C794" s="416" t="s">
        <v>206</v>
      </c>
      <c r="D794" s="417">
        <v>0</v>
      </c>
      <c r="E794" s="417">
        <v>0.05</v>
      </c>
      <c r="F794" s="417">
        <v>0.05</v>
      </c>
    </row>
    <row r="795" spans="1:6">
      <c r="A795" s="414">
        <v>100265</v>
      </c>
      <c r="B795" s="415" t="s">
        <v>5824</v>
      </c>
      <c r="C795" s="416" t="s">
        <v>98</v>
      </c>
      <c r="D795" s="417">
        <v>0.27</v>
      </c>
      <c r="E795" s="417">
        <v>0.69</v>
      </c>
      <c r="F795" s="417">
        <v>0.96</v>
      </c>
    </row>
    <row r="796" spans="1:6">
      <c r="A796" s="414">
        <v>100267</v>
      </c>
      <c r="B796" s="415" t="s">
        <v>5825</v>
      </c>
      <c r="C796" s="416" t="s">
        <v>5390</v>
      </c>
      <c r="D796" s="417">
        <v>0.56999999999999984</v>
      </c>
      <c r="E796" s="417">
        <v>1.36</v>
      </c>
      <c r="F796" s="417">
        <v>1.93</v>
      </c>
    </row>
    <row r="797" spans="1:6">
      <c r="A797" s="414">
        <v>100272</v>
      </c>
      <c r="B797" s="415" t="s">
        <v>5826</v>
      </c>
      <c r="C797" s="416" t="s">
        <v>98</v>
      </c>
      <c r="D797" s="417">
        <v>0.41999999999999993</v>
      </c>
      <c r="E797" s="417">
        <v>1.03</v>
      </c>
      <c r="F797" s="417">
        <v>1.45</v>
      </c>
    </row>
    <row r="798" spans="1:6" ht="30">
      <c r="A798" s="414">
        <v>100279</v>
      </c>
      <c r="B798" s="415" t="s">
        <v>5827</v>
      </c>
      <c r="C798" s="416" t="s">
        <v>5390</v>
      </c>
      <c r="D798" s="417">
        <v>0.26</v>
      </c>
      <c r="E798" s="417">
        <v>0.64</v>
      </c>
      <c r="F798" s="417">
        <v>0.9</v>
      </c>
    </row>
    <row r="799" spans="1:6" ht="45">
      <c r="A799" s="414">
        <v>100269</v>
      </c>
      <c r="B799" s="415" t="s">
        <v>5828</v>
      </c>
      <c r="C799" s="416" t="s">
        <v>5390</v>
      </c>
      <c r="D799" s="417">
        <v>0.56999999999999984</v>
      </c>
      <c r="E799" s="417">
        <v>1.36</v>
      </c>
      <c r="F799" s="417">
        <v>1.93</v>
      </c>
    </row>
    <row r="800" spans="1:6">
      <c r="A800" s="409"/>
      <c r="B800" s="413" t="s">
        <v>11266</v>
      </c>
      <c r="C800" s="411"/>
      <c r="D800" s="418"/>
      <c r="E800" s="418"/>
      <c r="F800" s="418"/>
    </row>
    <row r="801" spans="1:6" ht="30">
      <c r="A801" s="414">
        <v>100198</v>
      </c>
      <c r="B801" s="415" t="s">
        <v>5829</v>
      </c>
      <c r="C801" s="416" t="s">
        <v>5830</v>
      </c>
      <c r="D801" s="417">
        <v>8.0000000000000016E-2</v>
      </c>
      <c r="E801" s="417">
        <v>0.24</v>
      </c>
      <c r="F801" s="417">
        <v>0.32</v>
      </c>
    </row>
    <row r="802" spans="1:6" ht="30">
      <c r="A802" s="414">
        <v>100199</v>
      </c>
      <c r="B802" s="415" t="s">
        <v>5831</v>
      </c>
      <c r="C802" s="416" t="s">
        <v>5830</v>
      </c>
      <c r="D802" s="417">
        <v>8.0000000000000016E-2</v>
      </c>
      <c r="E802" s="417">
        <v>0.3</v>
      </c>
      <c r="F802" s="417">
        <v>0.38</v>
      </c>
    </row>
    <row r="803" spans="1:6" ht="30">
      <c r="A803" s="414">
        <v>100200</v>
      </c>
      <c r="B803" s="415" t="s">
        <v>5832</v>
      </c>
      <c r="C803" s="416" t="s">
        <v>5830</v>
      </c>
      <c r="D803" s="417">
        <v>0.12999999999999995</v>
      </c>
      <c r="E803" s="417">
        <v>0.34</v>
      </c>
      <c r="F803" s="417">
        <v>0.47</v>
      </c>
    </row>
    <row r="804" spans="1:6" ht="30">
      <c r="A804" s="414">
        <v>100212</v>
      </c>
      <c r="B804" s="415" t="s">
        <v>5833</v>
      </c>
      <c r="C804" s="416" t="s">
        <v>5834</v>
      </c>
      <c r="D804" s="417">
        <v>2.71</v>
      </c>
      <c r="E804" s="417">
        <v>6.2</v>
      </c>
      <c r="F804" s="417">
        <v>8.91</v>
      </c>
    </row>
    <row r="805" spans="1:6" ht="30">
      <c r="A805" s="414">
        <v>100213</v>
      </c>
      <c r="B805" s="415" t="s">
        <v>5835</v>
      </c>
      <c r="C805" s="416" t="s">
        <v>5834</v>
      </c>
      <c r="D805" s="417">
        <v>0.95000000000000018</v>
      </c>
      <c r="E805" s="417">
        <v>2.25</v>
      </c>
      <c r="F805" s="417">
        <v>3.2</v>
      </c>
    </row>
    <row r="806" spans="1:6" ht="30">
      <c r="A806" s="414">
        <v>100222</v>
      </c>
      <c r="B806" s="415" t="s">
        <v>5836</v>
      </c>
      <c r="C806" s="416" t="s">
        <v>5837</v>
      </c>
      <c r="D806" s="417">
        <v>4.26</v>
      </c>
      <c r="E806" s="417">
        <v>9.74</v>
      </c>
      <c r="F806" s="417">
        <v>14</v>
      </c>
    </row>
    <row r="807" spans="1:6" ht="30">
      <c r="A807" s="414">
        <v>100226</v>
      </c>
      <c r="B807" s="415" t="s">
        <v>5838</v>
      </c>
      <c r="C807" s="416" t="s">
        <v>5839</v>
      </c>
      <c r="D807" s="417">
        <v>0.22000000000000008</v>
      </c>
      <c r="E807" s="417">
        <v>0.57999999999999996</v>
      </c>
      <c r="F807" s="417">
        <v>0.8</v>
      </c>
    </row>
    <row r="808" spans="1:6" ht="45">
      <c r="A808" s="414">
        <v>100270</v>
      </c>
      <c r="B808" s="415" t="s">
        <v>5840</v>
      </c>
      <c r="C808" s="416" t="s">
        <v>5834</v>
      </c>
      <c r="D808" s="417">
        <v>22.449999999999996</v>
      </c>
      <c r="E808" s="417">
        <v>50.88</v>
      </c>
      <c r="F808" s="417">
        <v>73.33</v>
      </c>
    </row>
    <row r="809" spans="1:6" ht="30">
      <c r="A809" s="414">
        <v>100280</v>
      </c>
      <c r="B809" s="415" t="s">
        <v>5841</v>
      </c>
      <c r="C809" s="416" t="s">
        <v>5834</v>
      </c>
      <c r="D809" s="417">
        <v>6.5599999999999987</v>
      </c>
      <c r="E809" s="417">
        <v>14.93</v>
      </c>
      <c r="F809" s="417">
        <v>21.49</v>
      </c>
    </row>
    <row r="810" spans="1:6" ht="30">
      <c r="A810" s="414">
        <v>100283</v>
      </c>
      <c r="B810" s="415" t="s">
        <v>5842</v>
      </c>
      <c r="C810" s="416" t="s">
        <v>5837</v>
      </c>
      <c r="D810" s="417">
        <v>9.0599999999999987</v>
      </c>
      <c r="E810" s="417">
        <v>20.55</v>
      </c>
      <c r="F810" s="417">
        <v>29.61</v>
      </c>
    </row>
    <row r="811" spans="1:6" ht="30">
      <c r="A811" s="414">
        <v>100286</v>
      </c>
      <c r="B811" s="415" t="s">
        <v>5843</v>
      </c>
      <c r="C811" s="416" t="s">
        <v>5844</v>
      </c>
      <c r="D811" s="417">
        <v>4.8899999999999988</v>
      </c>
      <c r="E811" s="417">
        <v>11.15</v>
      </c>
      <c r="F811" s="417">
        <v>16.04</v>
      </c>
    </row>
    <row r="812" spans="1:6">
      <c r="A812" s="409"/>
      <c r="B812" s="413" t="s">
        <v>11232</v>
      </c>
      <c r="C812" s="411"/>
      <c r="D812" s="418"/>
      <c r="E812" s="418"/>
      <c r="F812" s="418"/>
    </row>
    <row r="813" spans="1:6" ht="30">
      <c r="A813" s="414">
        <v>100207</v>
      </c>
      <c r="B813" s="415" t="s">
        <v>5845</v>
      </c>
      <c r="C813" s="416" t="s">
        <v>5460</v>
      </c>
      <c r="D813" s="417">
        <v>296.64999999999998</v>
      </c>
      <c r="E813" s="417">
        <v>160.08000000000001</v>
      </c>
      <c r="F813" s="417">
        <v>456.73</v>
      </c>
    </row>
    <row r="814" spans="1:6">
      <c r="A814" s="409"/>
      <c r="B814" s="413" t="s">
        <v>11267</v>
      </c>
      <c r="C814" s="411"/>
      <c r="D814" s="418"/>
      <c r="E814" s="418"/>
      <c r="F814" s="418"/>
    </row>
    <row r="815" spans="1:6" ht="30">
      <c r="A815" s="414">
        <v>100214</v>
      </c>
      <c r="B815" s="415" t="s">
        <v>5846</v>
      </c>
      <c r="C815" s="416" t="s">
        <v>5834</v>
      </c>
      <c r="D815" s="417">
        <v>1.48</v>
      </c>
      <c r="E815" s="417">
        <v>3.43</v>
      </c>
      <c r="F815" s="417">
        <v>4.91</v>
      </c>
    </row>
    <row r="816" spans="1:6" ht="30">
      <c r="A816" s="414">
        <v>100215</v>
      </c>
      <c r="B816" s="415" t="s">
        <v>5847</v>
      </c>
      <c r="C816" s="416" t="s">
        <v>5834</v>
      </c>
      <c r="D816" s="417">
        <v>1.27</v>
      </c>
      <c r="E816" s="417">
        <v>2.94</v>
      </c>
      <c r="F816" s="417">
        <v>4.21</v>
      </c>
    </row>
    <row r="817" spans="1:6" ht="30">
      <c r="A817" s="414">
        <v>100216</v>
      </c>
      <c r="B817" s="415" t="s">
        <v>5848</v>
      </c>
      <c r="C817" s="416" t="s">
        <v>5834</v>
      </c>
      <c r="D817" s="417">
        <v>0.31999999999999984</v>
      </c>
      <c r="E817" s="417">
        <v>0.81</v>
      </c>
      <c r="F817" s="417">
        <v>1.1299999999999999</v>
      </c>
    </row>
    <row r="818" spans="1:6" ht="30">
      <c r="A818" s="414">
        <v>100223</v>
      </c>
      <c r="B818" s="415" t="s">
        <v>5849</v>
      </c>
      <c r="C818" s="416" t="s">
        <v>5837</v>
      </c>
      <c r="D818" s="417">
        <v>1.9799999999999995</v>
      </c>
      <c r="E818" s="417">
        <v>4.57</v>
      </c>
      <c r="F818" s="417">
        <v>6.55</v>
      </c>
    </row>
    <row r="819" spans="1:6">
      <c r="A819" s="409"/>
      <c r="B819" s="413" t="s">
        <v>11268</v>
      </c>
      <c r="C819" s="411"/>
      <c r="D819" s="418"/>
      <c r="E819" s="418"/>
      <c r="F819" s="418"/>
    </row>
    <row r="820" spans="1:6" ht="30">
      <c r="A820" s="414">
        <v>100205</v>
      </c>
      <c r="B820" s="415" t="s">
        <v>5850</v>
      </c>
      <c r="C820" s="416" t="s">
        <v>5460</v>
      </c>
      <c r="D820" s="417">
        <v>525.93999999999983</v>
      </c>
      <c r="E820" s="417">
        <v>1189.9100000000001</v>
      </c>
      <c r="F820" s="417">
        <v>1715.85</v>
      </c>
    </row>
    <row r="821" spans="1:6" ht="30">
      <c r="A821" s="414">
        <v>100206</v>
      </c>
      <c r="B821" s="415" t="s">
        <v>5851</v>
      </c>
      <c r="C821" s="416" t="s">
        <v>5460</v>
      </c>
      <c r="D821" s="417">
        <v>380.15999999999997</v>
      </c>
      <c r="E821" s="417">
        <v>860.11</v>
      </c>
      <c r="F821" s="417">
        <v>1240.27</v>
      </c>
    </row>
    <row r="822" spans="1:6">
      <c r="A822" s="409"/>
      <c r="B822" s="413" t="s">
        <v>11269</v>
      </c>
      <c r="C822" s="411"/>
      <c r="D822" s="418"/>
      <c r="E822" s="418"/>
      <c r="F822" s="418"/>
    </row>
    <row r="823" spans="1:6" ht="30">
      <c r="A823" s="414">
        <v>100201</v>
      </c>
      <c r="B823" s="415" t="s">
        <v>5852</v>
      </c>
      <c r="C823" s="416" t="s">
        <v>5830</v>
      </c>
      <c r="D823" s="417">
        <v>0.27</v>
      </c>
      <c r="E823" s="417">
        <v>0.66</v>
      </c>
      <c r="F823" s="417">
        <v>0.93</v>
      </c>
    </row>
    <row r="824" spans="1:6" ht="30">
      <c r="A824" s="414">
        <v>100202</v>
      </c>
      <c r="B824" s="415" t="s">
        <v>5853</v>
      </c>
      <c r="C824" s="416" t="s">
        <v>5830</v>
      </c>
      <c r="D824" s="417">
        <v>0.31000000000000005</v>
      </c>
      <c r="E824" s="417">
        <v>0.78</v>
      </c>
      <c r="F824" s="417">
        <v>1.0900000000000001</v>
      </c>
    </row>
    <row r="825" spans="1:6" ht="30">
      <c r="A825" s="414">
        <v>100203</v>
      </c>
      <c r="B825" s="415" t="s">
        <v>5854</v>
      </c>
      <c r="C825" s="416" t="s">
        <v>5830</v>
      </c>
      <c r="D825" s="417">
        <v>0.38</v>
      </c>
      <c r="E825" s="417">
        <v>0.91</v>
      </c>
      <c r="F825" s="417">
        <v>1.29</v>
      </c>
    </row>
    <row r="826" spans="1:6" ht="30">
      <c r="A826" s="414">
        <v>100210</v>
      </c>
      <c r="B826" s="415" t="s">
        <v>5855</v>
      </c>
      <c r="C826" s="416" t="s">
        <v>5834</v>
      </c>
      <c r="D826" s="417">
        <v>6.3900000000000006</v>
      </c>
      <c r="E826" s="417">
        <v>14.52</v>
      </c>
      <c r="F826" s="417">
        <v>20.91</v>
      </c>
    </row>
    <row r="827" spans="1:6" ht="30">
      <c r="A827" s="414">
        <v>100211</v>
      </c>
      <c r="B827" s="415" t="s">
        <v>5856</v>
      </c>
      <c r="C827" s="416" t="s">
        <v>5834</v>
      </c>
      <c r="D827" s="417">
        <v>2.4500000000000002</v>
      </c>
      <c r="E827" s="417">
        <v>5.62</v>
      </c>
      <c r="F827" s="417">
        <v>8.07</v>
      </c>
    </row>
    <row r="828" spans="1:6" ht="30">
      <c r="A828" s="414">
        <v>100221</v>
      </c>
      <c r="B828" s="415" t="s">
        <v>5857</v>
      </c>
      <c r="C828" s="416" t="s">
        <v>5837</v>
      </c>
      <c r="D828" s="417">
        <v>11.3</v>
      </c>
      <c r="E828" s="417">
        <v>25.66</v>
      </c>
      <c r="F828" s="417">
        <v>36.96</v>
      </c>
    </row>
    <row r="829" spans="1:6">
      <c r="A829" s="409"/>
      <c r="B829" s="413" t="s">
        <v>11270</v>
      </c>
      <c r="C829" s="411"/>
      <c r="D829" s="418"/>
      <c r="E829" s="418"/>
      <c r="F829" s="418"/>
    </row>
    <row r="830" spans="1:6" ht="30">
      <c r="A830" s="414">
        <v>100227</v>
      </c>
      <c r="B830" s="415" t="s">
        <v>5858</v>
      </c>
      <c r="C830" s="416" t="s">
        <v>5839</v>
      </c>
      <c r="D830" s="417">
        <v>0.33999999999999997</v>
      </c>
      <c r="E830" s="417">
        <v>0.85</v>
      </c>
      <c r="F830" s="417">
        <v>1.19</v>
      </c>
    </row>
    <row r="831" spans="1:6">
      <c r="A831" s="409"/>
      <c r="B831" s="413" t="s">
        <v>5859</v>
      </c>
      <c r="C831" s="411"/>
      <c r="D831" s="418"/>
      <c r="E831" s="418"/>
      <c r="F831" s="418"/>
    </row>
    <row r="832" spans="1:6">
      <c r="A832" s="414">
        <v>100195</v>
      </c>
      <c r="B832" s="415" t="s">
        <v>5860</v>
      </c>
      <c r="C832" s="416" t="s">
        <v>5830</v>
      </c>
      <c r="D832" s="417">
        <v>0.26</v>
      </c>
      <c r="E832" s="417">
        <v>0.66</v>
      </c>
      <c r="F832" s="417">
        <v>0.92</v>
      </c>
    </row>
    <row r="833" spans="1:6">
      <c r="A833" s="414">
        <v>100196</v>
      </c>
      <c r="B833" s="415" t="s">
        <v>5861</v>
      </c>
      <c r="C833" s="416" t="s">
        <v>5830</v>
      </c>
      <c r="D833" s="417">
        <v>0.43999999999999995</v>
      </c>
      <c r="E833" s="417">
        <v>1.0900000000000001</v>
      </c>
      <c r="F833" s="417">
        <v>1.53</v>
      </c>
    </row>
    <row r="834" spans="1:6">
      <c r="A834" s="414">
        <v>100197</v>
      </c>
      <c r="B834" s="415" t="s">
        <v>5862</v>
      </c>
      <c r="C834" s="416" t="s">
        <v>5830</v>
      </c>
      <c r="D834" s="417">
        <v>0.67999999999999972</v>
      </c>
      <c r="E834" s="417">
        <v>1.62</v>
      </c>
      <c r="F834" s="417">
        <v>2.2999999999999998</v>
      </c>
    </row>
    <row r="835" spans="1:6" ht="30">
      <c r="A835" s="414">
        <v>100208</v>
      </c>
      <c r="B835" s="415" t="s">
        <v>5863</v>
      </c>
      <c r="C835" s="416" t="s">
        <v>5834</v>
      </c>
      <c r="D835" s="417">
        <v>6.9399999999999995</v>
      </c>
      <c r="E835" s="417">
        <v>15.76</v>
      </c>
      <c r="F835" s="417">
        <v>22.7</v>
      </c>
    </row>
    <row r="836" spans="1:6" ht="30">
      <c r="A836" s="414">
        <v>100209</v>
      </c>
      <c r="B836" s="415" t="s">
        <v>5864</v>
      </c>
      <c r="C836" s="416" t="s">
        <v>5834</v>
      </c>
      <c r="D836" s="417">
        <v>3.46</v>
      </c>
      <c r="E836" s="417">
        <v>7.89</v>
      </c>
      <c r="F836" s="417">
        <v>11.35</v>
      </c>
    </row>
    <row r="837" spans="1:6" ht="30">
      <c r="A837" s="414">
        <v>100220</v>
      </c>
      <c r="B837" s="415" t="s">
        <v>5865</v>
      </c>
      <c r="C837" s="416" t="s">
        <v>5837</v>
      </c>
      <c r="D837" s="417">
        <v>9.9699999999999989</v>
      </c>
      <c r="E837" s="417">
        <v>22.64</v>
      </c>
      <c r="F837" s="417">
        <v>32.61</v>
      </c>
    </row>
    <row r="838" spans="1:6">
      <c r="A838" s="414">
        <v>100225</v>
      </c>
      <c r="B838" s="415" t="s">
        <v>5866</v>
      </c>
      <c r="C838" s="416" t="s">
        <v>5839</v>
      </c>
      <c r="D838" s="417">
        <v>0.76</v>
      </c>
      <c r="E838" s="417">
        <v>1.8</v>
      </c>
      <c r="F838" s="417">
        <v>2.56</v>
      </c>
    </row>
    <row r="839" spans="1:6" ht="30">
      <c r="A839" s="414">
        <v>100236</v>
      </c>
      <c r="B839" s="415" t="s">
        <v>5867</v>
      </c>
      <c r="C839" s="416" t="s">
        <v>5844</v>
      </c>
      <c r="D839" s="417">
        <v>0.98</v>
      </c>
      <c r="E839" s="417">
        <v>2.27</v>
      </c>
      <c r="F839" s="417">
        <v>3.25</v>
      </c>
    </row>
    <row r="840" spans="1:6" ht="30">
      <c r="A840" s="414">
        <v>100237</v>
      </c>
      <c r="B840" s="415" t="s">
        <v>5868</v>
      </c>
      <c r="C840" s="416" t="s">
        <v>5844</v>
      </c>
      <c r="D840" s="417">
        <v>1.1799999999999997</v>
      </c>
      <c r="E840" s="417">
        <v>2.72</v>
      </c>
      <c r="F840" s="417">
        <v>3.9</v>
      </c>
    </row>
    <row r="841" spans="1:6" ht="30">
      <c r="A841" s="414">
        <v>100238</v>
      </c>
      <c r="B841" s="415" t="s">
        <v>5869</v>
      </c>
      <c r="C841" s="416" t="s">
        <v>5844</v>
      </c>
      <c r="D841" s="417">
        <v>1.8900000000000006</v>
      </c>
      <c r="E841" s="417">
        <v>4.3499999999999996</v>
      </c>
      <c r="F841" s="417">
        <v>6.24</v>
      </c>
    </row>
    <row r="842" spans="1:6" ht="30">
      <c r="A842" s="414">
        <v>100239</v>
      </c>
      <c r="B842" s="415" t="s">
        <v>5870</v>
      </c>
      <c r="C842" s="416" t="s">
        <v>5844</v>
      </c>
      <c r="D842" s="417">
        <v>2.37</v>
      </c>
      <c r="E842" s="417">
        <v>5.43</v>
      </c>
      <c r="F842" s="417">
        <v>7.8</v>
      </c>
    </row>
    <row r="843" spans="1:6" ht="30">
      <c r="A843" s="414">
        <v>100240</v>
      </c>
      <c r="B843" s="415" t="s">
        <v>5871</v>
      </c>
      <c r="C843" s="416" t="s">
        <v>5844</v>
      </c>
      <c r="D843" s="417">
        <v>1.4100000000000001</v>
      </c>
      <c r="E843" s="417">
        <v>3.26</v>
      </c>
      <c r="F843" s="417">
        <v>4.67</v>
      </c>
    </row>
    <row r="844" spans="1:6" ht="30">
      <c r="A844" s="414">
        <v>100241</v>
      </c>
      <c r="B844" s="415" t="s">
        <v>5872</v>
      </c>
      <c r="C844" s="416" t="s">
        <v>5844</v>
      </c>
      <c r="D844" s="417">
        <v>2.37</v>
      </c>
      <c r="E844" s="417">
        <v>5.43</v>
      </c>
      <c r="F844" s="417">
        <v>7.8</v>
      </c>
    </row>
    <row r="845" spans="1:6" ht="30">
      <c r="A845" s="414">
        <v>100242</v>
      </c>
      <c r="B845" s="415" t="s">
        <v>5873</v>
      </c>
      <c r="C845" s="416" t="s">
        <v>5844</v>
      </c>
      <c r="D845" s="417">
        <v>7.0399999999999991</v>
      </c>
      <c r="E845" s="417">
        <v>16.010000000000002</v>
      </c>
      <c r="F845" s="417">
        <v>23.05</v>
      </c>
    </row>
    <row r="846" spans="1:6" ht="30">
      <c r="A846" s="414">
        <v>100243</v>
      </c>
      <c r="B846" s="415" t="s">
        <v>5874</v>
      </c>
      <c r="C846" s="416" t="s">
        <v>5844</v>
      </c>
      <c r="D846" s="417">
        <v>1.1200000000000001</v>
      </c>
      <c r="E846" s="417">
        <v>2.62</v>
      </c>
      <c r="F846" s="417">
        <v>3.74</v>
      </c>
    </row>
    <row r="847" spans="1:6" ht="30">
      <c r="A847" s="414">
        <v>100244</v>
      </c>
      <c r="B847" s="415" t="s">
        <v>5875</v>
      </c>
      <c r="C847" s="416" t="s">
        <v>5844</v>
      </c>
      <c r="D847" s="417">
        <v>1.4100000000000001</v>
      </c>
      <c r="E847" s="417">
        <v>3.26</v>
      </c>
      <c r="F847" s="417">
        <v>4.67</v>
      </c>
    </row>
    <row r="848" spans="1:6" ht="30">
      <c r="A848" s="414">
        <v>100245</v>
      </c>
      <c r="B848" s="415" t="s">
        <v>5876</v>
      </c>
      <c r="C848" s="416" t="s">
        <v>5844</v>
      </c>
      <c r="D848" s="417">
        <v>2.8499999999999996</v>
      </c>
      <c r="E848" s="417">
        <v>6.51</v>
      </c>
      <c r="F848" s="417">
        <v>9.36</v>
      </c>
    </row>
    <row r="849" spans="1:6" ht="45">
      <c r="A849" s="414">
        <v>100246</v>
      </c>
      <c r="B849" s="415" t="s">
        <v>5877</v>
      </c>
      <c r="C849" s="416" t="s">
        <v>5844</v>
      </c>
      <c r="D849" s="417">
        <v>0.92999999999999972</v>
      </c>
      <c r="E849" s="417">
        <v>2.1800000000000002</v>
      </c>
      <c r="F849" s="417">
        <v>3.11</v>
      </c>
    </row>
    <row r="850" spans="1:6" ht="45">
      <c r="A850" s="414">
        <v>100247</v>
      </c>
      <c r="B850" s="415" t="s">
        <v>5878</v>
      </c>
      <c r="C850" s="416" t="s">
        <v>5844</v>
      </c>
      <c r="D850" s="417">
        <v>1.1799999999999997</v>
      </c>
      <c r="E850" s="417">
        <v>2.72</v>
      </c>
      <c r="F850" s="417">
        <v>3.9</v>
      </c>
    </row>
    <row r="851" spans="1:6" ht="45">
      <c r="A851" s="414">
        <v>100248</v>
      </c>
      <c r="B851" s="415" t="s">
        <v>5879</v>
      </c>
      <c r="C851" s="416" t="s">
        <v>5844</v>
      </c>
      <c r="D851" s="417">
        <v>4.68</v>
      </c>
      <c r="E851" s="417">
        <v>10.68</v>
      </c>
      <c r="F851" s="417">
        <v>15.36</v>
      </c>
    </row>
    <row r="852" spans="1:6" ht="30">
      <c r="A852" s="414">
        <v>100249</v>
      </c>
      <c r="B852" s="415" t="s">
        <v>5880</v>
      </c>
      <c r="C852" s="416" t="s">
        <v>5844</v>
      </c>
      <c r="D852" s="417">
        <v>0.92999999999999972</v>
      </c>
      <c r="E852" s="417">
        <v>2.1800000000000002</v>
      </c>
      <c r="F852" s="417">
        <v>3.11</v>
      </c>
    </row>
    <row r="853" spans="1:6" ht="45">
      <c r="A853" s="414">
        <v>100250</v>
      </c>
      <c r="B853" s="415" t="s">
        <v>5881</v>
      </c>
      <c r="C853" s="416" t="s">
        <v>5844</v>
      </c>
      <c r="D853" s="417">
        <v>1.5700000000000003</v>
      </c>
      <c r="E853" s="417">
        <v>3.62</v>
      </c>
      <c r="F853" s="417">
        <v>5.19</v>
      </c>
    </row>
    <row r="854" spans="1:6" ht="45">
      <c r="A854" s="414">
        <v>100251</v>
      </c>
      <c r="B854" s="415" t="s">
        <v>5882</v>
      </c>
      <c r="C854" s="416" t="s">
        <v>5844</v>
      </c>
      <c r="D854" s="417">
        <v>4.68</v>
      </c>
      <c r="E854" s="417">
        <v>10.68</v>
      </c>
      <c r="F854" s="417">
        <v>15.36</v>
      </c>
    </row>
    <row r="855" spans="1:6" ht="45">
      <c r="A855" s="414">
        <v>100252</v>
      </c>
      <c r="B855" s="415" t="s">
        <v>5883</v>
      </c>
      <c r="C855" s="416" t="s">
        <v>5844</v>
      </c>
      <c r="D855" s="417">
        <v>7.0399999999999991</v>
      </c>
      <c r="E855" s="417">
        <v>16.010000000000002</v>
      </c>
      <c r="F855" s="417">
        <v>23.05</v>
      </c>
    </row>
    <row r="856" spans="1:6" ht="45">
      <c r="A856" s="414">
        <v>100253</v>
      </c>
      <c r="B856" s="415" t="s">
        <v>5884</v>
      </c>
      <c r="C856" s="416" t="s">
        <v>5844</v>
      </c>
      <c r="D856" s="417">
        <v>9.39</v>
      </c>
      <c r="E856" s="417">
        <v>21.34</v>
      </c>
      <c r="F856" s="417">
        <v>30.73</v>
      </c>
    </row>
    <row r="857" spans="1:6" ht="45">
      <c r="A857" s="414">
        <v>100254</v>
      </c>
      <c r="B857" s="415" t="s">
        <v>5885</v>
      </c>
      <c r="C857" s="416" t="s">
        <v>5844</v>
      </c>
      <c r="D857" s="417">
        <v>14.110000000000003</v>
      </c>
      <c r="E857" s="417">
        <v>31.99</v>
      </c>
      <c r="F857" s="417">
        <v>46.1</v>
      </c>
    </row>
    <row r="858" spans="1:6" ht="30">
      <c r="A858" s="414">
        <v>100255</v>
      </c>
      <c r="B858" s="415" t="s">
        <v>5886</v>
      </c>
      <c r="C858" s="416" t="s">
        <v>5844</v>
      </c>
      <c r="D858" s="417">
        <v>4.76</v>
      </c>
      <c r="E858" s="417">
        <v>10.84</v>
      </c>
      <c r="F858" s="417">
        <v>15.6</v>
      </c>
    </row>
    <row r="859" spans="1:6" ht="30">
      <c r="A859" s="414">
        <v>100256</v>
      </c>
      <c r="B859" s="415" t="s">
        <v>5887</v>
      </c>
      <c r="C859" s="416" t="s">
        <v>5844</v>
      </c>
      <c r="D859" s="417">
        <v>3.16</v>
      </c>
      <c r="E859" s="417">
        <v>7.24</v>
      </c>
      <c r="F859" s="417">
        <v>10.4</v>
      </c>
    </row>
    <row r="860" spans="1:6" ht="30">
      <c r="A860" s="414">
        <v>100257</v>
      </c>
      <c r="B860" s="415" t="s">
        <v>5888</v>
      </c>
      <c r="C860" s="416" t="s">
        <v>5844</v>
      </c>
      <c r="D860" s="417">
        <v>1.8900000000000006</v>
      </c>
      <c r="E860" s="417">
        <v>4.3499999999999996</v>
      </c>
      <c r="F860" s="417">
        <v>6.24</v>
      </c>
    </row>
    <row r="861" spans="1:6" ht="30">
      <c r="A861" s="414">
        <v>100258</v>
      </c>
      <c r="B861" s="415" t="s">
        <v>5889</v>
      </c>
      <c r="C861" s="416" t="s">
        <v>5844</v>
      </c>
      <c r="D861" s="417">
        <v>4.76</v>
      </c>
      <c r="E861" s="417">
        <v>10.84</v>
      </c>
      <c r="F861" s="417">
        <v>15.6</v>
      </c>
    </row>
    <row r="862" spans="1:6" ht="30">
      <c r="A862" s="414">
        <v>100259</v>
      </c>
      <c r="B862" s="415" t="s">
        <v>5890</v>
      </c>
      <c r="C862" s="416" t="s">
        <v>5844</v>
      </c>
      <c r="D862" s="417">
        <v>9.39</v>
      </c>
      <c r="E862" s="417">
        <v>21.34</v>
      </c>
      <c r="F862" s="417">
        <v>30.73</v>
      </c>
    </row>
    <row r="863" spans="1:6" ht="30">
      <c r="A863" s="414">
        <v>100260</v>
      </c>
      <c r="B863" s="415" t="s">
        <v>5891</v>
      </c>
      <c r="C863" s="416" t="s">
        <v>5830</v>
      </c>
      <c r="D863" s="417">
        <v>3.0700000000000012</v>
      </c>
      <c r="E863" s="417">
        <v>7.06</v>
      </c>
      <c r="F863" s="417">
        <v>10.130000000000001</v>
      </c>
    </row>
    <row r="864" spans="1:6" ht="30">
      <c r="A864" s="414">
        <v>100261</v>
      </c>
      <c r="B864" s="415" t="s">
        <v>5892</v>
      </c>
      <c r="C864" s="416" t="s">
        <v>5830</v>
      </c>
      <c r="D864" s="417">
        <v>1.92</v>
      </c>
      <c r="E864" s="417">
        <v>4.4400000000000004</v>
      </c>
      <c r="F864" s="417">
        <v>6.36</v>
      </c>
    </row>
    <row r="865" spans="1:6" ht="30">
      <c r="A865" s="414">
        <v>100262</v>
      </c>
      <c r="B865" s="415" t="s">
        <v>5893</v>
      </c>
      <c r="C865" s="416" t="s">
        <v>5830</v>
      </c>
      <c r="D865" s="417">
        <v>1.1800000000000002</v>
      </c>
      <c r="E865" s="417">
        <v>2.76</v>
      </c>
      <c r="F865" s="417">
        <v>3.94</v>
      </c>
    </row>
    <row r="866" spans="1:6" ht="30">
      <c r="A866" s="414">
        <v>100263</v>
      </c>
      <c r="B866" s="415" t="s">
        <v>5894</v>
      </c>
      <c r="C866" s="416" t="s">
        <v>5830</v>
      </c>
      <c r="D866" s="417">
        <v>0.75</v>
      </c>
      <c r="E866" s="417">
        <v>1.77</v>
      </c>
      <c r="F866" s="417">
        <v>2.52</v>
      </c>
    </row>
    <row r="867" spans="1:6">
      <c r="A867" s="414">
        <v>100264</v>
      </c>
      <c r="B867" s="415" t="s">
        <v>5895</v>
      </c>
      <c r="C867" s="416" t="s">
        <v>5837</v>
      </c>
      <c r="D867" s="417">
        <v>14.09</v>
      </c>
      <c r="E867" s="417">
        <v>31.94</v>
      </c>
      <c r="F867" s="417">
        <v>46.03</v>
      </c>
    </row>
    <row r="868" spans="1:6">
      <c r="A868" s="414">
        <v>100266</v>
      </c>
      <c r="B868" s="415" t="s">
        <v>5896</v>
      </c>
      <c r="C868" s="416" t="s">
        <v>5834</v>
      </c>
      <c r="D868" s="417">
        <v>29.959999999999994</v>
      </c>
      <c r="E868" s="417">
        <v>67.87</v>
      </c>
      <c r="F868" s="417">
        <v>97.83</v>
      </c>
    </row>
    <row r="869" spans="1:6" ht="45">
      <c r="A869" s="414">
        <v>100268</v>
      </c>
      <c r="B869" s="415" t="s">
        <v>5897</v>
      </c>
      <c r="C869" s="416" t="s">
        <v>5834</v>
      </c>
      <c r="D869" s="417">
        <v>29.959999999999994</v>
      </c>
      <c r="E869" s="417">
        <v>67.87</v>
      </c>
      <c r="F869" s="417">
        <v>97.83</v>
      </c>
    </row>
    <row r="870" spans="1:6">
      <c r="A870" s="414">
        <v>100273</v>
      </c>
      <c r="B870" s="415" t="s">
        <v>5898</v>
      </c>
      <c r="C870" s="416" t="s">
        <v>5830</v>
      </c>
      <c r="D870" s="417">
        <v>1.1499999999999999</v>
      </c>
      <c r="E870" s="417">
        <v>2.67</v>
      </c>
      <c r="F870" s="417">
        <v>3.82</v>
      </c>
    </row>
    <row r="871" spans="1:6" ht="30">
      <c r="A871" s="414">
        <v>100274</v>
      </c>
      <c r="B871" s="415" t="s">
        <v>5899</v>
      </c>
      <c r="C871" s="416" t="s">
        <v>5837</v>
      </c>
      <c r="D871" s="417">
        <v>9.9799999999999969</v>
      </c>
      <c r="E871" s="417">
        <v>22.64</v>
      </c>
      <c r="F871" s="417">
        <v>32.619999999999997</v>
      </c>
    </row>
    <row r="872" spans="1:6" ht="30">
      <c r="A872" s="414">
        <v>100275</v>
      </c>
      <c r="B872" s="415" t="s">
        <v>5900</v>
      </c>
      <c r="C872" s="416" t="s">
        <v>5837</v>
      </c>
      <c r="D872" s="417">
        <v>6.4399999999999995</v>
      </c>
      <c r="E872" s="417">
        <v>14.65</v>
      </c>
      <c r="F872" s="417">
        <v>21.09</v>
      </c>
    </row>
    <row r="873" spans="1:6" ht="30">
      <c r="A873" s="414">
        <v>100276</v>
      </c>
      <c r="B873" s="415" t="s">
        <v>5901</v>
      </c>
      <c r="C873" s="416" t="s">
        <v>5837</v>
      </c>
      <c r="D873" s="417">
        <v>11.770000000000003</v>
      </c>
      <c r="E873" s="417">
        <v>26.72</v>
      </c>
      <c r="F873" s="417">
        <v>38.49</v>
      </c>
    </row>
    <row r="874" spans="1:6" ht="30">
      <c r="A874" s="414">
        <v>100278</v>
      </c>
      <c r="B874" s="415" t="s">
        <v>5902</v>
      </c>
      <c r="C874" s="416" t="s">
        <v>5834</v>
      </c>
      <c r="D874" s="417">
        <v>14.32</v>
      </c>
      <c r="E874" s="417">
        <v>32.479999999999997</v>
      </c>
      <c r="F874" s="417">
        <v>46.8</v>
      </c>
    </row>
    <row r="875" spans="1:6" ht="30">
      <c r="A875" s="414">
        <v>100282</v>
      </c>
      <c r="B875" s="415" t="s">
        <v>5903</v>
      </c>
      <c r="C875" s="416" t="s">
        <v>5837</v>
      </c>
      <c r="D875" s="417">
        <v>56.169999999999987</v>
      </c>
      <c r="E875" s="417">
        <v>127.12</v>
      </c>
      <c r="F875" s="417">
        <v>183.29</v>
      </c>
    </row>
    <row r="876" spans="1:6" ht="30">
      <c r="A876" s="414">
        <v>100285</v>
      </c>
      <c r="B876" s="415" t="s">
        <v>5904</v>
      </c>
      <c r="C876" s="416" t="s">
        <v>5844</v>
      </c>
      <c r="D876" s="417">
        <v>15.07</v>
      </c>
      <c r="E876" s="417">
        <v>34.17</v>
      </c>
      <c r="F876" s="417">
        <v>49.24</v>
      </c>
    </row>
    <row r="877" spans="1:6" ht="30">
      <c r="A877" s="414">
        <v>100287</v>
      </c>
      <c r="B877" s="415" t="s">
        <v>5905</v>
      </c>
      <c r="C877" s="416" t="s">
        <v>5844</v>
      </c>
      <c r="D877" s="417">
        <v>4.68</v>
      </c>
      <c r="E877" s="417">
        <v>10.68</v>
      </c>
      <c r="F877" s="417">
        <v>15.36</v>
      </c>
    </row>
    <row r="878" spans="1:6">
      <c r="A878" s="414">
        <v>100271</v>
      </c>
      <c r="B878" s="415" t="s">
        <v>5906</v>
      </c>
      <c r="C878" s="416" t="s">
        <v>5837</v>
      </c>
      <c r="D878" s="417">
        <v>22.470000000000006</v>
      </c>
      <c r="E878" s="417">
        <v>50.9</v>
      </c>
      <c r="F878" s="417">
        <v>73.37</v>
      </c>
    </row>
    <row r="879" spans="1:6">
      <c r="A879" s="409"/>
      <c r="B879" s="413" t="s">
        <v>5907</v>
      </c>
      <c r="C879" s="411"/>
      <c r="D879" s="418"/>
      <c r="E879" s="418"/>
      <c r="F879" s="418"/>
    </row>
    <row r="880" spans="1:6" ht="45">
      <c r="A880" s="414">
        <v>100277</v>
      </c>
      <c r="B880" s="415" t="s">
        <v>5908</v>
      </c>
      <c r="C880" s="416" t="s">
        <v>5837</v>
      </c>
      <c r="D880" s="417">
        <v>1.27</v>
      </c>
      <c r="E880" s="417">
        <v>0.56000000000000005</v>
      </c>
      <c r="F880" s="417">
        <v>1.83</v>
      </c>
    </row>
    <row r="881" spans="1:6" ht="30">
      <c r="A881" s="414">
        <v>100281</v>
      </c>
      <c r="B881" s="415" t="s">
        <v>5909</v>
      </c>
      <c r="C881" s="416" t="s">
        <v>5834</v>
      </c>
      <c r="D881" s="417">
        <v>2.4699999999999998</v>
      </c>
      <c r="E881" s="417">
        <v>1.06</v>
      </c>
      <c r="F881" s="417">
        <v>3.53</v>
      </c>
    </row>
    <row r="882" spans="1:6" ht="30">
      <c r="A882" s="414">
        <v>100204</v>
      </c>
      <c r="B882" s="415" t="s">
        <v>5910</v>
      </c>
      <c r="C882" s="416" t="s">
        <v>5830</v>
      </c>
      <c r="D882" s="417">
        <v>0.08</v>
      </c>
      <c r="E882" s="417">
        <v>0.02</v>
      </c>
      <c r="F882" s="417">
        <v>0.1</v>
      </c>
    </row>
    <row r="883" spans="1:6" ht="30">
      <c r="A883" s="414">
        <v>100217</v>
      </c>
      <c r="B883" s="415" t="s">
        <v>5911</v>
      </c>
      <c r="C883" s="416" t="s">
        <v>5834</v>
      </c>
      <c r="D883" s="417">
        <v>2.02</v>
      </c>
      <c r="E883" s="417">
        <v>0.86</v>
      </c>
      <c r="F883" s="417">
        <v>2.88</v>
      </c>
    </row>
    <row r="884" spans="1:6" ht="30">
      <c r="A884" s="414">
        <v>100218</v>
      </c>
      <c r="B884" s="415" t="s">
        <v>5912</v>
      </c>
      <c r="C884" s="416" t="s">
        <v>5834</v>
      </c>
      <c r="D884" s="417">
        <v>1.37</v>
      </c>
      <c r="E884" s="417">
        <v>0.59</v>
      </c>
      <c r="F884" s="417">
        <v>1.96</v>
      </c>
    </row>
    <row r="885" spans="1:6" ht="30">
      <c r="A885" s="414">
        <v>100219</v>
      </c>
      <c r="B885" s="415" t="s">
        <v>5913</v>
      </c>
      <c r="C885" s="416" t="s">
        <v>5834</v>
      </c>
      <c r="D885" s="417">
        <v>0.3</v>
      </c>
      <c r="E885" s="417">
        <v>0.13</v>
      </c>
      <c r="F885" s="417">
        <v>0.43</v>
      </c>
    </row>
    <row r="886" spans="1:6" ht="30">
      <c r="A886" s="414">
        <v>100224</v>
      </c>
      <c r="B886" s="415" t="s">
        <v>5914</v>
      </c>
      <c r="C886" s="416" t="s">
        <v>5837</v>
      </c>
      <c r="D886" s="417">
        <v>2.02</v>
      </c>
      <c r="E886" s="417">
        <v>0.86</v>
      </c>
      <c r="F886" s="417">
        <v>2.88</v>
      </c>
    </row>
    <row r="887" spans="1:6" ht="30">
      <c r="A887" s="414">
        <v>100228</v>
      </c>
      <c r="B887" s="415" t="s">
        <v>5915</v>
      </c>
      <c r="C887" s="416" t="s">
        <v>5839</v>
      </c>
      <c r="D887" s="417">
        <v>0.19</v>
      </c>
      <c r="E887" s="417">
        <v>0.08</v>
      </c>
      <c r="F887" s="417">
        <v>0.27</v>
      </c>
    </row>
    <row r="888" spans="1:6" ht="30">
      <c r="A888" s="414">
        <v>100284</v>
      </c>
      <c r="B888" s="415" t="s">
        <v>5916</v>
      </c>
      <c r="C888" s="416" t="s">
        <v>5837</v>
      </c>
      <c r="D888" s="417">
        <v>7.24</v>
      </c>
      <c r="E888" s="417">
        <v>3.07</v>
      </c>
      <c r="F888" s="417">
        <v>10.31</v>
      </c>
    </row>
    <row r="889" spans="1:6">
      <c r="A889" s="409"/>
      <c r="B889" s="413" t="s">
        <v>11271</v>
      </c>
      <c r="C889" s="411"/>
      <c r="D889" s="418"/>
      <c r="E889" s="418"/>
      <c r="F889" s="418"/>
    </row>
    <row r="890" spans="1:6">
      <c r="A890" s="409"/>
      <c r="B890" s="413" t="s">
        <v>11272</v>
      </c>
      <c r="C890" s="411"/>
      <c r="D890" s="418"/>
      <c r="E890" s="418"/>
      <c r="F890" s="418"/>
    </row>
    <row r="891" spans="1:6">
      <c r="A891" s="409"/>
      <c r="B891" s="413" t="s">
        <v>11273</v>
      </c>
      <c r="C891" s="411"/>
      <c r="D891" s="418"/>
      <c r="E891" s="418"/>
      <c r="F891" s="418"/>
    </row>
    <row r="892" spans="1:6">
      <c r="A892" s="409"/>
      <c r="B892" s="413" t="s">
        <v>11274</v>
      </c>
      <c r="C892" s="411"/>
      <c r="D892" s="418"/>
      <c r="E892" s="418"/>
      <c r="F892" s="418"/>
    </row>
    <row r="893" spans="1:6">
      <c r="A893" s="409"/>
      <c r="B893" s="413" t="s">
        <v>11275</v>
      </c>
      <c r="C893" s="411"/>
      <c r="D893" s="418"/>
      <c r="E893" s="418"/>
      <c r="F893" s="418"/>
    </row>
    <row r="894" spans="1:6">
      <c r="A894" s="409"/>
      <c r="B894" s="413" t="s">
        <v>11276</v>
      </c>
      <c r="C894" s="411"/>
      <c r="D894" s="418"/>
      <c r="E894" s="418"/>
      <c r="F894" s="418"/>
    </row>
    <row r="895" spans="1:6">
      <c r="A895" s="409"/>
      <c r="B895" s="413" t="s">
        <v>11277</v>
      </c>
      <c r="C895" s="411"/>
      <c r="D895" s="418"/>
      <c r="E895" s="418"/>
      <c r="F895" s="418"/>
    </row>
    <row r="896" spans="1:6">
      <c r="A896" s="409"/>
      <c r="B896" s="413" t="s">
        <v>11278</v>
      </c>
      <c r="C896" s="411"/>
      <c r="D896" s="418"/>
      <c r="E896" s="418"/>
      <c r="F896" s="418"/>
    </row>
    <row r="897" spans="1:6">
      <c r="A897" s="409"/>
      <c r="B897" s="413" t="s">
        <v>11279</v>
      </c>
      <c r="C897" s="411"/>
      <c r="D897" s="418"/>
      <c r="E897" s="418"/>
      <c r="F897" s="418"/>
    </row>
    <row r="898" spans="1:6">
      <c r="A898" s="409"/>
      <c r="B898" s="413" t="s">
        <v>11279</v>
      </c>
      <c r="C898" s="411"/>
      <c r="D898" s="418"/>
      <c r="E898" s="418"/>
      <c r="F898" s="418"/>
    </row>
    <row r="899" spans="1:6">
      <c r="A899" s="409"/>
      <c r="B899" s="413" t="s">
        <v>11280</v>
      </c>
      <c r="C899" s="411"/>
      <c r="D899" s="418"/>
      <c r="E899" s="418"/>
      <c r="F899" s="418"/>
    </row>
    <row r="900" spans="1:6">
      <c r="A900" s="409"/>
      <c r="B900" s="413" t="s">
        <v>11281</v>
      </c>
      <c r="C900" s="411"/>
      <c r="D900" s="418"/>
      <c r="E900" s="418"/>
      <c r="F900" s="418"/>
    </row>
    <row r="901" spans="1:6">
      <c r="A901" s="409"/>
      <c r="B901" s="413" t="s">
        <v>11282</v>
      </c>
      <c r="C901" s="411"/>
      <c r="D901" s="418"/>
      <c r="E901" s="418"/>
      <c r="F901" s="418"/>
    </row>
    <row r="902" spans="1:6">
      <c r="A902" s="409"/>
      <c r="B902" s="413" t="s">
        <v>11283</v>
      </c>
      <c r="C902" s="411"/>
      <c r="D902" s="418"/>
      <c r="E902" s="418"/>
      <c r="F902" s="418"/>
    </row>
    <row r="903" spans="1:6">
      <c r="A903" s="409"/>
      <c r="B903" s="413" t="s">
        <v>11284</v>
      </c>
      <c r="C903" s="411"/>
      <c r="D903" s="418"/>
      <c r="E903" s="418"/>
      <c r="F903" s="418"/>
    </row>
    <row r="904" spans="1:6">
      <c r="A904" s="409"/>
      <c r="B904" s="413" t="s">
        <v>11285</v>
      </c>
      <c r="C904" s="411"/>
      <c r="D904" s="418"/>
      <c r="E904" s="418"/>
      <c r="F904" s="418"/>
    </row>
    <row r="905" spans="1:6" ht="15.75">
      <c r="A905" s="409"/>
      <c r="B905" s="410" t="s">
        <v>5917</v>
      </c>
      <c r="C905" s="411"/>
      <c r="D905" s="418"/>
      <c r="E905" s="418"/>
      <c r="F905" s="418"/>
    </row>
    <row r="906" spans="1:6">
      <c r="A906" s="409"/>
      <c r="B906" s="413" t="s">
        <v>11286</v>
      </c>
      <c r="C906" s="411"/>
      <c r="D906" s="418"/>
      <c r="E906" s="418"/>
      <c r="F906" s="418"/>
    </row>
    <row r="907" spans="1:6">
      <c r="A907" s="409"/>
      <c r="B907" s="413" t="s">
        <v>11287</v>
      </c>
      <c r="C907" s="411"/>
      <c r="D907" s="418"/>
      <c r="E907" s="418"/>
      <c r="F907" s="418"/>
    </row>
    <row r="908" spans="1:6" ht="30">
      <c r="A908" s="414">
        <v>95601</v>
      </c>
      <c r="B908" s="415" t="s">
        <v>10662</v>
      </c>
      <c r="C908" s="416" t="s">
        <v>5390</v>
      </c>
      <c r="D908" s="417">
        <v>5.6600000000000019</v>
      </c>
      <c r="E908" s="417">
        <v>13.53</v>
      </c>
      <c r="F908" s="417">
        <v>19.190000000000001</v>
      </c>
    </row>
    <row r="909" spans="1:6" ht="30">
      <c r="A909" s="414">
        <v>95602</v>
      </c>
      <c r="B909" s="415" t="s">
        <v>10663</v>
      </c>
      <c r="C909" s="416" t="s">
        <v>5390</v>
      </c>
      <c r="D909" s="417">
        <v>9.120000000000001</v>
      </c>
      <c r="E909" s="417">
        <v>21.59</v>
      </c>
      <c r="F909" s="417">
        <v>30.71</v>
      </c>
    </row>
    <row r="910" spans="1:6" ht="30">
      <c r="A910" s="414">
        <v>95603</v>
      </c>
      <c r="B910" s="415" t="s">
        <v>10664</v>
      </c>
      <c r="C910" s="416" t="s">
        <v>5390</v>
      </c>
      <c r="D910" s="417">
        <v>15.61</v>
      </c>
      <c r="E910" s="417">
        <v>36.79</v>
      </c>
      <c r="F910" s="417">
        <v>52.4</v>
      </c>
    </row>
    <row r="911" spans="1:6" ht="30">
      <c r="A911" s="414">
        <v>95604</v>
      </c>
      <c r="B911" s="415" t="s">
        <v>10665</v>
      </c>
      <c r="C911" s="416" t="s">
        <v>5390</v>
      </c>
      <c r="D911" s="417">
        <v>24.269999999999996</v>
      </c>
      <c r="E911" s="417">
        <v>57.06</v>
      </c>
      <c r="F911" s="417">
        <v>81.33</v>
      </c>
    </row>
    <row r="912" spans="1:6" ht="30">
      <c r="A912" s="414">
        <v>95605</v>
      </c>
      <c r="B912" s="415" t="s">
        <v>10666</v>
      </c>
      <c r="C912" s="416" t="s">
        <v>5390</v>
      </c>
      <c r="D912" s="417">
        <v>44.64</v>
      </c>
      <c r="E912" s="417">
        <v>104.71</v>
      </c>
      <c r="F912" s="417">
        <v>149.35</v>
      </c>
    </row>
    <row r="913" spans="1:6" ht="30">
      <c r="A913" s="414">
        <v>102521</v>
      </c>
      <c r="B913" s="415" t="s">
        <v>10670</v>
      </c>
      <c r="C913" s="416" t="s">
        <v>5390</v>
      </c>
      <c r="D913" s="417">
        <v>36.83</v>
      </c>
      <c r="E913" s="417">
        <v>86.36</v>
      </c>
      <c r="F913" s="417">
        <v>123.19</v>
      </c>
    </row>
    <row r="914" spans="1:6" ht="30">
      <c r="A914" s="414">
        <v>102522</v>
      </c>
      <c r="B914" s="415" t="s">
        <v>10671</v>
      </c>
      <c r="C914" s="416" t="s">
        <v>5390</v>
      </c>
      <c r="D914" s="417">
        <v>54.050000000000011</v>
      </c>
      <c r="E914" s="417">
        <v>126.69</v>
      </c>
      <c r="F914" s="417">
        <v>180.74</v>
      </c>
    </row>
    <row r="915" spans="1:6" ht="30">
      <c r="A915" s="414">
        <v>102523</v>
      </c>
      <c r="B915" s="415" t="s">
        <v>10672</v>
      </c>
      <c r="C915" s="416" t="s">
        <v>5390</v>
      </c>
      <c r="D915" s="417">
        <v>71.300000000000011</v>
      </c>
      <c r="E915" s="417">
        <v>166.98</v>
      </c>
      <c r="F915" s="417">
        <v>238.28</v>
      </c>
    </row>
    <row r="916" spans="1:6">
      <c r="A916" s="409"/>
      <c r="B916" s="413" t="s">
        <v>5918</v>
      </c>
      <c r="C916" s="411"/>
      <c r="D916" s="418"/>
      <c r="E916" s="418"/>
      <c r="F916" s="418"/>
    </row>
    <row r="917" spans="1:6" ht="30">
      <c r="A917" s="414">
        <v>101173</v>
      </c>
      <c r="B917" s="415" t="s">
        <v>5919</v>
      </c>
      <c r="C917" s="416" t="s">
        <v>5421</v>
      </c>
      <c r="D917" s="417">
        <v>37.22</v>
      </c>
      <c r="E917" s="417">
        <v>26.42</v>
      </c>
      <c r="F917" s="417">
        <v>63.64</v>
      </c>
    </row>
    <row r="918" spans="1:6" ht="30">
      <c r="A918" s="414">
        <v>101174</v>
      </c>
      <c r="B918" s="415" t="s">
        <v>5920</v>
      </c>
      <c r="C918" s="416" t="s">
        <v>5421</v>
      </c>
      <c r="D918" s="417">
        <v>48.98</v>
      </c>
      <c r="E918" s="417">
        <v>40.98</v>
      </c>
      <c r="F918" s="417">
        <v>89.96</v>
      </c>
    </row>
    <row r="919" spans="1:6" ht="30">
      <c r="A919" s="414">
        <v>101175</v>
      </c>
      <c r="B919" s="415" t="s">
        <v>5921</v>
      </c>
      <c r="C919" s="416" t="s">
        <v>5421</v>
      </c>
      <c r="D919" s="417">
        <v>67.06</v>
      </c>
      <c r="E919" s="417">
        <v>55.71</v>
      </c>
      <c r="F919" s="417">
        <v>122.77</v>
      </c>
    </row>
    <row r="920" spans="1:6" ht="30">
      <c r="A920" s="414">
        <v>101176</v>
      </c>
      <c r="B920" s="415" t="s">
        <v>5922</v>
      </c>
      <c r="C920" s="416" t="s">
        <v>5421</v>
      </c>
      <c r="D920" s="417">
        <v>91.330000000000013</v>
      </c>
      <c r="E920" s="417">
        <v>61.73</v>
      </c>
      <c r="F920" s="417">
        <v>153.06</v>
      </c>
    </row>
    <row r="921" spans="1:6">
      <c r="A921" s="409"/>
      <c r="B921" s="413" t="s">
        <v>5923</v>
      </c>
      <c r="C921" s="411"/>
      <c r="D921" s="418"/>
      <c r="E921" s="418"/>
      <c r="F921" s="418"/>
    </row>
    <row r="922" spans="1:6" ht="45">
      <c r="A922" s="414">
        <v>100651</v>
      </c>
      <c r="B922" s="415" t="s">
        <v>5924</v>
      </c>
      <c r="C922" s="416" t="s">
        <v>5421</v>
      </c>
      <c r="D922" s="417">
        <v>116.97999999999999</v>
      </c>
      <c r="E922" s="417">
        <v>13.18</v>
      </c>
      <c r="F922" s="417">
        <v>130.16</v>
      </c>
    </row>
    <row r="923" spans="1:6" ht="45">
      <c r="A923" s="414">
        <v>100652</v>
      </c>
      <c r="B923" s="415" t="s">
        <v>5925</v>
      </c>
      <c r="C923" s="416" t="s">
        <v>5421</v>
      </c>
      <c r="D923" s="417">
        <v>222.53</v>
      </c>
      <c r="E923" s="417">
        <v>17.41</v>
      </c>
      <c r="F923" s="417">
        <v>239.94</v>
      </c>
    </row>
    <row r="924" spans="1:6" ht="45">
      <c r="A924" s="414">
        <v>100653</v>
      </c>
      <c r="B924" s="415" t="s">
        <v>5926</v>
      </c>
      <c r="C924" s="416" t="s">
        <v>5421</v>
      </c>
      <c r="D924" s="417">
        <v>370.45</v>
      </c>
      <c r="E924" s="417">
        <v>21.83</v>
      </c>
      <c r="F924" s="417">
        <v>392.28</v>
      </c>
    </row>
    <row r="925" spans="1:6" ht="45">
      <c r="A925" s="414">
        <v>100654</v>
      </c>
      <c r="B925" s="415" t="s">
        <v>5927</v>
      </c>
      <c r="C925" s="416" t="s">
        <v>5421</v>
      </c>
      <c r="D925" s="417">
        <v>504.64</v>
      </c>
      <c r="E925" s="417">
        <v>24.86</v>
      </c>
      <c r="F925" s="417">
        <v>529.5</v>
      </c>
    </row>
    <row r="926" spans="1:6" ht="45">
      <c r="A926" s="414">
        <v>100655</v>
      </c>
      <c r="B926" s="415" t="s">
        <v>5928</v>
      </c>
      <c r="C926" s="416" t="s">
        <v>5421</v>
      </c>
      <c r="D926" s="417">
        <v>588.2600000000001</v>
      </c>
      <c r="E926" s="417">
        <v>21.31</v>
      </c>
      <c r="F926" s="417">
        <v>609.57000000000005</v>
      </c>
    </row>
    <row r="927" spans="1:6">
      <c r="A927" s="409"/>
      <c r="B927" s="413" t="s">
        <v>5929</v>
      </c>
      <c r="C927" s="411"/>
      <c r="D927" s="418"/>
      <c r="E927" s="418"/>
      <c r="F927" s="418"/>
    </row>
    <row r="928" spans="1:6" ht="45">
      <c r="A928" s="414">
        <v>100896</v>
      </c>
      <c r="B928" s="415" t="s">
        <v>5930</v>
      </c>
      <c r="C928" s="416" t="s">
        <v>5421</v>
      </c>
      <c r="D928" s="417">
        <v>51.690000000000005</v>
      </c>
      <c r="E928" s="417">
        <v>6.94</v>
      </c>
      <c r="F928" s="417">
        <v>58.63</v>
      </c>
    </row>
    <row r="929" spans="1:6" ht="45">
      <c r="A929" s="414">
        <v>100899</v>
      </c>
      <c r="B929" s="415" t="s">
        <v>5933</v>
      </c>
      <c r="C929" s="416" t="s">
        <v>5421</v>
      </c>
      <c r="D929" s="417">
        <v>60.3</v>
      </c>
      <c r="E929" s="417">
        <v>27.26</v>
      </c>
      <c r="F929" s="417">
        <v>87.56</v>
      </c>
    </row>
    <row r="930" spans="1:6" ht="45">
      <c r="A930" s="414">
        <v>100897</v>
      </c>
      <c r="B930" s="415" t="s">
        <v>5931</v>
      </c>
      <c r="C930" s="416" t="s">
        <v>5421</v>
      </c>
      <c r="D930" s="417">
        <v>101.12</v>
      </c>
      <c r="E930" s="417">
        <v>8.67</v>
      </c>
      <c r="F930" s="417">
        <v>109.79</v>
      </c>
    </row>
    <row r="931" spans="1:6" ht="45">
      <c r="A931" s="414">
        <v>100898</v>
      </c>
      <c r="B931" s="415" t="s">
        <v>5932</v>
      </c>
      <c r="C931" s="416" t="s">
        <v>5421</v>
      </c>
      <c r="D931" s="417">
        <v>195.01999999999998</v>
      </c>
      <c r="E931" s="417">
        <v>10.68</v>
      </c>
      <c r="F931" s="417">
        <v>205.7</v>
      </c>
    </row>
    <row r="932" spans="1:6" ht="45">
      <c r="A932" s="414">
        <v>100900</v>
      </c>
      <c r="B932" s="415" t="s">
        <v>5934</v>
      </c>
      <c r="C932" s="416" t="s">
        <v>5421</v>
      </c>
      <c r="D932" s="417">
        <v>221.41000000000003</v>
      </c>
      <c r="E932" s="417">
        <v>14.39</v>
      </c>
      <c r="F932" s="417">
        <v>235.8</v>
      </c>
    </row>
    <row r="933" spans="1:6">
      <c r="A933" s="409"/>
      <c r="B933" s="413" t="s">
        <v>5935</v>
      </c>
      <c r="C933" s="411"/>
      <c r="D933" s="418"/>
      <c r="E933" s="418"/>
      <c r="F933" s="418"/>
    </row>
    <row r="934" spans="1:6" ht="30">
      <c r="A934" s="414">
        <v>100656</v>
      </c>
      <c r="B934" s="415" t="s">
        <v>5936</v>
      </c>
      <c r="C934" s="416" t="s">
        <v>5421</v>
      </c>
      <c r="D934" s="417">
        <v>98.79</v>
      </c>
      <c r="E934" s="417">
        <v>13.39</v>
      </c>
      <c r="F934" s="417">
        <v>112.18</v>
      </c>
    </row>
    <row r="935" spans="1:6" ht="30">
      <c r="A935" s="414">
        <v>100657</v>
      </c>
      <c r="B935" s="415" t="s">
        <v>5937</v>
      </c>
      <c r="C935" s="416" t="s">
        <v>5421</v>
      </c>
      <c r="D935" s="417">
        <v>130.22999999999999</v>
      </c>
      <c r="E935" s="417">
        <v>14.09</v>
      </c>
      <c r="F935" s="417">
        <v>144.32</v>
      </c>
    </row>
    <row r="936" spans="1:6" ht="30">
      <c r="A936" s="414">
        <v>100658</v>
      </c>
      <c r="B936" s="415" t="s">
        <v>5938</v>
      </c>
      <c r="C936" s="416" t="s">
        <v>5421</v>
      </c>
      <c r="D936" s="417">
        <v>311.81</v>
      </c>
      <c r="E936" s="417">
        <v>19.14</v>
      </c>
      <c r="F936" s="417">
        <v>330.95</v>
      </c>
    </row>
    <row r="937" spans="1:6">
      <c r="A937" s="409"/>
      <c r="B937" s="413" t="s">
        <v>5939</v>
      </c>
      <c r="C937" s="411"/>
      <c r="D937" s="418"/>
      <c r="E937" s="418"/>
      <c r="F937" s="418"/>
    </row>
    <row r="938" spans="1:6" ht="30">
      <c r="A938" s="414">
        <v>100889</v>
      </c>
      <c r="B938" s="415" t="s">
        <v>5940</v>
      </c>
      <c r="C938" s="416" t="s">
        <v>5817</v>
      </c>
      <c r="D938" s="417">
        <v>14.67</v>
      </c>
      <c r="E938" s="417">
        <v>0.42</v>
      </c>
      <c r="F938" s="417">
        <v>15.09</v>
      </c>
    </row>
    <row r="939" spans="1:6" ht="30">
      <c r="A939" s="414">
        <v>100890</v>
      </c>
      <c r="B939" s="415" t="s">
        <v>5941</v>
      </c>
      <c r="C939" s="416" t="s">
        <v>5817</v>
      </c>
      <c r="D939" s="417">
        <v>14.58</v>
      </c>
      <c r="E939" s="417">
        <v>0.33</v>
      </c>
      <c r="F939" s="417">
        <v>14.91</v>
      </c>
    </row>
    <row r="940" spans="1:6" ht="30">
      <c r="A940" s="414">
        <v>100892</v>
      </c>
      <c r="B940" s="415" t="s">
        <v>5942</v>
      </c>
      <c r="C940" s="416" t="s">
        <v>5817</v>
      </c>
      <c r="D940" s="417">
        <v>13.72</v>
      </c>
      <c r="E940" s="417">
        <v>0.67</v>
      </c>
      <c r="F940" s="417">
        <v>14.39</v>
      </c>
    </row>
    <row r="941" spans="1:6" ht="30">
      <c r="A941" s="414">
        <v>100893</v>
      </c>
      <c r="B941" s="415" t="s">
        <v>5943</v>
      </c>
      <c r="C941" s="416" t="s">
        <v>5817</v>
      </c>
      <c r="D941" s="417">
        <v>13.629999999999999</v>
      </c>
      <c r="E941" s="417">
        <v>0.56999999999999995</v>
      </c>
      <c r="F941" s="417">
        <v>14.2</v>
      </c>
    </row>
    <row r="942" spans="1:6" ht="30">
      <c r="A942" s="414">
        <v>100894</v>
      </c>
      <c r="B942" s="415" t="s">
        <v>5944</v>
      </c>
      <c r="C942" s="416" t="s">
        <v>5817</v>
      </c>
      <c r="D942" s="417">
        <v>13.58</v>
      </c>
      <c r="E942" s="417">
        <v>0.49</v>
      </c>
      <c r="F942" s="417">
        <v>14.07</v>
      </c>
    </row>
    <row r="943" spans="1:6">
      <c r="A943" s="414">
        <v>95607</v>
      </c>
      <c r="B943" s="415" t="s">
        <v>10667</v>
      </c>
      <c r="C943" s="416" t="s">
        <v>5390</v>
      </c>
      <c r="D943" s="417">
        <v>12.420000000000002</v>
      </c>
      <c r="E943" s="417">
        <v>10.34</v>
      </c>
      <c r="F943" s="417">
        <v>22.76</v>
      </c>
    </row>
    <row r="944" spans="1:6" ht="30">
      <c r="A944" s="414">
        <v>95608</v>
      </c>
      <c r="B944" s="415" t="s">
        <v>10668</v>
      </c>
      <c r="C944" s="416" t="s">
        <v>5390</v>
      </c>
      <c r="D944" s="417">
        <v>18.040000000000003</v>
      </c>
      <c r="E944" s="417">
        <v>14.98</v>
      </c>
      <c r="F944" s="417">
        <v>33.020000000000003</v>
      </c>
    </row>
    <row r="945" spans="1:6" ht="30">
      <c r="A945" s="414">
        <v>95609</v>
      </c>
      <c r="B945" s="415" t="s">
        <v>10669</v>
      </c>
      <c r="C945" s="416" t="s">
        <v>5390</v>
      </c>
      <c r="D945" s="417">
        <v>22.87</v>
      </c>
      <c r="E945" s="417">
        <v>19.010000000000002</v>
      </c>
      <c r="F945" s="417">
        <v>41.88</v>
      </c>
    </row>
    <row r="946" spans="1:6">
      <c r="A946" s="409"/>
      <c r="B946" s="413" t="s">
        <v>11288</v>
      </c>
      <c r="C946" s="411"/>
      <c r="D946" s="418"/>
      <c r="E946" s="418"/>
      <c r="F946" s="418"/>
    </row>
    <row r="947" spans="1:6">
      <c r="A947" s="409"/>
      <c r="B947" s="413" t="s">
        <v>11797</v>
      </c>
      <c r="C947" s="411"/>
      <c r="D947" s="418"/>
      <c r="E947" s="418"/>
      <c r="F947" s="418"/>
    </row>
    <row r="948" spans="1:6" ht="30">
      <c r="A948" s="414">
        <v>101096</v>
      </c>
      <c r="B948" s="415" t="s">
        <v>5945</v>
      </c>
      <c r="C948" s="416" t="s">
        <v>5435</v>
      </c>
      <c r="D948" s="417">
        <v>721.2299999999999</v>
      </c>
      <c r="E948" s="417">
        <v>538.6</v>
      </c>
      <c r="F948" s="417">
        <v>1259.83</v>
      </c>
    </row>
    <row r="949" spans="1:6" ht="30">
      <c r="A949" s="414">
        <v>101097</v>
      </c>
      <c r="B949" s="415" t="s">
        <v>5946</v>
      </c>
      <c r="C949" s="416" t="s">
        <v>5435</v>
      </c>
      <c r="D949" s="417">
        <v>706.12000000000012</v>
      </c>
      <c r="E949" s="417">
        <v>482.3</v>
      </c>
      <c r="F949" s="417">
        <v>1188.42</v>
      </c>
    </row>
    <row r="950" spans="1:6" ht="30">
      <c r="A950" s="414">
        <v>101098</v>
      </c>
      <c r="B950" s="415" t="s">
        <v>5947</v>
      </c>
      <c r="C950" s="416" t="s">
        <v>5435</v>
      </c>
      <c r="D950" s="417">
        <v>693.17000000000007</v>
      </c>
      <c r="E950" s="417">
        <v>403.72</v>
      </c>
      <c r="F950" s="417">
        <v>1096.8900000000001</v>
      </c>
    </row>
    <row r="951" spans="1:6" ht="30">
      <c r="A951" s="414">
        <v>101099</v>
      </c>
      <c r="B951" s="415" t="s">
        <v>5948</v>
      </c>
      <c r="C951" s="416" t="s">
        <v>5435</v>
      </c>
      <c r="D951" s="417">
        <v>649.56999999999994</v>
      </c>
      <c r="E951" s="417">
        <v>351.73</v>
      </c>
      <c r="F951" s="417">
        <v>1001.3</v>
      </c>
    </row>
    <row r="952" spans="1:6" ht="30">
      <c r="A952" s="414">
        <v>101100</v>
      </c>
      <c r="B952" s="415" t="s">
        <v>5949</v>
      </c>
      <c r="C952" s="416" t="s">
        <v>5435</v>
      </c>
      <c r="D952" s="417">
        <v>730.53</v>
      </c>
      <c r="E952" s="417">
        <v>170.34</v>
      </c>
      <c r="F952" s="417">
        <v>900.87</v>
      </c>
    </row>
    <row r="953" spans="1:6" ht="30">
      <c r="A953" s="414">
        <v>101101</v>
      </c>
      <c r="B953" s="415" t="s">
        <v>5950</v>
      </c>
      <c r="C953" s="416" t="s">
        <v>5435</v>
      </c>
      <c r="D953" s="417">
        <v>716.91</v>
      </c>
      <c r="E953" s="417">
        <v>161.4</v>
      </c>
      <c r="F953" s="417">
        <v>878.31</v>
      </c>
    </row>
    <row r="954" spans="1:6" ht="30">
      <c r="A954" s="414">
        <v>101102</v>
      </c>
      <c r="B954" s="415" t="s">
        <v>5951</v>
      </c>
      <c r="C954" s="416" t="s">
        <v>5435</v>
      </c>
      <c r="D954" s="417">
        <v>706.72</v>
      </c>
      <c r="E954" s="417">
        <v>147.44999999999999</v>
      </c>
      <c r="F954" s="417">
        <v>854.17</v>
      </c>
    </row>
    <row r="955" spans="1:6" ht="30">
      <c r="A955" s="414">
        <v>101103</v>
      </c>
      <c r="B955" s="415" t="s">
        <v>5952</v>
      </c>
      <c r="C955" s="416" t="s">
        <v>5435</v>
      </c>
      <c r="D955" s="417">
        <v>664.92000000000007</v>
      </c>
      <c r="E955" s="417">
        <v>137.43</v>
      </c>
      <c r="F955" s="417">
        <v>802.35</v>
      </c>
    </row>
    <row r="956" spans="1:6">
      <c r="A956" s="409"/>
      <c r="B956" s="413" t="s">
        <v>11289</v>
      </c>
      <c r="C956" s="411"/>
      <c r="D956" s="418"/>
      <c r="E956" s="418"/>
      <c r="F956" s="418"/>
    </row>
    <row r="957" spans="1:6" ht="45">
      <c r="A957" s="414">
        <v>101104</v>
      </c>
      <c r="B957" s="415" t="s">
        <v>5953</v>
      </c>
      <c r="C957" s="416" t="s">
        <v>5435</v>
      </c>
      <c r="D957" s="417">
        <v>774.54000000000008</v>
      </c>
      <c r="E957" s="417">
        <v>442.87</v>
      </c>
      <c r="F957" s="417">
        <v>1217.4100000000001</v>
      </c>
    </row>
    <row r="958" spans="1:6" ht="45">
      <c r="A958" s="414">
        <v>101105</v>
      </c>
      <c r="B958" s="415" t="s">
        <v>5954</v>
      </c>
      <c r="C958" s="416" t="s">
        <v>5435</v>
      </c>
      <c r="D958" s="417">
        <v>758.66000000000008</v>
      </c>
      <c r="E958" s="417">
        <v>388.28</v>
      </c>
      <c r="F958" s="417">
        <v>1146.94</v>
      </c>
    </row>
    <row r="959" spans="1:6" ht="45">
      <c r="A959" s="414">
        <v>101106</v>
      </c>
      <c r="B959" s="415" t="s">
        <v>5955</v>
      </c>
      <c r="C959" s="416" t="s">
        <v>5435</v>
      </c>
      <c r="D959" s="417">
        <v>744.68999999999994</v>
      </c>
      <c r="E959" s="417">
        <v>312.64</v>
      </c>
      <c r="F959" s="417">
        <v>1057.33</v>
      </c>
    </row>
    <row r="960" spans="1:6" ht="45">
      <c r="A960" s="414">
        <v>101107</v>
      </c>
      <c r="B960" s="415" t="s">
        <v>5956</v>
      </c>
      <c r="C960" s="416" t="s">
        <v>5435</v>
      </c>
      <c r="D960" s="417">
        <v>699.48</v>
      </c>
      <c r="E960" s="417">
        <v>264.12</v>
      </c>
      <c r="F960" s="417">
        <v>963.6</v>
      </c>
    </row>
    <row r="961" spans="1:6" ht="45">
      <c r="A961" s="414">
        <v>101108</v>
      </c>
      <c r="B961" s="415" t="s">
        <v>5957</v>
      </c>
      <c r="C961" s="416" t="s">
        <v>5435</v>
      </c>
      <c r="D961" s="417">
        <v>783.65</v>
      </c>
      <c r="E961" s="417">
        <v>68.61</v>
      </c>
      <c r="F961" s="417">
        <v>852.26</v>
      </c>
    </row>
    <row r="962" spans="1:6" ht="45">
      <c r="A962" s="414">
        <v>101109</v>
      </c>
      <c r="B962" s="415" t="s">
        <v>5958</v>
      </c>
      <c r="C962" s="416" t="s">
        <v>5435</v>
      </c>
      <c r="D962" s="417">
        <v>769.30000000000007</v>
      </c>
      <c r="E962" s="417">
        <v>61.67</v>
      </c>
      <c r="F962" s="417">
        <v>830.97</v>
      </c>
    </row>
    <row r="963" spans="1:6" ht="45">
      <c r="A963" s="414">
        <v>101110</v>
      </c>
      <c r="B963" s="415" t="s">
        <v>5959</v>
      </c>
      <c r="C963" s="416" t="s">
        <v>5435</v>
      </c>
      <c r="D963" s="417">
        <v>758.08</v>
      </c>
      <c r="E963" s="417">
        <v>51.36</v>
      </c>
      <c r="F963" s="417">
        <v>809.44</v>
      </c>
    </row>
    <row r="964" spans="1:6" ht="45">
      <c r="A964" s="414">
        <v>101111</v>
      </c>
      <c r="B964" s="415" t="s">
        <v>5960</v>
      </c>
      <c r="C964" s="416" t="s">
        <v>5435</v>
      </c>
      <c r="D964" s="417">
        <v>714.7</v>
      </c>
      <c r="E964" s="417">
        <v>45.49</v>
      </c>
      <c r="F964" s="417">
        <v>760.19</v>
      </c>
    </row>
    <row r="965" spans="1:6">
      <c r="A965" s="409"/>
      <c r="B965" s="413" t="s">
        <v>11290</v>
      </c>
      <c r="C965" s="411"/>
      <c r="D965" s="418"/>
      <c r="E965" s="418"/>
      <c r="F965" s="418"/>
    </row>
    <row r="966" spans="1:6" ht="30">
      <c r="A966" s="414">
        <v>101112</v>
      </c>
      <c r="B966" s="415" t="s">
        <v>5961</v>
      </c>
      <c r="C966" s="416" t="s">
        <v>5435</v>
      </c>
      <c r="D966" s="417">
        <v>550.47</v>
      </c>
      <c r="E966" s="417">
        <v>327.39999999999998</v>
      </c>
      <c r="F966" s="417">
        <v>877.87</v>
      </c>
    </row>
    <row r="967" spans="1:6" ht="30">
      <c r="A967" s="414">
        <v>101113</v>
      </c>
      <c r="B967" s="415" t="s">
        <v>5962</v>
      </c>
      <c r="C967" s="416" t="s">
        <v>5435</v>
      </c>
      <c r="D967" s="417">
        <v>606.08999999999992</v>
      </c>
      <c r="E967" s="417">
        <v>234.05</v>
      </c>
      <c r="F967" s="417">
        <v>840.14</v>
      </c>
    </row>
    <row r="968" spans="1:6">
      <c r="A968" s="409"/>
      <c r="B968" s="413" t="s">
        <v>5963</v>
      </c>
      <c r="C968" s="411"/>
      <c r="D968" s="418"/>
      <c r="E968" s="418"/>
      <c r="F968" s="418"/>
    </row>
    <row r="969" spans="1:6">
      <c r="A969" s="409"/>
      <c r="B969" s="413" t="s">
        <v>11291</v>
      </c>
      <c r="C969" s="411"/>
      <c r="D969" s="418"/>
      <c r="E969" s="418"/>
      <c r="F969" s="418"/>
    </row>
    <row r="970" spans="1:6" ht="30">
      <c r="A970" s="414">
        <v>97083</v>
      </c>
      <c r="B970" s="415" t="s">
        <v>10674</v>
      </c>
      <c r="C970" s="416" t="s">
        <v>98</v>
      </c>
      <c r="D970" s="417">
        <v>1.17</v>
      </c>
      <c r="E970" s="417">
        <v>2.7</v>
      </c>
      <c r="F970" s="417">
        <v>3.87</v>
      </c>
    </row>
    <row r="971" spans="1:6" ht="30">
      <c r="A971" s="414">
        <v>97084</v>
      </c>
      <c r="B971" s="415" t="s">
        <v>10675</v>
      </c>
      <c r="C971" s="416" t="s">
        <v>98</v>
      </c>
      <c r="D971" s="417">
        <v>0.22000000000000008</v>
      </c>
      <c r="E971" s="417">
        <v>0.57999999999999996</v>
      </c>
      <c r="F971" s="417">
        <v>0.8</v>
      </c>
    </row>
    <row r="972" spans="1:6" ht="30">
      <c r="A972" s="414">
        <v>97087</v>
      </c>
      <c r="B972" s="415" t="s">
        <v>10677</v>
      </c>
      <c r="C972" s="416" t="s">
        <v>98</v>
      </c>
      <c r="D972" s="417">
        <v>2.8</v>
      </c>
      <c r="E972" s="417">
        <v>0.41</v>
      </c>
      <c r="F972" s="417">
        <v>3.21</v>
      </c>
    </row>
    <row r="973" spans="1:6" ht="30">
      <c r="A973" s="414">
        <v>97086</v>
      </c>
      <c r="B973" s="415" t="s">
        <v>10676</v>
      </c>
      <c r="C973" s="416" t="s">
        <v>98</v>
      </c>
      <c r="D973" s="417">
        <v>68.47</v>
      </c>
      <c r="E973" s="417">
        <v>84.72</v>
      </c>
      <c r="F973" s="417">
        <v>153.19</v>
      </c>
    </row>
    <row r="974" spans="1:6" ht="30">
      <c r="A974" s="414">
        <v>97088</v>
      </c>
      <c r="B974" s="415" t="s">
        <v>10678</v>
      </c>
      <c r="C974" s="416" t="s">
        <v>5817</v>
      </c>
      <c r="D974" s="417">
        <v>19.62</v>
      </c>
      <c r="E974" s="417">
        <v>1.27</v>
      </c>
      <c r="F974" s="417">
        <v>20.89</v>
      </c>
    </row>
    <row r="975" spans="1:6" ht="30">
      <c r="A975" s="414">
        <v>97089</v>
      </c>
      <c r="B975" s="415" t="s">
        <v>10679</v>
      </c>
      <c r="C975" s="416" t="s">
        <v>5817</v>
      </c>
      <c r="D975" s="417">
        <v>18</v>
      </c>
      <c r="E975" s="417">
        <v>1.0900000000000001</v>
      </c>
      <c r="F975" s="417">
        <v>19.09</v>
      </c>
    </row>
    <row r="976" spans="1:6" ht="30">
      <c r="A976" s="414">
        <v>97090</v>
      </c>
      <c r="B976" s="415" t="s">
        <v>10680</v>
      </c>
      <c r="C976" s="416" t="s">
        <v>5817</v>
      </c>
      <c r="D976" s="417">
        <v>17.809999999999999</v>
      </c>
      <c r="E976" s="417">
        <v>0.92</v>
      </c>
      <c r="F976" s="417">
        <v>18.73</v>
      </c>
    </row>
    <row r="977" spans="1:6" ht="30">
      <c r="A977" s="414">
        <v>97091</v>
      </c>
      <c r="B977" s="415" t="s">
        <v>10681</v>
      </c>
      <c r="C977" s="416" t="s">
        <v>5817</v>
      </c>
      <c r="D977" s="417">
        <v>17.3</v>
      </c>
      <c r="E977" s="417">
        <v>0.84</v>
      </c>
      <c r="F977" s="417">
        <v>18.14</v>
      </c>
    </row>
    <row r="978" spans="1:6" ht="30">
      <c r="A978" s="414">
        <v>97092</v>
      </c>
      <c r="B978" s="415" t="s">
        <v>10682</v>
      </c>
      <c r="C978" s="416" t="s">
        <v>5817</v>
      </c>
      <c r="D978" s="417">
        <v>16.850000000000001</v>
      </c>
      <c r="E978" s="417">
        <v>0.7</v>
      </c>
      <c r="F978" s="417">
        <v>17.55</v>
      </c>
    </row>
    <row r="979" spans="1:6" ht="30">
      <c r="A979" s="414">
        <v>97093</v>
      </c>
      <c r="B979" s="415" t="s">
        <v>10683</v>
      </c>
      <c r="C979" s="416" t="s">
        <v>5817</v>
      </c>
      <c r="D979" s="417">
        <v>15.900000000000002</v>
      </c>
      <c r="E979" s="417">
        <v>0.54</v>
      </c>
      <c r="F979" s="417">
        <v>16.440000000000001</v>
      </c>
    </row>
    <row r="980" spans="1:6" ht="30">
      <c r="A980" s="414">
        <v>97096</v>
      </c>
      <c r="B980" s="415" t="s">
        <v>10684</v>
      </c>
      <c r="C980" s="416" t="s">
        <v>5435</v>
      </c>
      <c r="D980" s="417">
        <v>501.81000000000006</v>
      </c>
      <c r="E980" s="417">
        <v>17.28</v>
      </c>
      <c r="F980" s="417">
        <v>519.09</v>
      </c>
    </row>
    <row r="981" spans="1:6" ht="30">
      <c r="A981" s="414">
        <v>97101</v>
      </c>
      <c r="B981" s="415" t="s">
        <v>10686</v>
      </c>
      <c r="C981" s="416" t="s">
        <v>98</v>
      </c>
      <c r="D981" s="417">
        <v>151.53000000000003</v>
      </c>
      <c r="E981" s="417">
        <v>21.08</v>
      </c>
      <c r="F981" s="417">
        <v>172.61</v>
      </c>
    </row>
    <row r="982" spans="1:6" ht="30">
      <c r="A982" s="414">
        <v>97102</v>
      </c>
      <c r="B982" s="415" t="s">
        <v>10687</v>
      </c>
      <c r="C982" s="416" t="s">
        <v>98</v>
      </c>
      <c r="D982" s="417">
        <v>191.54999999999998</v>
      </c>
      <c r="E982" s="417">
        <v>23.77</v>
      </c>
      <c r="F982" s="417">
        <v>215.32</v>
      </c>
    </row>
    <row r="983" spans="1:6" ht="30">
      <c r="A983" s="414">
        <v>97103</v>
      </c>
      <c r="B983" s="415" t="s">
        <v>10688</v>
      </c>
      <c r="C983" s="416" t="s">
        <v>98</v>
      </c>
      <c r="D983" s="417">
        <v>226.84</v>
      </c>
      <c r="E983" s="417">
        <v>26.51</v>
      </c>
      <c r="F983" s="417">
        <v>253.35</v>
      </c>
    </row>
    <row r="984" spans="1:6" ht="30">
      <c r="A984" s="414">
        <v>103072</v>
      </c>
      <c r="B984" s="415" t="s">
        <v>10689</v>
      </c>
      <c r="C984" s="416" t="s">
        <v>98</v>
      </c>
      <c r="D984" s="417">
        <v>270.93</v>
      </c>
      <c r="E984" s="417">
        <v>29.18</v>
      </c>
      <c r="F984" s="417">
        <v>300.11</v>
      </c>
    </row>
    <row r="985" spans="1:6" ht="30">
      <c r="A985" s="414">
        <v>103073</v>
      </c>
      <c r="B985" s="415" t="s">
        <v>10690</v>
      </c>
      <c r="C985" s="416" t="s">
        <v>98</v>
      </c>
      <c r="D985" s="417">
        <v>335.02</v>
      </c>
      <c r="E985" s="417">
        <v>32.25</v>
      </c>
      <c r="F985" s="417">
        <v>367.27</v>
      </c>
    </row>
    <row r="986" spans="1:6">
      <c r="A986" s="409"/>
      <c r="B986" s="413" t="s">
        <v>11292</v>
      </c>
      <c r="C986" s="411"/>
      <c r="D986" s="418"/>
      <c r="E986" s="418"/>
      <c r="F986" s="418"/>
    </row>
    <row r="987" spans="1:6" ht="30">
      <c r="A987" s="414">
        <v>103076</v>
      </c>
      <c r="B987" s="415" t="s">
        <v>10693</v>
      </c>
      <c r="C987" s="416" t="s">
        <v>98</v>
      </c>
      <c r="D987" s="417">
        <v>132.49</v>
      </c>
      <c r="E987" s="417">
        <v>18.63</v>
      </c>
      <c r="F987" s="417">
        <v>151.12</v>
      </c>
    </row>
    <row r="988" spans="1:6" ht="30">
      <c r="A988" s="414">
        <v>103077</v>
      </c>
      <c r="B988" s="415" t="s">
        <v>10694</v>
      </c>
      <c r="C988" s="416" t="s">
        <v>98</v>
      </c>
      <c r="D988" s="417">
        <v>172.51000000000002</v>
      </c>
      <c r="E988" s="417">
        <v>21.32</v>
      </c>
      <c r="F988" s="417">
        <v>193.83</v>
      </c>
    </row>
    <row r="989" spans="1:6" ht="30">
      <c r="A989" s="414">
        <v>103078</v>
      </c>
      <c r="B989" s="415" t="s">
        <v>10695</v>
      </c>
      <c r="C989" s="416" t="s">
        <v>98</v>
      </c>
      <c r="D989" s="417">
        <v>207.8</v>
      </c>
      <c r="E989" s="417">
        <v>24.06</v>
      </c>
      <c r="F989" s="417">
        <v>231.86</v>
      </c>
    </row>
    <row r="990" spans="1:6" ht="30">
      <c r="A990" s="414">
        <v>103079</v>
      </c>
      <c r="B990" s="415" t="s">
        <v>10696</v>
      </c>
      <c r="C990" s="416" t="s">
        <v>98</v>
      </c>
      <c r="D990" s="417">
        <v>251.89000000000001</v>
      </c>
      <c r="E990" s="417">
        <v>26.73</v>
      </c>
      <c r="F990" s="417">
        <v>278.62</v>
      </c>
    </row>
    <row r="991" spans="1:6" ht="30">
      <c r="A991" s="414">
        <v>103080</v>
      </c>
      <c r="B991" s="415" t="s">
        <v>10697</v>
      </c>
      <c r="C991" s="416" t="s">
        <v>98</v>
      </c>
      <c r="D991" s="417">
        <v>315.98999999999995</v>
      </c>
      <c r="E991" s="417">
        <v>29.79</v>
      </c>
      <c r="F991" s="417">
        <v>345.78</v>
      </c>
    </row>
    <row r="992" spans="1:6">
      <c r="A992" s="409"/>
      <c r="B992" s="413" t="s">
        <v>11293</v>
      </c>
      <c r="C992" s="411"/>
      <c r="D992" s="418"/>
      <c r="E992" s="418"/>
      <c r="F992" s="418"/>
    </row>
    <row r="993" spans="1:6" ht="30">
      <c r="A993" s="414">
        <v>100341</v>
      </c>
      <c r="B993" s="415" t="s">
        <v>5964</v>
      </c>
      <c r="C993" s="416" t="s">
        <v>98</v>
      </c>
      <c r="D993" s="417">
        <v>22.220000000000002</v>
      </c>
      <c r="E993" s="417">
        <v>16.73</v>
      </c>
      <c r="F993" s="417">
        <v>38.950000000000003</v>
      </c>
    </row>
    <row r="994" spans="1:6" ht="30">
      <c r="A994" s="414">
        <v>100342</v>
      </c>
      <c r="B994" s="415" t="s">
        <v>5965</v>
      </c>
      <c r="C994" s="416" t="s">
        <v>5817</v>
      </c>
      <c r="D994" s="417">
        <v>11.71</v>
      </c>
      <c r="E994" s="417">
        <v>3.8</v>
      </c>
      <c r="F994" s="417">
        <v>15.51</v>
      </c>
    </row>
    <row r="995" spans="1:6" ht="30">
      <c r="A995" s="414">
        <v>100343</v>
      </c>
      <c r="B995" s="415" t="s">
        <v>5966</v>
      </c>
      <c r="C995" s="416" t="s">
        <v>5817</v>
      </c>
      <c r="D995" s="417">
        <v>11.7</v>
      </c>
      <c r="E995" s="417">
        <v>2.64</v>
      </c>
      <c r="F995" s="417">
        <v>14.34</v>
      </c>
    </row>
    <row r="996" spans="1:6" ht="30">
      <c r="A996" s="414">
        <v>100344</v>
      </c>
      <c r="B996" s="415" t="s">
        <v>5967</v>
      </c>
      <c r="C996" s="416" t="s">
        <v>5817</v>
      </c>
      <c r="D996" s="417">
        <v>10.82</v>
      </c>
      <c r="E996" s="417">
        <v>1.88</v>
      </c>
      <c r="F996" s="417">
        <v>12.7</v>
      </c>
    </row>
    <row r="997" spans="1:6" ht="30">
      <c r="A997" s="414">
        <v>100345</v>
      </c>
      <c r="B997" s="415" t="s">
        <v>5968</v>
      </c>
      <c r="C997" s="416" t="s">
        <v>5817</v>
      </c>
      <c r="D997" s="417">
        <v>9.36</v>
      </c>
      <c r="E997" s="417">
        <v>1.34</v>
      </c>
      <c r="F997" s="417">
        <v>10.7</v>
      </c>
    </row>
    <row r="998" spans="1:6" ht="30">
      <c r="A998" s="414">
        <v>100346</v>
      </c>
      <c r="B998" s="415" t="s">
        <v>5969</v>
      </c>
      <c r="C998" s="416" t="s">
        <v>5817</v>
      </c>
      <c r="D998" s="417">
        <v>9.18</v>
      </c>
      <c r="E998" s="417">
        <v>0.86</v>
      </c>
      <c r="F998" s="417">
        <v>10.039999999999999</v>
      </c>
    </row>
    <row r="999" spans="1:6" ht="30">
      <c r="A999" s="414">
        <v>100347</v>
      </c>
      <c r="B999" s="415" t="s">
        <v>5970</v>
      </c>
      <c r="C999" s="416" t="s">
        <v>5817</v>
      </c>
      <c r="D999" s="417">
        <v>10.559999999999999</v>
      </c>
      <c r="E999" s="417">
        <v>0.56000000000000005</v>
      </c>
      <c r="F999" s="417">
        <v>11.12</v>
      </c>
    </row>
    <row r="1000" spans="1:6" ht="30">
      <c r="A1000" s="414">
        <v>100348</v>
      </c>
      <c r="B1000" s="415" t="s">
        <v>5971</v>
      </c>
      <c r="C1000" s="416" t="s">
        <v>5817</v>
      </c>
      <c r="D1000" s="417">
        <v>10.48</v>
      </c>
      <c r="E1000" s="417">
        <v>0.33</v>
      </c>
      <c r="F1000" s="417">
        <v>10.81</v>
      </c>
    </row>
    <row r="1001" spans="1:6" ht="30">
      <c r="A1001" s="414">
        <v>100349</v>
      </c>
      <c r="B1001" s="415" t="s">
        <v>5972</v>
      </c>
      <c r="C1001" s="416" t="s">
        <v>5435</v>
      </c>
      <c r="D1001" s="417">
        <v>524.16999999999996</v>
      </c>
      <c r="E1001" s="417">
        <v>26.75</v>
      </c>
      <c r="F1001" s="417">
        <v>550.91999999999996</v>
      </c>
    </row>
    <row r="1002" spans="1:6" ht="15.75">
      <c r="A1002" s="409"/>
      <c r="B1002" s="410" t="s">
        <v>11294</v>
      </c>
      <c r="C1002" s="411"/>
      <c r="D1002" s="418"/>
      <c r="E1002" s="418"/>
      <c r="F1002" s="418"/>
    </row>
    <row r="1003" spans="1:6">
      <c r="A1003" s="409"/>
      <c r="B1003" s="413" t="s">
        <v>11295</v>
      </c>
      <c r="C1003" s="411"/>
      <c r="D1003" s="418"/>
      <c r="E1003" s="418"/>
      <c r="F1003" s="418"/>
    </row>
    <row r="1004" spans="1:6" ht="30">
      <c r="A1004" s="414">
        <v>100341</v>
      </c>
      <c r="B1004" s="415" t="s">
        <v>5964</v>
      </c>
      <c r="C1004" s="416" t="s">
        <v>98</v>
      </c>
      <c r="D1004" s="417">
        <v>22.220000000000002</v>
      </c>
      <c r="E1004" s="417">
        <v>16.73</v>
      </c>
      <c r="F1004" s="417">
        <v>38.950000000000003</v>
      </c>
    </row>
    <row r="1005" spans="1:6">
      <c r="A1005" s="409"/>
      <c r="B1005" s="413" t="s">
        <v>11296</v>
      </c>
      <c r="C1005" s="411"/>
      <c r="D1005" s="418"/>
      <c r="E1005" s="418"/>
      <c r="F1005" s="418"/>
    </row>
    <row r="1006" spans="1:6" ht="30">
      <c r="A1006" s="414">
        <v>97086</v>
      </c>
      <c r="B1006" s="415" t="s">
        <v>10676</v>
      </c>
      <c r="C1006" s="416" t="s">
        <v>98</v>
      </c>
      <c r="D1006" s="417">
        <v>68.47</v>
      </c>
      <c r="E1006" s="417">
        <v>84.72</v>
      </c>
      <c r="F1006" s="417">
        <v>153.19</v>
      </c>
    </row>
    <row r="1007" spans="1:6">
      <c r="A1007" s="409"/>
      <c r="B1007" s="413" t="s">
        <v>11297</v>
      </c>
      <c r="C1007" s="411"/>
      <c r="D1007" s="418"/>
      <c r="E1007" s="418"/>
      <c r="F1007" s="418"/>
    </row>
    <row r="1008" spans="1:6" ht="30">
      <c r="A1008" s="414">
        <v>96528</v>
      </c>
      <c r="B1008" s="415" t="s">
        <v>5973</v>
      </c>
      <c r="C1008" s="416" t="s">
        <v>98</v>
      </c>
      <c r="D1008" s="417">
        <v>186.37</v>
      </c>
      <c r="E1008" s="417">
        <v>60.82</v>
      </c>
      <c r="F1008" s="417">
        <v>247.19</v>
      </c>
    </row>
    <row r="1009" spans="1:6" ht="30">
      <c r="A1009" s="414">
        <v>96531</v>
      </c>
      <c r="B1009" s="415" t="s">
        <v>5974</v>
      </c>
      <c r="C1009" s="416" t="s">
        <v>98</v>
      </c>
      <c r="D1009" s="417">
        <v>104.09</v>
      </c>
      <c r="E1009" s="417">
        <v>51.35</v>
      </c>
      <c r="F1009" s="417">
        <v>155.44</v>
      </c>
    </row>
    <row r="1010" spans="1:6" ht="30">
      <c r="A1010" s="414">
        <v>96534</v>
      </c>
      <c r="B1010" s="415" t="s">
        <v>5975</v>
      </c>
      <c r="C1010" s="416" t="s">
        <v>98</v>
      </c>
      <c r="D1010" s="417">
        <v>61.22</v>
      </c>
      <c r="E1010" s="417">
        <v>46.36</v>
      </c>
      <c r="F1010" s="417">
        <v>107.58</v>
      </c>
    </row>
    <row r="1011" spans="1:6" ht="30">
      <c r="A1011" s="414">
        <v>96537</v>
      </c>
      <c r="B1011" s="415" t="s">
        <v>5976</v>
      </c>
      <c r="C1011" s="416" t="s">
        <v>98</v>
      </c>
      <c r="D1011" s="417">
        <v>127.26999999999998</v>
      </c>
      <c r="E1011" s="417">
        <v>84.65</v>
      </c>
      <c r="F1011" s="417">
        <v>211.92</v>
      </c>
    </row>
    <row r="1012" spans="1:6" ht="30">
      <c r="A1012" s="414">
        <v>96540</v>
      </c>
      <c r="B1012" s="415" t="s">
        <v>5977</v>
      </c>
      <c r="C1012" s="416" t="s">
        <v>98</v>
      </c>
      <c r="D1012" s="417">
        <v>77.23</v>
      </c>
      <c r="E1012" s="417">
        <v>72.55</v>
      </c>
      <c r="F1012" s="417">
        <v>149.78</v>
      </c>
    </row>
    <row r="1013" spans="1:6">
      <c r="A1013" s="409"/>
      <c r="B1013" s="413" t="s">
        <v>11298</v>
      </c>
      <c r="C1013" s="411"/>
      <c r="D1013" s="418"/>
      <c r="E1013" s="418"/>
      <c r="F1013" s="418"/>
    </row>
    <row r="1014" spans="1:6" ht="30">
      <c r="A1014" s="414">
        <v>96529</v>
      </c>
      <c r="B1014" s="415" t="s">
        <v>5978</v>
      </c>
      <c r="C1014" s="416" t="s">
        <v>98</v>
      </c>
      <c r="D1014" s="417">
        <v>262.59999999999997</v>
      </c>
      <c r="E1014" s="417">
        <v>143.99</v>
      </c>
      <c r="F1014" s="417">
        <v>406.59</v>
      </c>
    </row>
    <row r="1015" spans="1:6" ht="30">
      <c r="A1015" s="414">
        <v>96532</v>
      </c>
      <c r="B1015" s="415" t="s">
        <v>5979</v>
      </c>
      <c r="C1015" s="416" t="s">
        <v>98</v>
      </c>
      <c r="D1015" s="417">
        <v>148.19999999999999</v>
      </c>
      <c r="E1015" s="417">
        <v>109.13</v>
      </c>
      <c r="F1015" s="417">
        <v>257.33</v>
      </c>
    </row>
    <row r="1016" spans="1:6" ht="30">
      <c r="A1016" s="414">
        <v>96535</v>
      </c>
      <c r="B1016" s="415" t="s">
        <v>5980</v>
      </c>
      <c r="C1016" s="416" t="s">
        <v>98</v>
      </c>
      <c r="D1016" s="417">
        <v>88.63000000000001</v>
      </c>
      <c r="E1016" s="417">
        <v>90.98</v>
      </c>
      <c r="F1016" s="417">
        <v>179.61</v>
      </c>
    </row>
    <row r="1017" spans="1:6" ht="30">
      <c r="A1017" s="414">
        <v>96538</v>
      </c>
      <c r="B1017" s="415" t="s">
        <v>5981</v>
      </c>
      <c r="C1017" s="416" t="s">
        <v>98</v>
      </c>
      <c r="D1017" s="417">
        <v>137.91</v>
      </c>
      <c r="E1017" s="417">
        <v>155.6</v>
      </c>
      <c r="F1017" s="417">
        <v>293.51</v>
      </c>
    </row>
    <row r="1018" spans="1:6" ht="30">
      <c r="A1018" s="414">
        <v>96541</v>
      </c>
      <c r="B1018" s="415" t="s">
        <v>5982</v>
      </c>
      <c r="C1018" s="416" t="s">
        <v>98</v>
      </c>
      <c r="D1018" s="417">
        <v>87.67</v>
      </c>
      <c r="E1018" s="417">
        <v>124.51</v>
      </c>
      <c r="F1018" s="417">
        <v>212.18</v>
      </c>
    </row>
    <row r="1019" spans="1:6">
      <c r="A1019" s="409"/>
      <c r="B1019" s="413" t="s">
        <v>11299</v>
      </c>
      <c r="C1019" s="411"/>
      <c r="D1019" s="418"/>
      <c r="E1019" s="418"/>
      <c r="F1019" s="418"/>
    </row>
    <row r="1020" spans="1:6" ht="30">
      <c r="A1020" s="414">
        <v>96530</v>
      </c>
      <c r="B1020" s="415" t="s">
        <v>5983</v>
      </c>
      <c r="C1020" s="416" t="s">
        <v>98</v>
      </c>
      <c r="D1020" s="417">
        <v>173.66</v>
      </c>
      <c r="E1020" s="417">
        <v>51.48</v>
      </c>
      <c r="F1020" s="417">
        <v>225.14</v>
      </c>
    </row>
    <row r="1021" spans="1:6" ht="30">
      <c r="A1021" s="414">
        <v>96533</v>
      </c>
      <c r="B1021" s="415" t="s">
        <v>5984</v>
      </c>
      <c r="C1021" s="416" t="s">
        <v>98</v>
      </c>
      <c r="D1021" s="417">
        <v>95.94</v>
      </c>
      <c r="E1021" s="417">
        <v>42.34</v>
      </c>
      <c r="F1021" s="417">
        <v>138.28</v>
      </c>
    </row>
    <row r="1022" spans="1:6" ht="30">
      <c r="A1022" s="414">
        <v>96536</v>
      </c>
      <c r="B1022" s="415" t="s">
        <v>5985</v>
      </c>
      <c r="C1022" s="416" t="s">
        <v>98</v>
      </c>
      <c r="D1022" s="417">
        <v>55.489999999999995</v>
      </c>
      <c r="E1022" s="417">
        <v>37.58</v>
      </c>
      <c r="F1022" s="417">
        <v>93.07</v>
      </c>
    </row>
    <row r="1023" spans="1:6" ht="30">
      <c r="A1023" s="414">
        <v>96539</v>
      </c>
      <c r="B1023" s="415" t="s">
        <v>5986</v>
      </c>
      <c r="C1023" s="416" t="s">
        <v>98</v>
      </c>
      <c r="D1023" s="417">
        <v>68.28</v>
      </c>
      <c r="E1023" s="417">
        <v>63.69</v>
      </c>
      <c r="F1023" s="417">
        <v>131.97</v>
      </c>
    </row>
    <row r="1024" spans="1:6" ht="30">
      <c r="A1024" s="414">
        <v>96542</v>
      </c>
      <c r="B1024" s="415" t="s">
        <v>5987</v>
      </c>
      <c r="C1024" s="416" t="s">
        <v>98</v>
      </c>
      <c r="D1024" s="417">
        <v>44.38</v>
      </c>
      <c r="E1024" s="417">
        <v>57.43</v>
      </c>
      <c r="F1024" s="417">
        <v>101.81</v>
      </c>
    </row>
    <row r="1025" spans="1:6">
      <c r="A1025" s="409"/>
      <c r="B1025" s="413" t="s">
        <v>11300</v>
      </c>
      <c r="C1025" s="411"/>
      <c r="D1025" s="418"/>
      <c r="E1025" s="418"/>
      <c r="F1025" s="418"/>
    </row>
    <row r="1026" spans="1:6" ht="30">
      <c r="A1026" s="414">
        <v>101974</v>
      </c>
      <c r="B1026" s="415" t="s">
        <v>5988</v>
      </c>
      <c r="C1026" s="416" t="s">
        <v>98</v>
      </c>
      <c r="D1026" s="417">
        <v>347.77</v>
      </c>
      <c r="E1026" s="417">
        <v>217.25</v>
      </c>
      <c r="F1026" s="417">
        <v>565.02</v>
      </c>
    </row>
    <row r="1027" spans="1:6" ht="30">
      <c r="A1027" s="414">
        <v>101975</v>
      </c>
      <c r="B1027" s="415" t="s">
        <v>5989</v>
      </c>
      <c r="C1027" s="416" t="s">
        <v>98</v>
      </c>
      <c r="D1027" s="417">
        <v>306.76</v>
      </c>
      <c r="E1027" s="417">
        <v>172.96</v>
      </c>
      <c r="F1027" s="417">
        <v>479.72</v>
      </c>
    </row>
    <row r="1028" spans="1:6" ht="30">
      <c r="A1028" s="414">
        <v>101977</v>
      </c>
      <c r="B1028" s="415" t="s">
        <v>5990</v>
      </c>
      <c r="C1028" s="416" t="s">
        <v>98</v>
      </c>
      <c r="D1028" s="417">
        <v>156.69000000000003</v>
      </c>
      <c r="E1028" s="417">
        <v>148.79</v>
      </c>
      <c r="F1028" s="417">
        <v>305.48</v>
      </c>
    </row>
    <row r="1029" spans="1:6" ht="30">
      <c r="A1029" s="414">
        <v>101980</v>
      </c>
      <c r="B1029" s="415" t="s">
        <v>5991</v>
      </c>
      <c r="C1029" s="416" t="s">
        <v>98</v>
      </c>
      <c r="D1029" s="417">
        <v>151.13</v>
      </c>
      <c r="E1029" s="417">
        <v>119.42</v>
      </c>
      <c r="F1029" s="417">
        <v>270.55</v>
      </c>
    </row>
    <row r="1030" spans="1:6" ht="30">
      <c r="A1030" s="414">
        <v>101981</v>
      </c>
      <c r="B1030" s="415" t="s">
        <v>5992</v>
      </c>
      <c r="C1030" s="416" t="s">
        <v>98</v>
      </c>
      <c r="D1030" s="417">
        <v>130.85000000000002</v>
      </c>
      <c r="E1030" s="417">
        <v>100.95</v>
      </c>
      <c r="F1030" s="417">
        <v>231.8</v>
      </c>
    </row>
    <row r="1031" spans="1:6" ht="30">
      <c r="A1031" s="414">
        <v>101982</v>
      </c>
      <c r="B1031" s="415" t="s">
        <v>5993</v>
      </c>
      <c r="C1031" s="416" t="s">
        <v>98</v>
      </c>
      <c r="D1031" s="417">
        <v>112.7</v>
      </c>
      <c r="E1031" s="417">
        <v>93.27</v>
      </c>
      <c r="F1031" s="417">
        <v>205.97</v>
      </c>
    </row>
    <row r="1032" spans="1:6" ht="30">
      <c r="A1032" s="414">
        <v>101983</v>
      </c>
      <c r="B1032" s="415" t="s">
        <v>5994</v>
      </c>
      <c r="C1032" s="416" t="s">
        <v>98</v>
      </c>
      <c r="D1032" s="417">
        <v>101.19000000000001</v>
      </c>
      <c r="E1032" s="417">
        <v>88.58</v>
      </c>
      <c r="F1032" s="417">
        <v>189.77</v>
      </c>
    </row>
    <row r="1033" spans="1:6" ht="30">
      <c r="A1033" s="414">
        <v>102000</v>
      </c>
      <c r="B1033" s="415" t="s">
        <v>5995</v>
      </c>
      <c r="C1033" s="416" t="s">
        <v>98</v>
      </c>
      <c r="D1033" s="417">
        <v>378.79999999999995</v>
      </c>
      <c r="E1033" s="417">
        <v>211.61</v>
      </c>
      <c r="F1033" s="417">
        <v>590.41</v>
      </c>
    </row>
    <row r="1034" spans="1:6" ht="30">
      <c r="A1034" s="414">
        <v>102001</v>
      </c>
      <c r="B1034" s="415" t="s">
        <v>5996</v>
      </c>
      <c r="C1034" s="416" t="s">
        <v>98</v>
      </c>
      <c r="D1034" s="417">
        <v>340.18</v>
      </c>
      <c r="E1034" s="417">
        <v>168.38</v>
      </c>
      <c r="F1034" s="417">
        <v>508.56</v>
      </c>
    </row>
    <row r="1035" spans="1:6" ht="30">
      <c r="A1035" s="414">
        <v>102002</v>
      </c>
      <c r="B1035" s="415" t="s">
        <v>5997</v>
      </c>
      <c r="C1035" s="416" t="s">
        <v>98</v>
      </c>
      <c r="D1035" s="417">
        <v>151.77999999999997</v>
      </c>
      <c r="E1035" s="417">
        <v>153.49</v>
      </c>
      <c r="F1035" s="417">
        <v>305.27</v>
      </c>
    </row>
    <row r="1036" spans="1:6" ht="30">
      <c r="A1036" s="414">
        <v>102003</v>
      </c>
      <c r="B1036" s="415" t="s">
        <v>5998</v>
      </c>
      <c r="C1036" s="416" t="s">
        <v>98</v>
      </c>
      <c r="D1036" s="417">
        <v>146.74</v>
      </c>
      <c r="E1036" s="417">
        <v>124.7</v>
      </c>
      <c r="F1036" s="417">
        <v>271.44</v>
      </c>
    </row>
    <row r="1037" spans="1:6" ht="30">
      <c r="A1037" s="414">
        <v>102004</v>
      </c>
      <c r="B1037" s="415" t="s">
        <v>5999</v>
      </c>
      <c r="C1037" s="416" t="s">
        <v>98</v>
      </c>
      <c r="D1037" s="417">
        <v>132.29000000000002</v>
      </c>
      <c r="E1037" s="417">
        <v>104.08</v>
      </c>
      <c r="F1037" s="417">
        <v>236.37</v>
      </c>
    </row>
    <row r="1038" spans="1:6" ht="30">
      <c r="A1038" s="414">
        <v>102005</v>
      </c>
      <c r="B1038" s="415" t="s">
        <v>6000</v>
      </c>
      <c r="C1038" s="416" t="s">
        <v>98</v>
      </c>
      <c r="D1038" s="417">
        <v>113.43</v>
      </c>
      <c r="E1038" s="417">
        <v>95.9</v>
      </c>
      <c r="F1038" s="417">
        <v>209.33</v>
      </c>
    </row>
    <row r="1039" spans="1:6" ht="30">
      <c r="A1039" s="414">
        <v>102006</v>
      </c>
      <c r="B1039" s="415" t="s">
        <v>6001</v>
      </c>
      <c r="C1039" s="416" t="s">
        <v>98</v>
      </c>
      <c r="D1039" s="417">
        <v>101.46000000000001</v>
      </c>
      <c r="E1039" s="417">
        <v>90.9</v>
      </c>
      <c r="F1039" s="417">
        <v>192.36</v>
      </c>
    </row>
    <row r="1040" spans="1:6" ht="30">
      <c r="A1040" s="414">
        <v>102007</v>
      </c>
      <c r="B1040" s="415" t="s">
        <v>6002</v>
      </c>
      <c r="C1040" s="416" t="s">
        <v>98</v>
      </c>
      <c r="D1040" s="417">
        <v>346.68000000000006</v>
      </c>
      <c r="E1040" s="417">
        <v>216.78</v>
      </c>
      <c r="F1040" s="417">
        <v>563.46</v>
      </c>
    </row>
    <row r="1041" spans="1:6" ht="30">
      <c r="A1041" s="414">
        <v>102008</v>
      </c>
      <c r="B1041" s="415" t="s">
        <v>6003</v>
      </c>
      <c r="C1041" s="416" t="s">
        <v>98</v>
      </c>
      <c r="D1041" s="417">
        <v>298.35000000000002</v>
      </c>
      <c r="E1041" s="417">
        <v>171.59</v>
      </c>
      <c r="F1041" s="417">
        <v>469.94</v>
      </c>
    </row>
    <row r="1042" spans="1:6" ht="30">
      <c r="A1042" s="414">
        <v>102009</v>
      </c>
      <c r="B1042" s="415" t="s">
        <v>6004</v>
      </c>
      <c r="C1042" s="416" t="s">
        <v>98</v>
      </c>
      <c r="D1042" s="417">
        <v>156.54000000000002</v>
      </c>
      <c r="E1042" s="417">
        <v>152.87</v>
      </c>
      <c r="F1042" s="417">
        <v>309.41000000000003</v>
      </c>
    </row>
    <row r="1043" spans="1:6" ht="30">
      <c r="A1043" s="414">
        <v>102010</v>
      </c>
      <c r="B1043" s="415" t="s">
        <v>6005</v>
      </c>
      <c r="C1043" s="416" t="s">
        <v>98</v>
      </c>
      <c r="D1043" s="417">
        <v>149.21000000000004</v>
      </c>
      <c r="E1043" s="417">
        <v>123.2</v>
      </c>
      <c r="F1043" s="417">
        <v>272.41000000000003</v>
      </c>
    </row>
    <row r="1044" spans="1:6" ht="30">
      <c r="A1044" s="414">
        <v>102011</v>
      </c>
      <c r="B1044" s="415" t="s">
        <v>6006</v>
      </c>
      <c r="C1044" s="416" t="s">
        <v>98</v>
      </c>
      <c r="D1044" s="417">
        <v>127.94000000000001</v>
      </c>
      <c r="E1044" s="417">
        <v>103.24</v>
      </c>
      <c r="F1044" s="417">
        <v>231.18</v>
      </c>
    </row>
    <row r="1045" spans="1:6" ht="30">
      <c r="A1045" s="414">
        <v>102012</v>
      </c>
      <c r="B1045" s="415" t="s">
        <v>6007</v>
      </c>
      <c r="C1045" s="416" t="s">
        <v>98</v>
      </c>
      <c r="D1045" s="417">
        <v>109.45</v>
      </c>
      <c r="E1045" s="417">
        <v>95.01</v>
      </c>
      <c r="F1045" s="417">
        <v>204.46</v>
      </c>
    </row>
    <row r="1046" spans="1:6" ht="30">
      <c r="A1046" s="414">
        <v>102013</v>
      </c>
      <c r="B1046" s="415" t="s">
        <v>6008</v>
      </c>
      <c r="C1046" s="416" t="s">
        <v>98</v>
      </c>
      <c r="D1046" s="417">
        <v>99.3</v>
      </c>
      <c r="E1046" s="417">
        <v>90.24</v>
      </c>
      <c r="F1046" s="417">
        <v>189.54</v>
      </c>
    </row>
    <row r="1047" spans="1:6" ht="30">
      <c r="A1047" s="414">
        <v>102014</v>
      </c>
      <c r="B1047" s="415" t="s">
        <v>6009</v>
      </c>
      <c r="C1047" s="416" t="s">
        <v>98</v>
      </c>
      <c r="D1047" s="417">
        <v>431.42000000000007</v>
      </c>
      <c r="E1047" s="417">
        <v>213.65</v>
      </c>
      <c r="F1047" s="417">
        <v>645.07000000000005</v>
      </c>
    </row>
    <row r="1048" spans="1:6" ht="30">
      <c r="A1048" s="414">
        <v>102015</v>
      </c>
      <c r="B1048" s="415" t="s">
        <v>6010</v>
      </c>
      <c r="C1048" s="416" t="s">
        <v>98</v>
      </c>
      <c r="D1048" s="417">
        <v>370.28999999999996</v>
      </c>
      <c r="E1048" s="417">
        <v>169.63</v>
      </c>
      <c r="F1048" s="417">
        <v>539.91999999999996</v>
      </c>
    </row>
    <row r="1049" spans="1:6" ht="30">
      <c r="A1049" s="414">
        <v>102016</v>
      </c>
      <c r="B1049" s="415" t="s">
        <v>6011</v>
      </c>
      <c r="C1049" s="416" t="s">
        <v>98</v>
      </c>
      <c r="D1049" s="417">
        <v>148.5</v>
      </c>
      <c r="E1049" s="417">
        <v>156.94</v>
      </c>
      <c r="F1049" s="417">
        <v>305.44</v>
      </c>
    </row>
    <row r="1050" spans="1:6" ht="30">
      <c r="A1050" s="414">
        <v>102017</v>
      </c>
      <c r="B1050" s="415" t="s">
        <v>6012</v>
      </c>
      <c r="C1050" s="416" t="s">
        <v>98</v>
      </c>
      <c r="D1050" s="417">
        <v>142.08000000000001</v>
      </c>
      <c r="E1050" s="417">
        <v>127.84</v>
      </c>
      <c r="F1050" s="417">
        <v>269.92</v>
      </c>
    </row>
    <row r="1051" spans="1:6" ht="30">
      <c r="A1051" s="414">
        <v>102036</v>
      </c>
      <c r="B1051" s="415" t="s">
        <v>6013</v>
      </c>
      <c r="C1051" s="416" t="s">
        <v>98</v>
      </c>
      <c r="D1051" s="417">
        <v>126.82</v>
      </c>
      <c r="E1051" s="417">
        <v>105.97</v>
      </c>
      <c r="F1051" s="417">
        <v>232.79</v>
      </c>
    </row>
    <row r="1052" spans="1:6" ht="30">
      <c r="A1052" s="414">
        <v>102037</v>
      </c>
      <c r="B1052" s="415" t="s">
        <v>6014</v>
      </c>
      <c r="C1052" s="416" t="s">
        <v>98</v>
      </c>
      <c r="D1052" s="417">
        <v>108.29</v>
      </c>
      <c r="E1052" s="417">
        <v>97.29</v>
      </c>
      <c r="F1052" s="417">
        <v>205.58</v>
      </c>
    </row>
    <row r="1053" spans="1:6" ht="30">
      <c r="A1053" s="414">
        <v>102038</v>
      </c>
      <c r="B1053" s="415" t="s">
        <v>6015</v>
      </c>
      <c r="C1053" s="416" t="s">
        <v>98</v>
      </c>
      <c r="D1053" s="417">
        <v>98.049999999999983</v>
      </c>
      <c r="E1053" s="417">
        <v>92.34</v>
      </c>
      <c r="F1053" s="417">
        <v>190.39</v>
      </c>
    </row>
    <row r="1054" spans="1:6" ht="30">
      <c r="A1054" s="414">
        <v>102059</v>
      </c>
      <c r="B1054" s="415" t="s">
        <v>6016</v>
      </c>
      <c r="C1054" s="416" t="s">
        <v>98</v>
      </c>
      <c r="D1054" s="417">
        <v>351.03000000000003</v>
      </c>
      <c r="E1054" s="417">
        <v>197.2</v>
      </c>
      <c r="F1054" s="417">
        <v>548.23</v>
      </c>
    </row>
    <row r="1055" spans="1:6" ht="30">
      <c r="A1055" s="414">
        <v>102060</v>
      </c>
      <c r="B1055" s="415" t="s">
        <v>6017</v>
      </c>
      <c r="C1055" s="416" t="s">
        <v>98</v>
      </c>
      <c r="D1055" s="417">
        <v>303.23</v>
      </c>
      <c r="E1055" s="417">
        <v>156.63</v>
      </c>
      <c r="F1055" s="417">
        <v>459.86</v>
      </c>
    </row>
    <row r="1056" spans="1:6" ht="30">
      <c r="A1056" s="414">
        <v>102061</v>
      </c>
      <c r="B1056" s="415" t="s">
        <v>6018</v>
      </c>
      <c r="C1056" s="416" t="s">
        <v>98</v>
      </c>
      <c r="D1056" s="417">
        <v>152.27999999999997</v>
      </c>
      <c r="E1056" s="417">
        <v>130.68</v>
      </c>
      <c r="F1056" s="417">
        <v>282.95999999999998</v>
      </c>
    </row>
    <row r="1057" spans="1:6" ht="30">
      <c r="A1057" s="414">
        <v>102062</v>
      </c>
      <c r="B1057" s="415" t="s">
        <v>6019</v>
      </c>
      <c r="C1057" s="416" t="s">
        <v>98</v>
      </c>
      <c r="D1057" s="417">
        <v>146.49</v>
      </c>
      <c r="E1057" s="417">
        <v>105.74</v>
      </c>
      <c r="F1057" s="417">
        <v>252.23</v>
      </c>
    </row>
    <row r="1058" spans="1:6" ht="30">
      <c r="A1058" s="414">
        <v>102063</v>
      </c>
      <c r="B1058" s="415" t="s">
        <v>6020</v>
      </c>
      <c r="C1058" s="416" t="s">
        <v>98</v>
      </c>
      <c r="D1058" s="417">
        <v>125.84</v>
      </c>
      <c r="E1058" s="417">
        <v>88.09</v>
      </c>
      <c r="F1058" s="417">
        <v>213.93</v>
      </c>
    </row>
    <row r="1059" spans="1:6" ht="30">
      <c r="A1059" s="414">
        <v>102064</v>
      </c>
      <c r="B1059" s="415" t="s">
        <v>6021</v>
      </c>
      <c r="C1059" s="416" t="s">
        <v>98</v>
      </c>
      <c r="D1059" s="417">
        <v>107.13</v>
      </c>
      <c r="E1059" s="417">
        <v>80.84</v>
      </c>
      <c r="F1059" s="417">
        <v>187.97</v>
      </c>
    </row>
    <row r="1060" spans="1:6" ht="30">
      <c r="A1060" s="414">
        <v>102065</v>
      </c>
      <c r="B1060" s="415" t="s">
        <v>6022</v>
      </c>
      <c r="C1060" s="416" t="s">
        <v>98</v>
      </c>
      <c r="D1060" s="417">
        <v>96.84</v>
      </c>
      <c r="E1060" s="417">
        <v>76.680000000000007</v>
      </c>
      <c r="F1060" s="417">
        <v>173.52</v>
      </c>
    </row>
    <row r="1061" spans="1:6" ht="30">
      <c r="A1061" s="414">
        <v>102066</v>
      </c>
      <c r="B1061" s="415" t="s">
        <v>6023</v>
      </c>
      <c r="C1061" s="416" t="s">
        <v>98</v>
      </c>
      <c r="D1061" s="417">
        <v>389.84000000000003</v>
      </c>
      <c r="E1061" s="417">
        <v>193.12</v>
      </c>
      <c r="F1061" s="417">
        <v>582.96</v>
      </c>
    </row>
    <row r="1062" spans="1:6" ht="30">
      <c r="A1062" s="414">
        <v>102067</v>
      </c>
      <c r="B1062" s="415" t="s">
        <v>6024</v>
      </c>
      <c r="C1062" s="416" t="s">
        <v>98</v>
      </c>
      <c r="D1062" s="417">
        <v>345.58</v>
      </c>
      <c r="E1062" s="417">
        <v>153.80000000000001</v>
      </c>
      <c r="F1062" s="417">
        <v>499.38</v>
      </c>
    </row>
    <row r="1063" spans="1:6" ht="30">
      <c r="A1063" s="414">
        <v>102068</v>
      </c>
      <c r="B1063" s="415" t="s">
        <v>6025</v>
      </c>
      <c r="C1063" s="416" t="s">
        <v>98</v>
      </c>
      <c r="D1063" s="417">
        <v>137.07999999999998</v>
      </c>
      <c r="E1063" s="417">
        <v>133.43</v>
      </c>
      <c r="F1063" s="417">
        <v>270.51</v>
      </c>
    </row>
    <row r="1064" spans="1:6" ht="30">
      <c r="A1064" s="414">
        <v>102069</v>
      </c>
      <c r="B1064" s="415" t="s">
        <v>6026</v>
      </c>
      <c r="C1064" s="416" t="s">
        <v>98</v>
      </c>
      <c r="D1064" s="417">
        <v>132.21</v>
      </c>
      <c r="E1064" s="417">
        <v>109.06</v>
      </c>
      <c r="F1064" s="417">
        <v>241.27</v>
      </c>
    </row>
    <row r="1065" spans="1:6" ht="30">
      <c r="A1065" s="414">
        <v>102070</v>
      </c>
      <c r="B1065" s="415" t="s">
        <v>6027</v>
      </c>
      <c r="C1065" s="416" t="s">
        <v>98</v>
      </c>
      <c r="D1065" s="417">
        <v>118.46</v>
      </c>
      <c r="E1065" s="417">
        <v>90.01</v>
      </c>
      <c r="F1065" s="417">
        <v>208.47</v>
      </c>
    </row>
    <row r="1066" spans="1:6" ht="30">
      <c r="A1066" s="414">
        <v>102071</v>
      </c>
      <c r="B1066" s="415" t="s">
        <v>6028</v>
      </c>
      <c r="C1066" s="416" t="s">
        <v>98</v>
      </c>
      <c r="D1066" s="417">
        <v>100.92999999999999</v>
      </c>
      <c r="E1066" s="417">
        <v>82.49</v>
      </c>
      <c r="F1066" s="417">
        <v>183.42</v>
      </c>
    </row>
    <row r="1067" spans="1:6" ht="30">
      <c r="A1067" s="414">
        <v>102072</v>
      </c>
      <c r="B1067" s="415" t="s">
        <v>6029</v>
      </c>
      <c r="C1067" s="416" t="s">
        <v>98</v>
      </c>
      <c r="D1067" s="417">
        <v>95.310000000000016</v>
      </c>
      <c r="E1067" s="417">
        <v>77.05</v>
      </c>
      <c r="F1067" s="417">
        <v>172.36</v>
      </c>
    </row>
    <row r="1068" spans="1:6">
      <c r="A1068" s="409"/>
      <c r="B1068" s="413" t="s">
        <v>11301</v>
      </c>
      <c r="C1068" s="411"/>
      <c r="D1068" s="418"/>
      <c r="E1068" s="418"/>
      <c r="F1068" s="418"/>
    </row>
    <row r="1069" spans="1:6" ht="30">
      <c r="A1069" s="414">
        <v>102039</v>
      </c>
      <c r="B1069" s="415" t="s">
        <v>6030</v>
      </c>
      <c r="C1069" s="416" t="s">
        <v>98</v>
      </c>
      <c r="D1069" s="417">
        <v>373.87</v>
      </c>
      <c r="E1069" s="417">
        <v>216.04</v>
      </c>
      <c r="F1069" s="417">
        <v>589.91</v>
      </c>
    </row>
    <row r="1070" spans="1:6" ht="30">
      <c r="A1070" s="414">
        <v>102040</v>
      </c>
      <c r="B1070" s="415" t="s">
        <v>6031</v>
      </c>
      <c r="C1070" s="416" t="s">
        <v>98</v>
      </c>
      <c r="D1070" s="417">
        <v>319.82</v>
      </c>
      <c r="E1070" s="417">
        <v>170.62</v>
      </c>
      <c r="F1070" s="417">
        <v>490.44</v>
      </c>
    </row>
    <row r="1071" spans="1:6" ht="30">
      <c r="A1071" s="414">
        <v>102041</v>
      </c>
      <c r="B1071" s="415" t="s">
        <v>6032</v>
      </c>
      <c r="C1071" s="416" t="s">
        <v>98</v>
      </c>
      <c r="D1071" s="417">
        <v>160</v>
      </c>
      <c r="E1071" s="417">
        <v>150.37</v>
      </c>
      <c r="F1071" s="417">
        <v>310.37</v>
      </c>
    </row>
    <row r="1072" spans="1:6" ht="30">
      <c r="A1072" s="414">
        <v>102042</v>
      </c>
      <c r="B1072" s="415" t="s">
        <v>6033</v>
      </c>
      <c r="C1072" s="416" t="s">
        <v>98</v>
      </c>
      <c r="D1072" s="417">
        <v>150.79000000000002</v>
      </c>
      <c r="E1072" s="417">
        <v>120.44</v>
      </c>
      <c r="F1072" s="417">
        <v>271.23</v>
      </c>
    </row>
    <row r="1073" spans="1:6" ht="30">
      <c r="A1073" s="414">
        <v>102043</v>
      </c>
      <c r="B1073" s="415" t="s">
        <v>6034</v>
      </c>
      <c r="C1073" s="416" t="s">
        <v>98</v>
      </c>
      <c r="D1073" s="417">
        <v>129.83999999999997</v>
      </c>
      <c r="E1073" s="417">
        <v>101.51</v>
      </c>
      <c r="F1073" s="417">
        <v>231.35</v>
      </c>
    </row>
    <row r="1074" spans="1:6" ht="30">
      <c r="A1074" s="414">
        <v>102044</v>
      </c>
      <c r="B1074" s="415" t="s">
        <v>6035</v>
      </c>
      <c r="C1074" s="416" t="s">
        <v>98</v>
      </c>
      <c r="D1074" s="417">
        <v>111.68</v>
      </c>
      <c r="E1074" s="417">
        <v>93.78</v>
      </c>
      <c r="F1074" s="417">
        <v>205.46</v>
      </c>
    </row>
    <row r="1075" spans="1:6" ht="30">
      <c r="A1075" s="414">
        <v>102045</v>
      </c>
      <c r="B1075" s="415" t="s">
        <v>6036</v>
      </c>
      <c r="C1075" s="416" t="s">
        <v>98</v>
      </c>
      <c r="D1075" s="417">
        <v>100.77000000000001</v>
      </c>
      <c r="E1075" s="417">
        <v>89.16</v>
      </c>
      <c r="F1075" s="417">
        <v>189.93</v>
      </c>
    </row>
    <row r="1076" spans="1:6" ht="30">
      <c r="A1076" s="414">
        <v>102046</v>
      </c>
      <c r="B1076" s="415" t="s">
        <v>6037</v>
      </c>
      <c r="C1076" s="416" t="s">
        <v>98</v>
      </c>
      <c r="D1076" s="417">
        <v>448.85</v>
      </c>
      <c r="E1076" s="417">
        <v>212.22</v>
      </c>
      <c r="F1076" s="417">
        <v>661.07</v>
      </c>
    </row>
    <row r="1077" spans="1:6" ht="30">
      <c r="A1077" s="414">
        <v>102047</v>
      </c>
      <c r="B1077" s="415" t="s">
        <v>6038</v>
      </c>
      <c r="C1077" s="416" t="s">
        <v>98</v>
      </c>
      <c r="D1077" s="417">
        <v>395.5</v>
      </c>
      <c r="E1077" s="417">
        <v>167.99</v>
      </c>
      <c r="F1077" s="417">
        <v>563.49</v>
      </c>
    </row>
    <row r="1078" spans="1:6" ht="30">
      <c r="A1078" s="414">
        <v>102048</v>
      </c>
      <c r="B1078" s="415" t="s">
        <v>6039</v>
      </c>
      <c r="C1078" s="416" t="s">
        <v>98</v>
      </c>
      <c r="D1078" s="417">
        <v>144.70000000000002</v>
      </c>
      <c r="E1078" s="417">
        <v>156.27000000000001</v>
      </c>
      <c r="F1078" s="417">
        <v>300.97000000000003</v>
      </c>
    </row>
    <row r="1079" spans="1:6" ht="30">
      <c r="A1079" s="414">
        <v>102049</v>
      </c>
      <c r="B1079" s="415" t="s">
        <v>6040</v>
      </c>
      <c r="C1079" s="416" t="s">
        <v>98</v>
      </c>
      <c r="D1079" s="417">
        <v>136.22999999999999</v>
      </c>
      <c r="E1079" s="417">
        <v>126.84</v>
      </c>
      <c r="F1079" s="417">
        <v>263.07</v>
      </c>
    </row>
    <row r="1080" spans="1:6" ht="30">
      <c r="A1080" s="414">
        <v>102050</v>
      </c>
      <c r="B1080" s="415" t="s">
        <v>6041</v>
      </c>
      <c r="C1080" s="416" t="s">
        <v>98</v>
      </c>
      <c r="D1080" s="417">
        <v>122.44999999999999</v>
      </c>
      <c r="E1080" s="417">
        <v>105.44</v>
      </c>
      <c r="F1080" s="417">
        <v>227.89</v>
      </c>
    </row>
    <row r="1081" spans="1:6" ht="30">
      <c r="A1081" s="414">
        <v>102051</v>
      </c>
      <c r="B1081" s="415" t="s">
        <v>6042</v>
      </c>
      <c r="C1081" s="416" t="s">
        <v>98</v>
      </c>
      <c r="D1081" s="417">
        <v>103.88000000000001</v>
      </c>
      <c r="E1081" s="417">
        <v>96.8</v>
      </c>
      <c r="F1081" s="417">
        <v>200.68</v>
      </c>
    </row>
    <row r="1082" spans="1:6" ht="30">
      <c r="A1082" s="414">
        <v>102052</v>
      </c>
      <c r="B1082" s="415" t="s">
        <v>6043</v>
      </c>
      <c r="C1082" s="416" t="s">
        <v>98</v>
      </c>
      <c r="D1082" s="417">
        <v>93.66</v>
      </c>
      <c r="E1082" s="417">
        <v>91.85</v>
      </c>
      <c r="F1082" s="417">
        <v>185.51</v>
      </c>
    </row>
    <row r="1083" spans="1:6">
      <c r="A1083" s="409"/>
      <c r="B1083" s="413" t="s">
        <v>11302</v>
      </c>
      <c r="C1083" s="411"/>
      <c r="D1083" s="418"/>
      <c r="E1083" s="418"/>
      <c r="F1083" s="418"/>
    </row>
    <row r="1084" spans="1:6" ht="30">
      <c r="A1084" s="414">
        <v>96252</v>
      </c>
      <c r="B1084" s="415" t="s">
        <v>6044</v>
      </c>
      <c r="C1084" s="416" t="s">
        <v>98</v>
      </c>
      <c r="D1084" s="417">
        <v>190.16000000000003</v>
      </c>
      <c r="E1084" s="417">
        <v>65.459999999999994</v>
      </c>
      <c r="F1084" s="417">
        <v>255.62</v>
      </c>
    </row>
    <row r="1085" spans="1:6" ht="45">
      <c r="A1085" s="414">
        <v>96257</v>
      </c>
      <c r="B1085" s="415" t="s">
        <v>6045</v>
      </c>
      <c r="C1085" s="416" t="s">
        <v>98</v>
      </c>
      <c r="D1085" s="417">
        <v>126.04999999999998</v>
      </c>
      <c r="E1085" s="417">
        <v>91.9</v>
      </c>
      <c r="F1085" s="417">
        <v>217.95</v>
      </c>
    </row>
    <row r="1086" spans="1:6" ht="30">
      <c r="A1086" s="414">
        <v>96258</v>
      </c>
      <c r="B1086" s="415" t="s">
        <v>6046</v>
      </c>
      <c r="C1086" s="416" t="s">
        <v>98</v>
      </c>
      <c r="D1086" s="417">
        <v>120.66000000000001</v>
      </c>
      <c r="E1086" s="417">
        <v>83.2</v>
      </c>
      <c r="F1086" s="417">
        <v>203.86</v>
      </c>
    </row>
    <row r="1087" spans="1:6" ht="45">
      <c r="A1087" s="414">
        <v>96259</v>
      </c>
      <c r="B1087" s="415" t="s">
        <v>6047</v>
      </c>
      <c r="C1087" s="416" t="s">
        <v>98</v>
      </c>
      <c r="D1087" s="417">
        <v>131.37</v>
      </c>
      <c r="E1087" s="417">
        <v>115.64</v>
      </c>
      <c r="F1087" s="417">
        <v>247.01</v>
      </c>
    </row>
    <row r="1088" spans="1:6" ht="30">
      <c r="A1088" s="414">
        <v>97747</v>
      </c>
      <c r="B1088" s="415" t="s">
        <v>6048</v>
      </c>
      <c r="C1088" s="416" t="s">
        <v>98</v>
      </c>
      <c r="D1088" s="417">
        <v>125.72000000000001</v>
      </c>
      <c r="E1088" s="417">
        <v>103.02</v>
      </c>
      <c r="F1088" s="417">
        <v>228.74</v>
      </c>
    </row>
    <row r="1089" spans="1:6">
      <c r="A1089" s="409"/>
      <c r="B1089" s="413" t="s">
        <v>11303</v>
      </c>
      <c r="C1089" s="411"/>
      <c r="D1089" s="418"/>
      <c r="E1089" s="418"/>
      <c r="F1089" s="418"/>
    </row>
    <row r="1090" spans="1:6">
      <c r="A1090" s="409"/>
      <c r="B1090" s="413" t="s">
        <v>11304</v>
      </c>
      <c r="C1090" s="411"/>
      <c r="D1090" s="418"/>
      <c r="E1090" s="418"/>
      <c r="F1090" s="418"/>
    </row>
    <row r="1091" spans="1:6" ht="30">
      <c r="A1091" s="414">
        <v>92409</v>
      </c>
      <c r="B1091" s="415" t="s">
        <v>6049</v>
      </c>
      <c r="C1091" s="416" t="s">
        <v>98</v>
      </c>
      <c r="D1091" s="417">
        <v>286.04999999999995</v>
      </c>
      <c r="E1091" s="417">
        <v>108.4</v>
      </c>
      <c r="F1091" s="417">
        <v>394.45</v>
      </c>
    </row>
    <row r="1092" spans="1:6" ht="30">
      <c r="A1092" s="414">
        <v>92411</v>
      </c>
      <c r="B1092" s="415" t="s">
        <v>6050</v>
      </c>
      <c r="C1092" s="416" t="s">
        <v>98</v>
      </c>
      <c r="D1092" s="417">
        <v>158.96</v>
      </c>
      <c r="E1092" s="417">
        <v>86.94</v>
      </c>
      <c r="F1092" s="417">
        <v>245.9</v>
      </c>
    </row>
    <row r="1093" spans="1:6" ht="30">
      <c r="A1093" s="414">
        <v>92413</v>
      </c>
      <c r="B1093" s="415" t="s">
        <v>6051</v>
      </c>
      <c r="C1093" s="416" t="s">
        <v>98</v>
      </c>
      <c r="D1093" s="417">
        <v>88.889999999999986</v>
      </c>
      <c r="E1093" s="417">
        <v>63.75</v>
      </c>
      <c r="F1093" s="417">
        <v>152.63999999999999</v>
      </c>
    </row>
    <row r="1094" spans="1:6" ht="30">
      <c r="A1094" s="409"/>
      <c r="B1094" s="413" t="s">
        <v>11305</v>
      </c>
      <c r="C1094" s="411"/>
      <c r="D1094" s="418"/>
      <c r="E1094" s="418"/>
      <c r="F1094" s="418"/>
    </row>
    <row r="1095" spans="1:6" ht="45">
      <c r="A1095" s="414">
        <v>92415</v>
      </c>
      <c r="B1095" s="415" t="s">
        <v>6052</v>
      </c>
      <c r="C1095" s="416" t="s">
        <v>98</v>
      </c>
      <c r="D1095" s="417">
        <v>85.53</v>
      </c>
      <c r="E1095" s="417">
        <v>53.06</v>
      </c>
      <c r="F1095" s="417">
        <v>138.59</v>
      </c>
    </row>
    <row r="1096" spans="1:6" ht="45">
      <c r="A1096" s="414">
        <v>92419</v>
      </c>
      <c r="B1096" s="415" t="s">
        <v>6053</v>
      </c>
      <c r="C1096" s="416" t="s">
        <v>98</v>
      </c>
      <c r="D1096" s="417">
        <v>52.819999999999993</v>
      </c>
      <c r="E1096" s="417">
        <v>35.03</v>
      </c>
      <c r="F1096" s="417">
        <v>87.85</v>
      </c>
    </row>
    <row r="1097" spans="1:6" ht="45">
      <c r="A1097" s="414">
        <v>92423</v>
      </c>
      <c r="B1097" s="415" t="s">
        <v>6054</v>
      </c>
      <c r="C1097" s="416" t="s">
        <v>98</v>
      </c>
      <c r="D1097" s="417">
        <v>43.069999999999993</v>
      </c>
      <c r="E1097" s="417">
        <v>28.78</v>
      </c>
      <c r="F1097" s="417">
        <v>71.849999999999994</v>
      </c>
    </row>
    <row r="1098" spans="1:6" ht="45">
      <c r="A1098" s="414">
        <v>92427</v>
      </c>
      <c r="B1098" s="415" t="s">
        <v>6055</v>
      </c>
      <c r="C1098" s="416" t="s">
        <v>98</v>
      </c>
      <c r="D1098" s="417">
        <v>38.130000000000003</v>
      </c>
      <c r="E1098" s="417">
        <v>25.61</v>
      </c>
      <c r="F1098" s="417">
        <v>63.74</v>
      </c>
    </row>
    <row r="1099" spans="1:6" ht="45">
      <c r="A1099" s="414">
        <v>92431</v>
      </c>
      <c r="B1099" s="415" t="s">
        <v>6056</v>
      </c>
      <c r="C1099" s="416" t="s">
        <v>98</v>
      </c>
      <c r="D1099" s="417">
        <v>37.03</v>
      </c>
      <c r="E1099" s="417">
        <v>22.79</v>
      </c>
      <c r="F1099" s="417">
        <v>59.82</v>
      </c>
    </row>
    <row r="1100" spans="1:6" ht="45">
      <c r="A1100" s="414">
        <v>92435</v>
      </c>
      <c r="B1100" s="415" t="s">
        <v>6057</v>
      </c>
      <c r="C1100" s="416" t="s">
        <v>98</v>
      </c>
      <c r="D1100" s="417">
        <v>35.07</v>
      </c>
      <c r="E1100" s="417">
        <v>21.71</v>
      </c>
      <c r="F1100" s="417">
        <v>56.78</v>
      </c>
    </row>
    <row r="1101" spans="1:6" ht="45">
      <c r="A1101" s="414">
        <v>92439</v>
      </c>
      <c r="B1101" s="415" t="s">
        <v>6058</v>
      </c>
      <c r="C1101" s="416" t="s">
        <v>98</v>
      </c>
      <c r="D1101" s="417">
        <v>33.64</v>
      </c>
      <c r="E1101" s="417">
        <v>20.95</v>
      </c>
      <c r="F1101" s="417">
        <v>54.59</v>
      </c>
    </row>
    <row r="1102" spans="1:6" ht="45">
      <c r="A1102" s="414">
        <v>92443</v>
      </c>
      <c r="B1102" s="415" t="s">
        <v>6059</v>
      </c>
      <c r="C1102" s="416" t="s">
        <v>98</v>
      </c>
      <c r="D1102" s="417">
        <v>30.429999999999996</v>
      </c>
      <c r="E1102" s="417">
        <v>19.55</v>
      </c>
      <c r="F1102" s="417">
        <v>49.98</v>
      </c>
    </row>
    <row r="1103" spans="1:6" ht="30">
      <c r="A1103" s="409"/>
      <c r="B1103" s="413" t="s">
        <v>11306</v>
      </c>
      <c r="C1103" s="411"/>
      <c r="D1103" s="418"/>
      <c r="E1103" s="418"/>
      <c r="F1103" s="418"/>
    </row>
    <row r="1104" spans="1:6" ht="45">
      <c r="A1104" s="414">
        <v>92417</v>
      </c>
      <c r="B1104" s="415" t="s">
        <v>6060</v>
      </c>
      <c r="C1104" s="416" t="s">
        <v>98</v>
      </c>
      <c r="D1104" s="417">
        <v>92.12</v>
      </c>
      <c r="E1104" s="417">
        <v>73.38</v>
      </c>
      <c r="F1104" s="417">
        <v>165.5</v>
      </c>
    </row>
    <row r="1105" spans="1:6" ht="45">
      <c r="A1105" s="414">
        <v>92421</v>
      </c>
      <c r="B1105" s="415" t="s">
        <v>6061</v>
      </c>
      <c r="C1105" s="416" t="s">
        <v>98</v>
      </c>
      <c r="D1105" s="417">
        <v>57.84</v>
      </c>
      <c r="E1105" s="417">
        <v>50.64</v>
      </c>
      <c r="F1105" s="417">
        <v>108.48</v>
      </c>
    </row>
    <row r="1106" spans="1:6" ht="45">
      <c r="A1106" s="414">
        <v>92425</v>
      </c>
      <c r="B1106" s="415" t="s">
        <v>6062</v>
      </c>
      <c r="C1106" s="416" t="s">
        <v>98</v>
      </c>
      <c r="D1106" s="417">
        <v>47.46</v>
      </c>
      <c r="E1106" s="417">
        <v>42.32</v>
      </c>
      <c r="F1106" s="417">
        <v>89.78</v>
      </c>
    </row>
    <row r="1107" spans="1:6" ht="45">
      <c r="A1107" s="414">
        <v>92429</v>
      </c>
      <c r="B1107" s="415" t="s">
        <v>6063</v>
      </c>
      <c r="C1107" s="416" t="s">
        <v>98</v>
      </c>
      <c r="D1107" s="417">
        <v>42.21</v>
      </c>
      <c r="E1107" s="417">
        <v>38.15</v>
      </c>
      <c r="F1107" s="417">
        <v>80.36</v>
      </c>
    </row>
    <row r="1108" spans="1:6" ht="45">
      <c r="A1108" s="414">
        <v>92433</v>
      </c>
      <c r="B1108" s="415" t="s">
        <v>6064</v>
      </c>
      <c r="C1108" s="416" t="s">
        <v>98</v>
      </c>
      <c r="D1108" s="417">
        <v>40.879999999999995</v>
      </c>
      <c r="E1108" s="417">
        <v>34.72</v>
      </c>
      <c r="F1108" s="417">
        <v>75.599999999999994</v>
      </c>
    </row>
    <row r="1109" spans="1:6" ht="45">
      <c r="A1109" s="414">
        <v>92437</v>
      </c>
      <c r="B1109" s="415" t="s">
        <v>6065</v>
      </c>
      <c r="C1109" s="416" t="s">
        <v>98</v>
      </c>
      <c r="D1109" s="417">
        <v>38.800000000000004</v>
      </c>
      <c r="E1109" s="417">
        <v>33.229999999999997</v>
      </c>
      <c r="F1109" s="417">
        <v>72.03</v>
      </c>
    </row>
    <row r="1110" spans="1:6" ht="45">
      <c r="A1110" s="414">
        <v>92441</v>
      </c>
      <c r="B1110" s="415" t="s">
        <v>6066</v>
      </c>
      <c r="C1110" s="416" t="s">
        <v>98</v>
      </c>
      <c r="D1110" s="417">
        <v>37.31</v>
      </c>
      <c r="E1110" s="417">
        <v>32.159999999999997</v>
      </c>
      <c r="F1110" s="417">
        <v>69.47</v>
      </c>
    </row>
    <row r="1111" spans="1:6" ht="45">
      <c r="A1111" s="414">
        <v>92445</v>
      </c>
      <c r="B1111" s="415" t="s">
        <v>6067</v>
      </c>
      <c r="C1111" s="416" t="s">
        <v>98</v>
      </c>
      <c r="D1111" s="417">
        <v>33.94</v>
      </c>
      <c r="E1111" s="417">
        <v>30.39</v>
      </c>
      <c r="F1111" s="417">
        <v>64.33</v>
      </c>
    </row>
    <row r="1112" spans="1:6">
      <c r="A1112" s="409"/>
      <c r="B1112" s="413" t="s">
        <v>11307</v>
      </c>
      <c r="C1112" s="411"/>
      <c r="D1112" s="418"/>
      <c r="E1112" s="418"/>
      <c r="F1112" s="418"/>
    </row>
    <row r="1113" spans="1:6" ht="30">
      <c r="A1113" s="414">
        <v>92446</v>
      </c>
      <c r="B1113" s="415" t="s">
        <v>6068</v>
      </c>
      <c r="C1113" s="416" t="s">
        <v>98</v>
      </c>
      <c r="D1113" s="417">
        <v>248.48000000000002</v>
      </c>
      <c r="E1113" s="417">
        <v>105.26</v>
      </c>
      <c r="F1113" s="417">
        <v>353.74</v>
      </c>
    </row>
    <row r="1114" spans="1:6" ht="30">
      <c r="A1114" s="422">
        <v>92447</v>
      </c>
      <c r="B1114" s="415" t="s">
        <v>6069</v>
      </c>
      <c r="C1114" s="416" t="s">
        <v>98</v>
      </c>
      <c r="D1114" s="417">
        <v>162.04000000000002</v>
      </c>
      <c r="E1114" s="417">
        <v>81.14</v>
      </c>
      <c r="F1114" s="417">
        <v>243.18</v>
      </c>
    </row>
    <row r="1115" spans="1:6" ht="30">
      <c r="A1115" s="414">
        <v>92448</v>
      </c>
      <c r="B1115" s="415" t="s">
        <v>6070</v>
      </c>
      <c r="C1115" s="416" t="s">
        <v>98</v>
      </c>
      <c r="D1115" s="417">
        <v>120.33999999999999</v>
      </c>
      <c r="E1115" s="417">
        <v>66.08</v>
      </c>
      <c r="F1115" s="417">
        <v>186.42</v>
      </c>
    </row>
    <row r="1116" spans="1:6" ht="30">
      <c r="A1116" s="414">
        <v>92451</v>
      </c>
      <c r="B1116" s="415" t="s">
        <v>6071</v>
      </c>
      <c r="C1116" s="416" t="s">
        <v>98</v>
      </c>
      <c r="D1116" s="417">
        <v>126.20999999999998</v>
      </c>
      <c r="E1116" s="417">
        <v>61.49</v>
      </c>
      <c r="F1116" s="417">
        <v>187.7</v>
      </c>
    </row>
    <row r="1117" spans="1:6" ht="30">
      <c r="A1117" s="414">
        <v>92455</v>
      </c>
      <c r="B1117" s="415" t="s">
        <v>6072</v>
      </c>
      <c r="C1117" s="416" t="s">
        <v>98</v>
      </c>
      <c r="D1117" s="417">
        <v>102.1</v>
      </c>
      <c r="E1117" s="417">
        <v>51.82</v>
      </c>
      <c r="F1117" s="417">
        <v>153.91999999999999</v>
      </c>
    </row>
    <row r="1118" spans="1:6" ht="30">
      <c r="A1118" s="414">
        <v>92459</v>
      </c>
      <c r="B1118" s="415" t="s">
        <v>6073</v>
      </c>
      <c r="C1118" s="416" t="s">
        <v>98</v>
      </c>
      <c r="D1118" s="417">
        <v>86.580000000000013</v>
      </c>
      <c r="E1118" s="417">
        <v>44.79</v>
      </c>
      <c r="F1118" s="417">
        <v>131.37</v>
      </c>
    </row>
    <row r="1119" spans="1:6" ht="30">
      <c r="A1119" s="414">
        <v>92463</v>
      </c>
      <c r="B1119" s="415" t="s">
        <v>6074</v>
      </c>
      <c r="C1119" s="416" t="s">
        <v>98</v>
      </c>
      <c r="D1119" s="417">
        <v>78.860000000000014</v>
      </c>
      <c r="E1119" s="417">
        <v>40.4</v>
      </c>
      <c r="F1119" s="417">
        <v>119.26</v>
      </c>
    </row>
    <row r="1120" spans="1:6" ht="30">
      <c r="A1120" s="414">
        <v>92467</v>
      </c>
      <c r="B1120" s="415" t="s">
        <v>6075</v>
      </c>
      <c r="C1120" s="416" t="s">
        <v>98</v>
      </c>
      <c r="D1120" s="417">
        <v>65.73</v>
      </c>
      <c r="E1120" s="417">
        <v>33.81</v>
      </c>
      <c r="F1120" s="417">
        <v>99.54</v>
      </c>
    </row>
    <row r="1121" spans="1:6" ht="30">
      <c r="A1121" s="414">
        <v>92471</v>
      </c>
      <c r="B1121" s="415" t="s">
        <v>6076</v>
      </c>
      <c r="C1121" s="416" t="s">
        <v>98</v>
      </c>
      <c r="D1121" s="417">
        <v>60.11</v>
      </c>
      <c r="E1121" s="417">
        <v>30.95</v>
      </c>
      <c r="F1121" s="417">
        <v>91.06</v>
      </c>
    </row>
    <row r="1122" spans="1:6" ht="30">
      <c r="A1122" s="414">
        <v>92475</v>
      </c>
      <c r="B1122" s="415" t="s">
        <v>6077</v>
      </c>
      <c r="C1122" s="416" t="s">
        <v>98</v>
      </c>
      <c r="D1122" s="417">
        <v>55.66</v>
      </c>
      <c r="E1122" s="417">
        <v>28.47</v>
      </c>
      <c r="F1122" s="417">
        <v>84.13</v>
      </c>
    </row>
    <row r="1123" spans="1:6" ht="30">
      <c r="A1123" s="414">
        <v>92479</v>
      </c>
      <c r="B1123" s="415" t="s">
        <v>6078</v>
      </c>
      <c r="C1123" s="416" t="s">
        <v>98</v>
      </c>
      <c r="D1123" s="417">
        <v>45.790000000000006</v>
      </c>
      <c r="E1123" s="417">
        <v>23.66</v>
      </c>
      <c r="F1123" s="417">
        <v>69.45</v>
      </c>
    </row>
    <row r="1124" spans="1:6" ht="30">
      <c r="A1124" s="414">
        <v>92452</v>
      </c>
      <c r="B1124" s="415" t="s">
        <v>6079</v>
      </c>
      <c r="C1124" s="416" t="s">
        <v>98</v>
      </c>
      <c r="D1124" s="417">
        <v>99.350000000000009</v>
      </c>
      <c r="E1124" s="417">
        <v>69.92</v>
      </c>
      <c r="F1124" s="417">
        <v>169.27</v>
      </c>
    </row>
    <row r="1125" spans="1:6" ht="30">
      <c r="A1125" s="414">
        <v>92456</v>
      </c>
      <c r="B1125" s="415" t="s">
        <v>6080</v>
      </c>
      <c r="C1125" s="416" t="s">
        <v>98</v>
      </c>
      <c r="D1125" s="417">
        <v>79.420000000000016</v>
      </c>
      <c r="E1125" s="417">
        <v>59.35</v>
      </c>
      <c r="F1125" s="417">
        <v>138.77000000000001</v>
      </c>
    </row>
    <row r="1126" spans="1:6" ht="30">
      <c r="A1126" s="414">
        <v>92460</v>
      </c>
      <c r="B1126" s="415" t="s">
        <v>6081</v>
      </c>
      <c r="C1126" s="416" t="s">
        <v>98</v>
      </c>
      <c r="D1126" s="417">
        <v>62.34</v>
      </c>
      <c r="E1126" s="417">
        <v>52</v>
      </c>
      <c r="F1126" s="417">
        <v>114.34</v>
      </c>
    </row>
    <row r="1127" spans="1:6" ht="30">
      <c r="A1127" s="414">
        <v>92464</v>
      </c>
      <c r="B1127" s="415" t="s">
        <v>6082</v>
      </c>
      <c r="C1127" s="416" t="s">
        <v>98</v>
      </c>
      <c r="D1127" s="417">
        <v>60.86</v>
      </c>
      <c r="E1127" s="417">
        <v>46.81</v>
      </c>
      <c r="F1127" s="417">
        <v>107.67</v>
      </c>
    </row>
    <row r="1128" spans="1:6" ht="30">
      <c r="A1128" s="414">
        <v>92468</v>
      </c>
      <c r="B1128" s="415" t="s">
        <v>6083</v>
      </c>
      <c r="C1128" s="416" t="s">
        <v>98</v>
      </c>
      <c r="D1128" s="417">
        <v>59.319999999999993</v>
      </c>
      <c r="E1128" s="417">
        <v>41.5</v>
      </c>
      <c r="F1128" s="417">
        <v>100.82</v>
      </c>
    </row>
    <row r="1129" spans="1:6" ht="30">
      <c r="A1129" s="414">
        <v>92472</v>
      </c>
      <c r="B1129" s="415" t="s">
        <v>6084</v>
      </c>
      <c r="C1129" s="416" t="s">
        <v>98</v>
      </c>
      <c r="D1129" s="417">
        <v>56.249999999999993</v>
      </c>
      <c r="E1129" s="417">
        <v>38.21</v>
      </c>
      <c r="F1129" s="417">
        <v>94.46</v>
      </c>
    </row>
    <row r="1130" spans="1:6" ht="30">
      <c r="A1130" s="414">
        <v>92476</v>
      </c>
      <c r="B1130" s="415" t="s">
        <v>6085</v>
      </c>
      <c r="C1130" s="416" t="s">
        <v>98</v>
      </c>
      <c r="D1130" s="417">
        <v>53.74</v>
      </c>
      <c r="E1130" s="417">
        <v>35.26</v>
      </c>
      <c r="F1130" s="417">
        <v>89</v>
      </c>
    </row>
    <row r="1131" spans="1:6" ht="30">
      <c r="A1131" s="414">
        <v>92480</v>
      </c>
      <c r="B1131" s="415" t="s">
        <v>6102</v>
      </c>
      <c r="C1131" s="416" t="s">
        <v>98</v>
      </c>
      <c r="D1131" s="417">
        <v>48.43</v>
      </c>
      <c r="E1131" s="417">
        <v>29.79</v>
      </c>
      <c r="F1131" s="417">
        <v>78.22</v>
      </c>
    </row>
    <row r="1132" spans="1:6">
      <c r="A1132" s="409"/>
      <c r="B1132" s="413" t="s">
        <v>11308</v>
      </c>
      <c r="C1132" s="411"/>
      <c r="D1132" s="418"/>
      <c r="E1132" s="418"/>
      <c r="F1132" s="418"/>
    </row>
    <row r="1133" spans="1:6" ht="30">
      <c r="A1133" s="414">
        <v>92449</v>
      </c>
      <c r="B1133" s="415" t="s">
        <v>6086</v>
      </c>
      <c r="C1133" s="416" t="s">
        <v>98</v>
      </c>
      <c r="D1133" s="417">
        <v>187.90999999999997</v>
      </c>
      <c r="E1133" s="417">
        <v>86.11</v>
      </c>
      <c r="F1133" s="417">
        <v>274.02</v>
      </c>
    </row>
    <row r="1134" spans="1:6" ht="30">
      <c r="A1134" s="414">
        <v>92453</v>
      </c>
      <c r="B1134" s="415" t="s">
        <v>6087</v>
      </c>
      <c r="C1134" s="416" t="s">
        <v>98</v>
      </c>
      <c r="D1134" s="417">
        <v>159.30000000000001</v>
      </c>
      <c r="E1134" s="417">
        <v>74.849999999999994</v>
      </c>
      <c r="F1134" s="417">
        <v>234.15</v>
      </c>
    </row>
    <row r="1135" spans="1:6" ht="30">
      <c r="A1135" s="414">
        <v>92457</v>
      </c>
      <c r="B1135" s="415" t="s">
        <v>6088</v>
      </c>
      <c r="C1135" s="416" t="s">
        <v>98</v>
      </c>
      <c r="D1135" s="417">
        <v>138.41</v>
      </c>
      <c r="E1135" s="417">
        <v>65.819999999999993</v>
      </c>
      <c r="F1135" s="417">
        <v>204.23</v>
      </c>
    </row>
    <row r="1136" spans="1:6" ht="30">
      <c r="A1136" s="414">
        <v>92461</v>
      </c>
      <c r="B1136" s="415" t="s">
        <v>6089</v>
      </c>
      <c r="C1136" s="416" t="s">
        <v>98</v>
      </c>
      <c r="D1136" s="417">
        <v>128.42000000000002</v>
      </c>
      <c r="E1136" s="417">
        <v>60.11</v>
      </c>
      <c r="F1136" s="417">
        <v>188.53</v>
      </c>
    </row>
    <row r="1137" spans="1:6" ht="30">
      <c r="A1137" s="414">
        <v>92465</v>
      </c>
      <c r="B1137" s="415" t="s">
        <v>6090</v>
      </c>
      <c r="C1137" s="416" t="s">
        <v>98</v>
      </c>
      <c r="D1137" s="417">
        <v>102.41999999999999</v>
      </c>
      <c r="E1137" s="417">
        <v>50.27</v>
      </c>
      <c r="F1137" s="417">
        <v>152.69</v>
      </c>
    </row>
    <row r="1138" spans="1:6" ht="30">
      <c r="A1138" s="414">
        <v>92469</v>
      </c>
      <c r="B1138" s="415" t="s">
        <v>6091</v>
      </c>
      <c r="C1138" s="416" t="s">
        <v>98</v>
      </c>
      <c r="D1138" s="417">
        <v>93.52000000000001</v>
      </c>
      <c r="E1138" s="417">
        <v>45.98</v>
      </c>
      <c r="F1138" s="417">
        <v>139.5</v>
      </c>
    </row>
    <row r="1139" spans="1:6" ht="30">
      <c r="A1139" s="414">
        <v>92473</v>
      </c>
      <c r="B1139" s="415" t="s">
        <v>6092</v>
      </c>
      <c r="C1139" s="416" t="s">
        <v>98</v>
      </c>
      <c r="D1139" s="417">
        <v>86.450000000000017</v>
      </c>
      <c r="E1139" s="417">
        <v>42.29</v>
      </c>
      <c r="F1139" s="417">
        <v>128.74</v>
      </c>
    </row>
    <row r="1140" spans="1:6" ht="30">
      <c r="A1140" s="414">
        <v>92477</v>
      </c>
      <c r="B1140" s="415" t="s">
        <v>6093</v>
      </c>
      <c r="C1140" s="416" t="s">
        <v>98</v>
      </c>
      <c r="D1140" s="417">
        <v>70.87</v>
      </c>
      <c r="E1140" s="417">
        <v>35.130000000000003</v>
      </c>
      <c r="F1140" s="417">
        <v>106</v>
      </c>
    </row>
    <row r="1141" spans="1:6" ht="30">
      <c r="A1141" s="414">
        <v>92450</v>
      </c>
      <c r="B1141" s="415" t="s">
        <v>6094</v>
      </c>
      <c r="C1141" s="416" t="s">
        <v>98</v>
      </c>
      <c r="D1141" s="417">
        <v>245.13</v>
      </c>
      <c r="E1141" s="417">
        <v>86.27</v>
      </c>
      <c r="F1141" s="417">
        <v>331.4</v>
      </c>
    </row>
    <row r="1142" spans="1:6" ht="30">
      <c r="A1142" s="414">
        <v>92454</v>
      </c>
      <c r="B1142" s="415" t="s">
        <v>6095</v>
      </c>
      <c r="C1142" s="416" t="s">
        <v>98</v>
      </c>
      <c r="D1142" s="417">
        <v>226.21</v>
      </c>
      <c r="E1142" s="417">
        <v>74.47</v>
      </c>
      <c r="F1142" s="417">
        <v>300.68</v>
      </c>
    </row>
    <row r="1143" spans="1:6" ht="30">
      <c r="A1143" s="414">
        <v>92458</v>
      </c>
      <c r="B1143" s="415" t="s">
        <v>6096</v>
      </c>
      <c r="C1143" s="416" t="s">
        <v>98</v>
      </c>
      <c r="D1143" s="417">
        <v>214.95</v>
      </c>
      <c r="E1143" s="417">
        <v>65.94</v>
      </c>
      <c r="F1143" s="417">
        <v>280.89</v>
      </c>
    </row>
    <row r="1144" spans="1:6" ht="30">
      <c r="A1144" s="414">
        <v>92462</v>
      </c>
      <c r="B1144" s="415" t="s">
        <v>6097</v>
      </c>
      <c r="C1144" s="416" t="s">
        <v>98</v>
      </c>
      <c r="D1144" s="417">
        <v>208.43</v>
      </c>
      <c r="E1144" s="417">
        <v>59.68</v>
      </c>
      <c r="F1144" s="417">
        <v>268.11</v>
      </c>
    </row>
    <row r="1145" spans="1:6" ht="30">
      <c r="A1145" s="414">
        <v>92466</v>
      </c>
      <c r="B1145" s="415" t="s">
        <v>6098</v>
      </c>
      <c r="C1145" s="416" t="s">
        <v>98</v>
      </c>
      <c r="D1145" s="417">
        <v>207.19</v>
      </c>
      <c r="E1145" s="417">
        <v>53.39</v>
      </c>
      <c r="F1145" s="417">
        <v>260.58</v>
      </c>
    </row>
    <row r="1146" spans="1:6" ht="30">
      <c r="A1146" s="414">
        <v>92470</v>
      </c>
      <c r="B1146" s="415" t="s">
        <v>6099</v>
      </c>
      <c r="C1146" s="416" t="s">
        <v>98</v>
      </c>
      <c r="D1146" s="417">
        <v>203.95999999999998</v>
      </c>
      <c r="E1146" s="417">
        <v>49.21</v>
      </c>
      <c r="F1146" s="417">
        <v>253.17</v>
      </c>
    </row>
    <row r="1147" spans="1:6" ht="30">
      <c r="A1147" s="414">
        <v>92474</v>
      </c>
      <c r="B1147" s="415" t="s">
        <v>6100</v>
      </c>
      <c r="C1147" s="416" t="s">
        <v>98</v>
      </c>
      <c r="D1147" s="417">
        <v>201.31</v>
      </c>
      <c r="E1147" s="417">
        <v>45.44</v>
      </c>
      <c r="F1147" s="417">
        <v>246.75</v>
      </c>
    </row>
    <row r="1148" spans="1:6" ht="30">
      <c r="A1148" s="414">
        <v>92478</v>
      </c>
      <c r="B1148" s="415" t="s">
        <v>6101</v>
      </c>
      <c r="C1148" s="416" t="s">
        <v>98</v>
      </c>
      <c r="D1148" s="417">
        <v>195.74</v>
      </c>
      <c r="E1148" s="417">
        <v>38.450000000000003</v>
      </c>
      <c r="F1148" s="417">
        <v>234.19</v>
      </c>
    </row>
    <row r="1149" spans="1:6">
      <c r="A1149" s="409"/>
      <c r="B1149" s="413" t="s">
        <v>13603</v>
      </c>
      <c r="C1149" s="411"/>
      <c r="D1149" s="418"/>
      <c r="E1149" s="418"/>
      <c r="F1149" s="418"/>
    </row>
    <row r="1150" spans="1:6" ht="30">
      <c r="A1150" s="414">
        <v>92482</v>
      </c>
      <c r="B1150" s="415" t="s">
        <v>6103</v>
      </c>
      <c r="C1150" s="416" t="s">
        <v>98</v>
      </c>
      <c r="D1150" s="417">
        <v>286.27999999999997</v>
      </c>
      <c r="E1150" s="417">
        <v>116.15</v>
      </c>
      <c r="F1150" s="417">
        <v>402.43</v>
      </c>
    </row>
    <row r="1151" spans="1:6" ht="30">
      <c r="A1151" s="414">
        <v>92484</v>
      </c>
      <c r="B1151" s="415" t="s">
        <v>6104</v>
      </c>
      <c r="C1151" s="416" t="s">
        <v>98</v>
      </c>
      <c r="D1151" s="417">
        <v>178.34999999999997</v>
      </c>
      <c r="E1151" s="417">
        <v>96.04</v>
      </c>
      <c r="F1151" s="417">
        <v>274.39</v>
      </c>
    </row>
    <row r="1152" spans="1:6" ht="30">
      <c r="A1152" s="414">
        <v>92486</v>
      </c>
      <c r="B1152" s="415" t="s">
        <v>6105</v>
      </c>
      <c r="C1152" s="416" t="s">
        <v>98</v>
      </c>
      <c r="D1152" s="417">
        <v>114.05</v>
      </c>
      <c r="E1152" s="417">
        <v>79.36</v>
      </c>
      <c r="F1152" s="417">
        <v>193.41</v>
      </c>
    </row>
    <row r="1153" spans="1:6" ht="45">
      <c r="A1153" s="455">
        <v>103760</v>
      </c>
      <c r="B1153" s="456" t="s">
        <v>11983</v>
      </c>
      <c r="C1153" s="457" t="s">
        <v>98</v>
      </c>
      <c r="D1153" s="458">
        <v>97.68</v>
      </c>
      <c r="E1153" s="458">
        <v>31.87</v>
      </c>
      <c r="F1153" s="458">
        <v>129.55000000000001</v>
      </c>
    </row>
    <row r="1154" spans="1:6" ht="45">
      <c r="A1154" s="455">
        <v>103761</v>
      </c>
      <c r="B1154" s="456" t="s">
        <v>11984</v>
      </c>
      <c r="C1154" s="457" t="s">
        <v>98</v>
      </c>
      <c r="D1154" s="458">
        <v>57.25</v>
      </c>
      <c r="E1154" s="458">
        <v>29.45</v>
      </c>
      <c r="F1154" s="458">
        <v>86.7</v>
      </c>
    </row>
    <row r="1155" spans="1:6" ht="45">
      <c r="A1155" s="455">
        <v>103762</v>
      </c>
      <c r="B1155" s="456" t="s">
        <v>11985</v>
      </c>
      <c r="C1155" s="457" t="s">
        <v>98</v>
      </c>
      <c r="D1155" s="458">
        <v>47.38000000000001</v>
      </c>
      <c r="E1155" s="458">
        <v>27.05</v>
      </c>
      <c r="F1155" s="458">
        <v>74.430000000000007</v>
      </c>
    </row>
    <row r="1156" spans="1:6" ht="45">
      <c r="A1156" s="455">
        <v>103763</v>
      </c>
      <c r="B1156" s="456" t="s">
        <v>11986</v>
      </c>
      <c r="C1156" s="457" t="s">
        <v>98</v>
      </c>
      <c r="D1156" s="458">
        <v>40.430000000000007</v>
      </c>
      <c r="E1156" s="458">
        <v>25.08</v>
      </c>
      <c r="F1156" s="458">
        <v>65.510000000000005</v>
      </c>
    </row>
    <row r="1157" spans="1:6" ht="30">
      <c r="A1157" s="414">
        <v>92510</v>
      </c>
      <c r="B1157" s="415" t="s">
        <v>6107</v>
      </c>
      <c r="C1157" s="416" t="s">
        <v>98</v>
      </c>
      <c r="D1157" s="417">
        <v>49.559999999999995</v>
      </c>
      <c r="E1157" s="417">
        <v>19.649999999999999</v>
      </c>
      <c r="F1157" s="417">
        <v>69.209999999999994</v>
      </c>
    </row>
    <row r="1158" spans="1:6" ht="30">
      <c r="A1158" s="414">
        <v>92514</v>
      </c>
      <c r="B1158" s="415" t="s">
        <v>6109</v>
      </c>
      <c r="C1158" s="416" t="s">
        <v>98</v>
      </c>
      <c r="D1158" s="417">
        <v>37.69</v>
      </c>
      <c r="E1158" s="417">
        <v>18.010000000000002</v>
      </c>
      <c r="F1158" s="417">
        <v>55.7</v>
      </c>
    </row>
    <row r="1159" spans="1:6" ht="30">
      <c r="A1159" s="414">
        <v>92518</v>
      </c>
      <c r="B1159" s="415" t="s">
        <v>6111</v>
      </c>
      <c r="C1159" s="416" t="s">
        <v>98</v>
      </c>
      <c r="D1159" s="417">
        <v>32.650000000000006</v>
      </c>
      <c r="E1159" s="417">
        <v>16.59</v>
      </c>
      <c r="F1159" s="417">
        <v>49.24</v>
      </c>
    </row>
    <row r="1160" spans="1:6" ht="30">
      <c r="A1160" s="414">
        <v>92522</v>
      </c>
      <c r="B1160" s="415" t="s">
        <v>6113</v>
      </c>
      <c r="C1160" s="416" t="s">
        <v>98</v>
      </c>
      <c r="D1160" s="417">
        <v>29.830000000000002</v>
      </c>
      <c r="E1160" s="417">
        <v>15.3</v>
      </c>
      <c r="F1160" s="417">
        <v>45.13</v>
      </c>
    </row>
    <row r="1161" spans="1:6" ht="30">
      <c r="A1161" s="414">
        <v>92526</v>
      </c>
      <c r="B1161" s="415" t="s">
        <v>6114</v>
      </c>
      <c r="C1161" s="416" t="s">
        <v>98</v>
      </c>
      <c r="D1161" s="417">
        <v>31.1</v>
      </c>
      <c r="E1161" s="417">
        <v>14.11</v>
      </c>
      <c r="F1161" s="417">
        <v>45.21</v>
      </c>
    </row>
    <row r="1162" spans="1:6" ht="30">
      <c r="A1162" s="414">
        <v>92530</v>
      </c>
      <c r="B1162" s="415" t="s">
        <v>6116</v>
      </c>
      <c r="C1162" s="416" t="s">
        <v>98</v>
      </c>
      <c r="D1162" s="417">
        <v>29.61</v>
      </c>
      <c r="E1162" s="417">
        <v>13.04</v>
      </c>
      <c r="F1162" s="417">
        <v>42.65</v>
      </c>
    </row>
    <row r="1163" spans="1:6" ht="30">
      <c r="A1163" s="414">
        <v>92534</v>
      </c>
      <c r="B1163" s="415" t="s">
        <v>6118</v>
      </c>
      <c r="C1163" s="416" t="s">
        <v>98</v>
      </c>
      <c r="D1163" s="417">
        <v>28.419999999999998</v>
      </c>
      <c r="E1163" s="417">
        <v>12.05</v>
      </c>
      <c r="F1163" s="417">
        <v>40.47</v>
      </c>
    </row>
    <row r="1164" spans="1:6" ht="30">
      <c r="A1164" s="414">
        <v>92538</v>
      </c>
      <c r="B1164" s="415" t="s">
        <v>6120</v>
      </c>
      <c r="C1164" s="416" t="s">
        <v>98</v>
      </c>
      <c r="D1164" s="417">
        <v>25.89</v>
      </c>
      <c r="E1164" s="417">
        <v>10.26</v>
      </c>
      <c r="F1164" s="417">
        <v>36.15</v>
      </c>
    </row>
    <row r="1165" spans="1:6">
      <c r="A1165" s="409"/>
      <c r="B1165" s="413" t="s">
        <v>13604</v>
      </c>
      <c r="C1165" s="411"/>
      <c r="D1165" s="418"/>
      <c r="E1165" s="418"/>
      <c r="F1165" s="418"/>
    </row>
    <row r="1166" spans="1:6" ht="30">
      <c r="A1166" s="414">
        <v>92508</v>
      </c>
      <c r="B1166" s="415" t="s">
        <v>6106</v>
      </c>
      <c r="C1166" s="416" t="s">
        <v>98</v>
      </c>
      <c r="D1166" s="417">
        <v>84.579999999999984</v>
      </c>
      <c r="E1166" s="417">
        <v>33.630000000000003</v>
      </c>
      <c r="F1166" s="417">
        <v>118.21</v>
      </c>
    </row>
    <row r="1167" spans="1:6" ht="30">
      <c r="A1167" s="414">
        <v>92512</v>
      </c>
      <c r="B1167" s="415" t="s">
        <v>6108</v>
      </c>
      <c r="C1167" s="416" t="s">
        <v>98</v>
      </c>
      <c r="D1167" s="417">
        <v>72.39</v>
      </c>
      <c r="E1167" s="417">
        <v>30.94</v>
      </c>
      <c r="F1167" s="417">
        <v>103.33</v>
      </c>
    </row>
    <row r="1168" spans="1:6" ht="30">
      <c r="A1168" s="414">
        <v>92515</v>
      </c>
      <c r="B1168" s="415" t="s">
        <v>6110</v>
      </c>
      <c r="C1168" s="416" t="s">
        <v>98</v>
      </c>
      <c r="D1168" s="417">
        <v>67.03</v>
      </c>
      <c r="E1168" s="417">
        <v>28.52</v>
      </c>
      <c r="F1168" s="417">
        <v>95.55</v>
      </c>
    </row>
    <row r="1169" spans="1:6" ht="30">
      <c r="A1169" s="414">
        <v>92520</v>
      </c>
      <c r="B1169" s="415" t="s">
        <v>6112</v>
      </c>
      <c r="C1169" s="416" t="s">
        <v>98</v>
      </c>
      <c r="D1169" s="417">
        <v>63.930000000000007</v>
      </c>
      <c r="E1169" s="417">
        <v>26.33</v>
      </c>
      <c r="F1169" s="417">
        <v>90.26</v>
      </c>
    </row>
    <row r="1170" spans="1:6" ht="30">
      <c r="A1170" s="414">
        <v>92524</v>
      </c>
      <c r="B1170" s="415" t="s">
        <v>10698</v>
      </c>
      <c r="C1170" s="416" t="s">
        <v>98</v>
      </c>
      <c r="D1170" s="417">
        <v>64.91</v>
      </c>
      <c r="E1170" s="417">
        <v>24.3</v>
      </c>
      <c r="F1170" s="417">
        <v>89.21</v>
      </c>
    </row>
    <row r="1171" spans="1:6" ht="30">
      <c r="A1171" s="414">
        <v>92528</v>
      </c>
      <c r="B1171" s="415" t="s">
        <v>6115</v>
      </c>
      <c r="C1171" s="416" t="s">
        <v>98</v>
      </c>
      <c r="D1171" s="417">
        <v>63.160000000000004</v>
      </c>
      <c r="E1171" s="417">
        <v>22.46</v>
      </c>
      <c r="F1171" s="417">
        <v>85.62</v>
      </c>
    </row>
    <row r="1172" spans="1:6" ht="30">
      <c r="A1172" s="414">
        <v>92532</v>
      </c>
      <c r="B1172" s="415" t="s">
        <v>6117</v>
      </c>
      <c r="C1172" s="416" t="s">
        <v>98</v>
      </c>
      <c r="D1172" s="417">
        <v>61.75</v>
      </c>
      <c r="E1172" s="417">
        <v>20.76</v>
      </c>
      <c r="F1172" s="417">
        <v>82.51</v>
      </c>
    </row>
    <row r="1173" spans="1:6" ht="30">
      <c r="A1173" s="414">
        <v>92536</v>
      </c>
      <c r="B1173" s="415" t="s">
        <v>6119</v>
      </c>
      <c r="C1173" s="416" t="s">
        <v>98</v>
      </c>
      <c r="D1173" s="417">
        <v>58.790000000000006</v>
      </c>
      <c r="E1173" s="417">
        <v>17.739999999999998</v>
      </c>
      <c r="F1173" s="417">
        <v>76.53</v>
      </c>
    </row>
    <row r="1174" spans="1:6">
      <c r="A1174" s="409"/>
      <c r="B1174" s="413" t="s">
        <v>11309</v>
      </c>
      <c r="C1174" s="411"/>
      <c r="D1174" s="418"/>
      <c r="E1174" s="418"/>
      <c r="F1174" s="418"/>
    </row>
    <row r="1175" spans="1:6" ht="45">
      <c r="A1175" s="414">
        <v>92488</v>
      </c>
      <c r="B1175" s="415" t="s">
        <v>6121</v>
      </c>
      <c r="C1175" s="416" t="s">
        <v>98</v>
      </c>
      <c r="D1175" s="417">
        <v>82.06</v>
      </c>
      <c r="E1175" s="417">
        <v>43.15</v>
      </c>
      <c r="F1175" s="417">
        <v>125.21</v>
      </c>
    </row>
    <row r="1176" spans="1:6" ht="45">
      <c r="A1176" s="414">
        <v>92490</v>
      </c>
      <c r="B1176" s="415" t="s">
        <v>6122</v>
      </c>
      <c r="C1176" s="416" t="s">
        <v>98</v>
      </c>
      <c r="D1176" s="417">
        <v>47.56</v>
      </c>
      <c r="E1176" s="417">
        <v>30.87</v>
      </c>
      <c r="F1176" s="417">
        <v>78.430000000000007</v>
      </c>
    </row>
    <row r="1177" spans="1:6" ht="45">
      <c r="A1177" s="414">
        <v>92492</v>
      </c>
      <c r="B1177" s="415" t="s">
        <v>6123</v>
      </c>
      <c r="C1177" s="416" t="s">
        <v>98</v>
      </c>
      <c r="D1177" s="417">
        <v>79.25</v>
      </c>
      <c r="E1177" s="417">
        <v>39.85</v>
      </c>
      <c r="F1177" s="417">
        <v>119.1</v>
      </c>
    </row>
    <row r="1178" spans="1:6" ht="45">
      <c r="A1178" s="414">
        <v>92494</v>
      </c>
      <c r="B1178" s="415" t="s">
        <v>6124</v>
      </c>
      <c r="C1178" s="416" t="s">
        <v>98</v>
      </c>
      <c r="D1178" s="417">
        <v>45.070000000000007</v>
      </c>
      <c r="E1178" s="417">
        <v>28.52</v>
      </c>
      <c r="F1178" s="417">
        <v>73.59</v>
      </c>
    </row>
    <row r="1179" spans="1:6" ht="45">
      <c r="A1179" s="414">
        <v>92496</v>
      </c>
      <c r="B1179" s="415" t="s">
        <v>6125</v>
      </c>
      <c r="C1179" s="416" t="s">
        <v>98</v>
      </c>
      <c r="D1179" s="417">
        <v>77.08</v>
      </c>
      <c r="E1179" s="417">
        <v>36.86</v>
      </c>
      <c r="F1179" s="417">
        <v>113.94</v>
      </c>
    </row>
    <row r="1180" spans="1:6" ht="45">
      <c r="A1180" s="414">
        <v>92498</v>
      </c>
      <c r="B1180" s="415" t="s">
        <v>6126</v>
      </c>
      <c r="C1180" s="416" t="s">
        <v>98</v>
      </c>
      <c r="D1180" s="417">
        <v>43.18</v>
      </c>
      <c r="E1180" s="417">
        <v>26.35</v>
      </c>
      <c r="F1180" s="417">
        <v>69.53</v>
      </c>
    </row>
    <row r="1181" spans="1:6" ht="45">
      <c r="A1181" s="414">
        <v>92500</v>
      </c>
      <c r="B1181" s="415" t="s">
        <v>6127</v>
      </c>
      <c r="C1181" s="416" t="s">
        <v>98</v>
      </c>
      <c r="D1181" s="417">
        <v>75.63000000000001</v>
      </c>
      <c r="E1181" s="417">
        <v>34.049999999999997</v>
      </c>
      <c r="F1181" s="417">
        <v>109.68</v>
      </c>
    </row>
    <row r="1182" spans="1:6" ht="45">
      <c r="A1182" s="414">
        <v>92502</v>
      </c>
      <c r="B1182" s="415" t="s">
        <v>6128</v>
      </c>
      <c r="C1182" s="416" t="s">
        <v>98</v>
      </c>
      <c r="D1182" s="417">
        <v>42</v>
      </c>
      <c r="E1182" s="417">
        <v>24.34</v>
      </c>
      <c r="F1182" s="417">
        <v>66.34</v>
      </c>
    </row>
    <row r="1183" spans="1:6" ht="45">
      <c r="A1183" s="414">
        <v>92504</v>
      </c>
      <c r="B1183" s="415" t="s">
        <v>6129</v>
      </c>
      <c r="C1183" s="416" t="s">
        <v>98</v>
      </c>
      <c r="D1183" s="417">
        <v>42.239999999999995</v>
      </c>
      <c r="E1183" s="417">
        <v>29.12</v>
      </c>
      <c r="F1183" s="417">
        <v>71.36</v>
      </c>
    </row>
    <row r="1184" spans="1:6" ht="45">
      <c r="A1184" s="414">
        <v>92506</v>
      </c>
      <c r="B1184" s="415" t="s">
        <v>6130</v>
      </c>
      <c r="C1184" s="416" t="s">
        <v>98</v>
      </c>
      <c r="D1184" s="417">
        <v>39.68</v>
      </c>
      <c r="E1184" s="417">
        <v>20.79</v>
      </c>
      <c r="F1184" s="417">
        <v>60.47</v>
      </c>
    </row>
    <row r="1185" spans="1:6">
      <c r="A1185" s="409"/>
      <c r="B1185" s="413" t="s">
        <v>11310</v>
      </c>
      <c r="C1185" s="411"/>
      <c r="D1185" s="418"/>
      <c r="E1185" s="418"/>
      <c r="F1185" s="418"/>
    </row>
    <row r="1186" spans="1:6" ht="30">
      <c r="A1186" s="414">
        <v>92263</v>
      </c>
      <c r="B1186" s="415" t="s">
        <v>6131</v>
      </c>
      <c r="C1186" s="416" t="s">
        <v>98</v>
      </c>
      <c r="D1186" s="417">
        <v>115.87</v>
      </c>
      <c r="E1186" s="417">
        <v>41.32</v>
      </c>
      <c r="F1186" s="417">
        <v>157.19</v>
      </c>
    </row>
    <row r="1187" spans="1:6" ht="30">
      <c r="A1187" s="414">
        <v>92264</v>
      </c>
      <c r="B1187" s="415" t="s">
        <v>6132</v>
      </c>
      <c r="C1187" s="416" t="s">
        <v>98</v>
      </c>
      <c r="D1187" s="417">
        <v>158.16</v>
      </c>
      <c r="E1187" s="417">
        <v>41.31</v>
      </c>
      <c r="F1187" s="417">
        <v>199.47</v>
      </c>
    </row>
    <row r="1188" spans="1:6" ht="30">
      <c r="A1188" s="414">
        <v>92269</v>
      </c>
      <c r="B1188" s="415" t="s">
        <v>6133</v>
      </c>
      <c r="C1188" s="416" t="s">
        <v>98</v>
      </c>
      <c r="D1188" s="417">
        <v>252.75</v>
      </c>
      <c r="E1188" s="417">
        <v>23.64</v>
      </c>
      <c r="F1188" s="417">
        <v>276.39</v>
      </c>
    </row>
    <row r="1189" spans="1:6" ht="30">
      <c r="A1189" s="414">
        <v>92265</v>
      </c>
      <c r="B1189" s="415" t="s">
        <v>6134</v>
      </c>
      <c r="C1189" s="416" t="s">
        <v>98</v>
      </c>
      <c r="D1189" s="417">
        <v>83.63</v>
      </c>
      <c r="E1189" s="417">
        <v>33.090000000000003</v>
      </c>
      <c r="F1189" s="417">
        <v>116.72</v>
      </c>
    </row>
    <row r="1190" spans="1:6" ht="30">
      <c r="A1190" s="414">
        <v>92266</v>
      </c>
      <c r="B1190" s="415" t="s">
        <v>6135</v>
      </c>
      <c r="C1190" s="416" t="s">
        <v>98</v>
      </c>
      <c r="D1190" s="417">
        <v>119.91000000000001</v>
      </c>
      <c r="E1190" s="417">
        <v>33.08</v>
      </c>
      <c r="F1190" s="417">
        <v>152.99</v>
      </c>
    </row>
    <row r="1191" spans="1:6">
      <c r="A1191" s="414">
        <v>92270</v>
      </c>
      <c r="B1191" s="415" t="s">
        <v>6136</v>
      </c>
      <c r="C1191" s="416" t="s">
        <v>98</v>
      </c>
      <c r="D1191" s="417">
        <v>180.72</v>
      </c>
      <c r="E1191" s="417">
        <v>29.55</v>
      </c>
      <c r="F1191" s="417">
        <v>210.27</v>
      </c>
    </row>
    <row r="1192" spans="1:6" ht="30">
      <c r="A1192" s="414">
        <v>92267</v>
      </c>
      <c r="B1192" s="415" t="s">
        <v>6137</v>
      </c>
      <c r="C1192" s="416" t="s">
        <v>98</v>
      </c>
      <c r="D1192" s="417">
        <v>48.18</v>
      </c>
      <c r="E1192" s="417">
        <v>0.86</v>
      </c>
      <c r="F1192" s="417">
        <v>49.04</v>
      </c>
    </row>
    <row r="1193" spans="1:6" ht="30">
      <c r="A1193" s="414">
        <v>92268</v>
      </c>
      <c r="B1193" s="415" t="s">
        <v>6138</v>
      </c>
      <c r="C1193" s="416" t="s">
        <v>98</v>
      </c>
      <c r="D1193" s="417">
        <v>81.41</v>
      </c>
      <c r="E1193" s="417">
        <v>0.86</v>
      </c>
      <c r="F1193" s="417">
        <v>82.27</v>
      </c>
    </row>
    <row r="1194" spans="1:6">
      <c r="A1194" s="414">
        <v>92271</v>
      </c>
      <c r="B1194" s="415" t="s">
        <v>6139</v>
      </c>
      <c r="C1194" s="416" t="s">
        <v>98</v>
      </c>
      <c r="D1194" s="417">
        <v>137.67000000000002</v>
      </c>
      <c r="E1194" s="417">
        <v>0.44</v>
      </c>
      <c r="F1194" s="417">
        <v>138.11000000000001</v>
      </c>
    </row>
    <row r="1195" spans="1:6" ht="30">
      <c r="A1195" s="414">
        <v>101969</v>
      </c>
      <c r="B1195" s="415" t="s">
        <v>6140</v>
      </c>
      <c r="C1195" s="416" t="s">
        <v>98</v>
      </c>
      <c r="D1195" s="417">
        <v>150.69</v>
      </c>
      <c r="E1195" s="417">
        <v>25.78</v>
      </c>
      <c r="F1195" s="417">
        <v>176.47</v>
      </c>
    </row>
    <row r="1196" spans="1:6" ht="30">
      <c r="A1196" s="414">
        <v>101971</v>
      </c>
      <c r="B1196" s="415" t="s">
        <v>6141</v>
      </c>
      <c r="C1196" s="416" t="s">
        <v>98</v>
      </c>
      <c r="D1196" s="417">
        <v>112.77000000000001</v>
      </c>
      <c r="E1196" s="417">
        <v>25.78</v>
      </c>
      <c r="F1196" s="417">
        <v>138.55000000000001</v>
      </c>
    </row>
    <row r="1197" spans="1:6" ht="30">
      <c r="A1197" s="414">
        <v>101973</v>
      </c>
      <c r="B1197" s="415" t="s">
        <v>6142</v>
      </c>
      <c r="C1197" s="416" t="s">
        <v>98</v>
      </c>
      <c r="D1197" s="417">
        <v>227.51</v>
      </c>
      <c r="E1197" s="417">
        <v>28.05</v>
      </c>
      <c r="F1197" s="417">
        <v>255.56</v>
      </c>
    </row>
    <row r="1198" spans="1:6" ht="30">
      <c r="A1198" s="414">
        <v>101985</v>
      </c>
      <c r="B1198" s="415" t="s">
        <v>6143</v>
      </c>
      <c r="C1198" s="416" t="s">
        <v>98</v>
      </c>
      <c r="D1198" s="417">
        <v>157.22</v>
      </c>
      <c r="E1198" s="417">
        <v>30.27</v>
      </c>
      <c r="F1198" s="417">
        <v>187.49</v>
      </c>
    </row>
    <row r="1199" spans="1:6" ht="30">
      <c r="A1199" s="414">
        <v>101986</v>
      </c>
      <c r="B1199" s="415" t="s">
        <v>6144</v>
      </c>
      <c r="C1199" s="416" t="s">
        <v>98</v>
      </c>
      <c r="D1199" s="417">
        <v>109.00999999999999</v>
      </c>
      <c r="E1199" s="417">
        <v>30.28</v>
      </c>
      <c r="F1199" s="417">
        <v>139.29</v>
      </c>
    </row>
    <row r="1200" spans="1:6" ht="30">
      <c r="A1200" s="414">
        <v>101987</v>
      </c>
      <c r="B1200" s="415" t="s">
        <v>6145</v>
      </c>
      <c r="C1200" s="416" t="s">
        <v>98</v>
      </c>
      <c r="D1200" s="417">
        <v>275.54999999999995</v>
      </c>
      <c r="E1200" s="417">
        <v>29.48</v>
      </c>
      <c r="F1200" s="417">
        <v>305.02999999999997</v>
      </c>
    </row>
    <row r="1201" spans="1:6" ht="30">
      <c r="A1201" s="414">
        <v>101988</v>
      </c>
      <c r="B1201" s="415" t="s">
        <v>6146</v>
      </c>
      <c r="C1201" s="416" t="s">
        <v>98</v>
      </c>
      <c r="D1201" s="417">
        <v>153.6</v>
      </c>
      <c r="E1201" s="417">
        <v>30.99</v>
      </c>
      <c r="F1201" s="417">
        <v>184.59</v>
      </c>
    </row>
    <row r="1202" spans="1:6" ht="30">
      <c r="A1202" s="414">
        <v>101989</v>
      </c>
      <c r="B1202" s="415" t="s">
        <v>6147</v>
      </c>
      <c r="C1202" s="416" t="s">
        <v>98</v>
      </c>
      <c r="D1202" s="417">
        <v>116.16000000000001</v>
      </c>
      <c r="E1202" s="417">
        <v>30.99</v>
      </c>
      <c r="F1202" s="417">
        <v>147.15</v>
      </c>
    </row>
    <row r="1203" spans="1:6" ht="30">
      <c r="A1203" s="414">
        <v>101990</v>
      </c>
      <c r="B1203" s="415" t="s">
        <v>6148</v>
      </c>
      <c r="C1203" s="416" t="s">
        <v>98</v>
      </c>
      <c r="D1203" s="417">
        <v>244.73000000000002</v>
      </c>
      <c r="E1203" s="417">
        <v>30.51</v>
      </c>
      <c r="F1203" s="417">
        <v>275.24</v>
      </c>
    </row>
    <row r="1204" spans="1:6" ht="30">
      <c r="A1204" s="414">
        <v>101991</v>
      </c>
      <c r="B1204" s="415" t="s">
        <v>6149</v>
      </c>
      <c r="C1204" s="416" t="s">
        <v>98</v>
      </c>
      <c r="D1204" s="417">
        <v>154.34</v>
      </c>
      <c r="E1204" s="417">
        <v>34.729999999999997</v>
      </c>
      <c r="F1204" s="417">
        <v>189.07</v>
      </c>
    </row>
    <row r="1205" spans="1:6" ht="30">
      <c r="A1205" s="414">
        <v>101992</v>
      </c>
      <c r="B1205" s="415" t="s">
        <v>6150</v>
      </c>
      <c r="C1205" s="416" t="s">
        <v>98</v>
      </c>
      <c r="D1205" s="417">
        <v>108.25</v>
      </c>
      <c r="E1205" s="417">
        <v>34.74</v>
      </c>
      <c r="F1205" s="417">
        <v>142.99</v>
      </c>
    </row>
    <row r="1206" spans="1:6" ht="30">
      <c r="A1206" s="414">
        <v>101993</v>
      </c>
      <c r="B1206" s="415" t="s">
        <v>6151</v>
      </c>
      <c r="C1206" s="416" t="s">
        <v>98</v>
      </c>
      <c r="D1206" s="417">
        <v>327.52</v>
      </c>
      <c r="E1206" s="417">
        <v>31.82</v>
      </c>
      <c r="F1206" s="417">
        <v>359.34</v>
      </c>
    </row>
    <row r="1207" spans="1:6" ht="30">
      <c r="A1207" s="414">
        <v>101994</v>
      </c>
      <c r="B1207" s="415" t="s">
        <v>6152</v>
      </c>
      <c r="C1207" s="416" t="s">
        <v>98</v>
      </c>
      <c r="D1207" s="417">
        <v>165.9</v>
      </c>
      <c r="E1207" s="417">
        <v>28.82</v>
      </c>
      <c r="F1207" s="417">
        <v>194.72</v>
      </c>
    </row>
    <row r="1208" spans="1:6" ht="30">
      <c r="A1208" s="414">
        <v>101995</v>
      </c>
      <c r="B1208" s="415" t="s">
        <v>6153</v>
      </c>
      <c r="C1208" s="416" t="s">
        <v>98</v>
      </c>
      <c r="D1208" s="417">
        <v>123.86</v>
      </c>
      <c r="E1208" s="417">
        <v>28.83</v>
      </c>
      <c r="F1208" s="417">
        <v>152.69</v>
      </c>
    </row>
    <row r="1209" spans="1:6" ht="30">
      <c r="A1209" s="414">
        <v>101996</v>
      </c>
      <c r="B1209" s="415" t="s">
        <v>6154</v>
      </c>
      <c r="C1209" s="416" t="s">
        <v>98</v>
      </c>
      <c r="D1209" s="417">
        <v>266.02999999999997</v>
      </c>
      <c r="E1209" s="417">
        <v>30.41</v>
      </c>
      <c r="F1209" s="417">
        <v>296.44</v>
      </c>
    </row>
    <row r="1210" spans="1:6" ht="30">
      <c r="A1210" s="414">
        <v>101997</v>
      </c>
      <c r="B1210" s="415" t="s">
        <v>6155</v>
      </c>
      <c r="C1210" s="416" t="s">
        <v>98</v>
      </c>
      <c r="D1210" s="417">
        <v>154.56</v>
      </c>
      <c r="E1210" s="417">
        <v>34.39</v>
      </c>
      <c r="F1210" s="417">
        <v>188.95</v>
      </c>
    </row>
    <row r="1211" spans="1:6" ht="30">
      <c r="A1211" s="414">
        <v>101998</v>
      </c>
      <c r="B1211" s="415" t="s">
        <v>6156</v>
      </c>
      <c r="C1211" s="416" t="s">
        <v>98</v>
      </c>
      <c r="D1211" s="417">
        <v>107.43</v>
      </c>
      <c r="E1211" s="417">
        <v>34.4</v>
      </c>
      <c r="F1211" s="417">
        <v>141.83000000000001</v>
      </c>
    </row>
    <row r="1212" spans="1:6" ht="30">
      <c r="A1212" s="414">
        <v>101999</v>
      </c>
      <c r="B1212" s="415" t="s">
        <v>6157</v>
      </c>
      <c r="C1212" s="416" t="s">
        <v>98</v>
      </c>
      <c r="D1212" s="417">
        <v>353.03000000000003</v>
      </c>
      <c r="E1212" s="417">
        <v>32.57</v>
      </c>
      <c r="F1212" s="417">
        <v>385.6</v>
      </c>
    </row>
    <row r="1213" spans="1:6" ht="30">
      <c r="A1213" s="414">
        <v>102086</v>
      </c>
      <c r="B1213" s="415" t="s">
        <v>6158</v>
      </c>
      <c r="C1213" s="416" t="s">
        <v>98</v>
      </c>
      <c r="D1213" s="417">
        <v>158.11000000000001</v>
      </c>
      <c r="E1213" s="417">
        <v>28.91</v>
      </c>
      <c r="F1213" s="417">
        <v>187.02</v>
      </c>
    </row>
    <row r="1214" spans="1:6" ht="30">
      <c r="A1214" s="414">
        <v>102087</v>
      </c>
      <c r="B1214" s="415" t="s">
        <v>6159</v>
      </c>
      <c r="C1214" s="416" t="s">
        <v>98</v>
      </c>
      <c r="D1214" s="417">
        <v>118.80000000000001</v>
      </c>
      <c r="E1214" s="417">
        <v>28.91</v>
      </c>
      <c r="F1214" s="417">
        <v>147.71</v>
      </c>
    </row>
    <row r="1215" spans="1:6" ht="30">
      <c r="A1215" s="414">
        <v>102088</v>
      </c>
      <c r="B1215" s="415" t="s">
        <v>6160</v>
      </c>
      <c r="C1215" s="416" t="s">
        <v>98</v>
      </c>
      <c r="D1215" s="417">
        <v>245.09</v>
      </c>
      <c r="E1215" s="417">
        <v>30.29</v>
      </c>
      <c r="F1215" s="417">
        <v>275.38</v>
      </c>
    </row>
    <row r="1216" spans="1:6" ht="30">
      <c r="A1216" s="414">
        <v>102089</v>
      </c>
      <c r="B1216" s="415" t="s">
        <v>6161</v>
      </c>
      <c r="C1216" s="416" t="s">
        <v>98</v>
      </c>
      <c r="D1216" s="417">
        <v>147.55000000000001</v>
      </c>
      <c r="E1216" s="417">
        <v>31.28</v>
      </c>
      <c r="F1216" s="417">
        <v>178.83</v>
      </c>
    </row>
    <row r="1217" spans="1:6" ht="30">
      <c r="A1217" s="414">
        <v>102090</v>
      </c>
      <c r="B1217" s="415" t="s">
        <v>6162</v>
      </c>
      <c r="C1217" s="416" t="s">
        <v>98</v>
      </c>
      <c r="D1217" s="417">
        <v>102.95000000000002</v>
      </c>
      <c r="E1217" s="417">
        <v>31.29</v>
      </c>
      <c r="F1217" s="417">
        <v>134.24</v>
      </c>
    </row>
    <row r="1218" spans="1:6" ht="30">
      <c r="A1218" s="414">
        <v>102091</v>
      </c>
      <c r="B1218" s="415" t="s">
        <v>6163</v>
      </c>
      <c r="C1218" s="416" t="s">
        <v>98</v>
      </c>
      <c r="D1218" s="417">
        <v>293.38000000000005</v>
      </c>
      <c r="E1218" s="417">
        <v>31.59</v>
      </c>
      <c r="F1218" s="417">
        <v>324.97000000000003</v>
      </c>
    </row>
    <row r="1219" spans="1:6" ht="30">
      <c r="A1219" s="414">
        <v>102091</v>
      </c>
      <c r="B1219" s="415" t="s">
        <v>6163</v>
      </c>
      <c r="C1219" s="416" t="s">
        <v>98</v>
      </c>
      <c r="D1219" s="417">
        <v>293.38000000000005</v>
      </c>
      <c r="E1219" s="417">
        <v>31.59</v>
      </c>
      <c r="F1219" s="417">
        <v>324.97000000000003</v>
      </c>
    </row>
    <row r="1220" spans="1:6">
      <c r="A1220" s="409"/>
      <c r="B1220" s="413" t="s">
        <v>13607</v>
      </c>
      <c r="C1220" s="411"/>
      <c r="D1220" s="418"/>
      <c r="E1220" s="418"/>
      <c r="F1220" s="418"/>
    </row>
    <row r="1221" spans="1:6" ht="30">
      <c r="A1221" s="414">
        <v>103795</v>
      </c>
      <c r="B1221" s="415" t="s">
        <v>12091</v>
      </c>
      <c r="C1221" s="416" t="s">
        <v>98</v>
      </c>
      <c r="D1221" s="417">
        <v>47.92</v>
      </c>
      <c r="E1221" s="417">
        <v>37.340000000000003</v>
      </c>
      <c r="F1221" s="417">
        <v>85.26</v>
      </c>
    </row>
    <row r="1222" spans="1:6" ht="30">
      <c r="A1222" s="414">
        <v>103796</v>
      </c>
      <c r="B1222" s="415" t="s">
        <v>12092</v>
      </c>
      <c r="C1222" s="416" t="s">
        <v>98</v>
      </c>
      <c r="D1222" s="417">
        <v>39.58</v>
      </c>
      <c r="E1222" s="417">
        <v>13.59</v>
      </c>
      <c r="F1222" s="417">
        <v>53.17</v>
      </c>
    </row>
    <row r="1223" spans="1:6">
      <c r="A1223" s="409"/>
      <c r="B1223" s="413" t="s">
        <v>11311</v>
      </c>
      <c r="C1223" s="411"/>
      <c r="D1223" s="418"/>
      <c r="E1223" s="418"/>
      <c r="F1223" s="418"/>
    </row>
    <row r="1224" spans="1:6" ht="30">
      <c r="A1224" s="414">
        <v>101792</v>
      </c>
      <c r="B1224" s="415" t="s">
        <v>6164</v>
      </c>
      <c r="C1224" s="416" t="s">
        <v>5435</v>
      </c>
      <c r="D1224" s="417">
        <v>11.09</v>
      </c>
      <c r="E1224" s="417">
        <v>6.73</v>
      </c>
      <c r="F1224" s="417">
        <v>17.82</v>
      </c>
    </row>
    <row r="1225" spans="1:6" ht="30">
      <c r="A1225" s="414">
        <v>101793</v>
      </c>
      <c r="B1225" s="415" t="s">
        <v>6165</v>
      </c>
      <c r="C1225" s="416" t="s">
        <v>5435</v>
      </c>
      <c r="D1225" s="417">
        <v>16.649999999999999</v>
      </c>
      <c r="E1225" s="417">
        <v>9.08</v>
      </c>
      <c r="F1225" s="417">
        <v>25.73</v>
      </c>
    </row>
    <row r="1226" spans="1:6">
      <c r="A1226" s="409"/>
      <c r="B1226" s="413" t="s">
        <v>11312</v>
      </c>
      <c r="C1226" s="411"/>
      <c r="D1226" s="418"/>
      <c r="E1226" s="418"/>
      <c r="F1226" s="418"/>
    </row>
    <row r="1227" spans="1:6">
      <c r="A1227" s="409"/>
      <c r="B1227" s="413" t="s">
        <v>11313</v>
      </c>
      <c r="C1227" s="411"/>
      <c r="D1227" s="418"/>
      <c r="E1227" s="418"/>
      <c r="F1227" s="418"/>
    </row>
    <row r="1228" spans="1:6">
      <c r="A1228" s="414">
        <v>92272</v>
      </c>
      <c r="B1228" s="415" t="s">
        <v>6166</v>
      </c>
      <c r="C1228" s="416" t="s">
        <v>5421</v>
      </c>
      <c r="D1228" s="417">
        <v>28.27</v>
      </c>
      <c r="E1228" s="417">
        <v>5.3</v>
      </c>
      <c r="F1228" s="417">
        <v>33.57</v>
      </c>
    </row>
    <row r="1229" spans="1:6" ht="30">
      <c r="A1229" s="414">
        <v>92273</v>
      </c>
      <c r="B1229" s="415" t="s">
        <v>6167</v>
      </c>
      <c r="C1229" s="416" t="s">
        <v>5421</v>
      </c>
      <c r="D1229" s="417">
        <v>10.46</v>
      </c>
      <c r="E1229" s="417">
        <v>3.5</v>
      </c>
      <c r="F1229" s="417">
        <v>13.96</v>
      </c>
    </row>
    <row r="1230" spans="1:6" ht="30">
      <c r="A1230" s="414">
        <v>101791</v>
      </c>
      <c r="B1230" s="415" t="s">
        <v>6168</v>
      </c>
      <c r="C1230" s="416" t="s">
        <v>5421</v>
      </c>
      <c r="D1230" s="417">
        <v>20.28</v>
      </c>
      <c r="E1230" s="417">
        <v>1.95</v>
      </c>
      <c r="F1230" s="417">
        <v>22.23</v>
      </c>
    </row>
    <row r="1231" spans="1:6" ht="15.75">
      <c r="A1231" s="409"/>
      <c r="B1231" s="410" t="s">
        <v>6169</v>
      </c>
      <c r="C1231" s="411"/>
      <c r="D1231" s="418"/>
      <c r="E1231" s="418"/>
      <c r="F1231" s="418"/>
    </row>
    <row r="1232" spans="1:6">
      <c r="A1232" s="409"/>
      <c r="B1232" s="413" t="s">
        <v>6170</v>
      </c>
      <c r="C1232" s="411"/>
      <c r="D1232" s="418"/>
      <c r="E1232" s="418"/>
      <c r="F1232" s="418"/>
    </row>
    <row r="1233" spans="1:6">
      <c r="A1233" s="409"/>
      <c r="B1233" s="413" t="s">
        <v>6171</v>
      </c>
      <c r="C1233" s="411"/>
      <c r="D1233" s="418"/>
      <c r="E1233" s="418"/>
      <c r="F1233" s="418"/>
    </row>
    <row r="1234" spans="1:6">
      <c r="A1234" s="414">
        <v>92882</v>
      </c>
      <c r="B1234" s="415" t="s">
        <v>12019</v>
      </c>
      <c r="C1234" s="416" t="s">
        <v>5817</v>
      </c>
      <c r="D1234" s="417">
        <v>10.82</v>
      </c>
      <c r="E1234" s="417">
        <v>3.71</v>
      </c>
      <c r="F1234" s="417">
        <v>14.53</v>
      </c>
    </row>
    <row r="1235" spans="1:6">
      <c r="A1235" s="414">
        <v>92883</v>
      </c>
      <c r="B1235" s="415" t="s">
        <v>12020</v>
      </c>
      <c r="C1235" s="416" t="s">
        <v>5817</v>
      </c>
      <c r="D1235" s="417">
        <v>10.72</v>
      </c>
      <c r="E1235" s="417">
        <v>2.52</v>
      </c>
      <c r="F1235" s="417">
        <v>13.24</v>
      </c>
    </row>
    <row r="1236" spans="1:6">
      <c r="A1236" s="414">
        <v>92884</v>
      </c>
      <c r="B1236" s="415" t="s">
        <v>12021</v>
      </c>
      <c r="C1236" s="416" t="s">
        <v>5817</v>
      </c>
      <c r="D1236" s="417">
        <v>11.5</v>
      </c>
      <c r="E1236" s="417">
        <v>1.76</v>
      </c>
      <c r="F1236" s="417">
        <v>13.26</v>
      </c>
    </row>
    <row r="1237" spans="1:6">
      <c r="A1237" s="414">
        <v>92885</v>
      </c>
      <c r="B1237" s="415" t="s">
        <v>12022</v>
      </c>
      <c r="C1237" s="416" t="s">
        <v>5817</v>
      </c>
      <c r="D1237" s="417">
        <v>11.3</v>
      </c>
      <c r="E1237" s="417">
        <v>1.21</v>
      </c>
      <c r="F1237" s="417">
        <v>12.51</v>
      </c>
    </row>
    <row r="1238" spans="1:6">
      <c r="A1238" s="414">
        <v>92886</v>
      </c>
      <c r="B1238" s="415" t="s">
        <v>12023</v>
      </c>
      <c r="C1238" s="416" t="s">
        <v>5817</v>
      </c>
      <c r="D1238" s="417">
        <v>11.110000000000001</v>
      </c>
      <c r="E1238" s="417">
        <v>0.78</v>
      </c>
      <c r="F1238" s="417">
        <v>11.89</v>
      </c>
    </row>
    <row r="1239" spans="1:6">
      <c r="A1239" s="414">
        <v>92887</v>
      </c>
      <c r="B1239" s="415" t="s">
        <v>12024</v>
      </c>
      <c r="C1239" s="416" t="s">
        <v>5817</v>
      </c>
      <c r="D1239" s="417">
        <v>11.29</v>
      </c>
      <c r="E1239" s="417">
        <v>0.49</v>
      </c>
      <c r="F1239" s="417">
        <v>11.78</v>
      </c>
    </row>
    <row r="1240" spans="1:6">
      <c r="A1240" s="414">
        <v>92888</v>
      </c>
      <c r="B1240" s="415" t="s">
        <v>12025</v>
      </c>
      <c r="C1240" s="416" t="s">
        <v>5817</v>
      </c>
      <c r="D1240" s="417">
        <v>11.190000000000001</v>
      </c>
      <c r="E1240" s="417">
        <v>0.28000000000000003</v>
      </c>
      <c r="F1240" s="417">
        <v>11.47</v>
      </c>
    </row>
    <row r="1241" spans="1:6">
      <c r="A1241" s="409"/>
      <c r="B1241" s="413" t="s">
        <v>11314</v>
      </c>
      <c r="C1241" s="411"/>
      <c r="D1241" s="418"/>
      <c r="E1241" s="418"/>
      <c r="F1241" s="418"/>
    </row>
    <row r="1242" spans="1:6" ht="30">
      <c r="A1242" s="414">
        <v>96544</v>
      </c>
      <c r="B1242" s="415" t="s">
        <v>6172</v>
      </c>
      <c r="C1242" s="416" t="s">
        <v>5817</v>
      </c>
      <c r="D1242" s="417">
        <v>12.36</v>
      </c>
      <c r="E1242" s="417">
        <v>5.37</v>
      </c>
      <c r="F1242" s="417">
        <v>17.73</v>
      </c>
    </row>
    <row r="1243" spans="1:6" ht="30">
      <c r="A1243" s="414">
        <v>96545</v>
      </c>
      <c r="B1243" s="415" t="s">
        <v>6173</v>
      </c>
      <c r="C1243" s="416" t="s">
        <v>5817</v>
      </c>
      <c r="D1243" s="417">
        <v>12.179999999999998</v>
      </c>
      <c r="E1243" s="417">
        <v>3.9</v>
      </c>
      <c r="F1243" s="417">
        <v>16.079999999999998</v>
      </c>
    </row>
    <row r="1244" spans="1:6" ht="30">
      <c r="A1244" s="414">
        <v>96546</v>
      </c>
      <c r="B1244" s="415" t="s">
        <v>6174</v>
      </c>
      <c r="C1244" s="416" t="s">
        <v>5817</v>
      </c>
      <c r="D1244" s="417">
        <v>11.2</v>
      </c>
      <c r="E1244" s="417">
        <v>2.9</v>
      </c>
      <c r="F1244" s="417">
        <v>14.1</v>
      </c>
    </row>
    <row r="1245" spans="1:6" ht="30">
      <c r="A1245" s="414">
        <v>96547</v>
      </c>
      <c r="B1245" s="415" t="s">
        <v>6175</v>
      </c>
      <c r="C1245" s="416" t="s">
        <v>5817</v>
      </c>
      <c r="D1245" s="417">
        <v>9.65</v>
      </c>
      <c r="E1245" s="417">
        <v>2.16</v>
      </c>
      <c r="F1245" s="417">
        <v>11.81</v>
      </c>
    </row>
    <row r="1246" spans="1:6" ht="30">
      <c r="A1246" s="414">
        <v>96548</v>
      </c>
      <c r="B1246" s="415" t="s">
        <v>6176</v>
      </c>
      <c r="C1246" s="416" t="s">
        <v>5817</v>
      </c>
      <c r="D1246" s="417">
        <v>9.41</v>
      </c>
      <c r="E1246" s="417">
        <v>1.54</v>
      </c>
      <c r="F1246" s="417">
        <v>10.95</v>
      </c>
    </row>
    <row r="1247" spans="1:6" ht="30">
      <c r="A1247" s="414">
        <v>96549</v>
      </c>
      <c r="B1247" s="415" t="s">
        <v>6177</v>
      </c>
      <c r="C1247" s="416" t="s">
        <v>5817</v>
      </c>
      <c r="D1247" s="417">
        <v>10.760000000000002</v>
      </c>
      <c r="E1247" s="417">
        <v>1.1200000000000001</v>
      </c>
      <c r="F1247" s="417">
        <v>11.88</v>
      </c>
    </row>
    <row r="1248" spans="1:6" ht="30">
      <c r="A1248" s="414">
        <v>96550</v>
      </c>
      <c r="B1248" s="415" t="s">
        <v>6178</v>
      </c>
      <c r="C1248" s="416" t="s">
        <v>5817</v>
      </c>
      <c r="D1248" s="417">
        <v>10.67</v>
      </c>
      <c r="E1248" s="417">
        <v>0.78</v>
      </c>
      <c r="F1248" s="417">
        <v>11.45</v>
      </c>
    </row>
    <row r="1249" spans="1:6">
      <c r="A1249" s="409"/>
      <c r="B1249" s="413" t="s">
        <v>11315</v>
      </c>
      <c r="C1249" s="411"/>
      <c r="D1249" s="418"/>
      <c r="E1249" s="418"/>
      <c r="F1249" s="418"/>
    </row>
    <row r="1250" spans="1:6" ht="30">
      <c r="A1250" s="414">
        <v>100342</v>
      </c>
      <c r="B1250" s="415" t="s">
        <v>5965</v>
      </c>
      <c r="C1250" s="416" t="s">
        <v>5817</v>
      </c>
      <c r="D1250" s="417">
        <v>11.71</v>
      </c>
      <c r="E1250" s="417">
        <v>3.8</v>
      </c>
      <c r="F1250" s="417">
        <v>15.51</v>
      </c>
    </row>
    <row r="1251" spans="1:6" ht="30">
      <c r="A1251" s="414">
        <v>100343</v>
      </c>
      <c r="B1251" s="415" t="s">
        <v>5966</v>
      </c>
      <c r="C1251" s="416" t="s">
        <v>5817</v>
      </c>
      <c r="D1251" s="417">
        <v>11.7</v>
      </c>
      <c r="E1251" s="417">
        <v>2.64</v>
      </c>
      <c r="F1251" s="417">
        <v>14.34</v>
      </c>
    </row>
    <row r="1252" spans="1:6" ht="30">
      <c r="A1252" s="414">
        <v>100344</v>
      </c>
      <c r="B1252" s="415" t="s">
        <v>5967</v>
      </c>
      <c r="C1252" s="416" t="s">
        <v>5817</v>
      </c>
      <c r="D1252" s="417">
        <v>10.82</v>
      </c>
      <c r="E1252" s="417">
        <v>1.88</v>
      </c>
      <c r="F1252" s="417">
        <v>12.7</v>
      </c>
    </row>
    <row r="1253" spans="1:6" ht="30">
      <c r="A1253" s="414">
        <v>100345</v>
      </c>
      <c r="B1253" s="415" t="s">
        <v>5968</v>
      </c>
      <c r="C1253" s="416" t="s">
        <v>5817</v>
      </c>
      <c r="D1253" s="417">
        <v>9.36</v>
      </c>
      <c r="E1253" s="417">
        <v>1.34</v>
      </c>
      <c r="F1253" s="417">
        <v>10.7</v>
      </c>
    </row>
    <row r="1254" spans="1:6" ht="30">
      <c r="A1254" s="414">
        <v>100346</v>
      </c>
      <c r="B1254" s="415" t="s">
        <v>5969</v>
      </c>
      <c r="C1254" s="416" t="s">
        <v>5817</v>
      </c>
      <c r="D1254" s="417">
        <v>9.18</v>
      </c>
      <c r="E1254" s="417">
        <v>0.86</v>
      </c>
      <c r="F1254" s="417">
        <v>10.039999999999999</v>
      </c>
    </row>
    <row r="1255" spans="1:6" ht="30">
      <c r="A1255" s="414">
        <v>100347</v>
      </c>
      <c r="B1255" s="415" t="s">
        <v>5970</v>
      </c>
      <c r="C1255" s="416" t="s">
        <v>5817</v>
      </c>
      <c r="D1255" s="417">
        <v>10.559999999999999</v>
      </c>
      <c r="E1255" s="417">
        <v>0.56000000000000005</v>
      </c>
      <c r="F1255" s="417">
        <v>11.12</v>
      </c>
    </row>
    <row r="1256" spans="1:6" ht="30">
      <c r="A1256" s="414">
        <v>100348</v>
      </c>
      <c r="B1256" s="415" t="s">
        <v>5971</v>
      </c>
      <c r="C1256" s="416" t="s">
        <v>5817</v>
      </c>
      <c r="D1256" s="417">
        <v>10.48</v>
      </c>
      <c r="E1256" s="417">
        <v>0.33</v>
      </c>
      <c r="F1256" s="417">
        <v>10.81</v>
      </c>
    </row>
    <row r="1257" spans="1:6">
      <c r="A1257" s="409"/>
      <c r="B1257" s="413" t="s">
        <v>11316</v>
      </c>
      <c r="C1257" s="411"/>
      <c r="D1257" s="418"/>
      <c r="E1257" s="418"/>
      <c r="F1257" s="418"/>
    </row>
    <row r="1258" spans="1:6" ht="30">
      <c r="A1258" s="414">
        <v>95944</v>
      </c>
      <c r="B1258" s="415" t="s">
        <v>6179</v>
      </c>
      <c r="C1258" s="416" t="s">
        <v>5817</v>
      </c>
      <c r="D1258" s="417">
        <v>13.39</v>
      </c>
      <c r="E1258" s="417">
        <v>8.93</v>
      </c>
      <c r="F1258" s="417">
        <v>22.32</v>
      </c>
    </row>
    <row r="1259" spans="1:6" ht="30">
      <c r="A1259" s="414">
        <v>95945</v>
      </c>
      <c r="B1259" s="415" t="s">
        <v>6180</v>
      </c>
      <c r="C1259" s="416" t="s">
        <v>5817</v>
      </c>
      <c r="D1259" s="417">
        <v>12.54</v>
      </c>
      <c r="E1259" s="417">
        <v>5.2</v>
      </c>
      <c r="F1259" s="417">
        <v>17.739999999999998</v>
      </c>
    </row>
    <row r="1260" spans="1:6" ht="30">
      <c r="A1260" s="414">
        <v>95946</v>
      </c>
      <c r="B1260" s="415" t="s">
        <v>6181</v>
      </c>
      <c r="C1260" s="416" t="s">
        <v>5817</v>
      </c>
      <c r="D1260" s="417">
        <v>11.11</v>
      </c>
      <c r="E1260" s="417">
        <v>2.79</v>
      </c>
      <c r="F1260" s="417">
        <v>13.9</v>
      </c>
    </row>
    <row r="1261" spans="1:6" ht="30">
      <c r="A1261" s="414">
        <v>95947</v>
      </c>
      <c r="B1261" s="415" t="s">
        <v>6182</v>
      </c>
      <c r="C1261" s="416" t="s">
        <v>5817</v>
      </c>
      <c r="D1261" s="417">
        <v>9.33</v>
      </c>
      <c r="E1261" s="417">
        <v>1.26</v>
      </c>
      <c r="F1261" s="417">
        <v>10.59</v>
      </c>
    </row>
    <row r="1262" spans="1:6" ht="30">
      <c r="A1262" s="414">
        <v>95948</v>
      </c>
      <c r="B1262" s="415" t="s">
        <v>6183</v>
      </c>
      <c r="C1262" s="416" t="s">
        <v>5817</v>
      </c>
      <c r="D1262" s="417">
        <v>8.9599999999999991</v>
      </c>
      <c r="E1262" s="417">
        <v>0.23</v>
      </c>
      <c r="F1262" s="417">
        <v>9.19</v>
      </c>
    </row>
    <row r="1263" spans="1:6">
      <c r="A1263" s="409"/>
      <c r="B1263" s="413" t="s">
        <v>11317</v>
      </c>
      <c r="C1263" s="411"/>
      <c r="D1263" s="418"/>
      <c r="E1263" s="418"/>
      <c r="F1263" s="418"/>
    </row>
    <row r="1264" spans="1:6" ht="30">
      <c r="A1264" s="414">
        <v>92760</v>
      </c>
      <c r="B1264" s="415" t="s">
        <v>11988</v>
      </c>
      <c r="C1264" s="416" t="s">
        <v>5817</v>
      </c>
      <c r="D1264" s="417">
        <v>11.48</v>
      </c>
      <c r="E1264" s="417">
        <v>2.98</v>
      </c>
      <c r="F1264" s="417">
        <v>14.46</v>
      </c>
    </row>
    <row r="1265" spans="1:6" ht="30">
      <c r="A1265" s="414">
        <v>92761</v>
      </c>
      <c r="B1265" s="415" t="s">
        <v>11989</v>
      </c>
      <c r="C1265" s="416" t="s">
        <v>5817</v>
      </c>
      <c r="D1265" s="417">
        <v>11.510000000000002</v>
      </c>
      <c r="E1265" s="417">
        <v>1.95</v>
      </c>
      <c r="F1265" s="417">
        <v>13.46</v>
      </c>
    </row>
    <row r="1266" spans="1:6" ht="30">
      <c r="A1266" s="414">
        <v>92762</v>
      </c>
      <c r="B1266" s="415" t="s">
        <v>11990</v>
      </c>
      <c r="C1266" s="416" t="s">
        <v>5817</v>
      </c>
      <c r="D1266" s="417">
        <v>10.649999999999999</v>
      </c>
      <c r="E1266" s="417">
        <v>1.29</v>
      </c>
      <c r="F1266" s="417">
        <v>11.94</v>
      </c>
    </row>
    <row r="1267" spans="1:6" ht="30">
      <c r="A1267" s="414">
        <v>92763</v>
      </c>
      <c r="B1267" s="415" t="s">
        <v>11991</v>
      </c>
      <c r="C1267" s="416" t="s">
        <v>5817</v>
      </c>
      <c r="D1267" s="417">
        <v>9.2099999999999991</v>
      </c>
      <c r="E1267" s="417">
        <v>0.81</v>
      </c>
      <c r="F1267" s="417">
        <v>10.02</v>
      </c>
    </row>
    <row r="1268" spans="1:6" ht="30">
      <c r="A1268" s="414">
        <v>92764</v>
      </c>
      <c r="B1268" s="415" t="s">
        <v>11992</v>
      </c>
      <c r="C1268" s="416" t="s">
        <v>5817</v>
      </c>
      <c r="D1268" s="417">
        <v>9.09</v>
      </c>
      <c r="E1268" s="417">
        <v>0.56999999999999995</v>
      </c>
      <c r="F1268" s="417">
        <v>9.66</v>
      </c>
    </row>
    <row r="1269" spans="1:6" ht="30">
      <c r="A1269" s="414">
        <v>92765</v>
      </c>
      <c r="B1269" s="415" t="s">
        <v>11993</v>
      </c>
      <c r="C1269" s="416" t="s">
        <v>5817</v>
      </c>
      <c r="D1269" s="417">
        <v>10.530000000000001</v>
      </c>
      <c r="E1269" s="417">
        <v>0.43</v>
      </c>
      <c r="F1269" s="417">
        <v>10.96</v>
      </c>
    </row>
    <row r="1270" spans="1:6" ht="30">
      <c r="A1270" s="414">
        <v>92766</v>
      </c>
      <c r="B1270" s="415" t="s">
        <v>11994</v>
      </c>
      <c r="C1270" s="416" t="s">
        <v>5817</v>
      </c>
      <c r="D1270" s="417">
        <v>10.49</v>
      </c>
      <c r="E1270" s="417">
        <v>0.33</v>
      </c>
      <c r="F1270" s="417">
        <v>10.82</v>
      </c>
    </row>
    <row r="1271" spans="1:6" ht="30">
      <c r="A1271" s="414">
        <v>104105</v>
      </c>
      <c r="B1271" s="415" t="s">
        <v>12047</v>
      </c>
      <c r="C1271" s="416" t="s">
        <v>5817</v>
      </c>
      <c r="D1271" s="417">
        <v>11.38</v>
      </c>
      <c r="E1271" s="417">
        <v>0.25</v>
      </c>
      <c r="F1271" s="417">
        <v>11.63</v>
      </c>
    </row>
    <row r="1272" spans="1:6" ht="30">
      <c r="A1272" s="455">
        <v>104110</v>
      </c>
      <c r="B1272" s="456" t="s">
        <v>12052</v>
      </c>
      <c r="C1272" s="457" t="s">
        <v>5817</v>
      </c>
      <c r="D1272" s="458">
        <v>12.829999999999998</v>
      </c>
      <c r="E1272" s="458">
        <v>7.07</v>
      </c>
      <c r="F1272" s="458">
        <v>19.899999999999999</v>
      </c>
    </row>
    <row r="1273" spans="1:6" ht="30">
      <c r="A1273" s="455">
        <v>104109</v>
      </c>
      <c r="B1273" s="456" t="s">
        <v>12051</v>
      </c>
      <c r="C1273" s="457" t="s">
        <v>5817</v>
      </c>
      <c r="D1273" s="458">
        <v>12.469999999999999</v>
      </c>
      <c r="E1273" s="458">
        <v>4.8600000000000003</v>
      </c>
      <c r="F1273" s="458">
        <v>17.329999999999998</v>
      </c>
    </row>
    <row r="1274" spans="1:6" ht="30">
      <c r="A1274" s="455">
        <v>104108</v>
      </c>
      <c r="B1274" s="456" t="s">
        <v>12050</v>
      </c>
      <c r="C1274" s="457" t="s">
        <v>5817</v>
      </c>
      <c r="D1274" s="458">
        <v>11.16</v>
      </c>
      <c r="E1274" s="458">
        <v>2.83</v>
      </c>
      <c r="F1274" s="458">
        <v>13.99</v>
      </c>
    </row>
    <row r="1275" spans="1:6" ht="30">
      <c r="A1275" s="455">
        <v>104107</v>
      </c>
      <c r="B1275" s="456" t="s">
        <v>12049</v>
      </c>
      <c r="C1275" s="457" t="s">
        <v>5817</v>
      </c>
      <c r="D1275" s="458">
        <v>9.6499999999999986</v>
      </c>
      <c r="E1275" s="458">
        <v>2.14</v>
      </c>
      <c r="F1275" s="458">
        <v>11.79</v>
      </c>
    </row>
    <row r="1276" spans="1:6" ht="30">
      <c r="A1276" s="455">
        <v>104106</v>
      </c>
      <c r="B1276" s="456" t="s">
        <v>12048</v>
      </c>
      <c r="C1276" s="457" t="s">
        <v>5817</v>
      </c>
      <c r="D1276" s="458">
        <v>9.42</v>
      </c>
      <c r="E1276" s="458">
        <v>1.58</v>
      </c>
      <c r="F1276" s="458">
        <v>11</v>
      </c>
    </row>
    <row r="1277" spans="1:6">
      <c r="A1277" s="409"/>
      <c r="B1277" s="413" t="s">
        <v>11318</v>
      </c>
      <c r="C1277" s="411"/>
      <c r="D1277" s="418"/>
      <c r="E1277" s="418"/>
      <c r="F1277" s="418"/>
    </row>
    <row r="1278" spans="1:6" ht="30">
      <c r="A1278" s="414">
        <v>92769</v>
      </c>
      <c r="B1278" s="415" t="s">
        <v>11997</v>
      </c>
      <c r="C1278" s="416" t="s">
        <v>5817</v>
      </c>
      <c r="D1278" s="417">
        <v>11.379999999999999</v>
      </c>
      <c r="E1278" s="417">
        <v>2.4500000000000002</v>
      </c>
      <c r="F1278" s="417">
        <v>13.83</v>
      </c>
    </row>
    <row r="1279" spans="1:6" ht="30">
      <c r="A1279" s="414">
        <v>92770</v>
      </c>
      <c r="B1279" s="415" t="s">
        <v>11998</v>
      </c>
      <c r="C1279" s="416" t="s">
        <v>5817</v>
      </c>
      <c r="D1279" s="417">
        <v>11.350000000000001</v>
      </c>
      <c r="E1279" s="417">
        <v>1.53</v>
      </c>
      <c r="F1279" s="417">
        <v>12.88</v>
      </c>
    </row>
    <row r="1280" spans="1:6" ht="30">
      <c r="A1280" s="414">
        <v>92771</v>
      </c>
      <c r="B1280" s="415" t="s">
        <v>11999</v>
      </c>
      <c r="C1280" s="416" t="s">
        <v>5817</v>
      </c>
      <c r="D1280" s="417">
        <v>10.49</v>
      </c>
      <c r="E1280" s="417">
        <v>0.92</v>
      </c>
      <c r="F1280" s="417">
        <v>11.41</v>
      </c>
    </row>
    <row r="1281" spans="1:6" ht="30">
      <c r="A1281" s="414">
        <v>92772</v>
      </c>
      <c r="B1281" s="415" t="s">
        <v>12000</v>
      </c>
      <c r="C1281" s="416" t="s">
        <v>5817</v>
      </c>
      <c r="D1281" s="417">
        <v>9.06</v>
      </c>
      <c r="E1281" s="417">
        <v>0.49</v>
      </c>
      <c r="F1281" s="417">
        <v>9.5500000000000007</v>
      </c>
    </row>
    <row r="1282" spans="1:6" ht="30">
      <c r="A1282" s="414">
        <v>92773</v>
      </c>
      <c r="B1282" s="415" t="s">
        <v>12001</v>
      </c>
      <c r="C1282" s="416" t="s">
        <v>5817</v>
      </c>
      <c r="D1282" s="417">
        <v>8.9799999999999986</v>
      </c>
      <c r="E1282" s="417">
        <v>0.38</v>
      </c>
      <c r="F1282" s="417">
        <v>9.36</v>
      </c>
    </row>
    <row r="1283" spans="1:6" ht="30">
      <c r="A1283" s="414">
        <v>92774</v>
      </c>
      <c r="B1283" s="415" t="s">
        <v>12002</v>
      </c>
      <c r="C1283" s="416" t="s">
        <v>5817</v>
      </c>
      <c r="D1283" s="417">
        <v>10.45</v>
      </c>
      <c r="E1283" s="417">
        <v>0.32</v>
      </c>
      <c r="F1283" s="417">
        <v>10.77</v>
      </c>
    </row>
    <row r="1284" spans="1:6">
      <c r="A1284" s="409"/>
      <c r="B1284" s="413" t="s">
        <v>11319</v>
      </c>
      <c r="C1284" s="411"/>
      <c r="D1284" s="418"/>
      <c r="E1284" s="418"/>
      <c r="F1284" s="418"/>
    </row>
    <row r="1285" spans="1:6" ht="30">
      <c r="A1285" s="414">
        <v>92916</v>
      </c>
      <c r="B1285" s="415" t="s">
        <v>12027</v>
      </c>
      <c r="C1285" s="416" t="s">
        <v>5817</v>
      </c>
      <c r="D1285" s="417">
        <v>12.05</v>
      </c>
      <c r="E1285" s="417">
        <v>4.7300000000000004</v>
      </c>
      <c r="F1285" s="417">
        <v>16.78</v>
      </c>
    </row>
    <row r="1286" spans="1:6" ht="30">
      <c r="A1286" s="414">
        <v>92917</v>
      </c>
      <c r="B1286" s="415" t="s">
        <v>12028</v>
      </c>
      <c r="C1286" s="416" t="s">
        <v>5817</v>
      </c>
      <c r="D1286" s="417">
        <v>11.899999999999999</v>
      </c>
      <c r="E1286" s="417">
        <v>3.2</v>
      </c>
      <c r="F1286" s="417">
        <v>15.1</v>
      </c>
    </row>
    <row r="1287" spans="1:6" ht="30">
      <c r="A1287" s="414">
        <v>92919</v>
      </c>
      <c r="B1287" s="415" t="s">
        <v>12029</v>
      </c>
      <c r="C1287" s="416" t="s">
        <v>5817</v>
      </c>
      <c r="D1287" s="417">
        <v>10.94</v>
      </c>
      <c r="E1287" s="417">
        <v>2.16</v>
      </c>
      <c r="F1287" s="417">
        <v>13.1</v>
      </c>
    </row>
    <row r="1288" spans="1:6" ht="30">
      <c r="A1288" s="414">
        <v>92921</v>
      </c>
      <c r="B1288" s="415" t="s">
        <v>12030</v>
      </c>
      <c r="C1288" s="416" t="s">
        <v>5817</v>
      </c>
      <c r="D1288" s="417">
        <v>9.39</v>
      </c>
      <c r="E1288" s="417">
        <v>1.38</v>
      </c>
      <c r="F1288" s="417">
        <v>10.77</v>
      </c>
    </row>
    <row r="1289" spans="1:6" ht="30">
      <c r="A1289" s="414">
        <v>92922</v>
      </c>
      <c r="B1289" s="415" t="s">
        <v>12031</v>
      </c>
      <c r="C1289" s="416" t="s">
        <v>5817</v>
      </c>
      <c r="D1289" s="417">
        <v>9.23</v>
      </c>
      <c r="E1289" s="417">
        <v>1</v>
      </c>
      <c r="F1289" s="417">
        <v>10.23</v>
      </c>
    </row>
    <row r="1290" spans="1:6" ht="30">
      <c r="A1290" s="414">
        <v>92923</v>
      </c>
      <c r="B1290" s="415" t="s">
        <v>12032</v>
      </c>
      <c r="C1290" s="416" t="s">
        <v>5817</v>
      </c>
      <c r="D1290" s="417">
        <v>10.64</v>
      </c>
      <c r="E1290" s="417">
        <v>0.76</v>
      </c>
      <c r="F1290" s="417">
        <v>11.4</v>
      </c>
    </row>
    <row r="1291" spans="1:6" ht="30">
      <c r="A1291" s="414">
        <v>92924</v>
      </c>
      <c r="B1291" s="415" t="s">
        <v>12033</v>
      </c>
      <c r="C1291" s="416" t="s">
        <v>5817</v>
      </c>
      <c r="D1291" s="417">
        <v>10.57</v>
      </c>
      <c r="E1291" s="417">
        <v>0.59</v>
      </c>
      <c r="F1291" s="417">
        <v>11.16</v>
      </c>
    </row>
    <row r="1292" spans="1:6">
      <c r="A1292" s="409"/>
      <c r="B1292" s="413" t="s">
        <v>11320</v>
      </c>
      <c r="C1292" s="411"/>
      <c r="D1292" s="418"/>
      <c r="E1292" s="418"/>
      <c r="F1292" s="418"/>
    </row>
    <row r="1293" spans="1:6" ht="30">
      <c r="A1293" s="414">
        <v>96543</v>
      </c>
      <c r="B1293" s="415" t="s">
        <v>6184</v>
      </c>
      <c r="C1293" s="416" t="s">
        <v>5817</v>
      </c>
      <c r="D1293" s="417">
        <v>12.23</v>
      </c>
      <c r="E1293" s="417">
        <v>7.44</v>
      </c>
      <c r="F1293" s="417">
        <v>19.670000000000002</v>
      </c>
    </row>
    <row r="1294" spans="1:6">
      <c r="A1294" s="409"/>
      <c r="B1294" s="413" t="s">
        <v>11321</v>
      </c>
      <c r="C1294" s="411"/>
      <c r="D1294" s="418"/>
      <c r="E1294" s="418"/>
      <c r="F1294" s="418"/>
    </row>
    <row r="1295" spans="1:6" ht="30">
      <c r="A1295" s="414">
        <v>95943</v>
      </c>
      <c r="B1295" s="415" t="s">
        <v>6185</v>
      </c>
      <c r="C1295" s="416" t="s">
        <v>5817</v>
      </c>
      <c r="D1295" s="417">
        <v>13.299999999999999</v>
      </c>
      <c r="E1295" s="417">
        <v>11.56</v>
      </c>
      <c r="F1295" s="417">
        <v>24.86</v>
      </c>
    </row>
    <row r="1296" spans="1:6">
      <c r="A1296" s="409"/>
      <c r="B1296" s="413" t="s">
        <v>11322</v>
      </c>
      <c r="C1296" s="411"/>
      <c r="D1296" s="418"/>
      <c r="E1296" s="418"/>
      <c r="F1296" s="418"/>
    </row>
    <row r="1297" spans="1:6" ht="30">
      <c r="A1297" s="414">
        <v>92759</v>
      </c>
      <c r="B1297" s="415" t="s">
        <v>11987</v>
      </c>
      <c r="C1297" s="416" t="s">
        <v>5817</v>
      </c>
      <c r="D1297" s="417">
        <v>11.01</v>
      </c>
      <c r="E1297" s="417">
        <v>4.5</v>
      </c>
      <c r="F1297" s="417">
        <v>15.51</v>
      </c>
    </row>
    <row r="1298" spans="1:6" ht="30">
      <c r="A1298" s="414">
        <v>104111</v>
      </c>
      <c r="B1298" s="415" t="s">
        <v>12053</v>
      </c>
      <c r="C1298" s="416" t="s">
        <v>5817</v>
      </c>
      <c r="D1298" s="417">
        <v>12.85</v>
      </c>
      <c r="E1298" s="417">
        <v>10.029999999999999</v>
      </c>
      <c r="F1298" s="417">
        <v>22.88</v>
      </c>
    </row>
    <row r="1299" spans="1:6">
      <c r="A1299" s="409"/>
      <c r="B1299" s="413" t="s">
        <v>11323</v>
      </c>
      <c r="C1299" s="411"/>
      <c r="D1299" s="418"/>
      <c r="E1299" s="418"/>
      <c r="F1299" s="418"/>
    </row>
    <row r="1300" spans="1:6" ht="30">
      <c r="A1300" s="414">
        <v>92767</v>
      </c>
      <c r="B1300" s="415" t="s">
        <v>11995</v>
      </c>
      <c r="C1300" s="416" t="s">
        <v>5817</v>
      </c>
      <c r="D1300" s="417">
        <v>11.680000000000001</v>
      </c>
      <c r="E1300" s="417">
        <v>5.42</v>
      </c>
      <c r="F1300" s="417">
        <v>17.100000000000001</v>
      </c>
    </row>
    <row r="1301" spans="1:6" ht="30">
      <c r="A1301" s="414">
        <v>92768</v>
      </c>
      <c r="B1301" s="415" t="s">
        <v>11996</v>
      </c>
      <c r="C1301" s="416" t="s">
        <v>5817</v>
      </c>
      <c r="D1301" s="417">
        <v>11.01</v>
      </c>
      <c r="E1301" s="417">
        <v>3.86</v>
      </c>
      <c r="F1301" s="417">
        <v>14.87</v>
      </c>
    </row>
    <row r="1302" spans="1:6">
      <c r="A1302" s="409"/>
      <c r="B1302" s="413" t="s">
        <v>11324</v>
      </c>
      <c r="C1302" s="411"/>
      <c r="D1302" s="418"/>
      <c r="E1302" s="418"/>
      <c r="F1302" s="418"/>
    </row>
    <row r="1303" spans="1:6" ht="30">
      <c r="A1303" s="414">
        <v>92915</v>
      </c>
      <c r="B1303" s="415" t="s">
        <v>12026</v>
      </c>
      <c r="C1303" s="416" t="s">
        <v>5817</v>
      </c>
      <c r="D1303" s="417">
        <v>11.8</v>
      </c>
      <c r="E1303" s="417">
        <v>6.86</v>
      </c>
      <c r="F1303" s="417">
        <v>18.66</v>
      </c>
    </row>
    <row r="1304" spans="1:6">
      <c r="A1304" s="409"/>
      <c r="B1304" s="413" t="s">
        <v>6186</v>
      </c>
      <c r="C1304" s="411"/>
      <c r="D1304" s="418"/>
      <c r="E1304" s="418"/>
      <c r="F1304" s="418"/>
    </row>
    <row r="1305" spans="1:6" ht="30">
      <c r="A1305" s="414">
        <v>97088</v>
      </c>
      <c r="B1305" s="415" t="s">
        <v>10678</v>
      </c>
      <c r="C1305" s="416" t="s">
        <v>5817</v>
      </c>
      <c r="D1305" s="417">
        <v>19.62</v>
      </c>
      <c r="E1305" s="417">
        <v>1.27</v>
      </c>
      <c r="F1305" s="417">
        <v>20.89</v>
      </c>
    </row>
    <row r="1306" spans="1:6" ht="30">
      <c r="A1306" s="414">
        <v>97089</v>
      </c>
      <c r="B1306" s="415" t="s">
        <v>10679</v>
      </c>
      <c r="C1306" s="416" t="s">
        <v>5817</v>
      </c>
      <c r="D1306" s="417">
        <v>18</v>
      </c>
      <c r="E1306" s="417">
        <v>1.0900000000000001</v>
      </c>
      <c r="F1306" s="417">
        <v>19.09</v>
      </c>
    </row>
    <row r="1307" spans="1:6" ht="30">
      <c r="A1307" s="414">
        <v>97090</v>
      </c>
      <c r="B1307" s="415" t="s">
        <v>10680</v>
      </c>
      <c r="C1307" s="416" t="s">
        <v>5817</v>
      </c>
      <c r="D1307" s="417">
        <v>17.809999999999999</v>
      </c>
      <c r="E1307" s="417">
        <v>0.92</v>
      </c>
      <c r="F1307" s="417">
        <v>18.73</v>
      </c>
    </row>
    <row r="1308" spans="1:6" ht="30">
      <c r="A1308" s="414">
        <v>97091</v>
      </c>
      <c r="B1308" s="415" t="s">
        <v>10681</v>
      </c>
      <c r="C1308" s="416" t="s">
        <v>5817</v>
      </c>
      <c r="D1308" s="417">
        <v>17.3</v>
      </c>
      <c r="E1308" s="417">
        <v>0.84</v>
      </c>
      <c r="F1308" s="417">
        <v>18.14</v>
      </c>
    </row>
    <row r="1309" spans="1:6" ht="30">
      <c r="A1309" s="414">
        <v>97092</v>
      </c>
      <c r="B1309" s="415" t="s">
        <v>10682</v>
      </c>
      <c r="C1309" s="416" t="s">
        <v>5817</v>
      </c>
      <c r="D1309" s="417">
        <v>16.850000000000001</v>
      </c>
      <c r="E1309" s="417">
        <v>0.7</v>
      </c>
      <c r="F1309" s="417">
        <v>17.55</v>
      </c>
    </row>
    <row r="1310" spans="1:6" ht="30">
      <c r="A1310" s="414">
        <v>97093</v>
      </c>
      <c r="B1310" s="415" t="s">
        <v>10683</v>
      </c>
      <c r="C1310" s="416" t="s">
        <v>5817</v>
      </c>
      <c r="D1310" s="417">
        <v>15.900000000000002</v>
      </c>
      <c r="E1310" s="417">
        <v>0.54</v>
      </c>
      <c r="F1310" s="417">
        <v>16.440000000000001</v>
      </c>
    </row>
    <row r="1311" spans="1:6">
      <c r="A1311" s="409"/>
      <c r="B1311" s="413" t="s">
        <v>11325</v>
      </c>
      <c r="C1311" s="411"/>
      <c r="D1311" s="418"/>
      <c r="E1311" s="418"/>
      <c r="F1311" s="418"/>
    </row>
    <row r="1312" spans="1:6">
      <c r="A1312" s="414">
        <v>89996</v>
      </c>
      <c r="B1312" s="415" t="s">
        <v>10699</v>
      </c>
      <c r="C1312" s="416" t="s">
        <v>5817</v>
      </c>
      <c r="D1312" s="417">
        <v>9.33</v>
      </c>
      <c r="E1312" s="417">
        <v>2.19</v>
      </c>
      <c r="F1312" s="417">
        <v>11.52</v>
      </c>
    </row>
    <row r="1313" spans="1:6">
      <c r="A1313" s="414">
        <v>89997</v>
      </c>
      <c r="B1313" s="415" t="s">
        <v>10700</v>
      </c>
      <c r="C1313" s="416" t="s">
        <v>5817</v>
      </c>
      <c r="D1313" s="417">
        <v>7.9</v>
      </c>
      <c r="E1313" s="417">
        <v>1.41</v>
      </c>
      <c r="F1313" s="417">
        <v>9.31</v>
      </c>
    </row>
    <row r="1314" spans="1:6">
      <c r="A1314" s="414">
        <v>102921</v>
      </c>
      <c r="B1314" s="415" t="s">
        <v>10706</v>
      </c>
      <c r="C1314" s="416" t="s">
        <v>5817</v>
      </c>
      <c r="D1314" s="417">
        <v>7.7000000000000011</v>
      </c>
      <c r="E1314" s="417">
        <v>0.85</v>
      </c>
      <c r="F1314" s="417">
        <v>8.5500000000000007</v>
      </c>
    </row>
    <row r="1315" spans="1:6">
      <c r="A1315" s="414">
        <v>89998</v>
      </c>
      <c r="B1315" s="415" t="s">
        <v>10701</v>
      </c>
      <c r="C1315" s="416" t="s">
        <v>5817</v>
      </c>
      <c r="D1315" s="417">
        <v>9.16</v>
      </c>
      <c r="E1315" s="417">
        <v>1.74</v>
      </c>
      <c r="F1315" s="417">
        <v>10.9</v>
      </c>
    </row>
    <row r="1316" spans="1:6">
      <c r="A1316" s="414">
        <v>102920</v>
      </c>
      <c r="B1316" s="415" t="s">
        <v>10705</v>
      </c>
      <c r="C1316" s="416" t="s">
        <v>5817</v>
      </c>
      <c r="D1316" s="417">
        <v>7.8</v>
      </c>
      <c r="E1316" s="417">
        <v>1.1100000000000001</v>
      </c>
      <c r="F1316" s="417">
        <v>8.91</v>
      </c>
    </row>
    <row r="1317" spans="1:6">
      <c r="A1317" s="414">
        <v>102923</v>
      </c>
      <c r="B1317" s="415" t="s">
        <v>10708</v>
      </c>
      <c r="C1317" s="416" t="s">
        <v>5817</v>
      </c>
      <c r="D1317" s="417">
        <v>7.6300000000000008</v>
      </c>
      <c r="E1317" s="417">
        <v>0.67</v>
      </c>
      <c r="F1317" s="417">
        <v>8.3000000000000007</v>
      </c>
    </row>
    <row r="1318" spans="1:6" ht="30">
      <c r="A1318" s="414">
        <v>89999</v>
      </c>
      <c r="B1318" s="415" t="s">
        <v>10702</v>
      </c>
      <c r="C1318" s="416" t="s">
        <v>5817</v>
      </c>
      <c r="D1318" s="417">
        <v>11.369999999999997</v>
      </c>
      <c r="E1318" s="417">
        <v>6.44</v>
      </c>
      <c r="F1318" s="417">
        <v>17.809999999999999</v>
      </c>
    </row>
    <row r="1319" spans="1:6" ht="30">
      <c r="A1319" s="414">
        <v>90000</v>
      </c>
      <c r="B1319" s="415" t="s">
        <v>10703</v>
      </c>
      <c r="C1319" s="416" t="s">
        <v>5817</v>
      </c>
      <c r="D1319" s="417">
        <v>10.010000000000002</v>
      </c>
      <c r="E1319" s="417">
        <v>4.13</v>
      </c>
      <c r="F1319" s="417">
        <v>14.14</v>
      </c>
    </row>
    <row r="1320" spans="1:6" ht="30">
      <c r="A1320" s="414">
        <v>103088</v>
      </c>
      <c r="B1320" s="415" t="s">
        <v>10709</v>
      </c>
      <c r="C1320" s="416" t="s">
        <v>5817</v>
      </c>
      <c r="D1320" s="417">
        <v>8.34</v>
      </c>
      <c r="E1320" s="417">
        <v>2.63</v>
      </c>
      <c r="F1320" s="417">
        <v>10.97</v>
      </c>
    </row>
    <row r="1321" spans="1:6" ht="30">
      <c r="A1321" s="414">
        <v>102922</v>
      </c>
      <c r="B1321" s="415" t="s">
        <v>10707</v>
      </c>
      <c r="C1321" s="416" t="s">
        <v>5817</v>
      </c>
      <c r="D1321" s="417">
        <v>7.98</v>
      </c>
      <c r="E1321" s="417">
        <v>1.6</v>
      </c>
      <c r="F1321" s="417">
        <v>9.58</v>
      </c>
    </row>
    <row r="1322" spans="1:6">
      <c r="A1322" s="409"/>
      <c r="B1322" s="413" t="s">
        <v>6187</v>
      </c>
      <c r="C1322" s="411"/>
      <c r="D1322" s="418"/>
      <c r="E1322" s="418"/>
      <c r="F1322" s="418"/>
    </row>
    <row r="1323" spans="1:6" ht="30">
      <c r="A1323" s="414">
        <v>91593</v>
      </c>
      <c r="B1323" s="415" t="s">
        <v>6188</v>
      </c>
      <c r="C1323" s="416" t="s">
        <v>5817</v>
      </c>
      <c r="D1323" s="417">
        <v>12.420000000000002</v>
      </c>
      <c r="E1323" s="417">
        <v>0.71</v>
      </c>
      <c r="F1323" s="417">
        <v>13.13</v>
      </c>
    </row>
    <row r="1324" spans="1:6" ht="30">
      <c r="A1324" s="414">
        <v>91594</v>
      </c>
      <c r="B1324" s="415" t="s">
        <v>6189</v>
      </c>
      <c r="C1324" s="416" t="s">
        <v>5817</v>
      </c>
      <c r="D1324" s="417">
        <v>12.59</v>
      </c>
      <c r="E1324" s="417">
        <v>1.05</v>
      </c>
      <c r="F1324" s="417">
        <v>13.64</v>
      </c>
    </row>
    <row r="1325" spans="1:6" ht="30">
      <c r="A1325" s="414">
        <v>91595</v>
      </c>
      <c r="B1325" s="415" t="s">
        <v>6190</v>
      </c>
      <c r="C1325" s="416" t="s">
        <v>5817</v>
      </c>
      <c r="D1325" s="417">
        <v>12.790000000000001</v>
      </c>
      <c r="E1325" s="417">
        <v>1.67</v>
      </c>
      <c r="F1325" s="417">
        <v>14.46</v>
      </c>
    </row>
    <row r="1326" spans="1:6" ht="30">
      <c r="A1326" s="414">
        <v>91596</v>
      </c>
      <c r="B1326" s="415" t="s">
        <v>6191</v>
      </c>
      <c r="C1326" s="416" t="s">
        <v>5817</v>
      </c>
      <c r="D1326" s="417">
        <v>12.51</v>
      </c>
      <c r="E1326" s="417">
        <v>1</v>
      </c>
      <c r="F1326" s="417">
        <v>13.51</v>
      </c>
    </row>
    <row r="1327" spans="1:6" ht="30">
      <c r="A1327" s="414">
        <v>91597</v>
      </c>
      <c r="B1327" s="415" t="s">
        <v>6192</v>
      </c>
      <c r="C1327" s="416" t="s">
        <v>5817</v>
      </c>
      <c r="D1327" s="417">
        <v>8.59</v>
      </c>
      <c r="E1327" s="417">
        <v>1.05</v>
      </c>
      <c r="F1327" s="417">
        <v>9.64</v>
      </c>
    </row>
    <row r="1328" spans="1:6" ht="30">
      <c r="A1328" s="414">
        <v>91598</v>
      </c>
      <c r="B1328" s="415" t="s">
        <v>6193</v>
      </c>
      <c r="C1328" s="416" t="s">
        <v>5817</v>
      </c>
      <c r="D1328" s="417">
        <v>12.07</v>
      </c>
      <c r="E1328" s="417">
        <v>1.2</v>
      </c>
      <c r="F1328" s="417">
        <v>13.27</v>
      </c>
    </row>
    <row r="1329" spans="1:6" ht="30">
      <c r="A1329" s="414">
        <v>100064</v>
      </c>
      <c r="B1329" s="415" t="s">
        <v>10704</v>
      </c>
      <c r="C1329" s="416" t="s">
        <v>5817</v>
      </c>
      <c r="D1329" s="417">
        <v>12.57</v>
      </c>
      <c r="E1329" s="417">
        <v>0.85</v>
      </c>
      <c r="F1329" s="417">
        <v>13.42</v>
      </c>
    </row>
    <row r="1330" spans="1:6" ht="30">
      <c r="A1330" s="414">
        <v>91599</v>
      </c>
      <c r="B1330" s="415" t="s">
        <v>6194</v>
      </c>
      <c r="C1330" s="416" t="s">
        <v>5817</v>
      </c>
      <c r="D1330" s="417">
        <v>8.8000000000000007</v>
      </c>
      <c r="E1330" s="417">
        <v>1.29</v>
      </c>
      <c r="F1330" s="417">
        <v>10.09</v>
      </c>
    </row>
    <row r="1331" spans="1:6" ht="30">
      <c r="A1331" s="414">
        <v>91600</v>
      </c>
      <c r="B1331" s="415" t="s">
        <v>6195</v>
      </c>
      <c r="C1331" s="416" t="s">
        <v>5817</v>
      </c>
      <c r="D1331" s="417">
        <v>13.41</v>
      </c>
      <c r="E1331" s="417">
        <v>3.16</v>
      </c>
      <c r="F1331" s="417">
        <v>16.57</v>
      </c>
    </row>
    <row r="1332" spans="1:6" ht="30">
      <c r="A1332" s="414">
        <v>91601</v>
      </c>
      <c r="B1332" s="415" t="s">
        <v>6196</v>
      </c>
      <c r="C1332" s="416" t="s">
        <v>5817</v>
      </c>
      <c r="D1332" s="417">
        <v>11.05</v>
      </c>
      <c r="E1332" s="417">
        <v>2.33</v>
      </c>
      <c r="F1332" s="417">
        <v>13.38</v>
      </c>
    </row>
    <row r="1333" spans="1:6" ht="30">
      <c r="A1333" s="414">
        <v>91602</v>
      </c>
      <c r="B1333" s="415" t="s">
        <v>6197</v>
      </c>
      <c r="C1333" s="416" t="s">
        <v>5817</v>
      </c>
      <c r="D1333" s="417">
        <v>10.809999999999999</v>
      </c>
      <c r="E1333" s="417">
        <v>1.39</v>
      </c>
      <c r="F1333" s="417">
        <v>12.2</v>
      </c>
    </row>
    <row r="1334" spans="1:6" ht="30">
      <c r="A1334" s="414">
        <v>91603</v>
      </c>
      <c r="B1334" s="415" t="s">
        <v>6198</v>
      </c>
      <c r="C1334" s="416" t="s">
        <v>5817</v>
      </c>
      <c r="D1334" s="417">
        <v>10.199999999999999</v>
      </c>
      <c r="E1334" s="417">
        <v>1.32</v>
      </c>
      <c r="F1334" s="417">
        <v>11.52</v>
      </c>
    </row>
    <row r="1335" spans="1:6" ht="30">
      <c r="A1335" s="414">
        <v>100066</v>
      </c>
      <c r="B1335" s="415" t="s">
        <v>6199</v>
      </c>
      <c r="C1335" s="416" t="s">
        <v>5817</v>
      </c>
      <c r="D1335" s="417">
        <v>12.65</v>
      </c>
      <c r="E1335" s="417">
        <v>0.68</v>
      </c>
      <c r="F1335" s="417">
        <v>13.33</v>
      </c>
    </row>
    <row r="1336" spans="1:6" ht="30">
      <c r="A1336" s="414">
        <v>100067</v>
      </c>
      <c r="B1336" s="415" t="s">
        <v>6200</v>
      </c>
      <c r="C1336" s="416" t="s">
        <v>5817</v>
      </c>
      <c r="D1336" s="417">
        <v>10.199999999999999</v>
      </c>
      <c r="E1336" s="417">
        <v>2.92</v>
      </c>
      <c r="F1336" s="417">
        <v>13.12</v>
      </c>
    </row>
    <row r="1337" spans="1:6" ht="30">
      <c r="A1337" s="414">
        <v>100068</v>
      </c>
      <c r="B1337" s="415" t="s">
        <v>6201</v>
      </c>
      <c r="C1337" s="416" t="s">
        <v>5817</v>
      </c>
      <c r="D1337" s="417">
        <v>8.82</v>
      </c>
      <c r="E1337" s="417">
        <v>1.02</v>
      </c>
      <c r="F1337" s="417">
        <v>9.84</v>
      </c>
    </row>
    <row r="1338" spans="1:6">
      <c r="A1338" s="409"/>
      <c r="B1338" s="413" t="s">
        <v>13618</v>
      </c>
      <c r="C1338" s="411"/>
      <c r="D1338" s="418"/>
      <c r="E1338" s="418"/>
      <c r="F1338" s="418"/>
    </row>
    <row r="1339" spans="1:6" ht="30">
      <c r="A1339" s="414">
        <v>104104</v>
      </c>
      <c r="B1339" s="415" t="s">
        <v>12046</v>
      </c>
      <c r="C1339" s="416" t="s">
        <v>5817</v>
      </c>
      <c r="D1339" s="417">
        <v>11.39</v>
      </c>
      <c r="E1339" s="417">
        <v>0.24</v>
      </c>
      <c r="F1339" s="417">
        <v>11.63</v>
      </c>
    </row>
    <row r="1340" spans="1:6">
      <c r="A1340" s="414">
        <v>103797</v>
      </c>
      <c r="B1340" s="415" t="s">
        <v>12093</v>
      </c>
      <c r="C1340" s="416" t="s">
        <v>5817</v>
      </c>
      <c r="D1340" s="417">
        <v>11.500000000000002</v>
      </c>
      <c r="E1340" s="417">
        <v>6.42</v>
      </c>
      <c r="F1340" s="417">
        <v>17.920000000000002</v>
      </c>
    </row>
    <row r="1341" spans="1:6">
      <c r="A1341" s="409"/>
      <c r="B1341" s="413" t="s">
        <v>6202</v>
      </c>
      <c r="C1341" s="411"/>
      <c r="D1341" s="418"/>
      <c r="E1341" s="418"/>
      <c r="F1341" s="418"/>
    </row>
    <row r="1342" spans="1:6" ht="30">
      <c r="A1342" s="414">
        <v>95108</v>
      </c>
      <c r="B1342" s="415" t="s">
        <v>6203</v>
      </c>
      <c r="C1342" s="416" t="s">
        <v>5390</v>
      </c>
      <c r="D1342" s="417">
        <v>13.880000000000003</v>
      </c>
      <c r="E1342" s="417">
        <v>22.25</v>
      </c>
      <c r="F1342" s="417">
        <v>36.130000000000003</v>
      </c>
    </row>
    <row r="1343" spans="1:6">
      <c r="A1343" s="409"/>
      <c r="B1343" s="413" t="s">
        <v>6204</v>
      </c>
      <c r="C1343" s="411"/>
      <c r="D1343" s="418"/>
      <c r="E1343" s="418"/>
      <c r="F1343" s="418"/>
    </row>
    <row r="1344" spans="1:6">
      <c r="A1344" s="409"/>
      <c r="B1344" s="413" t="s">
        <v>6205</v>
      </c>
      <c r="C1344" s="411"/>
      <c r="D1344" s="418"/>
      <c r="E1344" s="418"/>
      <c r="F1344" s="418"/>
    </row>
    <row r="1345" spans="1:6">
      <c r="A1345" s="414">
        <v>92798</v>
      </c>
      <c r="B1345" s="415" t="s">
        <v>12003</v>
      </c>
      <c r="C1345" s="416" t="s">
        <v>5817</v>
      </c>
      <c r="D1345" s="417">
        <v>9.7100000000000009</v>
      </c>
      <c r="E1345" s="417">
        <v>0.02</v>
      </c>
      <c r="F1345" s="417">
        <v>9.73</v>
      </c>
    </row>
    <row r="1346" spans="1:6">
      <c r="A1346" s="414">
        <v>92799</v>
      </c>
      <c r="B1346" s="415" t="s">
        <v>12004</v>
      </c>
      <c r="C1346" s="416" t="s">
        <v>5817</v>
      </c>
      <c r="D1346" s="417">
        <v>9.48</v>
      </c>
      <c r="E1346" s="417">
        <v>2.5299999999999998</v>
      </c>
      <c r="F1346" s="417">
        <v>12.01</v>
      </c>
    </row>
    <row r="1347" spans="1:6">
      <c r="A1347" s="414">
        <v>92800</v>
      </c>
      <c r="B1347" s="415" t="s">
        <v>12005</v>
      </c>
      <c r="C1347" s="416" t="s">
        <v>5817</v>
      </c>
      <c r="D1347" s="417">
        <v>9.15</v>
      </c>
      <c r="E1347" s="417">
        <v>1.57</v>
      </c>
      <c r="F1347" s="417">
        <v>10.72</v>
      </c>
    </row>
    <row r="1348" spans="1:6">
      <c r="A1348" s="414">
        <v>92801</v>
      </c>
      <c r="B1348" s="415" t="s">
        <v>12006</v>
      </c>
      <c r="C1348" s="416" t="s">
        <v>5817</v>
      </c>
      <c r="D1348" s="417">
        <v>9.91</v>
      </c>
      <c r="E1348" s="417">
        <v>0.82</v>
      </c>
      <c r="F1348" s="417">
        <v>10.73</v>
      </c>
    </row>
    <row r="1349" spans="1:6">
      <c r="A1349" s="414">
        <v>92802</v>
      </c>
      <c r="B1349" s="415" t="s">
        <v>12007</v>
      </c>
      <c r="C1349" s="416" t="s">
        <v>5817</v>
      </c>
      <c r="D1349" s="417">
        <v>10.18</v>
      </c>
      <c r="E1349" s="417">
        <v>0.43</v>
      </c>
      <c r="F1349" s="417">
        <v>10.61</v>
      </c>
    </row>
    <row r="1350" spans="1:6">
      <c r="A1350" s="414">
        <v>92803</v>
      </c>
      <c r="B1350" s="415" t="s">
        <v>12008</v>
      </c>
      <c r="C1350" s="416" t="s">
        <v>5817</v>
      </c>
      <c r="D1350" s="417">
        <v>9.5299999999999994</v>
      </c>
      <c r="E1350" s="417">
        <v>0.23</v>
      </c>
      <c r="F1350" s="417">
        <v>9.76</v>
      </c>
    </row>
    <row r="1351" spans="1:6">
      <c r="A1351" s="414">
        <v>92804</v>
      </c>
      <c r="B1351" s="415" t="s">
        <v>12009</v>
      </c>
      <c r="C1351" s="416" t="s">
        <v>5817</v>
      </c>
      <c r="D1351" s="417">
        <v>8.24</v>
      </c>
      <c r="E1351" s="417">
        <v>0.12</v>
      </c>
      <c r="F1351" s="417">
        <v>8.36</v>
      </c>
    </row>
    <row r="1352" spans="1:6">
      <c r="A1352" s="414">
        <v>92805</v>
      </c>
      <c r="B1352" s="415" t="s">
        <v>12010</v>
      </c>
      <c r="C1352" s="416" t="s">
        <v>5817</v>
      </c>
      <c r="D1352" s="417">
        <v>8.2099999999999991</v>
      </c>
      <c r="E1352" s="417">
        <v>0.06</v>
      </c>
      <c r="F1352" s="417">
        <v>8.27</v>
      </c>
    </row>
    <row r="1353" spans="1:6">
      <c r="A1353" s="414">
        <v>92806</v>
      </c>
      <c r="B1353" s="415" t="s">
        <v>12011</v>
      </c>
      <c r="C1353" s="416" t="s">
        <v>5817</v>
      </c>
      <c r="D1353" s="417">
        <v>9.7100000000000009</v>
      </c>
      <c r="E1353" s="417">
        <v>0.03</v>
      </c>
      <c r="F1353" s="417">
        <v>9.74</v>
      </c>
    </row>
    <row r="1354" spans="1:6">
      <c r="A1354" s="414">
        <v>92875</v>
      </c>
      <c r="B1354" s="415" t="s">
        <v>12012</v>
      </c>
      <c r="C1354" s="416" t="s">
        <v>5817</v>
      </c>
      <c r="D1354" s="417">
        <v>9.120000000000001</v>
      </c>
      <c r="E1354" s="417">
        <v>1.1200000000000001</v>
      </c>
      <c r="F1354" s="417">
        <v>10.24</v>
      </c>
    </row>
    <row r="1355" spans="1:6">
      <c r="A1355" s="414">
        <v>92876</v>
      </c>
      <c r="B1355" s="415" t="s">
        <v>12013</v>
      </c>
      <c r="C1355" s="416" t="s">
        <v>5817</v>
      </c>
      <c r="D1355" s="417">
        <v>9.2799999999999994</v>
      </c>
      <c r="E1355" s="417">
        <v>0.59</v>
      </c>
      <c r="F1355" s="417">
        <v>9.8699999999999992</v>
      </c>
    </row>
    <row r="1356" spans="1:6">
      <c r="A1356" s="414">
        <v>92877</v>
      </c>
      <c r="B1356" s="415" t="s">
        <v>12014</v>
      </c>
      <c r="C1356" s="416" t="s">
        <v>5817</v>
      </c>
      <c r="D1356" s="417">
        <v>10.26</v>
      </c>
      <c r="E1356" s="417">
        <v>0.33</v>
      </c>
      <c r="F1356" s="417">
        <v>10.59</v>
      </c>
    </row>
    <row r="1357" spans="1:6">
      <c r="A1357" s="414">
        <v>92878</v>
      </c>
      <c r="B1357" s="415" t="s">
        <v>12015</v>
      </c>
      <c r="C1357" s="416" t="s">
        <v>5817</v>
      </c>
      <c r="D1357" s="417">
        <v>10.220000000000001</v>
      </c>
      <c r="E1357" s="417">
        <v>0.17</v>
      </c>
      <c r="F1357" s="417">
        <v>10.39</v>
      </c>
    </row>
    <row r="1358" spans="1:6">
      <c r="A1358" s="414">
        <v>92879</v>
      </c>
      <c r="B1358" s="415" t="s">
        <v>12016</v>
      </c>
      <c r="C1358" s="416" t="s">
        <v>5817</v>
      </c>
      <c r="D1358" s="417">
        <v>10.18</v>
      </c>
      <c r="E1358" s="417">
        <v>0.08</v>
      </c>
      <c r="F1358" s="417">
        <v>10.26</v>
      </c>
    </row>
    <row r="1359" spans="1:6">
      <c r="A1359" s="414">
        <v>92880</v>
      </c>
      <c r="B1359" s="415" t="s">
        <v>12017</v>
      </c>
      <c r="C1359" s="416" t="s">
        <v>5817</v>
      </c>
      <c r="D1359" s="417">
        <v>10.450000000000001</v>
      </c>
      <c r="E1359" s="417">
        <v>0.04</v>
      </c>
      <c r="F1359" s="417">
        <v>10.49</v>
      </c>
    </row>
    <row r="1360" spans="1:6">
      <c r="A1360" s="414">
        <v>92881</v>
      </c>
      <c r="B1360" s="415" t="s">
        <v>12018</v>
      </c>
      <c r="C1360" s="416" t="s">
        <v>5817</v>
      </c>
      <c r="D1360" s="417">
        <v>10.440000000000001</v>
      </c>
      <c r="E1360" s="417">
        <v>0.02</v>
      </c>
      <c r="F1360" s="417">
        <v>10.46</v>
      </c>
    </row>
    <row r="1361" spans="1:6">
      <c r="A1361" s="414">
        <v>95448</v>
      </c>
      <c r="B1361" s="415" t="s">
        <v>12034</v>
      </c>
      <c r="C1361" s="416" t="s">
        <v>5817</v>
      </c>
      <c r="D1361" s="417">
        <v>10.65</v>
      </c>
      <c r="E1361" s="417">
        <v>0.01</v>
      </c>
      <c r="F1361" s="417">
        <v>10.66</v>
      </c>
    </row>
    <row r="1362" spans="1:6">
      <c r="A1362" s="409"/>
      <c r="B1362" s="413" t="s">
        <v>11326</v>
      </c>
      <c r="C1362" s="411"/>
      <c r="D1362" s="418"/>
      <c r="E1362" s="418"/>
      <c r="F1362" s="418"/>
    </row>
    <row r="1363" spans="1:6">
      <c r="A1363" s="414">
        <v>95576</v>
      </c>
      <c r="B1363" s="415" t="s">
        <v>12035</v>
      </c>
      <c r="C1363" s="416" t="s">
        <v>5817</v>
      </c>
      <c r="D1363" s="417">
        <v>11.48</v>
      </c>
      <c r="E1363" s="417">
        <v>2.21</v>
      </c>
      <c r="F1363" s="417">
        <v>13.69</v>
      </c>
    </row>
    <row r="1364" spans="1:6">
      <c r="A1364" s="414">
        <v>95577</v>
      </c>
      <c r="B1364" s="415" t="s">
        <v>12036</v>
      </c>
      <c r="C1364" s="416" t="s">
        <v>5817</v>
      </c>
      <c r="D1364" s="417">
        <v>10.459999999999999</v>
      </c>
      <c r="E1364" s="417">
        <v>1.06</v>
      </c>
      <c r="F1364" s="417">
        <v>11.52</v>
      </c>
    </row>
    <row r="1365" spans="1:6">
      <c r="A1365" s="414">
        <v>95578</v>
      </c>
      <c r="B1365" s="415" t="s">
        <v>12037</v>
      </c>
      <c r="C1365" s="416" t="s">
        <v>5817</v>
      </c>
      <c r="D1365" s="417">
        <v>9</v>
      </c>
      <c r="E1365" s="417">
        <v>0.56999999999999995</v>
      </c>
      <c r="F1365" s="417">
        <v>9.57</v>
      </c>
    </row>
    <row r="1366" spans="1:6">
      <c r="A1366" s="414">
        <v>95579</v>
      </c>
      <c r="B1366" s="415" t="s">
        <v>12038</v>
      </c>
      <c r="C1366" s="416" t="s">
        <v>5817</v>
      </c>
      <c r="D1366" s="417">
        <v>8.8800000000000008</v>
      </c>
      <c r="E1366" s="417">
        <v>0.34</v>
      </c>
      <c r="F1366" s="417">
        <v>9.2200000000000006</v>
      </c>
    </row>
    <row r="1367" spans="1:6">
      <c r="A1367" s="414">
        <v>95580</v>
      </c>
      <c r="B1367" s="415" t="s">
        <v>12039</v>
      </c>
      <c r="C1367" s="416" t="s">
        <v>5817</v>
      </c>
      <c r="D1367" s="417">
        <v>10.34</v>
      </c>
      <c r="E1367" s="417">
        <v>0.25</v>
      </c>
      <c r="F1367" s="417">
        <v>10.59</v>
      </c>
    </row>
    <row r="1368" spans="1:6">
      <c r="A1368" s="414">
        <v>95581</v>
      </c>
      <c r="B1368" s="415" t="s">
        <v>12040</v>
      </c>
      <c r="C1368" s="416" t="s">
        <v>5817</v>
      </c>
      <c r="D1368" s="417">
        <v>10.309999999999999</v>
      </c>
      <c r="E1368" s="417">
        <v>0.22</v>
      </c>
      <c r="F1368" s="417">
        <v>10.53</v>
      </c>
    </row>
    <row r="1369" spans="1:6">
      <c r="A1369" s="414">
        <v>95582</v>
      </c>
      <c r="B1369" s="415" t="s">
        <v>12041</v>
      </c>
      <c r="C1369" s="416" t="s">
        <v>5817</v>
      </c>
      <c r="D1369" s="417">
        <v>11.24</v>
      </c>
      <c r="E1369" s="417">
        <v>0.2</v>
      </c>
      <c r="F1369" s="417">
        <v>11.44</v>
      </c>
    </row>
    <row r="1370" spans="1:6" ht="30">
      <c r="A1370" s="414">
        <v>95583</v>
      </c>
      <c r="B1370" s="415" t="s">
        <v>12042</v>
      </c>
      <c r="C1370" s="416" t="s">
        <v>5817</v>
      </c>
      <c r="D1370" s="417">
        <v>11.459999999999997</v>
      </c>
      <c r="E1370" s="417">
        <v>6.19</v>
      </c>
      <c r="F1370" s="417">
        <v>17.649999999999999</v>
      </c>
    </row>
    <row r="1371" spans="1:6" ht="30">
      <c r="A1371" s="414">
        <v>95584</v>
      </c>
      <c r="B1371" s="415" t="s">
        <v>12043</v>
      </c>
      <c r="C1371" s="416" t="s">
        <v>5817</v>
      </c>
      <c r="D1371" s="417">
        <v>11.6</v>
      </c>
      <c r="E1371" s="417">
        <v>3.74</v>
      </c>
      <c r="F1371" s="417">
        <v>15.34</v>
      </c>
    </row>
    <row r="1372" spans="1:6" ht="30">
      <c r="A1372" s="414">
        <v>95592</v>
      </c>
      <c r="B1372" s="415" t="s">
        <v>12044</v>
      </c>
      <c r="C1372" s="416" t="s">
        <v>5817</v>
      </c>
      <c r="D1372" s="417">
        <v>11.459999999999997</v>
      </c>
      <c r="E1372" s="417">
        <v>6.19</v>
      </c>
      <c r="F1372" s="417">
        <v>17.649999999999999</v>
      </c>
    </row>
    <row r="1373" spans="1:6" ht="30">
      <c r="A1373" s="414">
        <v>95593</v>
      </c>
      <c r="B1373" s="415" t="s">
        <v>12045</v>
      </c>
      <c r="C1373" s="416" t="s">
        <v>5817</v>
      </c>
      <c r="D1373" s="417">
        <v>11.6</v>
      </c>
      <c r="E1373" s="417">
        <v>3.74</v>
      </c>
      <c r="F1373" s="417">
        <v>15.34</v>
      </c>
    </row>
    <row r="1374" spans="1:6" ht="15.75">
      <c r="A1374" s="409"/>
      <c r="B1374" s="410" t="s">
        <v>6206</v>
      </c>
      <c r="C1374" s="411"/>
      <c r="D1374" s="418"/>
      <c r="E1374" s="418"/>
      <c r="F1374" s="418"/>
    </row>
    <row r="1375" spans="1:6">
      <c r="A1375" s="409"/>
      <c r="B1375" s="413" t="s">
        <v>6207</v>
      </c>
      <c r="C1375" s="411"/>
      <c r="D1375" s="418"/>
      <c r="E1375" s="418"/>
      <c r="F1375" s="418"/>
    </row>
    <row r="1376" spans="1:6" ht="30">
      <c r="A1376" s="414">
        <v>97639</v>
      </c>
      <c r="B1376" s="415" t="s">
        <v>6208</v>
      </c>
      <c r="C1376" s="416" t="s">
        <v>98</v>
      </c>
      <c r="D1376" s="417">
        <v>6.48</v>
      </c>
      <c r="E1376" s="417">
        <v>16.8</v>
      </c>
      <c r="F1376" s="417">
        <v>23.28</v>
      </c>
    </row>
    <row r="1377" spans="1:6" ht="30">
      <c r="A1377" s="414">
        <v>97626</v>
      </c>
      <c r="B1377" s="415" t="s">
        <v>6209</v>
      </c>
      <c r="C1377" s="416" t="s">
        <v>5435</v>
      </c>
      <c r="D1377" s="417">
        <v>226.31</v>
      </c>
      <c r="E1377" s="417">
        <v>474.81</v>
      </c>
      <c r="F1377" s="417">
        <v>701.12</v>
      </c>
    </row>
    <row r="1378" spans="1:6" ht="30">
      <c r="A1378" s="414">
        <v>97627</v>
      </c>
      <c r="B1378" s="415" t="s">
        <v>6210</v>
      </c>
      <c r="C1378" s="416" t="s">
        <v>5435</v>
      </c>
      <c r="D1378" s="417">
        <v>118.56000000000003</v>
      </c>
      <c r="E1378" s="417">
        <v>212.23</v>
      </c>
      <c r="F1378" s="417">
        <v>330.79</v>
      </c>
    </row>
    <row r="1379" spans="1:6">
      <c r="A1379" s="414">
        <v>97628</v>
      </c>
      <c r="B1379" s="415" t="s">
        <v>6211</v>
      </c>
      <c r="C1379" s="416" t="s">
        <v>5435</v>
      </c>
      <c r="D1379" s="417">
        <v>97.169999999999987</v>
      </c>
      <c r="E1379" s="417">
        <v>227.59</v>
      </c>
      <c r="F1379" s="417">
        <v>324.76</v>
      </c>
    </row>
    <row r="1380" spans="1:6" ht="30">
      <c r="A1380" s="414">
        <v>97629</v>
      </c>
      <c r="B1380" s="415" t="s">
        <v>6212</v>
      </c>
      <c r="C1380" s="416" t="s">
        <v>5435</v>
      </c>
      <c r="D1380" s="417">
        <v>45.489999999999995</v>
      </c>
      <c r="E1380" s="417">
        <v>101.77</v>
      </c>
      <c r="F1380" s="417">
        <v>147.26</v>
      </c>
    </row>
    <row r="1381" spans="1:6">
      <c r="A1381" s="414">
        <v>102803</v>
      </c>
      <c r="B1381" s="415" t="s">
        <v>11187</v>
      </c>
      <c r="C1381" s="416" t="s">
        <v>98</v>
      </c>
      <c r="D1381" s="417">
        <v>0.91999999999999993</v>
      </c>
      <c r="E1381" s="417">
        <v>1.77</v>
      </c>
      <c r="F1381" s="417">
        <v>2.69</v>
      </c>
    </row>
    <row r="1382" spans="1:6">
      <c r="A1382" s="409"/>
      <c r="B1382" s="413" t="s">
        <v>10347</v>
      </c>
      <c r="C1382" s="411"/>
      <c r="D1382" s="418"/>
      <c r="E1382" s="418"/>
      <c r="F1382" s="418"/>
    </row>
    <row r="1383" spans="1:6" ht="30">
      <c r="A1383" s="414">
        <v>102487</v>
      </c>
      <c r="B1383" s="415" t="s">
        <v>10759</v>
      </c>
      <c r="C1383" s="416" t="s">
        <v>5435</v>
      </c>
      <c r="D1383" s="417">
        <v>351.40999999999997</v>
      </c>
      <c r="E1383" s="417">
        <v>207.6</v>
      </c>
      <c r="F1383" s="417">
        <v>559.01</v>
      </c>
    </row>
    <row r="1384" spans="1:6">
      <c r="A1384" s="409"/>
      <c r="B1384" s="413" t="s">
        <v>11327</v>
      </c>
      <c r="C1384" s="411"/>
      <c r="D1384" s="418"/>
      <c r="E1384" s="418"/>
      <c r="F1384" s="418"/>
    </row>
    <row r="1385" spans="1:6" ht="30">
      <c r="A1385" s="414">
        <v>94975</v>
      </c>
      <c r="B1385" s="415" t="s">
        <v>10734</v>
      </c>
      <c r="C1385" s="416" t="s">
        <v>5435</v>
      </c>
      <c r="D1385" s="417">
        <v>349.25</v>
      </c>
      <c r="E1385" s="417">
        <v>108.11</v>
      </c>
      <c r="F1385" s="417">
        <v>457.36</v>
      </c>
    </row>
    <row r="1386" spans="1:6" ht="30">
      <c r="A1386" s="414">
        <v>94963</v>
      </c>
      <c r="B1386" s="415" t="s">
        <v>10722</v>
      </c>
      <c r="C1386" s="416" t="s">
        <v>5435</v>
      </c>
      <c r="D1386" s="417">
        <v>325.34000000000003</v>
      </c>
      <c r="E1386" s="417">
        <v>66.66</v>
      </c>
      <c r="F1386" s="417">
        <v>392</v>
      </c>
    </row>
    <row r="1387" spans="1:6" ht="30">
      <c r="A1387" s="414">
        <v>94969</v>
      </c>
      <c r="B1387" s="415" t="s">
        <v>10728</v>
      </c>
      <c r="C1387" s="416" t="s">
        <v>5435</v>
      </c>
      <c r="D1387" s="417">
        <v>325.26</v>
      </c>
      <c r="E1387" s="417">
        <v>58.08</v>
      </c>
      <c r="F1387" s="417">
        <v>383.34</v>
      </c>
    </row>
    <row r="1388" spans="1:6" ht="30">
      <c r="A1388" s="414">
        <v>102486</v>
      </c>
      <c r="B1388" s="415" t="s">
        <v>10758</v>
      </c>
      <c r="C1388" s="416" t="s">
        <v>5435</v>
      </c>
      <c r="D1388" s="417">
        <v>438.02</v>
      </c>
      <c r="E1388" s="417">
        <v>108.66</v>
      </c>
      <c r="F1388" s="417">
        <v>546.67999999999995</v>
      </c>
    </row>
    <row r="1389" spans="1:6" ht="30">
      <c r="A1389" s="414">
        <v>102474</v>
      </c>
      <c r="B1389" s="415" t="s">
        <v>10746</v>
      </c>
      <c r="C1389" s="416" t="s">
        <v>5435</v>
      </c>
      <c r="D1389" s="417">
        <v>413.21</v>
      </c>
      <c r="E1389" s="417">
        <v>68</v>
      </c>
      <c r="F1389" s="417">
        <v>481.21</v>
      </c>
    </row>
    <row r="1390" spans="1:6" ht="30">
      <c r="A1390" s="414">
        <v>102480</v>
      </c>
      <c r="B1390" s="415" t="s">
        <v>10752</v>
      </c>
      <c r="C1390" s="416" t="s">
        <v>5435</v>
      </c>
      <c r="D1390" s="417">
        <v>413.46</v>
      </c>
      <c r="E1390" s="417">
        <v>59.36</v>
      </c>
      <c r="F1390" s="417">
        <v>472.82</v>
      </c>
    </row>
    <row r="1391" spans="1:6" ht="30">
      <c r="A1391" s="414">
        <v>94964</v>
      </c>
      <c r="B1391" s="415" t="s">
        <v>10723</v>
      </c>
      <c r="C1391" s="416" t="s">
        <v>5435</v>
      </c>
      <c r="D1391" s="417">
        <v>359.15000000000003</v>
      </c>
      <c r="E1391" s="417">
        <v>72.64</v>
      </c>
      <c r="F1391" s="417">
        <v>431.79</v>
      </c>
    </row>
    <row r="1392" spans="1:6" ht="30">
      <c r="A1392" s="414">
        <v>94970</v>
      </c>
      <c r="B1392" s="415" t="s">
        <v>10729</v>
      </c>
      <c r="C1392" s="416" t="s">
        <v>5435</v>
      </c>
      <c r="D1392" s="417">
        <v>357.53999999999996</v>
      </c>
      <c r="E1392" s="417">
        <v>57.98</v>
      </c>
      <c r="F1392" s="417">
        <v>415.52</v>
      </c>
    </row>
    <row r="1393" spans="1:6" ht="30">
      <c r="A1393" s="414">
        <v>102475</v>
      </c>
      <c r="B1393" s="415" t="s">
        <v>10747</v>
      </c>
      <c r="C1393" s="416" t="s">
        <v>5435</v>
      </c>
      <c r="D1393" s="417">
        <v>450.39</v>
      </c>
      <c r="E1393" s="417">
        <v>74.89</v>
      </c>
      <c r="F1393" s="417">
        <v>525.28</v>
      </c>
    </row>
    <row r="1394" spans="1:6" ht="30">
      <c r="A1394" s="414">
        <v>102481</v>
      </c>
      <c r="B1394" s="415" t="s">
        <v>10753</v>
      </c>
      <c r="C1394" s="416" t="s">
        <v>5435</v>
      </c>
      <c r="D1394" s="417">
        <v>449.26</v>
      </c>
      <c r="E1394" s="417">
        <v>59.78</v>
      </c>
      <c r="F1394" s="417">
        <v>509.04</v>
      </c>
    </row>
    <row r="1395" spans="1:6" ht="30">
      <c r="A1395" s="414">
        <v>94965</v>
      </c>
      <c r="B1395" s="415" t="s">
        <v>10724</v>
      </c>
      <c r="C1395" s="416" t="s">
        <v>5435</v>
      </c>
      <c r="D1395" s="417">
        <v>381.69</v>
      </c>
      <c r="E1395" s="417">
        <v>66.27</v>
      </c>
      <c r="F1395" s="417">
        <v>447.96</v>
      </c>
    </row>
    <row r="1396" spans="1:6" ht="30">
      <c r="A1396" s="414">
        <v>94971</v>
      </c>
      <c r="B1396" s="415" t="s">
        <v>10730</v>
      </c>
      <c r="C1396" s="416" t="s">
        <v>5435</v>
      </c>
      <c r="D1396" s="417">
        <v>382.23</v>
      </c>
      <c r="E1396" s="417">
        <v>56.68</v>
      </c>
      <c r="F1396" s="417">
        <v>438.91</v>
      </c>
    </row>
    <row r="1397" spans="1:6" ht="30">
      <c r="A1397" s="414">
        <v>102476</v>
      </c>
      <c r="B1397" s="415" t="s">
        <v>10748</v>
      </c>
      <c r="C1397" s="416" t="s">
        <v>5435</v>
      </c>
      <c r="D1397" s="417">
        <v>476.55</v>
      </c>
      <c r="E1397" s="417">
        <v>64.42</v>
      </c>
      <c r="F1397" s="417">
        <v>540.97</v>
      </c>
    </row>
    <row r="1398" spans="1:6" ht="30">
      <c r="A1398" s="414">
        <v>102482</v>
      </c>
      <c r="B1398" s="415" t="s">
        <v>10754</v>
      </c>
      <c r="C1398" s="416" t="s">
        <v>5435</v>
      </c>
      <c r="D1398" s="417">
        <v>478.93</v>
      </c>
      <c r="E1398" s="417">
        <v>57.07</v>
      </c>
      <c r="F1398" s="417">
        <v>536</v>
      </c>
    </row>
    <row r="1399" spans="1:6" ht="30">
      <c r="A1399" s="414">
        <v>94966</v>
      </c>
      <c r="B1399" s="415" t="s">
        <v>10725</v>
      </c>
      <c r="C1399" s="416" t="s">
        <v>5435</v>
      </c>
      <c r="D1399" s="417">
        <v>398.25</v>
      </c>
      <c r="E1399" s="417">
        <v>65.73</v>
      </c>
      <c r="F1399" s="417">
        <v>463.98</v>
      </c>
    </row>
    <row r="1400" spans="1:6" ht="30">
      <c r="A1400" s="414">
        <v>94972</v>
      </c>
      <c r="B1400" s="415" t="s">
        <v>10731</v>
      </c>
      <c r="C1400" s="416" t="s">
        <v>5435</v>
      </c>
      <c r="D1400" s="417">
        <v>398.75</v>
      </c>
      <c r="E1400" s="417">
        <v>56.22</v>
      </c>
      <c r="F1400" s="417">
        <v>454.97</v>
      </c>
    </row>
    <row r="1401" spans="1:6" ht="30">
      <c r="A1401" s="414">
        <v>102477</v>
      </c>
      <c r="B1401" s="415" t="s">
        <v>10749</v>
      </c>
      <c r="C1401" s="416" t="s">
        <v>5435</v>
      </c>
      <c r="D1401" s="417">
        <v>504.70999999999992</v>
      </c>
      <c r="E1401" s="417">
        <v>71.099999999999994</v>
      </c>
      <c r="F1401" s="417">
        <v>575.80999999999995</v>
      </c>
    </row>
    <row r="1402" spans="1:6" ht="30">
      <c r="A1402" s="414">
        <v>102483</v>
      </c>
      <c r="B1402" s="415" t="s">
        <v>10755</v>
      </c>
      <c r="C1402" s="416" t="s">
        <v>5435</v>
      </c>
      <c r="D1402" s="417">
        <v>506.43</v>
      </c>
      <c r="E1402" s="417">
        <v>58.95</v>
      </c>
      <c r="F1402" s="417">
        <v>565.38</v>
      </c>
    </row>
    <row r="1403" spans="1:6" ht="30">
      <c r="A1403" s="414">
        <v>94967</v>
      </c>
      <c r="B1403" s="415" t="s">
        <v>10726</v>
      </c>
      <c r="C1403" s="416" t="s">
        <v>5435</v>
      </c>
      <c r="D1403" s="417">
        <v>464.03999999999996</v>
      </c>
      <c r="E1403" s="417">
        <v>69.87</v>
      </c>
      <c r="F1403" s="417">
        <v>533.91</v>
      </c>
    </row>
    <row r="1404" spans="1:6" ht="30">
      <c r="A1404" s="414">
        <v>94973</v>
      </c>
      <c r="B1404" s="415" t="s">
        <v>10732</v>
      </c>
      <c r="C1404" s="416" t="s">
        <v>5435</v>
      </c>
      <c r="D1404" s="417">
        <v>464.53999999999996</v>
      </c>
      <c r="E1404" s="417">
        <v>58</v>
      </c>
      <c r="F1404" s="417">
        <v>522.54</v>
      </c>
    </row>
    <row r="1405" spans="1:6" ht="30">
      <c r="A1405" s="414">
        <v>102478</v>
      </c>
      <c r="B1405" s="415" t="s">
        <v>10750</v>
      </c>
      <c r="C1405" s="416" t="s">
        <v>5435</v>
      </c>
      <c r="D1405" s="417">
        <v>561.59999999999991</v>
      </c>
      <c r="E1405" s="417">
        <v>64.44</v>
      </c>
      <c r="F1405" s="417">
        <v>626.04</v>
      </c>
    </row>
    <row r="1406" spans="1:6" ht="30">
      <c r="A1406" s="414">
        <v>102484</v>
      </c>
      <c r="B1406" s="415" t="s">
        <v>10756</v>
      </c>
      <c r="C1406" s="416" t="s">
        <v>5435</v>
      </c>
      <c r="D1406" s="417">
        <v>564.45000000000005</v>
      </c>
      <c r="E1406" s="417">
        <v>58.94</v>
      </c>
      <c r="F1406" s="417">
        <v>623.39</v>
      </c>
    </row>
    <row r="1407" spans="1:6">
      <c r="A1407" s="409"/>
      <c r="B1407" s="413" t="s">
        <v>11328</v>
      </c>
      <c r="C1407" s="411"/>
      <c r="D1407" s="418"/>
      <c r="E1407" s="418"/>
      <c r="F1407" s="418"/>
    </row>
    <row r="1408" spans="1:6">
      <c r="A1408" s="409"/>
      <c r="B1408" s="413" t="s">
        <v>6213</v>
      </c>
      <c r="C1408" s="411"/>
      <c r="D1408" s="418"/>
      <c r="E1408" s="418"/>
      <c r="F1408" s="418"/>
    </row>
    <row r="1409" spans="1:6" ht="30">
      <c r="A1409" s="414">
        <v>103670</v>
      </c>
      <c r="B1409" s="415" t="s">
        <v>12055</v>
      </c>
      <c r="C1409" s="416" t="s">
        <v>5435</v>
      </c>
      <c r="D1409" s="417">
        <v>96.88</v>
      </c>
      <c r="E1409" s="417">
        <v>249.36</v>
      </c>
      <c r="F1409" s="417">
        <v>346.24</v>
      </c>
    </row>
    <row r="1410" spans="1:6" ht="30">
      <c r="A1410" s="414">
        <v>103673</v>
      </c>
      <c r="B1410" s="415" t="s">
        <v>12058</v>
      </c>
      <c r="C1410" s="416" t="s">
        <v>5435</v>
      </c>
      <c r="D1410" s="417">
        <v>13.93</v>
      </c>
      <c r="E1410" s="417">
        <v>34.49</v>
      </c>
      <c r="F1410" s="417">
        <v>48.42</v>
      </c>
    </row>
    <row r="1411" spans="1:6">
      <c r="A1411" s="409"/>
      <c r="B1411" s="413" t="s">
        <v>11329</v>
      </c>
      <c r="C1411" s="411"/>
      <c r="D1411" s="418"/>
      <c r="E1411" s="418"/>
      <c r="F1411" s="418"/>
    </row>
    <row r="1412" spans="1:6" ht="30">
      <c r="A1412" s="414">
        <v>96555</v>
      </c>
      <c r="B1412" s="415" t="s">
        <v>6214</v>
      </c>
      <c r="C1412" s="416" t="s">
        <v>5435</v>
      </c>
      <c r="D1412" s="417">
        <v>496.97</v>
      </c>
      <c r="E1412" s="417">
        <v>166.24</v>
      </c>
      <c r="F1412" s="417">
        <v>663.21</v>
      </c>
    </row>
    <row r="1413" spans="1:6" ht="30">
      <c r="A1413" s="414">
        <v>96557</v>
      </c>
      <c r="B1413" s="415" t="s">
        <v>6215</v>
      </c>
      <c r="C1413" s="416" t="s">
        <v>5435</v>
      </c>
      <c r="D1413" s="417">
        <v>544.57000000000005</v>
      </c>
      <c r="E1413" s="417">
        <v>18.420000000000002</v>
      </c>
      <c r="F1413" s="417">
        <v>562.99</v>
      </c>
    </row>
    <row r="1414" spans="1:6">
      <c r="A1414" s="409"/>
      <c r="B1414" s="413" t="s">
        <v>11330</v>
      </c>
      <c r="C1414" s="411"/>
      <c r="D1414" s="418"/>
      <c r="E1414" s="418"/>
      <c r="F1414" s="418"/>
    </row>
    <row r="1415" spans="1:6" ht="30">
      <c r="A1415" s="414">
        <v>96556</v>
      </c>
      <c r="B1415" s="415" t="s">
        <v>6216</v>
      </c>
      <c r="C1415" s="416" t="s">
        <v>5435</v>
      </c>
      <c r="D1415" s="417">
        <v>523.58999999999992</v>
      </c>
      <c r="E1415" s="417">
        <v>243.19</v>
      </c>
      <c r="F1415" s="417">
        <v>766.78</v>
      </c>
    </row>
    <row r="1416" spans="1:6" ht="30">
      <c r="A1416" s="414">
        <v>96558</v>
      </c>
      <c r="B1416" s="415" t="s">
        <v>6217</v>
      </c>
      <c r="C1416" s="416" t="s">
        <v>5435</v>
      </c>
      <c r="D1416" s="417">
        <v>547.15000000000009</v>
      </c>
      <c r="E1416" s="417">
        <v>25.04</v>
      </c>
      <c r="F1416" s="417">
        <v>572.19000000000005</v>
      </c>
    </row>
    <row r="1417" spans="1:6">
      <c r="A1417" s="409"/>
      <c r="B1417" s="413" t="s">
        <v>11331</v>
      </c>
      <c r="C1417" s="411"/>
      <c r="D1417" s="418"/>
      <c r="E1417" s="418"/>
      <c r="F1417" s="418"/>
    </row>
    <row r="1418" spans="1:6" ht="30">
      <c r="A1418" s="414">
        <v>97096</v>
      </c>
      <c r="B1418" s="415" t="s">
        <v>10684</v>
      </c>
      <c r="C1418" s="416" t="s">
        <v>5435</v>
      </c>
      <c r="D1418" s="417">
        <v>501.81000000000006</v>
      </c>
      <c r="E1418" s="417">
        <v>17.28</v>
      </c>
      <c r="F1418" s="417">
        <v>519.09</v>
      </c>
    </row>
    <row r="1419" spans="1:6">
      <c r="A1419" s="409"/>
      <c r="B1419" s="413" t="s">
        <v>11332</v>
      </c>
      <c r="C1419" s="411"/>
      <c r="D1419" s="418"/>
      <c r="E1419" s="418"/>
      <c r="F1419" s="418"/>
    </row>
    <row r="1420" spans="1:6" ht="30">
      <c r="A1420" s="414">
        <v>100349</v>
      </c>
      <c r="B1420" s="415" t="s">
        <v>5972</v>
      </c>
      <c r="C1420" s="416" t="s">
        <v>5435</v>
      </c>
      <c r="D1420" s="417">
        <v>524.16999999999996</v>
      </c>
      <c r="E1420" s="417">
        <v>26.75</v>
      </c>
      <c r="F1420" s="417">
        <v>550.91999999999996</v>
      </c>
    </row>
    <row r="1421" spans="1:6">
      <c r="A1421" s="409"/>
      <c r="B1421" s="413" t="s">
        <v>11333</v>
      </c>
      <c r="C1421" s="411"/>
      <c r="D1421" s="418"/>
      <c r="E1421" s="418"/>
      <c r="F1421" s="418"/>
    </row>
    <row r="1422" spans="1:6" ht="45">
      <c r="A1422" s="414">
        <v>99235</v>
      </c>
      <c r="B1422" s="415" t="s">
        <v>10735</v>
      </c>
      <c r="C1422" s="416" t="s">
        <v>5435</v>
      </c>
      <c r="D1422" s="417">
        <v>529.90000000000009</v>
      </c>
      <c r="E1422" s="417">
        <v>14.43</v>
      </c>
      <c r="F1422" s="417">
        <v>544.33000000000004</v>
      </c>
    </row>
    <row r="1423" spans="1:6" ht="45">
      <c r="A1423" s="414">
        <v>99431</v>
      </c>
      <c r="B1423" s="415" t="s">
        <v>10736</v>
      </c>
      <c r="C1423" s="416" t="s">
        <v>5435</v>
      </c>
      <c r="D1423" s="417">
        <v>542.98</v>
      </c>
      <c r="E1423" s="417">
        <v>24.37</v>
      </c>
      <c r="F1423" s="417">
        <v>567.35</v>
      </c>
    </row>
    <row r="1424" spans="1:6" ht="45">
      <c r="A1424" s="414">
        <v>99432</v>
      </c>
      <c r="B1424" s="415" t="s">
        <v>10737</v>
      </c>
      <c r="C1424" s="416" t="s">
        <v>5435</v>
      </c>
      <c r="D1424" s="417">
        <v>527.88</v>
      </c>
      <c r="E1424" s="417">
        <v>22.59</v>
      </c>
      <c r="F1424" s="417">
        <v>550.47</v>
      </c>
    </row>
    <row r="1425" spans="1:6" ht="45">
      <c r="A1425" s="414">
        <v>99433</v>
      </c>
      <c r="B1425" s="415" t="s">
        <v>10738</v>
      </c>
      <c r="C1425" s="416" t="s">
        <v>5435</v>
      </c>
      <c r="D1425" s="417">
        <v>566.28</v>
      </c>
      <c r="E1425" s="417">
        <v>35.369999999999997</v>
      </c>
      <c r="F1425" s="417">
        <v>601.65</v>
      </c>
    </row>
    <row r="1426" spans="1:6" ht="45">
      <c r="A1426" s="414">
        <v>99434</v>
      </c>
      <c r="B1426" s="415" t="s">
        <v>10739</v>
      </c>
      <c r="C1426" s="416" t="s">
        <v>5435</v>
      </c>
      <c r="D1426" s="417">
        <v>544.30999999999995</v>
      </c>
      <c r="E1426" s="417">
        <v>28</v>
      </c>
      <c r="F1426" s="417">
        <v>572.30999999999995</v>
      </c>
    </row>
    <row r="1427" spans="1:6" ht="45">
      <c r="A1427" s="414">
        <v>99435</v>
      </c>
      <c r="B1427" s="415" t="s">
        <v>10740</v>
      </c>
      <c r="C1427" s="416" t="s">
        <v>5435</v>
      </c>
      <c r="D1427" s="417">
        <v>528.82000000000005</v>
      </c>
      <c r="E1427" s="417">
        <v>25.06</v>
      </c>
      <c r="F1427" s="417">
        <v>553.88</v>
      </c>
    </row>
    <row r="1428" spans="1:6" ht="45">
      <c r="A1428" s="414">
        <v>99436</v>
      </c>
      <c r="B1428" s="415" t="s">
        <v>10741</v>
      </c>
      <c r="C1428" s="416" t="s">
        <v>5435</v>
      </c>
      <c r="D1428" s="417">
        <v>573.29000000000008</v>
      </c>
      <c r="E1428" s="417">
        <v>54.29</v>
      </c>
      <c r="F1428" s="417">
        <v>627.58000000000004</v>
      </c>
    </row>
    <row r="1429" spans="1:6" ht="45">
      <c r="A1429" s="414">
        <v>99437</v>
      </c>
      <c r="B1429" s="415" t="s">
        <v>10742</v>
      </c>
      <c r="C1429" s="416" t="s">
        <v>5435</v>
      </c>
      <c r="D1429" s="417">
        <v>560.19000000000005</v>
      </c>
      <c r="E1429" s="417">
        <v>18.3</v>
      </c>
      <c r="F1429" s="417">
        <v>578.49</v>
      </c>
    </row>
    <row r="1430" spans="1:6" ht="45">
      <c r="A1430" s="414">
        <v>99438</v>
      </c>
      <c r="B1430" s="415" t="s">
        <v>10743</v>
      </c>
      <c r="C1430" s="416" t="s">
        <v>5435</v>
      </c>
      <c r="D1430" s="417">
        <v>562.13</v>
      </c>
      <c r="E1430" s="417">
        <v>23.49</v>
      </c>
      <c r="F1430" s="417">
        <v>585.62</v>
      </c>
    </row>
    <row r="1431" spans="1:6" ht="45">
      <c r="A1431" s="414">
        <v>99439</v>
      </c>
      <c r="B1431" s="415" t="s">
        <v>10744</v>
      </c>
      <c r="C1431" s="416" t="s">
        <v>5435</v>
      </c>
      <c r="D1431" s="417">
        <v>533.74</v>
      </c>
      <c r="E1431" s="417">
        <v>25.41</v>
      </c>
      <c r="F1431" s="417">
        <v>559.15</v>
      </c>
    </row>
    <row r="1432" spans="1:6">
      <c r="A1432" s="409"/>
      <c r="B1432" s="413" t="s">
        <v>11334</v>
      </c>
      <c r="C1432" s="411"/>
      <c r="D1432" s="418"/>
      <c r="E1432" s="418"/>
      <c r="F1432" s="418"/>
    </row>
    <row r="1433" spans="1:6" ht="30">
      <c r="A1433" s="414">
        <v>103669</v>
      </c>
      <c r="B1433" s="415" t="s">
        <v>12054</v>
      </c>
      <c r="C1433" s="416" t="s">
        <v>5435</v>
      </c>
      <c r="D1433" s="417">
        <v>627.52</v>
      </c>
      <c r="E1433" s="417">
        <v>249.29</v>
      </c>
      <c r="F1433" s="417">
        <v>876.81</v>
      </c>
    </row>
    <row r="1434" spans="1:6" ht="30">
      <c r="A1434" s="414">
        <v>103671</v>
      </c>
      <c r="B1434" s="415" t="s">
        <v>12056</v>
      </c>
      <c r="C1434" s="416" t="s">
        <v>5435</v>
      </c>
      <c r="D1434" s="417">
        <v>546.29000000000008</v>
      </c>
      <c r="E1434" s="417">
        <v>40.409999999999997</v>
      </c>
      <c r="F1434" s="417">
        <v>586.70000000000005</v>
      </c>
    </row>
    <row r="1435" spans="1:6" ht="30">
      <c r="A1435" s="414">
        <v>103672</v>
      </c>
      <c r="B1435" s="415" t="s">
        <v>12057</v>
      </c>
      <c r="C1435" s="416" t="s">
        <v>5435</v>
      </c>
      <c r="D1435" s="417">
        <v>514.06000000000006</v>
      </c>
      <c r="E1435" s="417">
        <v>34.39</v>
      </c>
      <c r="F1435" s="417">
        <v>548.45000000000005</v>
      </c>
    </row>
    <row r="1436" spans="1:6" ht="30">
      <c r="A1436" s="414">
        <v>103687</v>
      </c>
      <c r="B1436" s="415" t="s">
        <v>12072</v>
      </c>
      <c r="C1436" s="416" t="s">
        <v>5435</v>
      </c>
      <c r="D1436" s="417">
        <v>668.06999999999994</v>
      </c>
      <c r="E1436" s="417">
        <v>352.54</v>
      </c>
      <c r="F1436" s="417">
        <v>1020.61</v>
      </c>
    </row>
    <row r="1437" spans="1:6" ht="30">
      <c r="A1437" s="414">
        <v>103688</v>
      </c>
      <c r="B1437" s="415" t="s">
        <v>12073</v>
      </c>
      <c r="C1437" s="416" t="s">
        <v>5435</v>
      </c>
      <c r="D1437" s="417">
        <v>588.79999999999995</v>
      </c>
      <c r="E1437" s="417">
        <v>147.46</v>
      </c>
      <c r="F1437" s="417">
        <v>736.26</v>
      </c>
    </row>
    <row r="1438" spans="1:6">
      <c r="A1438" s="409"/>
      <c r="B1438" s="413" t="s">
        <v>11335</v>
      </c>
      <c r="C1438" s="411"/>
      <c r="D1438" s="418"/>
      <c r="E1438" s="418"/>
      <c r="F1438" s="418"/>
    </row>
    <row r="1439" spans="1:6" ht="30">
      <c r="A1439" s="414">
        <v>103674</v>
      </c>
      <c r="B1439" s="415" t="s">
        <v>12059</v>
      </c>
      <c r="C1439" s="416" t="s">
        <v>5435</v>
      </c>
      <c r="D1439" s="417">
        <v>519.74</v>
      </c>
      <c r="E1439" s="417">
        <v>52.92</v>
      </c>
      <c r="F1439" s="417">
        <v>572.66</v>
      </c>
    </row>
    <row r="1440" spans="1:6" ht="30">
      <c r="A1440" s="414">
        <v>103675</v>
      </c>
      <c r="B1440" s="415" t="s">
        <v>12060</v>
      </c>
      <c r="C1440" s="416" t="s">
        <v>5435</v>
      </c>
      <c r="D1440" s="417">
        <v>513.49</v>
      </c>
      <c r="E1440" s="417">
        <v>35.99</v>
      </c>
      <c r="F1440" s="417">
        <v>549.48</v>
      </c>
    </row>
    <row r="1441" spans="1:6" ht="45">
      <c r="A1441" s="414">
        <v>103676</v>
      </c>
      <c r="B1441" s="415" t="s">
        <v>12061</v>
      </c>
      <c r="C1441" s="416" t="s">
        <v>5435</v>
      </c>
      <c r="D1441" s="417">
        <v>647.54000000000008</v>
      </c>
      <c r="E1441" s="417">
        <v>294.14999999999998</v>
      </c>
      <c r="F1441" s="417">
        <v>941.69</v>
      </c>
    </row>
    <row r="1442" spans="1:6" ht="45">
      <c r="A1442" s="414">
        <v>103677</v>
      </c>
      <c r="B1442" s="415" t="s">
        <v>12062</v>
      </c>
      <c r="C1442" s="416" t="s">
        <v>5435</v>
      </c>
      <c r="D1442" s="417">
        <v>591.23</v>
      </c>
      <c r="E1442" s="417">
        <v>152.44999999999999</v>
      </c>
      <c r="F1442" s="417">
        <v>743.68</v>
      </c>
    </row>
    <row r="1443" spans="1:6" ht="45">
      <c r="A1443" s="414">
        <v>103678</v>
      </c>
      <c r="B1443" s="415" t="s">
        <v>12063</v>
      </c>
      <c r="C1443" s="416" t="s">
        <v>5435</v>
      </c>
      <c r="D1443" s="417">
        <v>616.81999999999994</v>
      </c>
      <c r="E1443" s="417">
        <v>213.73</v>
      </c>
      <c r="F1443" s="417">
        <v>830.55</v>
      </c>
    </row>
    <row r="1444" spans="1:6" ht="45">
      <c r="A1444" s="414">
        <v>103679</v>
      </c>
      <c r="B1444" s="415" t="s">
        <v>12064</v>
      </c>
      <c r="C1444" s="416" t="s">
        <v>5435</v>
      </c>
      <c r="D1444" s="417">
        <v>577.66999999999996</v>
      </c>
      <c r="E1444" s="417">
        <v>116.64</v>
      </c>
      <c r="F1444" s="417">
        <v>694.31</v>
      </c>
    </row>
    <row r="1445" spans="1:6" ht="45">
      <c r="A1445" s="414">
        <v>103680</v>
      </c>
      <c r="B1445" s="415" t="s">
        <v>12065</v>
      </c>
      <c r="C1445" s="416" t="s">
        <v>5435</v>
      </c>
      <c r="D1445" s="417">
        <v>589.13</v>
      </c>
      <c r="E1445" s="417">
        <v>162.46</v>
      </c>
      <c r="F1445" s="417">
        <v>751.59</v>
      </c>
    </row>
    <row r="1446" spans="1:6" ht="45">
      <c r="A1446" s="414">
        <v>103681</v>
      </c>
      <c r="B1446" s="415" t="s">
        <v>12066</v>
      </c>
      <c r="C1446" s="416" t="s">
        <v>5435</v>
      </c>
      <c r="D1446" s="417">
        <v>553.68000000000006</v>
      </c>
      <c r="E1446" s="417">
        <v>63.9</v>
      </c>
      <c r="F1446" s="417">
        <v>617.58000000000004</v>
      </c>
    </row>
    <row r="1447" spans="1:6" ht="30">
      <c r="A1447" s="414">
        <v>103682</v>
      </c>
      <c r="B1447" s="415" t="s">
        <v>12067</v>
      </c>
      <c r="C1447" s="416" t="s">
        <v>5435</v>
      </c>
      <c r="D1447" s="417">
        <v>633.76</v>
      </c>
      <c r="E1447" s="417">
        <v>263.66000000000003</v>
      </c>
      <c r="F1447" s="417">
        <v>897.42</v>
      </c>
    </row>
    <row r="1448" spans="1:6" ht="45">
      <c r="A1448" s="414">
        <v>103683</v>
      </c>
      <c r="B1448" s="415" t="s">
        <v>12068</v>
      </c>
      <c r="C1448" s="416" t="s">
        <v>5435</v>
      </c>
      <c r="D1448" s="417">
        <v>728.17</v>
      </c>
      <c r="E1448" s="417">
        <v>505.12</v>
      </c>
      <c r="F1448" s="417">
        <v>1233.29</v>
      </c>
    </row>
    <row r="1449" spans="1:6">
      <c r="A1449" s="409"/>
      <c r="B1449" s="413" t="s">
        <v>11336</v>
      </c>
      <c r="C1449" s="411"/>
      <c r="D1449" s="418"/>
      <c r="E1449" s="418"/>
      <c r="F1449" s="418"/>
    </row>
    <row r="1450" spans="1:6" ht="45">
      <c r="A1450" s="414">
        <v>103183</v>
      </c>
      <c r="B1450" s="415" t="s">
        <v>10760</v>
      </c>
      <c r="C1450" s="416" t="s">
        <v>5435</v>
      </c>
      <c r="D1450" s="417">
        <v>546.97</v>
      </c>
      <c r="E1450" s="417">
        <v>61.17</v>
      </c>
      <c r="F1450" s="417">
        <v>608.14</v>
      </c>
    </row>
    <row r="1451" spans="1:6" ht="45">
      <c r="A1451" s="414">
        <v>103184</v>
      </c>
      <c r="B1451" s="415" t="s">
        <v>10761</v>
      </c>
      <c r="C1451" s="416" t="s">
        <v>5435</v>
      </c>
      <c r="D1451" s="417">
        <v>533.78</v>
      </c>
      <c r="E1451" s="417">
        <v>24.95</v>
      </c>
      <c r="F1451" s="417">
        <v>558.73</v>
      </c>
    </row>
    <row r="1452" spans="1:6" ht="30">
      <c r="A1452" s="414">
        <v>103686</v>
      </c>
      <c r="B1452" s="415" t="s">
        <v>12071</v>
      </c>
      <c r="C1452" s="416" t="s">
        <v>5435</v>
      </c>
      <c r="D1452" s="417">
        <v>531.92999999999995</v>
      </c>
      <c r="E1452" s="417">
        <v>94.2</v>
      </c>
      <c r="F1452" s="417">
        <v>626.13</v>
      </c>
    </row>
    <row r="1453" spans="1:6">
      <c r="A1453" s="409"/>
      <c r="B1453" s="413" t="s">
        <v>13596</v>
      </c>
      <c r="C1453" s="411"/>
      <c r="D1453" s="418"/>
      <c r="E1453" s="418"/>
      <c r="F1453" s="418"/>
    </row>
    <row r="1454" spans="1:6" ht="30">
      <c r="A1454" s="455">
        <v>103684</v>
      </c>
      <c r="B1454" s="456" t="s">
        <v>12069</v>
      </c>
      <c r="C1454" s="457" t="s">
        <v>5435</v>
      </c>
      <c r="D1454" s="458">
        <v>518.92999999999995</v>
      </c>
      <c r="E1454" s="458">
        <v>50.6</v>
      </c>
      <c r="F1454" s="458">
        <v>569.53</v>
      </c>
    </row>
    <row r="1455" spans="1:6">
      <c r="A1455" s="409"/>
      <c r="B1455" s="413" t="s">
        <v>13597</v>
      </c>
      <c r="C1455" s="411"/>
      <c r="D1455" s="418"/>
      <c r="E1455" s="418"/>
      <c r="F1455" s="418"/>
    </row>
    <row r="1456" spans="1:6" ht="30">
      <c r="A1456" s="455">
        <v>103685</v>
      </c>
      <c r="B1456" s="456" t="s">
        <v>12070</v>
      </c>
      <c r="C1456" s="457" t="s">
        <v>5435</v>
      </c>
      <c r="D1456" s="458">
        <v>514.85</v>
      </c>
      <c r="E1456" s="458">
        <v>40.03</v>
      </c>
      <c r="F1456" s="458">
        <v>554.88</v>
      </c>
    </row>
    <row r="1457" spans="1:6">
      <c r="A1457" s="409"/>
      <c r="B1457" s="413" t="s">
        <v>13598</v>
      </c>
      <c r="C1457" s="411"/>
      <c r="D1457" s="418"/>
      <c r="E1457" s="418"/>
      <c r="F1457" s="418"/>
    </row>
    <row r="1458" spans="1:6" ht="30">
      <c r="A1458" s="455">
        <v>103798</v>
      </c>
      <c r="B1458" s="456" t="s">
        <v>12094</v>
      </c>
      <c r="C1458" s="457" t="s">
        <v>5435</v>
      </c>
      <c r="D1458" s="458">
        <v>505.62</v>
      </c>
      <c r="E1458" s="458">
        <v>53.12</v>
      </c>
      <c r="F1458" s="458">
        <v>558.74</v>
      </c>
    </row>
    <row r="1459" spans="1:6" ht="45">
      <c r="A1459" s="455">
        <v>103801</v>
      </c>
      <c r="B1459" s="456" t="s">
        <v>12097</v>
      </c>
      <c r="C1459" s="457" t="s">
        <v>5435</v>
      </c>
      <c r="D1459" s="458">
        <v>438.08000000000004</v>
      </c>
      <c r="E1459" s="458">
        <v>173.62</v>
      </c>
      <c r="F1459" s="458">
        <v>611.70000000000005</v>
      </c>
    </row>
    <row r="1460" spans="1:6">
      <c r="A1460" s="409"/>
      <c r="B1460" s="413" t="s">
        <v>6218</v>
      </c>
      <c r="C1460" s="411"/>
      <c r="D1460" s="418"/>
      <c r="E1460" s="418"/>
      <c r="F1460" s="418"/>
    </row>
    <row r="1461" spans="1:6" ht="30">
      <c r="A1461" s="414">
        <v>90278</v>
      </c>
      <c r="B1461" s="415" t="s">
        <v>10713</v>
      </c>
      <c r="C1461" s="416" t="s">
        <v>5435</v>
      </c>
      <c r="D1461" s="417">
        <v>388.69000000000005</v>
      </c>
      <c r="E1461" s="417">
        <v>66.599999999999994</v>
      </c>
      <c r="F1461" s="417">
        <v>455.29</v>
      </c>
    </row>
    <row r="1462" spans="1:6" ht="30">
      <c r="A1462" s="414">
        <v>90279</v>
      </c>
      <c r="B1462" s="415" t="s">
        <v>10714</v>
      </c>
      <c r="C1462" s="416" t="s">
        <v>5435</v>
      </c>
      <c r="D1462" s="417">
        <v>433.65000000000003</v>
      </c>
      <c r="E1462" s="417">
        <v>72.959999999999994</v>
      </c>
      <c r="F1462" s="417">
        <v>506.61</v>
      </c>
    </row>
    <row r="1463" spans="1:6" ht="30">
      <c r="A1463" s="414">
        <v>90280</v>
      </c>
      <c r="B1463" s="415" t="s">
        <v>10715</v>
      </c>
      <c r="C1463" s="416" t="s">
        <v>5435</v>
      </c>
      <c r="D1463" s="417">
        <v>492.48</v>
      </c>
      <c r="E1463" s="417">
        <v>72.97</v>
      </c>
      <c r="F1463" s="417">
        <v>565.45000000000005</v>
      </c>
    </row>
    <row r="1464" spans="1:6" ht="30">
      <c r="A1464" s="414">
        <v>90281</v>
      </c>
      <c r="B1464" s="415" t="s">
        <v>10716</v>
      </c>
      <c r="C1464" s="416" t="s">
        <v>5435</v>
      </c>
      <c r="D1464" s="417">
        <v>589.25</v>
      </c>
      <c r="E1464" s="417">
        <v>71.12</v>
      </c>
      <c r="F1464" s="417">
        <v>660.37</v>
      </c>
    </row>
    <row r="1465" spans="1:6" ht="30">
      <c r="A1465" s="414">
        <v>90282</v>
      </c>
      <c r="B1465" s="415" t="s">
        <v>10717</v>
      </c>
      <c r="C1465" s="416" t="s">
        <v>5435</v>
      </c>
      <c r="D1465" s="417">
        <v>383.87</v>
      </c>
      <c r="E1465" s="417">
        <v>64.37</v>
      </c>
      <c r="F1465" s="417">
        <v>448.24</v>
      </c>
    </row>
    <row r="1466" spans="1:6" ht="30">
      <c r="A1466" s="414">
        <v>90283</v>
      </c>
      <c r="B1466" s="415" t="s">
        <v>10718</v>
      </c>
      <c r="C1466" s="416" t="s">
        <v>5435</v>
      </c>
      <c r="D1466" s="417">
        <v>429.74</v>
      </c>
      <c r="E1466" s="417">
        <v>70.36</v>
      </c>
      <c r="F1466" s="417">
        <v>500.1</v>
      </c>
    </row>
    <row r="1467" spans="1:6" ht="30">
      <c r="A1467" s="414">
        <v>90284</v>
      </c>
      <c r="B1467" s="415" t="s">
        <v>10719</v>
      </c>
      <c r="C1467" s="416" t="s">
        <v>5435</v>
      </c>
      <c r="D1467" s="417">
        <v>491.65</v>
      </c>
      <c r="E1467" s="417">
        <v>70.349999999999994</v>
      </c>
      <c r="F1467" s="417">
        <v>562</v>
      </c>
    </row>
    <row r="1468" spans="1:6" ht="30">
      <c r="A1468" s="414">
        <v>90285</v>
      </c>
      <c r="B1468" s="415" t="s">
        <v>10720</v>
      </c>
      <c r="C1468" s="416" t="s">
        <v>5435</v>
      </c>
      <c r="D1468" s="417">
        <v>594.17000000000007</v>
      </c>
      <c r="E1468" s="417">
        <v>69.28</v>
      </c>
      <c r="F1468" s="417">
        <v>663.45</v>
      </c>
    </row>
    <row r="1469" spans="1:6">
      <c r="A1469" s="409"/>
      <c r="B1469" s="413" t="s">
        <v>6219</v>
      </c>
      <c r="C1469" s="411"/>
      <c r="D1469" s="418"/>
      <c r="E1469" s="418"/>
      <c r="F1469" s="418"/>
    </row>
    <row r="1470" spans="1:6">
      <c r="A1470" s="414">
        <v>89993</v>
      </c>
      <c r="B1470" s="415" t="s">
        <v>10710</v>
      </c>
      <c r="C1470" s="416" t="s">
        <v>5435</v>
      </c>
      <c r="D1470" s="417">
        <v>629.52</v>
      </c>
      <c r="E1470" s="417">
        <v>388.95</v>
      </c>
      <c r="F1470" s="417">
        <v>1018.47</v>
      </c>
    </row>
    <row r="1471" spans="1:6" ht="30">
      <c r="A1471" s="414">
        <v>89994</v>
      </c>
      <c r="B1471" s="415" t="s">
        <v>10711</v>
      </c>
      <c r="C1471" s="416" t="s">
        <v>5435</v>
      </c>
      <c r="D1471" s="417">
        <v>584.67000000000007</v>
      </c>
      <c r="E1471" s="417">
        <v>263.70999999999998</v>
      </c>
      <c r="F1471" s="417">
        <v>848.38</v>
      </c>
    </row>
    <row r="1472" spans="1:6">
      <c r="A1472" s="414">
        <v>89995</v>
      </c>
      <c r="B1472" s="415" t="s">
        <v>10712</v>
      </c>
      <c r="C1472" s="416" t="s">
        <v>5435</v>
      </c>
      <c r="D1472" s="417">
        <v>618.04999999999995</v>
      </c>
      <c r="E1472" s="417">
        <v>356.92</v>
      </c>
      <c r="F1472" s="417">
        <v>974.97</v>
      </c>
    </row>
    <row r="1473" spans="1:6" ht="15.75">
      <c r="A1473" s="409"/>
      <c r="B1473" s="410" t="s">
        <v>6220</v>
      </c>
      <c r="C1473" s="411"/>
      <c r="D1473" s="418"/>
      <c r="E1473" s="418"/>
      <c r="F1473" s="418"/>
    </row>
    <row r="1474" spans="1:6">
      <c r="A1474" s="409"/>
      <c r="B1474" s="413" t="s">
        <v>6221</v>
      </c>
      <c r="C1474" s="411"/>
      <c r="D1474" s="418"/>
      <c r="E1474" s="418"/>
      <c r="F1474" s="418"/>
    </row>
    <row r="1475" spans="1:6" ht="30">
      <c r="A1475" s="414">
        <v>96621</v>
      </c>
      <c r="B1475" s="415" t="s">
        <v>6222</v>
      </c>
      <c r="C1475" s="416" t="s">
        <v>5435</v>
      </c>
      <c r="D1475" s="417">
        <v>105.21</v>
      </c>
      <c r="E1475" s="417">
        <v>103.52</v>
      </c>
      <c r="F1475" s="417">
        <v>208.73</v>
      </c>
    </row>
    <row r="1476" spans="1:6" ht="30">
      <c r="A1476" s="414">
        <v>96622</v>
      </c>
      <c r="B1476" s="415" t="s">
        <v>6223</v>
      </c>
      <c r="C1476" s="416" t="s">
        <v>5435</v>
      </c>
      <c r="D1476" s="417">
        <v>82.19</v>
      </c>
      <c r="E1476" s="417">
        <v>36.9</v>
      </c>
      <c r="F1476" s="417">
        <v>119.09</v>
      </c>
    </row>
    <row r="1477" spans="1:6" ht="30">
      <c r="A1477" s="414">
        <v>96623</v>
      </c>
      <c r="B1477" s="415" t="s">
        <v>6224</v>
      </c>
      <c r="C1477" s="416" t="s">
        <v>5435</v>
      </c>
      <c r="D1477" s="417">
        <v>99.93</v>
      </c>
      <c r="E1477" s="417">
        <v>87.91</v>
      </c>
      <c r="F1477" s="417">
        <v>187.84</v>
      </c>
    </row>
    <row r="1478" spans="1:6" ht="30">
      <c r="A1478" s="414">
        <v>96624</v>
      </c>
      <c r="B1478" s="415" t="s">
        <v>6225</v>
      </c>
      <c r="C1478" s="416" t="s">
        <v>5435</v>
      </c>
      <c r="D1478" s="417">
        <v>80.33</v>
      </c>
      <c r="E1478" s="417">
        <v>31.39</v>
      </c>
      <c r="F1478" s="417">
        <v>111.72</v>
      </c>
    </row>
    <row r="1479" spans="1:6" ht="30">
      <c r="A1479" s="414">
        <v>100322</v>
      </c>
      <c r="B1479" s="415" t="s">
        <v>6226</v>
      </c>
      <c r="C1479" s="416" t="s">
        <v>5435</v>
      </c>
      <c r="D1479" s="417">
        <v>76.14</v>
      </c>
      <c r="E1479" s="417">
        <v>31.39</v>
      </c>
      <c r="F1479" s="417">
        <v>107.53</v>
      </c>
    </row>
    <row r="1480" spans="1:6" ht="30">
      <c r="A1480" s="414">
        <v>100323</v>
      </c>
      <c r="B1480" s="415" t="s">
        <v>6227</v>
      </c>
      <c r="C1480" s="416" t="s">
        <v>5435</v>
      </c>
      <c r="D1480" s="417">
        <v>109.05000000000001</v>
      </c>
      <c r="E1480" s="417">
        <v>31.38</v>
      </c>
      <c r="F1480" s="417">
        <v>140.43</v>
      </c>
    </row>
    <row r="1481" spans="1:6" ht="30">
      <c r="A1481" s="414">
        <v>100324</v>
      </c>
      <c r="B1481" s="415" t="s">
        <v>6228</v>
      </c>
      <c r="C1481" s="416" t="s">
        <v>5435</v>
      </c>
      <c r="D1481" s="417">
        <v>80.14</v>
      </c>
      <c r="E1481" s="417">
        <v>31.39</v>
      </c>
      <c r="F1481" s="417">
        <v>111.53</v>
      </c>
    </row>
    <row r="1482" spans="1:6">
      <c r="A1482" s="409"/>
      <c r="B1482" s="413" t="s">
        <v>11337</v>
      </c>
      <c r="C1482" s="411"/>
      <c r="D1482" s="418"/>
      <c r="E1482" s="418"/>
      <c r="F1482" s="418"/>
    </row>
    <row r="1483" spans="1:6" ht="30">
      <c r="A1483" s="414">
        <v>96616</v>
      </c>
      <c r="B1483" s="415" t="s">
        <v>6229</v>
      </c>
      <c r="C1483" s="416" t="s">
        <v>5435</v>
      </c>
      <c r="D1483" s="417">
        <v>385.20000000000005</v>
      </c>
      <c r="E1483" s="417">
        <v>251.03</v>
      </c>
      <c r="F1483" s="417">
        <v>636.23</v>
      </c>
    </row>
    <row r="1484" spans="1:6" ht="30">
      <c r="A1484" s="414">
        <v>96617</v>
      </c>
      <c r="B1484" s="415" t="s">
        <v>6230</v>
      </c>
      <c r="C1484" s="416" t="s">
        <v>98</v>
      </c>
      <c r="D1484" s="417">
        <v>11.530000000000001</v>
      </c>
      <c r="E1484" s="417">
        <v>7.54</v>
      </c>
      <c r="F1484" s="417">
        <v>19.07</v>
      </c>
    </row>
    <row r="1485" spans="1:6" ht="30">
      <c r="A1485" s="414">
        <v>96619</v>
      </c>
      <c r="B1485" s="415" t="s">
        <v>6231</v>
      </c>
      <c r="C1485" s="416" t="s">
        <v>98</v>
      </c>
      <c r="D1485" s="417">
        <v>19.22</v>
      </c>
      <c r="E1485" s="417">
        <v>12.58</v>
      </c>
      <c r="F1485" s="417">
        <v>31.8</v>
      </c>
    </row>
    <row r="1486" spans="1:6" ht="30">
      <c r="A1486" s="414">
        <v>96620</v>
      </c>
      <c r="B1486" s="415" t="s">
        <v>6232</v>
      </c>
      <c r="C1486" s="416" t="s">
        <v>5435</v>
      </c>
      <c r="D1486" s="417">
        <v>377.48</v>
      </c>
      <c r="E1486" s="417">
        <v>228.22</v>
      </c>
      <c r="F1486" s="417">
        <v>605.70000000000005</v>
      </c>
    </row>
    <row r="1487" spans="1:6" ht="30">
      <c r="A1487" s="414">
        <v>95240</v>
      </c>
      <c r="B1487" s="415" t="s">
        <v>6233</v>
      </c>
      <c r="C1487" s="416" t="s">
        <v>98</v>
      </c>
      <c r="D1487" s="417">
        <v>11.299999999999999</v>
      </c>
      <c r="E1487" s="417">
        <v>6.85</v>
      </c>
      <c r="F1487" s="417">
        <v>18.149999999999999</v>
      </c>
    </row>
    <row r="1488" spans="1:6" ht="30">
      <c r="A1488" s="414">
        <v>95241</v>
      </c>
      <c r="B1488" s="415" t="s">
        <v>6234</v>
      </c>
      <c r="C1488" s="416" t="s">
        <v>98</v>
      </c>
      <c r="D1488" s="417">
        <v>18.84</v>
      </c>
      <c r="E1488" s="417">
        <v>11.43</v>
      </c>
      <c r="F1488" s="417">
        <v>30.27</v>
      </c>
    </row>
    <row r="1489" spans="1:6" ht="30">
      <c r="A1489" s="414">
        <v>94962</v>
      </c>
      <c r="B1489" s="415" t="s">
        <v>10721</v>
      </c>
      <c r="C1489" s="416" t="s">
        <v>5435</v>
      </c>
      <c r="D1489" s="417">
        <v>284.70999999999998</v>
      </c>
      <c r="E1489" s="417">
        <v>67.13</v>
      </c>
      <c r="F1489" s="417">
        <v>351.84</v>
      </c>
    </row>
    <row r="1490" spans="1:6" ht="30">
      <c r="A1490" s="414">
        <v>94968</v>
      </c>
      <c r="B1490" s="415" t="s">
        <v>10727</v>
      </c>
      <c r="C1490" s="416" t="s">
        <v>5435</v>
      </c>
      <c r="D1490" s="417">
        <v>286.12</v>
      </c>
      <c r="E1490" s="417">
        <v>60.33</v>
      </c>
      <c r="F1490" s="417">
        <v>346.45</v>
      </c>
    </row>
    <row r="1491" spans="1:6" ht="30">
      <c r="A1491" s="414">
        <v>94974</v>
      </c>
      <c r="B1491" s="415" t="s">
        <v>10733</v>
      </c>
      <c r="C1491" s="416" t="s">
        <v>5435</v>
      </c>
      <c r="D1491" s="417">
        <v>312.13</v>
      </c>
      <c r="E1491" s="417">
        <v>109.49</v>
      </c>
      <c r="F1491" s="417">
        <v>421.62</v>
      </c>
    </row>
    <row r="1492" spans="1:6" ht="30">
      <c r="A1492" s="414">
        <v>102473</v>
      </c>
      <c r="B1492" s="415" t="s">
        <v>10745</v>
      </c>
      <c r="C1492" s="416" t="s">
        <v>5435</v>
      </c>
      <c r="D1492" s="417">
        <v>374.01</v>
      </c>
      <c r="E1492" s="417">
        <v>68.42</v>
      </c>
      <c r="F1492" s="417">
        <v>442.43</v>
      </c>
    </row>
    <row r="1493" spans="1:6" ht="30">
      <c r="A1493" s="414">
        <v>102479</v>
      </c>
      <c r="B1493" s="415" t="s">
        <v>10751</v>
      </c>
      <c r="C1493" s="416" t="s">
        <v>5435</v>
      </c>
      <c r="D1493" s="417">
        <v>375.9</v>
      </c>
      <c r="E1493" s="417">
        <v>61.3</v>
      </c>
      <c r="F1493" s="417">
        <v>437.2</v>
      </c>
    </row>
    <row r="1494" spans="1:6" ht="30">
      <c r="A1494" s="414">
        <v>102485</v>
      </c>
      <c r="B1494" s="415" t="s">
        <v>10757</v>
      </c>
      <c r="C1494" s="416" t="s">
        <v>5435</v>
      </c>
      <c r="D1494" s="417">
        <v>403.64</v>
      </c>
      <c r="E1494" s="417">
        <v>109.77</v>
      </c>
      <c r="F1494" s="417">
        <v>513.41</v>
      </c>
    </row>
    <row r="1495" spans="1:6">
      <c r="A1495" s="409"/>
      <c r="B1495" s="413" t="s">
        <v>6235</v>
      </c>
      <c r="C1495" s="411"/>
      <c r="D1495" s="418"/>
      <c r="E1495" s="418"/>
      <c r="F1495" s="418"/>
    </row>
    <row r="1496" spans="1:6" ht="15.75">
      <c r="A1496" s="409"/>
      <c r="B1496" s="410" t="s">
        <v>11338</v>
      </c>
      <c r="C1496" s="411"/>
      <c r="D1496" s="418"/>
      <c r="E1496" s="418"/>
      <c r="F1496" s="418"/>
    </row>
    <row r="1497" spans="1:6">
      <c r="A1497" s="409"/>
      <c r="B1497" s="413" t="s">
        <v>11339</v>
      </c>
      <c r="C1497" s="411"/>
      <c r="D1497" s="418"/>
      <c r="E1497" s="418"/>
      <c r="F1497" s="418"/>
    </row>
    <row r="1498" spans="1:6" ht="30">
      <c r="A1498" s="414">
        <v>97626</v>
      </c>
      <c r="B1498" s="415" t="s">
        <v>6209</v>
      </c>
      <c r="C1498" s="416" t="s">
        <v>5435</v>
      </c>
      <c r="D1498" s="417">
        <v>226.31</v>
      </c>
      <c r="E1498" s="417">
        <v>474.81</v>
      </c>
      <c r="F1498" s="417">
        <v>701.12</v>
      </c>
    </row>
    <row r="1499" spans="1:6" ht="30">
      <c r="A1499" s="414">
        <v>97627</v>
      </c>
      <c r="B1499" s="415" t="s">
        <v>6210</v>
      </c>
      <c r="C1499" s="416" t="s">
        <v>5435</v>
      </c>
      <c r="D1499" s="417">
        <v>118.56000000000003</v>
      </c>
      <c r="E1499" s="417">
        <v>212.23</v>
      </c>
      <c r="F1499" s="417">
        <v>330.79</v>
      </c>
    </row>
    <row r="1500" spans="1:6">
      <c r="A1500" s="409"/>
      <c r="B1500" s="413" t="s">
        <v>11340</v>
      </c>
      <c r="C1500" s="411"/>
      <c r="D1500" s="418"/>
      <c r="E1500" s="418"/>
      <c r="F1500" s="418"/>
    </row>
    <row r="1501" spans="1:6" ht="45">
      <c r="A1501" s="414">
        <v>104483</v>
      </c>
      <c r="B1501" s="415" t="s">
        <v>12113</v>
      </c>
      <c r="C1501" s="416" t="s">
        <v>5435</v>
      </c>
      <c r="D1501" s="417">
        <v>1713.8</v>
      </c>
      <c r="E1501" s="417">
        <v>471.8</v>
      </c>
      <c r="F1501" s="417">
        <v>2185.6</v>
      </c>
    </row>
    <row r="1502" spans="1:6" ht="45">
      <c r="A1502" s="414">
        <v>104484</v>
      </c>
      <c r="B1502" s="415" t="s">
        <v>12114</v>
      </c>
      <c r="C1502" s="416" t="s">
        <v>5435</v>
      </c>
      <c r="D1502" s="417">
        <v>2559.1099999999997</v>
      </c>
      <c r="E1502" s="417">
        <v>1279.8599999999999</v>
      </c>
      <c r="F1502" s="417">
        <v>3838.97</v>
      </c>
    </row>
    <row r="1503" spans="1:6" ht="45">
      <c r="A1503" s="414">
        <v>104485</v>
      </c>
      <c r="B1503" s="415" t="s">
        <v>12115</v>
      </c>
      <c r="C1503" s="416" t="s">
        <v>5435</v>
      </c>
      <c r="D1503" s="417">
        <v>2135.41</v>
      </c>
      <c r="E1503" s="417">
        <v>829.67</v>
      </c>
      <c r="F1503" s="417">
        <v>2965.08</v>
      </c>
    </row>
    <row r="1504" spans="1:6" ht="30">
      <c r="A1504" s="414">
        <v>104486</v>
      </c>
      <c r="B1504" s="415" t="s">
        <v>12116</v>
      </c>
      <c r="C1504" s="416" t="s">
        <v>5435</v>
      </c>
      <c r="D1504" s="417">
        <v>2273.9</v>
      </c>
      <c r="E1504" s="417">
        <v>948.12</v>
      </c>
      <c r="F1504" s="417">
        <v>3222.02</v>
      </c>
    </row>
    <row r="1505" spans="1:6" ht="45">
      <c r="A1505" s="414">
        <v>104487</v>
      </c>
      <c r="B1505" s="415" t="s">
        <v>12117</v>
      </c>
      <c r="C1505" s="416" t="s">
        <v>5435</v>
      </c>
      <c r="D1505" s="417">
        <v>1925.3100000000002</v>
      </c>
      <c r="E1505" s="417">
        <v>650.99</v>
      </c>
      <c r="F1505" s="417">
        <v>2576.3000000000002</v>
      </c>
    </row>
    <row r="1506" spans="1:6" ht="30">
      <c r="A1506" s="414">
        <v>104488</v>
      </c>
      <c r="B1506" s="415" t="s">
        <v>12118</v>
      </c>
      <c r="C1506" s="416" t="s">
        <v>5435</v>
      </c>
      <c r="D1506" s="417">
        <v>1960.4499999999998</v>
      </c>
      <c r="E1506" s="417">
        <v>508.92</v>
      </c>
      <c r="F1506" s="417">
        <v>2469.37</v>
      </c>
    </row>
    <row r="1507" spans="1:6" ht="45">
      <c r="A1507" s="414">
        <v>104490</v>
      </c>
      <c r="B1507" s="415" t="s">
        <v>12120</v>
      </c>
      <c r="C1507" s="416" t="s">
        <v>5435</v>
      </c>
      <c r="D1507" s="417">
        <v>1916.77</v>
      </c>
      <c r="E1507" s="417">
        <v>488.61</v>
      </c>
      <c r="F1507" s="417">
        <v>2405.38</v>
      </c>
    </row>
    <row r="1508" spans="1:6">
      <c r="A1508" s="409"/>
      <c r="B1508" s="413" t="s">
        <v>11341</v>
      </c>
      <c r="C1508" s="411"/>
      <c r="D1508" s="418"/>
      <c r="E1508" s="418"/>
      <c r="F1508" s="418"/>
    </row>
    <row r="1509" spans="1:6">
      <c r="A1509" s="409"/>
      <c r="B1509" s="413" t="s">
        <v>11342</v>
      </c>
      <c r="C1509" s="411"/>
      <c r="D1509" s="418"/>
      <c r="E1509" s="418"/>
      <c r="F1509" s="418"/>
    </row>
    <row r="1510" spans="1:6" ht="30">
      <c r="A1510" s="414">
        <v>102073</v>
      </c>
      <c r="B1510" s="415" t="s">
        <v>6236</v>
      </c>
      <c r="C1510" s="416" t="s">
        <v>5435</v>
      </c>
      <c r="D1510" s="417">
        <v>2374.1800000000003</v>
      </c>
      <c r="E1510" s="417">
        <v>1211.0999999999999</v>
      </c>
      <c r="F1510" s="417">
        <v>3585.28</v>
      </c>
    </row>
    <row r="1511" spans="1:6" ht="30">
      <c r="A1511" s="414">
        <v>102077</v>
      </c>
      <c r="B1511" s="415" t="s">
        <v>6240</v>
      </c>
      <c r="C1511" s="416" t="s">
        <v>5435</v>
      </c>
      <c r="D1511" s="417">
        <v>3368.04</v>
      </c>
      <c r="E1511" s="417">
        <v>1819.04</v>
      </c>
      <c r="F1511" s="417">
        <v>5187.08</v>
      </c>
    </row>
    <row r="1512" spans="1:6" ht="30">
      <c r="A1512" s="414">
        <v>102074</v>
      </c>
      <c r="B1512" s="415" t="s">
        <v>6237</v>
      </c>
      <c r="C1512" s="416" t="s">
        <v>5435</v>
      </c>
      <c r="D1512" s="417">
        <v>2960.54</v>
      </c>
      <c r="E1512" s="417">
        <v>1355.47</v>
      </c>
      <c r="F1512" s="417">
        <v>4316.01</v>
      </c>
    </row>
    <row r="1513" spans="1:6" ht="30">
      <c r="A1513" s="414">
        <v>102075</v>
      </c>
      <c r="B1513" s="415" t="s">
        <v>6238</v>
      </c>
      <c r="C1513" s="416" t="s">
        <v>5435</v>
      </c>
      <c r="D1513" s="417">
        <v>3125.92</v>
      </c>
      <c r="E1513" s="417">
        <v>1407.3</v>
      </c>
      <c r="F1513" s="417">
        <v>4533.22</v>
      </c>
    </row>
    <row r="1514" spans="1:6" ht="30">
      <c r="A1514" s="414">
        <v>102076</v>
      </c>
      <c r="B1514" s="415" t="s">
        <v>6239</v>
      </c>
      <c r="C1514" s="416" t="s">
        <v>5435</v>
      </c>
      <c r="D1514" s="417">
        <v>3241.7299999999996</v>
      </c>
      <c r="E1514" s="417">
        <v>1373.3</v>
      </c>
      <c r="F1514" s="417">
        <v>4615.03</v>
      </c>
    </row>
    <row r="1515" spans="1:6" ht="30">
      <c r="A1515" s="414">
        <v>102078</v>
      </c>
      <c r="B1515" s="415" t="s">
        <v>6241</v>
      </c>
      <c r="C1515" s="416" t="s">
        <v>5435</v>
      </c>
      <c r="D1515" s="417">
        <v>3429.14</v>
      </c>
      <c r="E1515" s="417">
        <v>1792.1</v>
      </c>
      <c r="F1515" s="417">
        <v>5221.24</v>
      </c>
    </row>
    <row r="1516" spans="1:6" ht="30">
      <c r="A1516" s="414">
        <v>102079</v>
      </c>
      <c r="B1516" s="415" t="s">
        <v>6242</v>
      </c>
      <c r="C1516" s="416" t="s">
        <v>5435</v>
      </c>
      <c r="D1516" s="417">
        <v>3333.4</v>
      </c>
      <c r="E1516" s="417">
        <v>1713.9</v>
      </c>
      <c r="F1516" s="417">
        <v>5047.3</v>
      </c>
    </row>
    <row r="1517" spans="1:6" ht="30">
      <c r="A1517" s="414">
        <v>102080</v>
      </c>
      <c r="B1517" s="415" t="s">
        <v>6243</v>
      </c>
      <c r="C1517" s="416" t="s">
        <v>5435</v>
      </c>
      <c r="D1517" s="417">
        <v>3036.7299999999996</v>
      </c>
      <c r="E1517" s="417">
        <v>1369.3</v>
      </c>
      <c r="F1517" s="417">
        <v>4406.03</v>
      </c>
    </row>
    <row r="1518" spans="1:6" ht="30">
      <c r="A1518" s="414">
        <v>104489</v>
      </c>
      <c r="B1518" s="415" t="s">
        <v>12119</v>
      </c>
      <c r="C1518" s="416" t="s">
        <v>5435</v>
      </c>
      <c r="D1518" s="417">
        <v>2518.2599999999998</v>
      </c>
      <c r="E1518" s="417">
        <v>1398.13</v>
      </c>
      <c r="F1518" s="417">
        <v>3916.39</v>
      </c>
    </row>
    <row r="1519" spans="1:6">
      <c r="A1519" s="409"/>
      <c r="B1519" s="413" t="s">
        <v>11343</v>
      </c>
      <c r="C1519" s="411"/>
      <c r="D1519" s="418"/>
      <c r="E1519" s="418"/>
      <c r="F1519" s="418"/>
    </row>
    <row r="1520" spans="1:6">
      <c r="A1520" s="414">
        <v>93186</v>
      </c>
      <c r="B1520" s="415" t="s">
        <v>6244</v>
      </c>
      <c r="C1520" s="416" t="s">
        <v>5421</v>
      </c>
      <c r="D1520" s="417">
        <v>82.639999999999986</v>
      </c>
      <c r="E1520" s="417">
        <v>24.35</v>
      </c>
      <c r="F1520" s="417">
        <v>106.99</v>
      </c>
    </row>
    <row r="1521" spans="1:6" ht="30">
      <c r="A1521" s="414">
        <v>93187</v>
      </c>
      <c r="B1521" s="415" t="s">
        <v>6245</v>
      </c>
      <c r="C1521" s="416" t="s">
        <v>5421</v>
      </c>
      <c r="D1521" s="417">
        <v>95.97</v>
      </c>
      <c r="E1521" s="417">
        <v>25.56</v>
      </c>
      <c r="F1521" s="417">
        <v>121.53</v>
      </c>
    </row>
    <row r="1522" spans="1:6">
      <c r="A1522" s="414">
        <v>93188</v>
      </c>
      <c r="B1522" s="415" t="s">
        <v>6246</v>
      </c>
      <c r="C1522" s="416" t="s">
        <v>5421</v>
      </c>
      <c r="D1522" s="417">
        <v>75.47</v>
      </c>
      <c r="E1522" s="417">
        <v>22.92</v>
      </c>
      <c r="F1522" s="417">
        <v>98.39</v>
      </c>
    </row>
    <row r="1523" spans="1:6" ht="30">
      <c r="A1523" s="414">
        <v>93189</v>
      </c>
      <c r="B1523" s="415" t="s">
        <v>6247</v>
      </c>
      <c r="C1523" s="416" t="s">
        <v>5421</v>
      </c>
      <c r="D1523" s="417">
        <v>96.92</v>
      </c>
      <c r="E1523" s="417">
        <v>25.23</v>
      </c>
      <c r="F1523" s="417">
        <v>122.15</v>
      </c>
    </row>
    <row r="1524" spans="1:6" ht="30">
      <c r="A1524" s="414">
        <v>93190</v>
      </c>
      <c r="B1524" s="415" t="s">
        <v>6248</v>
      </c>
      <c r="C1524" s="416" t="s">
        <v>5421</v>
      </c>
      <c r="D1524" s="417">
        <v>35.629999999999995</v>
      </c>
      <c r="E1524" s="417">
        <v>10.56</v>
      </c>
      <c r="F1524" s="417">
        <v>46.19</v>
      </c>
    </row>
    <row r="1525" spans="1:6" ht="30">
      <c r="A1525" s="414">
        <v>93191</v>
      </c>
      <c r="B1525" s="415" t="s">
        <v>6249</v>
      </c>
      <c r="C1525" s="416" t="s">
        <v>5421</v>
      </c>
      <c r="D1525" s="417">
        <v>37.930000000000007</v>
      </c>
      <c r="E1525" s="417">
        <v>9.9499999999999993</v>
      </c>
      <c r="F1525" s="417">
        <v>47.88</v>
      </c>
    </row>
    <row r="1526" spans="1:6" ht="30">
      <c r="A1526" s="414">
        <v>93192</v>
      </c>
      <c r="B1526" s="415" t="s">
        <v>6250</v>
      </c>
      <c r="C1526" s="416" t="s">
        <v>5421</v>
      </c>
      <c r="D1526" s="417">
        <v>39.5</v>
      </c>
      <c r="E1526" s="417">
        <v>10.97</v>
      </c>
      <c r="F1526" s="417">
        <v>50.47</v>
      </c>
    </row>
    <row r="1527" spans="1:6" ht="30">
      <c r="A1527" s="414">
        <v>93193</v>
      </c>
      <c r="B1527" s="415" t="s">
        <v>6251</v>
      </c>
      <c r="C1527" s="416" t="s">
        <v>5421</v>
      </c>
      <c r="D1527" s="417">
        <v>39.049999999999997</v>
      </c>
      <c r="E1527" s="417">
        <v>9.61</v>
      </c>
      <c r="F1527" s="417">
        <v>48.66</v>
      </c>
    </row>
    <row r="1528" spans="1:6">
      <c r="A1528" s="409"/>
      <c r="B1528" s="413" t="s">
        <v>11344</v>
      </c>
      <c r="C1528" s="411"/>
      <c r="D1528" s="418"/>
      <c r="E1528" s="418"/>
      <c r="F1528" s="418"/>
    </row>
    <row r="1529" spans="1:6" ht="30">
      <c r="A1529" s="414">
        <v>93196</v>
      </c>
      <c r="B1529" s="415" t="s">
        <v>6252</v>
      </c>
      <c r="C1529" s="416" t="s">
        <v>5421</v>
      </c>
      <c r="D1529" s="417">
        <v>80.259999999999991</v>
      </c>
      <c r="E1529" s="417">
        <v>24.35</v>
      </c>
      <c r="F1529" s="417">
        <v>104.61</v>
      </c>
    </row>
    <row r="1530" spans="1:6" ht="30">
      <c r="A1530" s="414">
        <v>93197</v>
      </c>
      <c r="B1530" s="415" t="s">
        <v>6253</v>
      </c>
      <c r="C1530" s="416" t="s">
        <v>5421</v>
      </c>
      <c r="D1530" s="417">
        <v>91.289999999999992</v>
      </c>
      <c r="E1530" s="417">
        <v>25.62</v>
      </c>
      <c r="F1530" s="417">
        <v>116.91</v>
      </c>
    </row>
    <row r="1531" spans="1:6" ht="30">
      <c r="A1531" s="414">
        <v>93198</v>
      </c>
      <c r="B1531" s="415" t="s">
        <v>6254</v>
      </c>
      <c r="C1531" s="416" t="s">
        <v>5421</v>
      </c>
      <c r="D1531" s="417">
        <v>28.939999999999998</v>
      </c>
      <c r="E1531" s="417">
        <v>10.57</v>
      </c>
      <c r="F1531" s="417">
        <v>39.51</v>
      </c>
    </row>
    <row r="1532" spans="1:6" ht="30">
      <c r="A1532" s="414">
        <v>93199</v>
      </c>
      <c r="B1532" s="415" t="s">
        <v>6255</v>
      </c>
      <c r="C1532" s="416" t="s">
        <v>5421</v>
      </c>
      <c r="D1532" s="417">
        <v>28.759999999999998</v>
      </c>
      <c r="E1532" s="417">
        <v>10.029999999999999</v>
      </c>
      <c r="F1532" s="417">
        <v>38.79</v>
      </c>
    </row>
    <row r="1533" spans="1:6">
      <c r="A1533" s="409"/>
      <c r="B1533" s="413" t="s">
        <v>11345</v>
      </c>
      <c r="C1533" s="411"/>
      <c r="D1533" s="418"/>
      <c r="E1533" s="418"/>
      <c r="F1533" s="418"/>
    </row>
    <row r="1534" spans="1:6">
      <c r="A1534" s="414">
        <v>93204</v>
      </c>
      <c r="B1534" s="415" t="s">
        <v>6256</v>
      </c>
      <c r="C1534" s="416" t="s">
        <v>5421</v>
      </c>
      <c r="D1534" s="417">
        <v>55.19</v>
      </c>
      <c r="E1534" s="417">
        <v>19.2</v>
      </c>
      <c r="F1534" s="417">
        <v>74.39</v>
      </c>
    </row>
    <row r="1535" spans="1:6" ht="30">
      <c r="A1535" s="414">
        <v>93205</v>
      </c>
      <c r="B1535" s="415" t="s">
        <v>6257</v>
      </c>
      <c r="C1535" s="416" t="s">
        <v>5421</v>
      </c>
      <c r="D1535" s="417">
        <v>28.28</v>
      </c>
      <c r="E1535" s="417">
        <v>9.74</v>
      </c>
      <c r="F1535" s="417">
        <v>38.020000000000003</v>
      </c>
    </row>
    <row r="1536" spans="1:6">
      <c r="A1536" s="409"/>
      <c r="B1536" s="413" t="s">
        <v>6258</v>
      </c>
      <c r="C1536" s="411"/>
      <c r="D1536" s="418"/>
      <c r="E1536" s="418"/>
      <c r="F1536" s="418"/>
    </row>
    <row r="1537" spans="1:6" ht="30">
      <c r="A1537" s="414">
        <v>101165</v>
      </c>
      <c r="B1537" s="415" t="s">
        <v>6259</v>
      </c>
      <c r="C1537" s="416" t="s">
        <v>5435</v>
      </c>
      <c r="D1537" s="417">
        <v>568.64</v>
      </c>
      <c r="E1537" s="417">
        <v>353.1</v>
      </c>
      <c r="F1537" s="417">
        <v>921.74</v>
      </c>
    </row>
    <row r="1538" spans="1:6" ht="30">
      <c r="A1538" s="414">
        <v>101166</v>
      </c>
      <c r="B1538" s="415" t="s">
        <v>6260</v>
      </c>
      <c r="C1538" s="416" t="s">
        <v>5435</v>
      </c>
      <c r="D1538" s="417">
        <v>422.65</v>
      </c>
      <c r="E1538" s="417">
        <v>289.02</v>
      </c>
      <c r="F1538" s="417">
        <v>711.67</v>
      </c>
    </row>
    <row r="1539" spans="1:6" ht="15.75">
      <c r="A1539" s="409"/>
      <c r="B1539" s="410" t="s">
        <v>6261</v>
      </c>
      <c r="C1539" s="411"/>
      <c r="D1539" s="418"/>
      <c r="E1539" s="418"/>
      <c r="F1539" s="418"/>
    </row>
    <row r="1540" spans="1:6">
      <c r="A1540" s="409"/>
      <c r="B1540" s="413" t="s">
        <v>6262</v>
      </c>
      <c r="C1540" s="411"/>
      <c r="D1540" s="418"/>
      <c r="E1540" s="418"/>
      <c r="F1540" s="418"/>
    </row>
    <row r="1541" spans="1:6">
      <c r="A1541" s="414">
        <v>97628</v>
      </c>
      <c r="B1541" s="415" t="s">
        <v>6211</v>
      </c>
      <c r="C1541" s="416" t="s">
        <v>5435</v>
      </c>
      <c r="D1541" s="417">
        <v>97.169999999999987</v>
      </c>
      <c r="E1541" s="417">
        <v>227.59</v>
      </c>
      <c r="F1541" s="417">
        <v>324.76</v>
      </c>
    </row>
    <row r="1542" spans="1:6" ht="30">
      <c r="A1542" s="414">
        <v>97629</v>
      </c>
      <c r="B1542" s="415" t="s">
        <v>6212</v>
      </c>
      <c r="C1542" s="416" t="s">
        <v>5435</v>
      </c>
      <c r="D1542" s="417">
        <v>45.489999999999995</v>
      </c>
      <c r="E1542" s="417">
        <v>101.77</v>
      </c>
      <c r="F1542" s="417">
        <v>147.26</v>
      </c>
    </row>
    <row r="1543" spans="1:6">
      <c r="A1543" s="409"/>
      <c r="B1543" s="413" t="s">
        <v>11346</v>
      </c>
      <c r="C1543" s="411"/>
      <c r="D1543" s="418"/>
      <c r="E1543" s="418"/>
      <c r="F1543" s="418"/>
    </row>
    <row r="1544" spans="1:6" ht="30">
      <c r="A1544" s="414">
        <v>101963</v>
      </c>
      <c r="B1544" s="415" t="s">
        <v>6263</v>
      </c>
      <c r="C1544" s="416" t="s">
        <v>98</v>
      </c>
      <c r="D1544" s="417">
        <v>156.56</v>
      </c>
      <c r="E1544" s="417">
        <v>31.16</v>
      </c>
      <c r="F1544" s="417">
        <v>187.72</v>
      </c>
    </row>
    <row r="1545" spans="1:6" ht="30">
      <c r="A1545" s="414">
        <v>101964</v>
      </c>
      <c r="B1545" s="415" t="s">
        <v>6264</v>
      </c>
      <c r="C1545" s="416" t="s">
        <v>98</v>
      </c>
      <c r="D1545" s="417">
        <v>146.91</v>
      </c>
      <c r="E1545" s="417">
        <v>29.43</v>
      </c>
      <c r="F1545" s="417">
        <v>176.34</v>
      </c>
    </row>
    <row r="1546" spans="1:6">
      <c r="A1546" s="409"/>
      <c r="B1546" s="413" t="s">
        <v>11347</v>
      </c>
      <c r="C1546" s="411"/>
      <c r="D1546" s="418"/>
      <c r="E1546" s="418"/>
      <c r="F1546" s="418"/>
    </row>
    <row r="1547" spans="1:6" ht="30">
      <c r="A1547" s="414">
        <v>97733</v>
      </c>
      <c r="B1547" s="415" t="s">
        <v>6265</v>
      </c>
      <c r="C1547" s="416" t="s">
        <v>5435</v>
      </c>
      <c r="D1547" s="417">
        <v>1720.74</v>
      </c>
      <c r="E1547" s="417">
        <v>1943.99</v>
      </c>
      <c r="F1547" s="417">
        <v>3664.73</v>
      </c>
    </row>
    <row r="1548" spans="1:6" ht="30">
      <c r="A1548" s="414">
        <v>97734</v>
      </c>
      <c r="B1548" s="415" t="s">
        <v>6266</v>
      </c>
      <c r="C1548" s="416" t="s">
        <v>5435</v>
      </c>
      <c r="D1548" s="417">
        <v>1466.68</v>
      </c>
      <c r="E1548" s="417">
        <v>1737.76</v>
      </c>
      <c r="F1548" s="417">
        <v>3204.44</v>
      </c>
    </row>
    <row r="1549" spans="1:6" ht="30">
      <c r="A1549" s="414">
        <v>97735</v>
      </c>
      <c r="B1549" s="415" t="s">
        <v>6267</v>
      </c>
      <c r="C1549" s="416" t="s">
        <v>5435</v>
      </c>
      <c r="D1549" s="417">
        <v>1299.48</v>
      </c>
      <c r="E1549" s="417">
        <v>1305.75</v>
      </c>
      <c r="F1549" s="417">
        <v>2605.23</v>
      </c>
    </row>
    <row r="1550" spans="1:6" ht="30">
      <c r="A1550" s="414">
        <v>97736</v>
      </c>
      <c r="B1550" s="415" t="s">
        <v>6268</v>
      </c>
      <c r="C1550" s="416" t="s">
        <v>5435</v>
      </c>
      <c r="D1550" s="417">
        <v>1031.1100000000001</v>
      </c>
      <c r="E1550" s="417">
        <v>498.55</v>
      </c>
      <c r="F1550" s="417">
        <v>1529.66</v>
      </c>
    </row>
    <row r="1551" spans="1:6" ht="30">
      <c r="A1551" s="414">
        <v>97737</v>
      </c>
      <c r="B1551" s="415" t="s">
        <v>6269</v>
      </c>
      <c r="C1551" s="416" t="s">
        <v>5435</v>
      </c>
      <c r="D1551" s="417">
        <v>1872.87</v>
      </c>
      <c r="E1551" s="417">
        <v>1555.29</v>
      </c>
      <c r="F1551" s="417">
        <v>3428.16</v>
      </c>
    </row>
    <row r="1552" spans="1:6">
      <c r="A1552" s="409"/>
      <c r="B1552" s="413" t="s">
        <v>11348</v>
      </c>
      <c r="C1552" s="411"/>
      <c r="D1552" s="418"/>
      <c r="E1552" s="418"/>
      <c r="F1552" s="418"/>
    </row>
    <row r="1553" spans="1:6" ht="30">
      <c r="A1553" s="414">
        <v>97738</v>
      </c>
      <c r="B1553" s="415" t="s">
        <v>12074</v>
      </c>
      <c r="C1553" s="416" t="s">
        <v>5435</v>
      </c>
      <c r="D1553" s="417">
        <v>3118.7599999999998</v>
      </c>
      <c r="E1553" s="417">
        <v>2096.9</v>
      </c>
      <c r="F1553" s="417">
        <v>5215.66</v>
      </c>
    </row>
    <row r="1554" spans="1:6" ht="30">
      <c r="A1554" s="414">
        <v>97739</v>
      </c>
      <c r="B1554" s="415" t="s">
        <v>6270</v>
      </c>
      <c r="C1554" s="416" t="s">
        <v>5435</v>
      </c>
      <c r="D1554" s="417">
        <v>1646.2600000000002</v>
      </c>
      <c r="E1554" s="417">
        <v>1378.87</v>
      </c>
      <c r="F1554" s="417">
        <v>3025.13</v>
      </c>
    </row>
    <row r="1555" spans="1:6" ht="30">
      <c r="A1555" s="414">
        <v>97740</v>
      </c>
      <c r="B1555" s="415" t="s">
        <v>6271</v>
      </c>
      <c r="C1555" s="416" t="s">
        <v>5435</v>
      </c>
      <c r="D1555" s="417">
        <v>1436.31</v>
      </c>
      <c r="E1555" s="417">
        <v>653.86</v>
      </c>
      <c r="F1555" s="417">
        <v>2090.17</v>
      </c>
    </row>
    <row r="1556" spans="1:6">
      <c r="A1556" s="409"/>
      <c r="B1556" s="413" t="s">
        <v>11349</v>
      </c>
      <c r="C1556" s="411"/>
      <c r="D1556" s="418"/>
      <c r="E1556" s="418"/>
      <c r="F1556" s="418"/>
    </row>
    <row r="1557" spans="1:6">
      <c r="A1557" s="414">
        <v>93182</v>
      </c>
      <c r="B1557" s="415" t="s">
        <v>6272</v>
      </c>
      <c r="C1557" s="416" t="s">
        <v>5421</v>
      </c>
      <c r="D1557" s="417">
        <v>45.5</v>
      </c>
      <c r="E1557" s="417">
        <v>10.46</v>
      </c>
      <c r="F1557" s="417">
        <v>55.96</v>
      </c>
    </row>
    <row r="1558" spans="1:6">
      <c r="A1558" s="414">
        <v>93183</v>
      </c>
      <c r="B1558" s="415" t="s">
        <v>6273</v>
      </c>
      <c r="C1558" s="416" t="s">
        <v>5421</v>
      </c>
      <c r="D1558" s="417">
        <v>59.17</v>
      </c>
      <c r="E1558" s="417">
        <v>11.59</v>
      </c>
      <c r="F1558" s="417">
        <v>70.760000000000005</v>
      </c>
    </row>
    <row r="1559" spans="1:6">
      <c r="A1559" s="414">
        <v>93184</v>
      </c>
      <c r="B1559" s="415" t="s">
        <v>6274</v>
      </c>
      <c r="C1559" s="416" t="s">
        <v>5421</v>
      </c>
      <c r="D1559" s="417">
        <v>32.76</v>
      </c>
      <c r="E1559" s="417">
        <v>9.11</v>
      </c>
      <c r="F1559" s="417">
        <v>41.87</v>
      </c>
    </row>
    <row r="1560" spans="1:6">
      <c r="A1560" s="414">
        <v>93185</v>
      </c>
      <c r="B1560" s="415" t="s">
        <v>6275</v>
      </c>
      <c r="C1560" s="416" t="s">
        <v>5421</v>
      </c>
      <c r="D1560" s="417">
        <v>58.489999999999995</v>
      </c>
      <c r="E1560" s="417">
        <v>11.11</v>
      </c>
      <c r="F1560" s="417">
        <v>69.599999999999994</v>
      </c>
    </row>
    <row r="1561" spans="1:6">
      <c r="A1561" s="409"/>
      <c r="B1561" s="413" t="s">
        <v>11350</v>
      </c>
      <c r="C1561" s="411"/>
      <c r="D1561" s="418"/>
      <c r="E1561" s="418"/>
      <c r="F1561" s="418"/>
    </row>
    <row r="1562" spans="1:6">
      <c r="A1562" s="414">
        <v>93194</v>
      </c>
      <c r="B1562" s="415" t="s">
        <v>6276</v>
      </c>
      <c r="C1562" s="416" t="s">
        <v>5421</v>
      </c>
      <c r="D1562" s="417">
        <v>44.42</v>
      </c>
      <c r="E1562" s="417">
        <v>10.28</v>
      </c>
      <c r="F1562" s="417">
        <v>54.7</v>
      </c>
    </row>
    <row r="1563" spans="1:6">
      <c r="A1563" s="414">
        <v>93195</v>
      </c>
      <c r="B1563" s="415" t="s">
        <v>6277</v>
      </c>
      <c r="C1563" s="416" t="s">
        <v>5421</v>
      </c>
      <c r="D1563" s="417">
        <v>55.250000000000007</v>
      </c>
      <c r="E1563" s="417">
        <v>11.54</v>
      </c>
      <c r="F1563" s="417">
        <v>66.790000000000006</v>
      </c>
    </row>
    <row r="1564" spans="1:6">
      <c r="A1564" s="409"/>
      <c r="B1564" s="413" t="s">
        <v>11351</v>
      </c>
      <c r="C1564" s="411"/>
      <c r="D1564" s="418"/>
      <c r="E1564" s="418"/>
      <c r="F1564" s="418"/>
    </row>
    <row r="1565" spans="1:6" ht="45">
      <c r="A1565" s="414">
        <v>104491</v>
      </c>
      <c r="B1565" s="415" t="s">
        <v>14081</v>
      </c>
      <c r="C1565" s="416" t="s">
        <v>5421</v>
      </c>
      <c r="D1565" s="417">
        <v>2736.17</v>
      </c>
      <c r="E1565" s="417">
        <v>59.29</v>
      </c>
      <c r="F1565" s="417">
        <v>2795.46</v>
      </c>
    </row>
    <row r="1566" spans="1:6" ht="45">
      <c r="A1566" s="414">
        <v>104492</v>
      </c>
      <c r="B1566" s="415" t="s">
        <v>14082</v>
      </c>
      <c r="C1566" s="416" t="s">
        <v>5421</v>
      </c>
      <c r="D1566" s="417">
        <v>3419.27</v>
      </c>
      <c r="E1566" s="417">
        <v>72.98</v>
      </c>
      <c r="F1566" s="417">
        <v>3492.25</v>
      </c>
    </row>
    <row r="1567" spans="1:6" ht="45">
      <c r="A1567" s="414">
        <v>104494</v>
      </c>
      <c r="B1567" s="415" t="s">
        <v>14083</v>
      </c>
      <c r="C1567" s="416" t="s">
        <v>5421</v>
      </c>
      <c r="D1567" s="417">
        <v>4621.96</v>
      </c>
      <c r="E1567" s="417">
        <v>85.94</v>
      </c>
      <c r="F1567" s="417">
        <v>4707.8999999999996</v>
      </c>
    </row>
    <row r="1568" spans="1:6" ht="45">
      <c r="A1568" s="414">
        <v>104497</v>
      </c>
      <c r="B1568" s="415" t="s">
        <v>14084</v>
      </c>
      <c r="C1568" s="416" t="s">
        <v>5421</v>
      </c>
      <c r="D1568" s="417">
        <v>5544.36</v>
      </c>
      <c r="E1568" s="417">
        <v>131.26</v>
      </c>
      <c r="F1568" s="417">
        <v>5675.62</v>
      </c>
    </row>
    <row r="1569" spans="1:6" ht="30">
      <c r="A1569" s="414">
        <v>104515</v>
      </c>
      <c r="B1569" s="415" t="s">
        <v>14085</v>
      </c>
      <c r="C1569" s="416" t="s">
        <v>98</v>
      </c>
      <c r="D1569" s="417">
        <v>25.099999999999998</v>
      </c>
      <c r="E1569" s="417">
        <v>0.35</v>
      </c>
      <c r="F1569" s="417">
        <v>25.45</v>
      </c>
    </row>
    <row r="1570" spans="1:6">
      <c r="A1570" s="459"/>
      <c r="B1570" s="460"/>
      <c r="C1570" s="461"/>
      <c r="D1570" s="462"/>
      <c r="E1570" s="462"/>
      <c r="F1570" s="462"/>
    </row>
    <row r="1571" spans="1:6">
      <c r="A1571" s="409"/>
      <c r="B1571" s="413" t="s">
        <v>6278</v>
      </c>
      <c r="C1571" s="411"/>
      <c r="D1571" s="418"/>
      <c r="E1571" s="418"/>
      <c r="F1571" s="418"/>
    </row>
    <row r="1572" spans="1:6">
      <c r="A1572" s="409"/>
      <c r="B1572" s="413" t="s">
        <v>6279</v>
      </c>
      <c r="C1572" s="411"/>
      <c r="D1572" s="418"/>
      <c r="E1572" s="418"/>
      <c r="F1572" s="418"/>
    </row>
    <row r="1573" spans="1:6" ht="45">
      <c r="A1573" s="414">
        <v>100763</v>
      </c>
      <c r="B1573" s="415" t="s">
        <v>12075</v>
      </c>
      <c r="C1573" s="416" t="s">
        <v>5817</v>
      </c>
      <c r="D1573" s="417">
        <v>16.59</v>
      </c>
      <c r="E1573" s="417">
        <v>1.32</v>
      </c>
      <c r="F1573" s="417">
        <v>17.91</v>
      </c>
    </row>
    <row r="1574" spans="1:6" ht="45">
      <c r="A1574" s="414">
        <v>104466</v>
      </c>
      <c r="B1574" s="415" t="s">
        <v>12106</v>
      </c>
      <c r="C1574" s="416" t="s">
        <v>5817</v>
      </c>
      <c r="D1574" s="417">
        <v>27.57</v>
      </c>
      <c r="E1574" s="417">
        <v>3.17</v>
      </c>
      <c r="F1574" s="417">
        <v>30.74</v>
      </c>
    </row>
    <row r="1575" spans="1:6" ht="30">
      <c r="A1575" s="414">
        <v>104468</v>
      </c>
      <c r="B1575" s="415" t="s">
        <v>12108</v>
      </c>
      <c r="C1575" s="416" t="s">
        <v>5817</v>
      </c>
      <c r="D1575" s="417">
        <v>48.74</v>
      </c>
      <c r="E1575" s="417">
        <v>6.54</v>
      </c>
      <c r="F1575" s="417">
        <v>55.28</v>
      </c>
    </row>
    <row r="1576" spans="1:6" ht="30">
      <c r="A1576" s="414">
        <v>104469</v>
      </c>
      <c r="B1576" s="415" t="s">
        <v>12109</v>
      </c>
      <c r="C1576" s="416" t="s">
        <v>5817</v>
      </c>
      <c r="D1576" s="417">
        <v>51.47</v>
      </c>
      <c r="E1576" s="417">
        <v>6.51</v>
      </c>
      <c r="F1576" s="417">
        <v>57.98</v>
      </c>
    </row>
    <row r="1577" spans="1:6" ht="45">
      <c r="A1577" s="414">
        <v>100764</v>
      </c>
      <c r="B1577" s="415" t="s">
        <v>12076</v>
      </c>
      <c r="C1577" s="416" t="s">
        <v>5817</v>
      </c>
      <c r="D1577" s="417">
        <v>16.28</v>
      </c>
      <c r="E1577" s="417">
        <v>1.42</v>
      </c>
      <c r="F1577" s="417">
        <v>17.7</v>
      </c>
    </row>
    <row r="1578" spans="1:6" ht="45">
      <c r="A1578" s="414">
        <v>100765</v>
      </c>
      <c r="B1578" s="415" t="s">
        <v>12077</v>
      </c>
      <c r="C1578" s="416" t="s">
        <v>5817</v>
      </c>
      <c r="D1578" s="417">
        <v>16.66</v>
      </c>
      <c r="E1578" s="417">
        <v>0.59</v>
      </c>
      <c r="F1578" s="417">
        <v>17.25</v>
      </c>
    </row>
    <row r="1579" spans="1:6" ht="45">
      <c r="A1579" s="414">
        <v>100766</v>
      </c>
      <c r="B1579" s="415" t="s">
        <v>12078</v>
      </c>
      <c r="C1579" s="416" t="s">
        <v>5817</v>
      </c>
      <c r="D1579" s="417">
        <v>16.45</v>
      </c>
      <c r="E1579" s="417">
        <v>1.07</v>
      </c>
      <c r="F1579" s="417">
        <v>17.52</v>
      </c>
    </row>
    <row r="1580" spans="1:6" ht="60">
      <c r="A1580" s="414">
        <v>100767</v>
      </c>
      <c r="B1580" s="415" t="s">
        <v>12079</v>
      </c>
      <c r="C1580" s="416" t="s">
        <v>5817</v>
      </c>
      <c r="D1580" s="417">
        <v>15.239999999999998</v>
      </c>
      <c r="E1580" s="417">
        <v>3.73</v>
      </c>
      <c r="F1580" s="417">
        <v>18.97</v>
      </c>
    </row>
    <row r="1581" spans="1:6" ht="60">
      <c r="A1581" s="414">
        <v>100768</v>
      </c>
      <c r="B1581" s="415" t="s">
        <v>12080</v>
      </c>
      <c r="C1581" s="416" t="s">
        <v>5817</v>
      </c>
      <c r="D1581" s="417">
        <v>14.27</v>
      </c>
      <c r="E1581" s="417">
        <v>3.96</v>
      </c>
      <c r="F1581" s="417">
        <v>18.23</v>
      </c>
    </row>
    <row r="1582" spans="1:6" ht="45">
      <c r="A1582" s="414">
        <v>100769</v>
      </c>
      <c r="B1582" s="415" t="s">
        <v>12081</v>
      </c>
      <c r="C1582" s="416" t="s">
        <v>5817</v>
      </c>
      <c r="D1582" s="417">
        <v>21</v>
      </c>
      <c r="E1582" s="417">
        <v>4.01</v>
      </c>
      <c r="F1582" s="417">
        <v>25.01</v>
      </c>
    </row>
    <row r="1583" spans="1:6" ht="45">
      <c r="A1583" s="414">
        <v>100770</v>
      </c>
      <c r="B1583" s="415" t="s">
        <v>12082</v>
      </c>
      <c r="C1583" s="416" t="s">
        <v>5817</v>
      </c>
      <c r="D1583" s="417">
        <v>19.869999999999997</v>
      </c>
      <c r="E1583" s="417">
        <v>4.1500000000000004</v>
      </c>
      <c r="F1583" s="417">
        <v>24.02</v>
      </c>
    </row>
    <row r="1584" spans="1:6" ht="45">
      <c r="A1584" s="414">
        <v>100771</v>
      </c>
      <c r="B1584" s="415" t="s">
        <v>12083</v>
      </c>
      <c r="C1584" s="416" t="s">
        <v>5817</v>
      </c>
      <c r="D1584" s="417">
        <v>16.66</v>
      </c>
      <c r="E1584" s="417">
        <v>3.39</v>
      </c>
      <c r="F1584" s="417">
        <v>20.05</v>
      </c>
    </row>
    <row r="1585" spans="1:6" ht="45">
      <c r="A1585" s="414">
        <v>100772</v>
      </c>
      <c r="B1585" s="415" t="s">
        <v>12084</v>
      </c>
      <c r="C1585" s="416" t="s">
        <v>5817</v>
      </c>
      <c r="D1585" s="417">
        <v>15.580000000000002</v>
      </c>
      <c r="E1585" s="417">
        <v>3.52</v>
      </c>
      <c r="F1585" s="417">
        <v>19.100000000000001</v>
      </c>
    </row>
    <row r="1586" spans="1:6" ht="15.75">
      <c r="A1586" s="409"/>
      <c r="B1586" s="410" t="s">
        <v>6280</v>
      </c>
      <c r="C1586" s="411"/>
      <c r="D1586" s="418"/>
      <c r="E1586" s="418"/>
      <c r="F1586" s="418"/>
    </row>
    <row r="1587" spans="1:6">
      <c r="A1587" s="409"/>
      <c r="B1587" s="413" t="s">
        <v>6281</v>
      </c>
      <c r="C1587" s="411"/>
      <c r="D1587" s="418"/>
      <c r="E1587" s="418"/>
      <c r="F1587" s="418"/>
    </row>
    <row r="1588" spans="1:6" ht="30">
      <c r="A1588" s="414">
        <v>97621</v>
      </c>
      <c r="B1588" s="415" t="s">
        <v>6282</v>
      </c>
      <c r="C1588" s="416" t="s">
        <v>5435</v>
      </c>
      <c r="D1588" s="417">
        <v>40.320000000000007</v>
      </c>
      <c r="E1588" s="417">
        <v>94.51</v>
      </c>
      <c r="F1588" s="417">
        <v>134.83000000000001</v>
      </c>
    </row>
    <row r="1589" spans="1:6" ht="30">
      <c r="A1589" s="414">
        <v>97622</v>
      </c>
      <c r="B1589" s="415" t="s">
        <v>6283</v>
      </c>
      <c r="C1589" s="416" t="s">
        <v>5435</v>
      </c>
      <c r="D1589" s="417">
        <v>19.629999999999995</v>
      </c>
      <c r="E1589" s="417">
        <v>46.08</v>
      </c>
      <c r="F1589" s="417">
        <v>65.709999999999994</v>
      </c>
    </row>
    <row r="1590" spans="1:6" ht="30">
      <c r="A1590" s="414">
        <v>97623</v>
      </c>
      <c r="B1590" s="415" t="s">
        <v>6284</v>
      </c>
      <c r="C1590" s="416" t="s">
        <v>5435</v>
      </c>
      <c r="D1590" s="417">
        <v>60.210000000000008</v>
      </c>
      <c r="E1590" s="417">
        <v>141.1</v>
      </c>
      <c r="F1590" s="417">
        <v>201.31</v>
      </c>
    </row>
    <row r="1591" spans="1:6" ht="30">
      <c r="A1591" s="414">
        <v>97624</v>
      </c>
      <c r="B1591" s="415" t="s">
        <v>6285</v>
      </c>
      <c r="C1591" s="416" t="s">
        <v>5435</v>
      </c>
      <c r="D1591" s="417">
        <v>36.940000000000012</v>
      </c>
      <c r="E1591" s="417">
        <v>86.6</v>
      </c>
      <c r="F1591" s="417">
        <v>123.54</v>
      </c>
    </row>
    <row r="1592" spans="1:6" ht="30">
      <c r="A1592" s="414">
        <v>97625</v>
      </c>
      <c r="B1592" s="415" t="s">
        <v>6286</v>
      </c>
      <c r="C1592" s="416" t="s">
        <v>5435</v>
      </c>
      <c r="D1592" s="417">
        <v>49.25</v>
      </c>
      <c r="E1592" s="417">
        <v>8.85</v>
      </c>
      <c r="F1592" s="417">
        <v>58.1</v>
      </c>
    </row>
    <row r="1593" spans="1:6">
      <c r="A1593" s="409"/>
      <c r="B1593" s="413" t="s">
        <v>6287</v>
      </c>
      <c r="C1593" s="411"/>
      <c r="D1593" s="418"/>
      <c r="E1593" s="418"/>
      <c r="F1593" s="418"/>
    </row>
    <row r="1594" spans="1:6" ht="30">
      <c r="A1594" s="414">
        <v>101159</v>
      </c>
      <c r="B1594" s="415" t="s">
        <v>6288</v>
      </c>
      <c r="C1594" s="416" t="s">
        <v>98</v>
      </c>
      <c r="D1594" s="417">
        <v>83.63</v>
      </c>
      <c r="E1594" s="417">
        <v>67.03</v>
      </c>
      <c r="F1594" s="417">
        <v>150.66</v>
      </c>
    </row>
    <row r="1595" spans="1:6">
      <c r="A1595" s="409"/>
      <c r="B1595" s="413" t="s">
        <v>11352</v>
      </c>
      <c r="C1595" s="411"/>
      <c r="D1595" s="418"/>
      <c r="E1595" s="418"/>
      <c r="F1595" s="418"/>
    </row>
    <row r="1596" spans="1:6">
      <c r="A1596" s="409"/>
      <c r="B1596" s="413" t="s">
        <v>11353</v>
      </c>
      <c r="C1596" s="411"/>
      <c r="D1596" s="418"/>
      <c r="E1596" s="418"/>
      <c r="F1596" s="418"/>
    </row>
    <row r="1597" spans="1:6" ht="45">
      <c r="A1597" s="414">
        <v>103350</v>
      </c>
      <c r="B1597" s="415" t="s">
        <v>11033</v>
      </c>
      <c r="C1597" s="416" t="s">
        <v>98</v>
      </c>
      <c r="D1597" s="417">
        <v>95.679999999999993</v>
      </c>
      <c r="E1597" s="417">
        <v>102.29</v>
      </c>
      <c r="F1597" s="417">
        <v>197.97</v>
      </c>
    </row>
    <row r="1598" spans="1:6" ht="30">
      <c r="A1598" s="414">
        <v>103351</v>
      </c>
      <c r="B1598" s="415" t="s">
        <v>11034</v>
      </c>
      <c r="C1598" s="416" t="s">
        <v>98</v>
      </c>
      <c r="D1598" s="417">
        <v>96.320000000000007</v>
      </c>
      <c r="E1598" s="417">
        <v>103.8</v>
      </c>
      <c r="F1598" s="417">
        <v>200.12</v>
      </c>
    </row>
    <row r="1599" spans="1:6">
      <c r="A1599" s="409"/>
      <c r="B1599" s="413" t="s">
        <v>11354</v>
      </c>
      <c r="C1599" s="411"/>
      <c r="D1599" s="418"/>
      <c r="E1599" s="418"/>
      <c r="F1599" s="418"/>
    </row>
    <row r="1600" spans="1:6" ht="45">
      <c r="A1600" s="414">
        <v>103328</v>
      </c>
      <c r="B1600" s="415" t="s">
        <v>11025</v>
      </c>
      <c r="C1600" s="416" t="s">
        <v>98</v>
      </c>
      <c r="D1600" s="417">
        <v>46.51</v>
      </c>
      <c r="E1600" s="417">
        <v>54.54</v>
      </c>
      <c r="F1600" s="417">
        <v>101.05</v>
      </c>
    </row>
    <row r="1601" spans="1:6" ht="30">
      <c r="A1601" s="414">
        <v>103329</v>
      </c>
      <c r="B1601" s="415" t="s">
        <v>11026</v>
      </c>
      <c r="C1601" s="416" t="s">
        <v>98</v>
      </c>
      <c r="D1601" s="417">
        <v>46.95</v>
      </c>
      <c r="E1601" s="417">
        <v>55.56</v>
      </c>
      <c r="F1601" s="417">
        <v>102.51</v>
      </c>
    </row>
    <row r="1602" spans="1:6">
      <c r="A1602" s="409"/>
      <c r="B1602" s="413" t="s">
        <v>11355</v>
      </c>
      <c r="C1602" s="411"/>
      <c r="D1602" s="418"/>
      <c r="E1602" s="418"/>
      <c r="F1602" s="418"/>
    </row>
    <row r="1603" spans="1:6" ht="45">
      <c r="A1603" s="414">
        <v>103332</v>
      </c>
      <c r="B1603" s="415" t="s">
        <v>11029</v>
      </c>
      <c r="C1603" s="416" t="s">
        <v>98</v>
      </c>
      <c r="D1603" s="417">
        <v>59.070000000000007</v>
      </c>
      <c r="E1603" s="417">
        <v>74.36</v>
      </c>
      <c r="F1603" s="417">
        <v>133.43</v>
      </c>
    </row>
    <row r="1604" spans="1:6" ht="30">
      <c r="A1604" s="414">
        <v>103333</v>
      </c>
      <c r="B1604" s="415" t="s">
        <v>11030</v>
      </c>
      <c r="C1604" s="416" t="s">
        <v>98</v>
      </c>
      <c r="D1604" s="417">
        <v>59.570000000000007</v>
      </c>
      <c r="E1604" s="417">
        <v>75.540000000000006</v>
      </c>
      <c r="F1604" s="417">
        <v>135.11000000000001</v>
      </c>
    </row>
    <row r="1605" spans="1:6">
      <c r="A1605" s="409"/>
      <c r="B1605" s="413" t="s">
        <v>11356</v>
      </c>
      <c r="C1605" s="411"/>
      <c r="D1605" s="418"/>
      <c r="E1605" s="418"/>
      <c r="F1605" s="418"/>
    </row>
    <row r="1606" spans="1:6" ht="45">
      <c r="A1606" s="414">
        <v>103356</v>
      </c>
      <c r="B1606" s="415" t="s">
        <v>11035</v>
      </c>
      <c r="C1606" s="416" t="s">
        <v>98</v>
      </c>
      <c r="D1606" s="417">
        <v>34.44</v>
      </c>
      <c r="E1606" s="417">
        <v>26.36</v>
      </c>
      <c r="F1606" s="417">
        <v>60.8</v>
      </c>
    </row>
    <row r="1607" spans="1:6" ht="30">
      <c r="A1607" s="414">
        <v>103357</v>
      </c>
      <c r="B1607" s="415" t="s">
        <v>11036</v>
      </c>
      <c r="C1607" s="416" t="s">
        <v>98</v>
      </c>
      <c r="D1607" s="417">
        <v>34.81</v>
      </c>
      <c r="E1607" s="417">
        <v>27.22</v>
      </c>
      <c r="F1607" s="417">
        <v>62.03</v>
      </c>
    </row>
    <row r="1608" spans="1:6">
      <c r="A1608" s="409"/>
      <c r="B1608" s="413" t="s">
        <v>11357</v>
      </c>
      <c r="C1608" s="411"/>
      <c r="D1608" s="418"/>
      <c r="E1608" s="418"/>
      <c r="F1608" s="418"/>
    </row>
    <row r="1609" spans="1:6" ht="45">
      <c r="A1609" s="414">
        <v>103334</v>
      </c>
      <c r="B1609" s="415" t="s">
        <v>11031</v>
      </c>
      <c r="C1609" s="416" t="s">
        <v>98</v>
      </c>
      <c r="D1609" s="417">
        <v>79.83</v>
      </c>
      <c r="E1609" s="417">
        <v>78.95</v>
      </c>
      <c r="F1609" s="417">
        <v>158.78</v>
      </c>
    </row>
    <row r="1610" spans="1:6" ht="45">
      <c r="A1610" s="414">
        <v>103335</v>
      </c>
      <c r="B1610" s="415" t="s">
        <v>11032</v>
      </c>
      <c r="C1610" s="416" t="s">
        <v>98</v>
      </c>
      <c r="D1610" s="417">
        <v>80.680000000000007</v>
      </c>
      <c r="E1610" s="417">
        <v>81.03</v>
      </c>
      <c r="F1610" s="417">
        <v>161.71</v>
      </c>
    </row>
    <row r="1611" spans="1:6">
      <c r="A1611" s="409"/>
      <c r="B1611" s="413" t="s">
        <v>11358</v>
      </c>
      <c r="C1611" s="411"/>
      <c r="D1611" s="418"/>
      <c r="E1611" s="418"/>
      <c r="F1611" s="418"/>
    </row>
    <row r="1612" spans="1:6" ht="45">
      <c r="A1612" s="414">
        <v>103330</v>
      </c>
      <c r="B1612" s="415" t="s">
        <v>11027</v>
      </c>
      <c r="C1612" s="416" t="s">
        <v>98</v>
      </c>
      <c r="D1612" s="417">
        <v>50.24</v>
      </c>
      <c r="E1612" s="417">
        <v>40.880000000000003</v>
      </c>
      <c r="F1612" s="417">
        <v>91.12</v>
      </c>
    </row>
    <row r="1613" spans="1:6" ht="45">
      <c r="A1613" s="414">
        <v>103331</v>
      </c>
      <c r="B1613" s="415" t="s">
        <v>11028</v>
      </c>
      <c r="C1613" s="416" t="s">
        <v>98</v>
      </c>
      <c r="D1613" s="417">
        <v>50.699999999999996</v>
      </c>
      <c r="E1613" s="417">
        <v>41.99</v>
      </c>
      <c r="F1613" s="417">
        <v>92.69</v>
      </c>
    </row>
    <row r="1614" spans="1:6">
      <c r="A1614" s="409"/>
      <c r="B1614" s="413" t="s">
        <v>11359</v>
      </c>
      <c r="C1614" s="411"/>
      <c r="D1614" s="418"/>
      <c r="E1614" s="418"/>
      <c r="F1614" s="418"/>
    </row>
    <row r="1615" spans="1:6" ht="45">
      <c r="A1615" s="414">
        <v>103322</v>
      </c>
      <c r="B1615" s="415" t="s">
        <v>11019</v>
      </c>
      <c r="C1615" s="416" t="s">
        <v>98</v>
      </c>
      <c r="D1615" s="417">
        <v>40.630000000000003</v>
      </c>
      <c r="E1615" s="417">
        <v>20.54</v>
      </c>
      <c r="F1615" s="417">
        <v>61.17</v>
      </c>
    </row>
    <row r="1616" spans="1:6" ht="30">
      <c r="A1616" s="414">
        <v>103323</v>
      </c>
      <c r="B1616" s="415" t="s">
        <v>11020</v>
      </c>
      <c r="C1616" s="416" t="s">
        <v>98</v>
      </c>
      <c r="D1616" s="417">
        <v>41.12</v>
      </c>
      <c r="E1616" s="417">
        <v>21.71</v>
      </c>
      <c r="F1616" s="417">
        <v>62.83</v>
      </c>
    </row>
    <row r="1617" spans="1:6">
      <c r="A1617" s="409"/>
      <c r="B1617" s="413" t="s">
        <v>11360</v>
      </c>
      <c r="C1617" s="411"/>
      <c r="D1617" s="418"/>
      <c r="E1617" s="418"/>
      <c r="F1617" s="418"/>
    </row>
    <row r="1618" spans="1:6" ht="45">
      <c r="A1618" s="414">
        <v>103324</v>
      </c>
      <c r="B1618" s="415" t="s">
        <v>11021</v>
      </c>
      <c r="C1618" s="416" t="s">
        <v>98</v>
      </c>
      <c r="D1618" s="417">
        <v>52.91</v>
      </c>
      <c r="E1618" s="417">
        <v>29.67</v>
      </c>
      <c r="F1618" s="417">
        <v>82.58</v>
      </c>
    </row>
    <row r="1619" spans="1:6" ht="30">
      <c r="A1619" s="414">
        <v>103325</v>
      </c>
      <c r="B1619" s="415" t="s">
        <v>11022</v>
      </c>
      <c r="C1619" s="416" t="s">
        <v>98</v>
      </c>
      <c r="D1619" s="417">
        <v>53.459999999999994</v>
      </c>
      <c r="E1619" s="417">
        <v>31.01</v>
      </c>
      <c r="F1619" s="417">
        <v>84.47</v>
      </c>
    </row>
    <row r="1620" spans="1:6">
      <c r="A1620" s="409"/>
      <c r="B1620" s="413" t="s">
        <v>11361</v>
      </c>
      <c r="C1620" s="411"/>
      <c r="D1620" s="418"/>
      <c r="E1620" s="418"/>
      <c r="F1620" s="418"/>
    </row>
    <row r="1621" spans="1:6" ht="45">
      <c r="A1621" s="414">
        <v>103326</v>
      </c>
      <c r="B1621" s="415" t="s">
        <v>11023</v>
      </c>
      <c r="C1621" s="416" t="s">
        <v>98</v>
      </c>
      <c r="D1621" s="417">
        <v>65.25</v>
      </c>
      <c r="E1621" s="417">
        <v>34.159999999999997</v>
      </c>
      <c r="F1621" s="417">
        <v>99.41</v>
      </c>
    </row>
    <row r="1622" spans="1:6" ht="30">
      <c r="A1622" s="414">
        <v>103327</v>
      </c>
      <c r="B1622" s="415" t="s">
        <v>11024</v>
      </c>
      <c r="C1622" s="416" t="s">
        <v>98</v>
      </c>
      <c r="D1622" s="417">
        <v>65.900000000000006</v>
      </c>
      <c r="E1622" s="417">
        <v>35.72</v>
      </c>
      <c r="F1622" s="417">
        <v>101.62</v>
      </c>
    </row>
    <row r="1623" spans="1:6">
      <c r="A1623" s="409"/>
      <c r="B1623" s="413" t="s">
        <v>6289</v>
      </c>
      <c r="C1623" s="411"/>
      <c r="D1623" s="418"/>
      <c r="E1623" s="418"/>
      <c r="F1623" s="418"/>
    </row>
    <row r="1624" spans="1:6" ht="30">
      <c r="A1624" s="414">
        <v>103316</v>
      </c>
      <c r="B1624" s="415" t="s">
        <v>11039</v>
      </c>
      <c r="C1624" s="416" t="s">
        <v>98</v>
      </c>
      <c r="D1624" s="417">
        <v>46.089999999999996</v>
      </c>
      <c r="E1624" s="417">
        <v>25.07</v>
      </c>
      <c r="F1624" s="417">
        <v>71.16</v>
      </c>
    </row>
    <row r="1625" spans="1:6" ht="30">
      <c r="A1625" s="414">
        <v>103317</v>
      </c>
      <c r="B1625" s="415" t="s">
        <v>11040</v>
      </c>
      <c r="C1625" s="416" t="s">
        <v>98</v>
      </c>
      <c r="D1625" s="417">
        <v>46.510000000000005</v>
      </c>
      <c r="E1625" s="417">
        <v>26.05</v>
      </c>
      <c r="F1625" s="417">
        <v>72.56</v>
      </c>
    </row>
    <row r="1626" spans="1:6" ht="30">
      <c r="A1626" s="414">
        <v>103318</v>
      </c>
      <c r="B1626" s="415" t="s">
        <v>11041</v>
      </c>
      <c r="C1626" s="416" t="s">
        <v>98</v>
      </c>
      <c r="D1626" s="417">
        <v>58.970000000000006</v>
      </c>
      <c r="E1626" s="417">
        <v>34.21</v>
      </c>
      <c r="F1626" s="417">
        <v>93.18</v>
      </c>
    </row>
    <row r="1627" spans="1:6" ht="30">
      <c r="A1627" s="414">
        <v>103319</v>
      </c>
      <c r="B1627" s="415" t="s">
        <v>11042</v>
      </c>
      <c r="C1627" s="416" t="s">
        <v>98</v>
      </c>
      <c r="D1627" s="417">
        <v>59.440000000000005</v>
      </c>
      <c r="E1627" s="417">
        <v>35.369999999999997</v>
      </c>
      <c r="F1627" s="417">
        <v>94.81</v>
      </c>
    </row>
    <row r="1628" spans="1:6" ht="30">
      <c r="A1628" s="414">
        <v>103342</v>
      </c>
      <c r="B1628" s="415" t="s">
        <v>11051</v>
      </c>
      <c r="C1628" s="416" t="s">
        <v>98</v>
      </c>
      <c r="D1628" s="417">
        <v>69.459999999999994</v>
      </c>
      <c r="E1628" s="417">
        <v>38.64</v>
      </c>
      <c r="F1628" s="417">
        <v>108.1</v>
      </c>
    </row>
    <row r="1629" spans="1:6" ht="30">
      <c r="A1629" s="414">
        <v>103343</v>
      </c>
      <c r="B1629" s="415" t="s">
        <v>11052</v>
      </c>
      <c r="C1629" s="416" t="s">
        <v>98</v>
      </c>
      <c r="D1629" s="417">
        <v>69.989999999999995</v>
      </c>
      <c r="E1629" s="417">
        <v>39.92</v>
      </c>
      <c r="F1629" s="417">
        <v>109.91</v>
      </c>
    </row>
    <row r="1630" spans="1:6" ht="30">
      <c r="A1630" s="414">
        <v>103320</v>
      </c>
      <c r="B1630" s="415" t="s">
        <v>11043</v>
      </c>
      <c r="C1630" s="416" t="s">
        <v>98</v>
      </c>
      <c r="D1630" s="417">
        <v>72.62</v>
      </c>
      <c r="E1630" s="417">
        <v>38.76</v>
      </c>
      <c r="F1630" s="417">
        <v>111.38</v>
      </c>
    </row>
    <row r="1631" spans="1:6" ht="30">
      <c r="A1631" s="414">
        <v>103321</v>
      </c>
      <c r="B1631" s="415" t="s">
        <v>11044</v>
      </c>
      <c r="C1631" s="416" t="s">
        <v>98</v>
      </c>
      <c r="D1631" s="417">
        <v>73.22</v>
      </c>
      <c r="E1631" s="417">
        <v>40.21</v>
      </c>
      <c r="F1631" s="417">
        <v>113.43</v>
      </c>
    </row>
    <row r="1632" spans="1:6">
      <c r="A1632" s="409"/>
      <c r="B1632" s="413" t="s">
        <v>11362</v>
      </c>
      <c r="C1632" s="411"/>
      <c r="D1632" s="418"/>
      <c r="E1632" s="418"/>
      <c r="F1632" s="418"/>
    </row>
    <row r="1633" spans="1:6" ht="45">
      <c r="A1633" s="414">
        <v>103336</v>
      </c>
      <c r="B1633" s="415" t="s">
        <v>11045</v>
      </c>
      <c r="C1633" s="416" t="s">
        <v>98</v>
      </c>
      <c r="D1633" s="417">
        <v>49.209999999999994</v>
      </c>
      <c r="E1633" s="417">
        <v>32.42</v>
      </c>
      <c r="F1633" s="417">
        <v>81.63</v>
      </c>
    </row>
    <row r="1634" spans="1:6" ht="30">
      <c r="A1634" s="414">
        <v>103337</v>
      </c>
      <c r="B1634" s="415" t="s">
        <v>11046</v>
      </c>
      <c r="C1634" s="416" t="s">
        <v>98</v>
      </c>
      <c r="D1634" s="417">
        <v>49.620000000000005</v>
      </c>
      <c r="E1634" s="417">
        <v>33.409999999999997</v>
      </c>
      <c r="F1634" s="417">
        <v>83.03</v>
      </c>
    </row>
    <row r="1635" spans="1:6" ht="45">
      <c r="A1635" s="414">
        <v>103338</v>
      </c>
      <c r="B1635" s="415" t="s">
        <v>11047</v>
      </c>
      <c r="C1635" s="416" t="s">
        <v>98</v>
      </c>
      <c r="D1635" s="417">
        <v>63.96</v>
      </c>
      <c r="E1635" s="417">
        <v>44.23</v>
      </c>
      <c r="F1635" s="417">
        <v>108.19</v>
      </c>
    </row>
    <row r="1636" spans="1:6" ht="30">
      <c r="A1636" s="414">
        <v>103339</v>
      </c>
      <c r="B1636" s="415" t="s">
        <v>11048</v>
      </c>
      <c r="C1636" s="416" t="s">
        <v>98</v>
      </c>
      <c r="D1636" s="417">
        <v>64.419999999999987</v>
      </c>
      <c r="E1636" s="417">
        <v>45.4</v>
      </c>
      <c r="F1636" s="417">
        <v>109.82</v>
      </c>
    </row>
    <row r="1637" spans="1:6" ht="45">
      <c r="A1637" s="414">
        <v>103340</v>
      </c>
      <c r="B1637" s="415" t="s">
        <v>11049</v>
      </c>
      <c r="C1637" s="416" t="s">
        <v>98</v>
      </c>
      <c r="D1637" s="417">
        <v>79.710000000000008</v>
      </c>
      <c r="E1637" s="417">
        <v>50.13</v>
      </c>
      <c r="F1637" s="417">
        <v>129.84</v>
      </c>
    </row>
    <row r="1638" spans="1:6" ht="30">
      <c r="A1638" s="414">
        <v>103341</v>
      </c>
      <c r="B1638" s="415" t="s">
        <v>11050</v>
      </c>
      <c r="C1638" s="416" t="s">
        <v>98</v>
      </c>
      <c r="D1638" s="417">
        <v>80.309999999999988</v>
      </c>
      <c r="E1638" s="417">
        <v>51.58</v>
      </c>
      <c r="F1638" s="417">
        <v>131.88999999999999</v>
      </c>
    </row>
    <row r="1639" spans="1:6">
      <c r="A1639" s="409"/>
      <c r="B1639" s="413" t="s">
        <v>6290</v>
      </c>
      <c r="C1639" s="411"/>
      <c r="D1639" s="418"/>
      <c r="E1639" s="418"/>
      <c r="F1639" s="418"/>
    </row>
    <row r="1640" spans="1:6" ht="45">
      <c r="A1640" s="414">
        <v>91815</v>
      </c>
      <c r="B1640" s="415" t="s">
        <v>6291</v>
      </c>
      <c r="C1640" s="416" t="s">
        <v>98</v>
      </c>
      <c r="D1640" s="417">
        <v>57.220000000000006</v>
      </c>
      <c r="E1640" s="417">
        <v>19.79</v>
      </c>
      <c r="F1640" s="417">
        <v>77.010000000000005</v>
      </c>
    </row>
    <row r="1641" spans="1:6" ht="45">
      <c r="A1641" s="414">
        <v>91816</v>
      </c>
      <c r="B1641" s="415" t="s">
        <v>6292</v>
      </c>
      <c r="C1641" s="416" t="s">
        <v>98</v>
      </c>
      <c r="D1641" s="417">
        <v>72.039999999999992</v>
      </c>
      <c r="E1641" s="417">
        <v>32.090000000000003</v>
      </c>
      <c r="F1641" s="417">
        <v>104.13</v>
      </c>
    </row>
    <row r="1642" spans="1:6" ht="30">
      <c r="A1642" s="414">
        <v>89453</v>
      </c>
      <c r="B1642" s="415" t="s">
        <v>13328</v>
      </c>
      <c r="C1642" s="416" t="s">
        <v>98</v>
      </c>
      <c r="D1642" s="417">
        <v>57.220000000000006</v>
      </c>
      <c r="E1642" s="417">
        <v>19.79</v>
      </c>
      <c r="F1642" s="417">
        <v>77.010000000000005</v>
      </c>
    </row>
    <row r="1643" spans="1:6" ht="30">
      <c r="A1643" s="414">
        <v>89470</v>
      </c>
      <c r="B1643" s="415" t="s">
        <v>13331</v>
      </c>
      <c r="C1643" s="416" t="s">
        <v>98</v>
      </c>
      <c r="D1643" s="417">
        <v>61.89</v>
      </c>
      <c r="E1643" s="417">
        <v>27.38</v>
      </c>
      <c r="F1643" s="417">
        <v>89.27</v>
      </c>
    </row>
    <row r="1644" spans="1:6" ht="30">
      <c r="A1644" s="414">
        <v>89455</v>
      </c>
      <c r="B1644" s="415" t="s">
        <v>13329</v>
      </c>
      <c r="C1644" s="416" t="s">
        <v>98</v>
      </c>
      <c r="D1644" s="417">
        <v>71.72999999999999</v>
      </c>
      <c r="E1644" s="417">
        <v>20.98</v>
      </c>
      <c r="F1644" s="417">
        <v>92.71</v>
      </c>
    </row>
    <row r="1645" spans="1:6" ht="30">
      <c r="A1645" s="414">
        <v>89472</v>
      </c>
      <c r="B1645" s="415" t="s">
        <v>13332</v>
      </c>
      <c r="C1645" s="416" t="s">
        <v>98</v>
      </c>
      <c r="D1645" s="417">
        <v>76.97999999999999</v>
      </c>
      <c r="E1645" s="417">
        <v>29.37</v>
      </c>
      <c r="F1645" s="417">
        <v>106.35</v>
      </c>
    </row>
    <row r="1646" spans="1:6" ht="30">
      <c r="A1646" s="414">
        <v>89462</v>
      </c>
      <c r="B1646" s="415" t="s">
        <v>13330</v>
      </c>
      <c r="C1646" s="416" t="s">
        <v>98</v>
      </c>
      <c r="D1646" s="417">
        <v>72.039999999999992</v>
      </c>
      <c r="E1646" s="417">
        <v>32.090000000000003</v>
      </c>
      <c r="F1646" s="417">
        <v>104.13</v>
      </c>
    </row>
    <row r="1647" spans="1:6" ht="30">
      <c r="A1647" s="414">
        <v>89478</v>
      </c>
      <c r="B1647" s="415" t="s">
        <v>13333</v>
      </c>
      <c r="C1647" s="416" t="s">
        <v>98</v>
      </c>
      <c r="D1647" s="417">
        <v>79.150000000000006</v>
      </c>
      <c r="E1647" s="417">
        <v>45.63</v>
      </c>
      <c r="F1647" s="417">
        <v>124.78</v>
      </c>
    </row>
    <row r="1648" spans="1:6" ht="30">
      <c r="A1648" s="414">
        <v>89464</v>
      </c>
      <c r="B1648" s="415" t="s">
        <v>13330</v>
      </c>
      <c r="C1648" s="416" t="s">
        <v>98</v>
      </c>
      <c r="D1648" s="417">
        <v>87.2</v>
      </c>
      <c r="E1648" s="417">
        <v>34.549999999999997</v>
      </c>
      <c r="F1648" s="417">
        <v>121.75</v>
      </c>
    </row>
    <row r="1649" spans="1:6" ht="30">
      <c r="A1649" s="414">
        <v>89480</v>
      </c>
      <c r="B1649" s="415" t="s">
        <v>13334</v>
      </c>
      <c r="C1649" s="416" t="s">
        <v>98</v>
      </c>
      <c r="D1649" s="417">
        <v>94.919999999999987</v>
      </c>
      <c r="E1649" s="417">
        <v>48.87</v>
      </c>
      <c r="F1649" s="417">
        <v>143.79</v>
      </c>
    </row>
    <row r="1650" spans="1:6">
      <c r="A1650" s="409"/>
      <c r="B1650" s="413" t="s">
        <v>6293</v>
      </c>
      <c r="C1650" s="411"/>
      <c r="D1650" s="418"/>
      <c r="E1650" s="418"/>
      <c r="F1650" s="418"/>
    </row>
    <row r="1651" spans="1:6" ht="45">
      <c r="A1651" s="414">
        <v>89282</v>
      </c>
      <c r="B1651" s="415" t="s">
        <v>6294</v>
      </c>
      <c r="C1651" s="416" t="s">
        <v>98</v>
      </c>
      <c r="D1651" s="417">
        <v>56.260000000000005</v>
      </c>
      <c r="E1651" s="417">
        <v>23.19</v>
      </c>
      <c r="F1651" s="417">
        <v>79.45</v>
      </c>
    </row>
    <row r="1652" spans="1:6" ht="45">
      <c r="A1652" s="414">
        <v>89283</v>
      </c>
      <c r="B1652" s="415" t="s">
        <v>6295</v>
      </c>
      <c r="C1652" s="416" t="s">
        <v>98</v>
      </c>
      <c r="D1652" s="417">
        <v>56.84</v>
      </c>
      <c r="E1652" s="417">
        <v>24.52</v>
      </c>
      <c r="F1652" s="417">
        <v>81.36</v>
      </c>
    </row>
    <row r="1653" spans="1:6" ht="45">
      <c r="A1653" s="414">
        <v>89284</v>
      </c>
      <c r="B1653" s="415" t="s">
        <v>6296</v>
      </c>
      <c r="C1653" s="416" t="s">
        <v>98</v>
      </c>
      <c r="D1653" s="417">
        <v>52.28</v>
      </c>
      <c r="E1653" s="417">
        <v>19.62</v>
      </c>
      <c r="F1653" s="417">
        <v>71.900000000000006</v>
      </c>
    </row>
    <row r="1654" spans="1:6" ht="45">
      <c r="A1654" s="414">
        <v>89285</v>
      </c>
      <c r="B1654" s="415" t="s">
        <v>6297</v>
      </c>
      <c r="C1654" s="416" t="s">
        <v>98</v>
      </c>
      <c r="D1654" s="417">
        <v>52.86</v>
      </c>
      <c r="E1654" s="417">
        <v>20.95</v>
      </c>
      <c r="F1654" s="417">
        <v>73.81</v>
      </c>
    </row>
    <row r="1655" spans="1:6" ht="45">
      <c r="A1655" s="414">
        <v>89286</v>
      </c>
      <c r="B1655" s="415" t="s">
        <v>6298</v>
      </c>
      <c r="C1655" s="416" t="s">
        <v>98</v>
      </c>
      <c r="D1655" s="417">
        <v>58.779999999999994</v>
      </c>
      <c r="E1655" s="417">
        <v>26.79</v>
      </c>
      <c r="F1655" s="417">
        <v>85.57</v>
      </c>
    </row>
    <row r="1656" spans="1:6" ht="45">
      <c r="A1656" s="414">
        <v>89287</v>
      </c>
      <c r="B1656" s="415" t="s">
        <v>6299</v>
      </c>
      <c r="C1656" s="416" t="s">
        <v>98</v>
      </c>
      <c r="D1656" s="417">
        <v>59.370000000000005</v>
      </c>
      <c r="E1656" s="417">
        <v>28.11</v>
      </c>
      <c r="F1656" s="417">
        <v>87.48</v>
      </c>
    </row>
    <row r="1657" spans="1:6" ht="45">
      <c r="A1657" s="414">
        <v>89288</v>
      </c>
      <c r="B1657" s="415" t="s">
        <v>6300</v>
      </c>
      <c r="C1657" s="416" t="s">
        <v>98</v>
      </c>
      <c r="D1657" s="417">
        <v>53.769999999999996</v>
      </c>
      <c r="E1657" s="417">
        <v>21.45</v>
      </c>
      <c r="F1657" s="417">
        <v>75.22</v>
      </c>
    </row>
    <row r="1658" spans="1:6" ht="45">
      <c r="A1658" s="414">
        <v>89289</v>
      </c>
      <c r="B1658" s="415" t="s">
        <v>6301</v>
      </c>
      <c r="C1658" s="416" t="s">
        <v>98</v>
      </c>
      <c r="D1658" s="417">
        <v>54.36</v>
      </c>
      <c r="E1658" s="417">
        <v>22.77</v>
      </c>
      <c r="F1658" s="417">
        <v>77.13</v>
      </c>
    </row>
    <row r="1659" spans="1:6" ht="45">
      <c r="A1659" s="414">
        <v>89290</v>
      </c>
      <c r="B1659" s="415" t="s">
        <v>6302</v>
      </c>
      <c r="C1659" s="416" t="s">
        <v>98</v>
      </c>
      <c r="D1659" s="417">
        <v>60.56</v>
      </c>
      <c r="E1659" s="417">
        <v>32.03</v>
      </c>
      <c r="F1659" s="417">
        <v>92.59</v>
      </c>
    </row>
    <row r="1660" spans="1:6" ht="45">
      <c r="A1660" s="414">
        <v>89291</v>
      </c>
      <c r="B1660" s="415" t="s">
        <v>6303</v>
      </c>
      <c r="C1660" s="416" t="s">
        <v>98</v>
      </c>
      <c r="D1660" s="417">
        <v>61.23</v>
      </c>
      <c r="E1660" s="417">
        <v>33.479999999999997</v>
      </c>
      <c r="F1660" s="417">
        <v>94.71</v>
      </c>
    </row>
    <row r="1661" spans="1:6" ht="45">
      <c r="A1661" s="414">
        <v>89292</v>
      </c>
      <c r="B1661" s="415" t="s">
        <v>6304</v>
      </c>
      <c r="C1661" s="416" t="s">
        <v>98</v>
      </c>
      <c r="D1661" s="417">
        <v>56.56</v>
      </c>
      <c r="E1661" s="417">
        <v>28.45</v>
      </c>
      <c r="F1661" s="417">
        <v>85.01</v>
      </c>
    </row>
    <row r="1662" spans="1:6" ht="45">
      <c r="A1662" s="414">
        <v>89293</v>
      </c>
      <c r="B1662" s="415" t="s">
        <v>6305</v>
      </c>
      <c r="C1662" s="416" t="s">
        <v>98</v>
      </c>
      <c r="D1662" s="417">
        <v>57.23</v>
      </c>
      <c r="E1662" s="417">
        <v>29.9</v>
      </c>
      <c r="F1662" s="417">
        <v>87.13</v>
      </c>
    </row>
    <row r="1663" spans="1:6" ht="45">
      <c r="A1663" s="414">
        <v>89294</v>
      </c>
      <c r="B1663" s="415" t="s">
        <v>6306</v>
      </c>
      <c r="C1663" s="416" t="s">
        <v>98</v>
      </c>
      <c r="D1663" s="417">
        <v>64.109999999999985</v>
      </c>
      <c r="E1663" s="417">
        <v>37.380000000000003</v>
      </c>
      <c r="F1663" s="417">
        <v>101.49</v>
      </c>
    </row>
    <row r="1664" spans="1:6" ht="45">
      <c r="A1664" s="414">
        <v>89295</v>
      </c>
      <c r="B1664" s="415" t="s">
        <v>6307</v>
      </c>
      <c r="C1664" s="416" t="s">
        <v>98</v>
      </c>
      <c r="D1664" s="417">
        <v>64.78</v>
      </c>
      <c r="E1664" s="417">
        <v>38.83</v>
      </c>
      <c r="F1664" s="417">
        <v>103.61</v>
      </c>
    </row>
    <row r="1665" spans="1:6" ht="45">
      <c r="A1665" s="414">
        <v>89296</v>
      </c>
      <c r="B1665" s="415" t="s">
        <v>6308</v>
      </c>
      <c r="C1665" s="416" t="s">
        <v>98</v>
      </c>
      <c r="D1665" s="417">
        <v>58.45</v>
      </c>
      <c r="E1665" s="417">
        <v>31.36</v>
      </c>
      <c r="F1665" s="417">
        <v>89.81</v>
      </c>
    </row>
    <row r="1666" spans="1:6" ht="45">
      <c r="A1666" s="414">
        <v>89297</v>
      </c>
      <c r="B1666" s="415" t="s">
        <v>6309</v>
      </c>
      <c r="C1666" s="416" t="s">
        <v>98</v>
      </c>
      <c r="D1666" s="417">
        <v>59.120000000000005</v>
      </c>
      <c r="E1666" s="417">
        <v>32.81</v>
      </c>
      <c r="F1666" s="417">
        <v>91.93</v>
      </c>
    </row>
    <row r="1667" spans="1:6" ht="45">
      <c r="A1667" s="414">
        <v>89298</v>
      </c>
      <c r="B1667" s="415" t="s">
        <v>6310</v>
      </c>
      <c r="C1667" s="416" t="s">
        <v>98</v>
      </c>
      <c r="D1667" s="417">
        <v>61.75</v>
      </c>
      <c r="E1667" s="417">
        <v>33.299999999999997</v>
      </c>
      <c r="F1667" s="417">
        <v>95.05</v>
      </c>
    </row>
    <row r="1668" spans="1:6" ht="45">
      <c r="A1668" s="414">
        <v>89299</v>
      </c>
      <c r="B1668" s="415" t="s">
        <v>6311</v>
      </c>
      <c r="C1668" s="416" t="s">
        <v>98</v>
      </c>
      <c r="D1668" s="417">
        <v>62.59</v>
      </c>
      <c r="E1668" s="417">
        <v>35.159999999999997</v>
      </c>
      <c r="F1668" s="417">
        <v>97.75</v>
      </c>
    </row>
    <row r="1669" spans="1:6" ht="45">
      <c r="A1669" s="414">
        <v>89300</v>
      </c>
      <c r="B1669" s="415" t="s">
        <v>6312</v>
      </c>
      <c r="C1669" s="416" t="s">
        <v>98</v>
      </c>
      <c r="D1669" s="417">
        <v>57.78</v>
      </c>
      <c r="E1669" s="417">
        <v>29.72</v>
      </c>
      <c r="F1669" s="417">
        <v>87.5</v>
      </c>
    </row>
    <row r="1670" spans="1:6" ht="45">
      <c r="A1670" s="414">
        <v>89301</v>
      </c>
      <c r="B1670" s="415" t="s">
        <v>6313</v>
      </c>
      <c r="C1670" s="416" t="s">
        <v>98</v>
      </c>
      <c r="D1670" s="417">
        <v>58.620000000000005</v>
      </c>
      <c r="E1670" s="417">
        <v>31.58</v>
      </c>
      <c r="F1670" s="417">
        <v>90.2</v>
      </c>
    </row>
    <row r="1671" spans="1:6" ht="45">
      <c r="A1671" s="414">
        <v>89302</v>
      </c>
      <c r="B1671" s="415" t="s">
        <v>6314</v>
      </c>
      <c r="C1671" s="416" t="s">
        <v>98</v>
      </c>
      <c r="D1671" s="417">
        <v>65.52000000000001</v>
      </c>
      <c r="E1671" s="417">
        <v>40.4</v>
      </c>
      <c r="F1671" s="417">
        <v>105.92</v>
      </c>
    </row>
    <row r="1672" spans="1:6" ht="45">
      <c r="A1672" s="414">
        <v>89303</v>
      </c>
      <c r="B1672" s="415" t="s">
        <v>6315</v>
      </c>
      <c r="C1672" s="416" t="s">
        <v>98</v>
      </c>
      <c r="D1672" s="417">
        <v>66.360000000000014</v>
      </c>
      <c r="E1672" s="417">
        <v>42.26</v>
      </c>
      <c r="F1672" s="417">
        <v>108.62</v>
      </c>
    </row>
    <row r="1673" spans="1:6" ht="45">
      <c r="A1673" s="414">
        <v>89304</v>
      </c>
      <c r="B1673" s="415" t="s">
        <v>6316</v>
      </c>
      <c r="C1673" s="416" t="s">
        <v>98</v>
      </c>
      <c r="D1673" s="417">
        <v>60.05</v>
      </c>
      <c r="E1673" s="417">
        <v>33.72</v>
      </c>
      <c r="F1673" s="417">
        <v>93.77</v>
      </c>
    </row>
    <row r="1674" spans="1:6" ht="45">
      <c r="A1674" s="414">
        <v>89305</v>
      </c>
      <c r="B1674" s="415" t="s">
        <v>6317</v>
      </c>
      <c r="C1674" s="416" t="s">
        <v>98</v>
      </c>
      <c r="D1674" s="417">
        <v>60.89</v>
      </c>
      <c r="E1674" s="417">
        <v>35.58</v>
      </c>
      <c r="F1674" s="417">
        <v>96.47</v>
      </c>
    </row>
    <row r="1675" spans="1:6" ht="45">
      <c r="A1675" s="414">
        <v>89306</v>
      </c>
      <c r="B1675" s="415" t="s">
        <v>6318</v>
      </c>
      <c r="C1675" s="416" t="s">
        <v>98</v>
      </c>
      <c r="D1675" s="417">
        <v>66.300000000000011</v>
      </c>
      <c r="E1675" s="417">
        <v>42.18</v>
      </c>
      <c r="F1675" s="417">
        <v>108.48</v>
      </c>
    </row>
    <row r="1676" spans="1:6" ht="45">
      <c r="A1676" s="414">
        <v>89307</v>
      </c>
      <c r="B1676" s="415" t="s">
        <v>6319</v>
      </c>
      <c r="C1676" s="416" t="s">
        <v>98</v>
      </c>
      <c r="D1676" s="417">
        <v>67.25</v>
      </c>
      <c r="E1676" s="417">
        <v>44.24</v>
      </c>
      <c r="F1676" s="417">
        <v>111.49</v>
      </c>
    </row>
    <row r="1677" spans="1:6" ht="45">
      <c r="A1677" s="414">
        <v>89308</v>
      </c>
      <c r="B1677" s="415" t="s">
        <v>6320</v>
      </c>
      <c r="C1677" s="416" t="s">
        <v>98</v>
      </c>
      <c r="D1677" s="417">
        <v>62.31</v>
      </c>
      <c r="E1677" s="417">
        <v>38.590000000000003</v>
      </c>
      <c r="F1677" s="417">
        <v>100.9</v>
      </c>
    </row>
    <row r="1678" spans="1:6" ht="45">
      <c r="A1678" s="414">
        <v>89309</v>
      </c>
      <c r="B1678" s="415" t="s">
        <v>6321</v>
      </c>
      <c r="C1678" s="416" t="s">
        <v>98</v>
      </c>
      <c r="D1678" s="417">
        <v>63.25</v>
      </c>
      <c r="E1678" s="417">
        <v>40.659999999999997</v>
      </c>
      <c r="F1678" s="417">
        <v>103.91</v>
      </c>
    </row>
    <row r="1679" spans="1:6" ht="45">
      <c r="A1679" s="414">
        <v>89310</v>
      </c>
      <c r="B1679" s="415" t="s">
        <v>6322</v>
      </c>
      <c r="C1679" s="416" t="s">
        <v>98</v>
      </c>
      <c r="D1679" s="417">
        <v>73.84</v>
      </c>
      <c r="E1679" s="417">
        <v>51.02</v>
      </c>
      <c r="F1679" s="417">
        <v>124.86</v>
      </c>
    </row>
    <row r="1680" spans="1:6" ht="45">
      <c r="A1680" s="414">
        <v>89311</v>
      </c>
      <c r="B1680" s="415" t="s">
        <v>6323</v>
      </c>
      <c r="C1680" s="416" t="s">
        <v>98</v>
      </c>
      <c r="D1680" s="417">
        <v>74.78</v>
      </c>
      <c r="E1680" s="417">
        <v>53.09</v>
      </c>
      <c r="F1680" s="417">
        <v>127.87</v>
      </c>
    </row>
    <row r="1681" spans="1:6" ht="45">
      <c r="A1681" s="414">
        <v>89312</v>
      </c>
      <c r="B1681" s="415" t="s">
        <v>6324</v>
      </c>
      <c r="C1681" s="416" t="s">
        <v>98</v>
      </c>
      <c r="D1681" s="417">
        <v>64.97</v>
      </c>
      <c r="E1681" s="417">
        <v>43.68</v>
      </c>
      <c r="F1681" s="417">
        <v>108.65</v>
      </c>
    </row>
    <row r="1682" spans="1:6" ht="45">
      <c r="A1682" s="414">
        <v>89313</v>
      </c>
      <c r="B1682" s="415" t="s">
        <v>6325</v>
      </c>
      <c r="C1682" s="416" t="s">
        <v>98</v>
      </c>
      <c r="D1682" s="417">
        <v>65.91</v>
      </c>
      <c r="E1682" s="417">
        <v>45.75</v>
      </c>
      <c r="F1682" s="417">
        <v>111.66</v>
      </c>
    </row>
    <row r="1683" spans="1:6">
      <c r="A1683" s="409"/>
      <c r="B1683" s="413" t="s">
        <v>6326</v>
      </c>
      <c r="C1683" s="411"/>
      <c r="D1683" s="418"/>
      <c r="E1683" s="418"/>
      <c r="F1683" s="418"/>
    </row>
    <row r="1684" spans="1:6" ht="30">
      <c r="A1684" s="414">
        <v>101154</v>
      </c>
      <c r="B1684" s="415" t="s">
        <v>6327</v>
      </c>
      <c r="C1684" s="416" t="s">
        <v>98</v>
      </c>
      <c r="D1684" s="417">
        <v>83.389999999999986</v>
      </c>
      <c r="E1684" s="417">
        <v>28.1</v>
      </c>
      <c r="F1684" s="417">
        <v>111.49</v>
      </c>
    </row>
    <row r="1685" spans="1:6" ht="30">
      <c r="A1685" s="414">
        <v>101155</v>
      </c>
      <c r="B1685" s="415" t="s">
        <v>6328</v>
      </c>
      <c r="C1685" s="416" t="s">
        <v>98</v>
      </c>
      <c r="D1685" s="417">
        <v>118.50999999999999</v>
      </c>
      <c r="E1685" s="417">
        <v>37.18</v>
      </c>
      <c r="F1685" s="417">
        <v>155.69</v>
      </c>
    </row>
    <row r="1686" spans="1:6" ht="30">
      <c r="A1686" s="414">
        <v>101156</v>
      </c>
      <c r="B1686" s="415" t="s">
        <v>6329</v>
      </c>
      <c r="C1686" s="416" t="s">
        <v>98</v>
      </c>
      <c r="D1686" s="417">
        <v>176.08999999999997</v>
      </c>
      <c r="E1686" s="417">
        <v>50.8</v>
      </c>
      <c r="F1686" s="417">
        <v>226.89</v>
      </c>
    </row>
    <row r="1687" spans="1:6">
      <c r="A1687" s="409"/>
      <c r="B1687" s="413" t="s">
        <v>6330</v>
      </c>
      <c r="C1687" s="411"/>
      <c r="D1687" s="418"/>
      <c r="E1687" s="418"/>
      <c r="F1687" s="418"/>
    </row>
    <row r="1688" spans="1:6" ht="30">
      <c r="A1688" s="414">
        <v>101162</v>
      </c>
      <c r="B1688" s="415" t="s">
        <v>6331</v>
      </c>
      <c r="C1688" s="416" t="s">
        <v>98</v>
      </c>
      <c r="D1688" s="417">
        <v>95.21</v>
      </c>
      <c r="E1688" s="417">
        <v>75.459999999999994</v>
      </c>
      <c r="F1688" s="417">
        <v>170.67</v>
      </c>
    </row>
    <row r="1689" spans="1:6" ht="30">
      <c r="A1689" s="414">
        <v>101161</v>
      </c>
      <c r="B1689" s="415" t="s">
        <v>6332</v>
      </c>
      <c r="C1689" s="416" t="s">
        <v>98</v>
      </c>
      <c r="D1689" s="417">
        <v>139.88999999999999</v>
      </c>
      <c r="E1689" s="417">
        <v>69.2</v>
      </c>
      <c r="F1689" s="417">
        <v>209.09</v>
      </c>
    </row>
    <row r="1690" spans="1:6">
      <c r="A1690" s="409"/>
      <c r="B1690" s="413" t="s">
        <v>6333</v>
      </c>
      <c r="C1690" s="411"/>
      <c r="D1690" s="418"/>
      <c r="E1690" s="418"/>
      <c r="F1690" s="418"/>
    </row>
    <row r="1691" spans="1:6">
      <c r="A1691" s="409"/>
      <c r="B1691" s="413" t="s">
        <v>6334</v>
      </c>
      <c r="C1691" s="411"/>
      <c r="D1691" s="418"/>
      <c r="E1691" s="418"/>
      <c r="F1691" s="418"/>
    </row>
    <row r="1692" spans="1:6" ht="30">
      <c r="A1692" s="414">
        <v>101163</v>
      </c>
      <c r="B1692" s="415" t="s">
        <v>6335</v>
      </c>
      <c r="C1692" s="416" t="s">
        <v>98</v>
      </c>
      <c r="D1692" s="417">
        <v>558.79999999999995</v>
      </c>
      <c r="E1692" s="417">
        <v>141</v>
      </c>
      <c r="F1692" s="417">
        <v>699.8</v>
      </c>
    </row>
    <row r="1693" spans="1:6" ht="30">
      <c r="A1693" s="414">
        <v>101164</v>
      </c>
      <c r="B1693" s="415" t="s">
        <v>6336</v>
      </c>
      <c r="C1693" s="416" t="s">
        <v>98</v>
      </c>
      <c r="D1693" s="417">
        <v>567.70000000000005</v>
      </c>
      <c r="E1693" s="417">
        <v>141.56</v>
      </c>
      <c r="F1693" s="417">
        <v>709.26</v>
      </c>
    </row>
    <row r="1694" spans="1:6">
      <c r="A1694" s="409"/>
      <c r="B1694" s="413" t="s">
        <v>11363</v>
      </c>
      <c r="C1694" s="411"/>
      <c r="D1694" s="418"/>
      <c r="E1694" s="418"/>
      <c r="F1694" s="418"/>
    </row>
    <row r="1695" spans="1:6">
      <c r="A1695" s="414">
        <v>101157</v>
      </c>
      <c r="B1695" s="415" t="s">
        <v>11037</v>
      </c>
      <c r="C1695" s="416" t="s">
        <v>98</v>
      </c>
      <c r="D1695" s="417">
        <v>48.66</v>
      </c>
      <c r="E1695" s="417">
        <v>16.14</v>
      </c>
      <c r="F1695" s="417">
        <v>64.8</v>
      </c>
    </row>
    <row r="1696" spans="1:6" ht="30">
      <c r="A1696" s="414">
        <v>101158</v>
      </c>
      <c r="B1696" s="415" t="s">
        <v>11038</v>
      </c>
      <c r="C1696" s="416" t="s">
        <v>98</v>
      </c>
      <c r="D1696" s="417">
        <v>65.260000000000005</v>
      </c>
      <c r="E1696" s="417">
        <v>18.940000000000001</v>
      </c>
      <c r="F1696" s="417">
        <v>84.2</v>
      </c>
    </row>
    <row r="1697" spans="1:6">
      <c r="A1697" s="409"/>
      <c r="B1697" s="413" t="s">
        <v>6337</v>
      </c>
      <c r="C1697" s="411"/>
      <c r="D1697" s="418"/>
      <c r="E1697" s="418"/>
      <c r="F1697" s="418"/>
    </row>
    <row r="1698" spans="1:6" ht="30">
      <c r="A1698" s="414">
        <v>93200</v>
      </c>
      <c r="B1698" s="415" t="s">
        <v>6338</v>
      </c>
      <c r="C1698" s="416" t="s">
        <v>5421</v>
      </c>
      <c r="D1698" s="417">
        <v>1.68</v>
      </c>
      <c r="E1698" s="417">
        <v>1.51</v>
      </c>
      <c r="F1698" s="417">
        <v>3.19</v>
      </c>
    </row>
    <row r="1699" spans="1:6" ht="30">
      <c r="A1699" s="414">
        <v>93201</v>
      </c>
      <c r="B1699" s="415" t="s">
        <v>6339</v>
      </c>
      <c r="C1699" s="416" t="s">
        <v>5421</v>
      </c>
      <c r="D1699" s="417">
        <v>2.6500000000000004</v>
      </c>
      <c r="E1699" s="417">
        <v>4.5599999999999996</v>
      </c>
      <c r="F1699" s="417">
        <v>7.21</v>
      </c>
    </row>
    <row r="1700" spans="1:6">
      <c r="A1700" s="414">
        <v>93202</v>
      </c>
      <c r="B1700" s="415" t="s">
        <v>6340</v>
      </c>
      <c r="C1700" s="416" t="s">
        <v>5421</v>
      </c>
      <c r="D1700" s="417">
        <v>14.479999999999999</v>
      </c>
      <c r="E1700" s="417">
        <v>15.35</v>
      </c>
      <c r="F1700" s="417">
        <v>29.83</v>
      </c>
    </row>
    <row r="1701" spans="1:6" ht="30">
      <c r="A1701" s="414">
        <v>93203</v>
      </c>
      <c r="B1701" s="415" t="s">
        <v>6341</v>
      </c>
      <c r="C1701" s="416" t="s">
        <v>5421</v>
      </c>
      <c r="D1701" s="417">
        <v>12.42</v>
      </c>
      <c r="E1701" s="417">
        <v>2.16</v>
      </c>
      <c r="F1701" s="417">
        <v>14.58</v>
      </c>
    </row>
    <row r="1702" spans="1:6" ht="15.75">
      <c r="A1702" s="409"/>
      <c r="B1702" s="410" t="s">
        <v>6342</v>
      </c>
      <c r="C1702" s="411"/>
      <c r="D1702" s="418"/>
      <c r="E1702" s="418"/>
      <c r="F1702" s="418"/>
    </row>
    <row r="1703" spans="1:6">
      <c r="A1703" s="409"/>
      <c r="B1703" s="413" t="s">
        <v>6343</v>
      </c>
      <c r="C1703" s="411"/>
      <c r="D1703" s="418"/>
      <c r="E1703" s="418"/>
      <c r="F1703" s="418"/>
    </row>
    <row r="1704" spans="1:6" ht="30">
      <c r="A1704" s="414">
        <v>97637</v>
      </c>
      <c r="B1704" s="415" t="s">
        <v>5386</v>
      </c>
      <c r="C1704" s="416" t="s">
        <v>98</v>
      </c>
      <c r="D1704" s="417">
        <v>0.85000000000000009</v>
      </c>
      <c r="E1704" s="417">
        <v>2.36</v>
      </c>
      <c r="F1704" s="417">
        <v>3.21</v>
      </c>
    </row>
    <row r="1705" spans="1:6" ht="30">
      <c r="A1705" s="414">
        <v>97638</v>
      </c>
      <c r="B1705" s="415" t="s">
        <v>6344</v>
      </c>
      <c r="C1705" s="416" t="s">
        <v>98</v>
      </c>
      <c r="D1705" s="417">
        <v>2.54</v>
      </c>
      <c r="E1705" s="417">
        <v>6.8</v>
      </c>
      <c r="F1705" s="417">
        <v>9.34</v>
      </c>
    </row>
    <row r="1706" spans="1:6">
      <c r="A1706" s="409"/>
      <c r="B1706" s="413" t="s">
        <v>11364</v>
      </c>
      <c r="C1706" s="411"/>
      <c r="D1706" s="418"/>
      <c r="E1706" s="418"/>
      <c r="F1706" s="418"/>
    </row>
    <row r="1707" spans="1:6" ht="30">
      <c r="A1707" s="414">
        <v>96358</v>
      </c>
      <c r="B1707" s="415" t="s">
        <v>13335</v>
      </c>
      <c r="C1707" s="416" t="s">
        <v>98</v>
      </c>
      <c r="D1707" s="417">
        <v>86.16</v>
      </c>
      <c r="E1707" s="417">
        <v>14.8</v>
      </c>
      <c r="F1707" s="417">
        <v>100.96</v>
      </c>
    </row>
    <row r="1708" spans="1:6" ht="30">
      <c r="A1708" s="414">
        <v>96359</v>
      </c>
      <c r="B1708" s="415" t="s">
        <v>13336</v>
      </c>
      <c r="C1708" s="416" t="s">
        <v>98</v>
      </c>
      <c r="D1708" s="417">
        <v>98.990000000000009</v>
      </c>
      <c r="E1708" s="417">
        <v>17.04</v>
      </c>
      <c r="F1708" s="417">
        <v>116.03</v>
      </c>
    </row>
    <row r="1709" spans="1:6" ht="30">
      <c r="A1709" s="414">
        <v>96360</v>
      </c>
      <c r="B1709" s="415" t="s">
        <v>13337</v>
      </c>
      <c r="C1709" s="416" t="s">
        <v>98</v>
      </c>
      <c r="D1709" s="417">
        <v>120.55</v>
      </c>
      <c r="E1709" s="417">
        <v>18.73</v>
      </c>
      <c r="F1709" s="417">
        <v>139.28</v>
      </c>
    </row>
    <row r="1710" spans="1:6" ht="30">
      <c r="A1710" s="414">
        <v>96361</v>
      </c>
      <c r="B1710" s="415" t="s">
        <v>13338</v>
      </c>
      <c r="C1710" s="416" t="s">
        <v>98</v>
      </c>
      <c r="D1710" s="417">
        <v>145.97</v>
      </c>
      <c r="E1710" s="417">
        <v>22.69</v>
      </c>
      <c r="F1710" s="417">
        <v>168.66</v>
      </c>
    </row>
    <row r="1711" spans="1:6" ht="45">
      <c r="A1711" s="414">
        <v>96362</v>
      </c>
      <c r="B1711" s="415" t="s">
        <v>13339</v>
      </c>
      <c r="C1711" s="416" t="s">
        <v>98</v>
      </c>
      <c r="D1711" s="417">
        <v>110.13</v>
      </c>
      <c r="E1711" s="417">
        <v>17.39</v>
      </c>
      <c r="F1711" s="417">
        <v>127.52</v>
      </c>
    </row>
    <row r="1712" spans="1:6" ht="45">
      <c r="A1712" s="414">
        <v>96363</v>
      </c>
      <c r="B1712" s="415" t="s">
        <v>13340</v>
      </c>
      <c r="C1712" s="416" t="s">
        <v>98</v>
      </c>
      <c r="D1712" s="417">
        <v>123.08999999999999</v>
      </c>
      <c r="E1712" s="417">
        <v>20.010000000000002</v>
      </c>
      <c r="F1712" s="417">
        <v>143.1</v>
      </c>
    </row>
    <row r="1713" spans="1:6" ht="45">
      <c r="A1713" s="414">
        <v>96364</v>
      </c>
      <c r="B1713" s="415" t="s">
        <v>13341</v>
      </c>
      <c r="C1713" s="416" t="s">
        <v>98</v>
      </c>
      <c r="D1713" s="417">
        <v>144.5</v>
      </c>
      <c r="E1713" s="417">
        <v>21.34</v>
      </c>
      <c r="F1713" s="417">
        <v>165.84</v>
      </c>
    </row>
    <row r="1714" spans="1:6" ht="45">
      <c r="A1714" s="414">
        <v>96365</v>
      </c>
      <c r="B1714" s="415" t="s">
        <v>13342</v>
      </c>
      <c r="C1714" s="416" t="s">
        <v>98</v>
      </c>
      <c r="D1714" s="417">
        <v>170.05</v>
      </c>
      <c r="E1714" s="417">
        <v>25.66</v>
      </c>
      <c r="F1714" s="417">
        <v>195.71</v>
      </c>
    </row>
    <row r="1715" spans="1:6" ht="30">
      <c r="A1715" s="414">
        <v>96366</v>
      </c>
      <c r="B1715" s="415" t="s">
        <v>13343</v>
      </c>
      <c r="C1715" s="416" t="s">
        <v>98</v>
      </c>
      <c r="D1715" s="417">
        <v>134.08000000000001</v>
      </c>
      <c r="E1715" s="417">
        <v>20</v>
      </c>
      <c r="F1715" s="417">
        <v>154.08000000000001</v>
      </c>
    </row>
    <row r="1716" spans="1:6" ht="30">
      <c r="A1716" s="414">
        <v>96367</v>
      </c>
      <c r="B1716" s="415" t="s">
        <v>13344</v>
      </c>
      <c r="C1716" s="416" t="s">
        <v>98</v>
      </c>
      <c r="D1716" s="417">
        <v>147.13999999999999</v>
      </c>
      <c r="E1716" s="417">
        <v>23</v>
      </c>
      <c r="F1716" s="417">
        <v>170.14</v>
      </c>
    </row>
    <row r="1717" spans="1:6" ht="30">
      <c r="A1717" s="414">
        <v>96368</v>
      </c>
      <c r="B1717" s="415" t="s">
        <v>6345</v>
      </c>
      <c r="C1717" s="416" t="s">
        <v>98</v>
      </c>
      <c r="D1717" s="417">
        <v>168.46</v>
      </c>
      <c r="E1717" s="417">
        <v>23.94</v>
      </c>
      <c r="F1717" s="417">
        <v>192.4</v>
      </c>
    </row>
    <row r="1718" spans="1:6" ht="30">
      <c r="A1718" s="414">
        <v>96369</v>
      </c>
      <c r="B1718" s="415" t="s">
        <v>13345</v>
      </c>
      <c r="C1718" s="416" t="s">
        <v>98</v>
      </c>
      <c r="D1718" s="417">
        <v>194.12</v>
      </c>
      <c r="E1718" s="417">
        <v>28.64</v>
      </c>
      <c r="F1718" s="417">
        <v>222.76</v>
      </c>
    </row>
    <row r="1719" spans="1:6" ht="30">
      <c r="A1719" s="414">
        <v>96370</v>
      </c>
      <c r="B1719" s="415" t="s">
        <v>13346</v>
      </c>
      <c r="C1719" s="416" t="s">
        <v>98</v>
      </c>
      <c r="D1719" s="417">
        <v>60.5</v>
      </c>
      <c r="E1719" s="417">
        <v>9.86</v>
      </c>
      <c r="F1719" s="417">
        <v>70.36</v>
      </c>
    </row>
    <row r="1720" spans="1:6" ht="30">
      <c r="A1720" s="414">
        <v>96371</v>
      </c>
      <c r="B1720" s="415" t="s">
        <v>13347</v>
      </c>
      <c r="C1720" s="416" t="s">
        <v>98</v>
      </c>
      <c r="D1720" s="417">
        <v>73.25</v>
      </c>
      <c r="E1720" s="417">
        <v>11.91</v>
      </c>
      <c r="F1720" s="417">
        <v>85.16</v>
      </c>
    </row>
    <row r="1721" spans="1:6">
      <c r="A1721" s="409"/>
      <c r="B1721" s="413" t="s">
        <v>11365</v>
      </c>
      <c r="C1721" s="411"/>
      <c r="D1721" s="418"/>
      <c r="E1721" s="418"/>
      <c r="F1721" s="418"/>
    </row>
    <row r="1722" spans="1:6">
      <c r="A1722" s="414">
        <v>96373</v>
      </c>
      <c r="B1722" s="415" t="s">
        <v>6346</v>
      </c>
      <c r="C1722" s="416" t="s">
        <v>5421</v>
      </c>
      <c r="D1722" s="417">
        <v>12.41</v>
      </c>
      <c r="E1722" s="417">
        <v>1.68</v>
      </c>
      <c r="F1722" s="417">
        <v>14.09</v>
      </c>
    </row>
    <row r="1723" spans="1:6">
      <c r="A1723" s="414">
        <v>96374</v>
      </c>
      <c r="B1723" s="415" t="s">
        <v>6347</v>
      </c>
      <c r="C1723" s="416" t="s">
        <v>5421</v>
      </c>
      <c r="D1723" s="417">
        <v>35.119999999999997</v>
      </c>
      <c r="E1723" s="417">
        <v>2.29</v>
      </c>
      <c r="F1723" s="417">
        <v>37.409999999999997</v>
      </c>
    </row>
    <row r="1724" spans="1:6">
      <c r="A1724" s="409"/>
      <c r="B1724" s="413" t="s">
        <v>6348</v>
      </c>
      <c r="C1724" s="411"/>
      <c r="D1724" s="418"/>
      <c r="E1724" s="418"/>
      <c r="F1724" s="418"/>
    </row>
    <row r="1725" spans="1:6">
      <c r="A1725" s="414">
        <v>102235</v>
      </c>
      <c r="B1725" s="415" t="s">
        <v>6349</v>
      </c>
      <c r="C1725" s="416" t="s">
        <v>98</v>
      </c>
      <c r="D1725" s="417">
        <v>471.47</v>
      </c>
      <c r="E1725" s="417">
        <v>63.15</v>
      </c>
      <c r="F1725" s="417">
        <v>534.62</v>
      </c>
    </row>
    <row r="1726" spans="1:6" ht="30">
      <c r="A1726" s="414">
        <v>102253</v>
      </c>
      <c r="B1726" s="415" t="s">
        <v>6350</v>
      </c>
      <c r="C1726" s="416" t="s">
        <v>98</v>
      </c>
      <c r="D1726" s="417">
        <v>770.52</v>
      </c>
      <c r="E1726" s="417">
        <v>85.74</v>
      </c>
      <c r="F1726" s="417">
        <v>856.26</v>
      </c>
    </row>
    <row r="1727" spans="1:6" ht="30">
      <c r="A1727" s="414">
        <v>102254</v>
      </c>
      <c r="B1727" s="415" t="s">
        <v>6351</v>
      </c>
      <c r="C1727" s="416" t="s">
        <v>98</v>
      </c>
      <c r="D1727" s="417">
        <v>850.49</v>
      </c>
      <c r="E1727" s="417">
        <v>85.74</v>
      </c>
      <c r="F1727" s="417">
        <v>936.23</v>
      </c>
    </row>
    <row r="1728" spans="1:6" ht="30">
      <c r="A1728" s="414">
        <v>102257</v>
      </c>
      <c r="B1728" s="415" t="s">
        <v>6352</v>
      </c>
      <c r="C1728" s="416" t="s">
        <v>98</v>
      </c>
      <c r="D1728" s="417">
        <v>288.70999999999998</v>
      </c>
      <c r="E1728" s="417">
        <v>77.23</v>
      </c>
      <c r="F1728" s="417">
        <v>365.94</v>
      </c>
    </row>
    <row r="1729" spans="1:6" ht="30">
      <c r="A1729" s="414">
        <v>102255</v>
      </c>
      <c r="B1729" s="415" t="s">
        <v>6353</v>
      </c>
      <c r="C1729" s="416" t="s">
        <v>98</v>
      </c>
      <c r="D1729" s="417">
        <v>738.71</v>
      </c>
      <c r="E1729" s="417">
        <v>165.68</v>
      </c>
      <c r="F1729" s="417">
        <v>904.39</v>
      </c>
    </row>
    <row r="1730" spans="1:6" ht="30">
      <c r="A1730" s="414">
        <v>102256</v>
      </c>
      <c r="B1730" s="415" t="s">
        <v>6354</v>
      </c>
      <c r="C1730" s="416" t="s">
        <v>98</v>
      </c>
      <c r="D1730" s="417">
        <v>921.18</v>
      </c>
      <c r="E1730" s="417">
        <v>193.67</v>
      </c>
      <c r="F1730" s="417">
        <v>1114.8499999999999</v>
      </c>
    </row>
    <row r="1731" spans="1:6" ht="30">
      <c r="A1731" s="414">
        <v>102258</v>
      </c>
      <c r="B1731" s="415" t="s">
        <v>6355</v>
      </c>
      <c r="C1731" s="416" t="s">
        <v>98</v>
      </c>
      <c r="D1731" s="417">
        <v>277.68999999999994</v>
      </c>
      <c r="E1731" s="417">
        <v>150.52000000000001</v>
      </c>
      <c r="F1731" s="417">
        <v>428.21</v>
      </c>
    </row>
    <row r="1732" spans="1:6">
      <c r="A1732" s="409"/>
      <c r="B1732" s="413" t="s">
        <v>6356</v>
      </c>
      <c r="C1732" s="411"/>
      <c r="D1732" s="418"/>
      <c r="E1732" s="418"/>
      <c r="F1732" s="418"/>
    </row>
    <row r="1733" spans="1:6" ht="15.75">
      <c r="A1733" s="409"/>
      <c r="B1733" s="410" t="s">
        <v>11366</v>
      </c>
      <c r="C1733" s="411"/>
      <c r="D1733" s="418"/>
      <c r="E1733" s="418"/>
      <c r="F1733" s="418"/>
    </row>
    <row r="1734" spans="1:6">
      <c r="A1734" s="409"/>
      <c r="B1734" s="413" t="s">
        <v>11367</v>
      </c>
      <c r="C1734" s="411"/>
      <c r="D1734" s="418"/>
      <c r="E1734" s="418"/>
      <c r="F1734" s="418"/>
    </row>
    <row r="1735" spans="1:6" ht="30">
      <c r="A1735" s="414">
        <v>97650</v>
      </c>
      <c r="B1735" s="415" t="s">
        <v>6357</v>
      </c>
      <c r="C1735" s="416" t="s">
        <v>98</v>
      </c>
      <c r="D1735" s="417">
        <v>2.3899999999999997</v>
      </c>
      <c r="E1735" s="417">
        <v>6.22</v>
      </c>
      <c r="F1735" s="417">
        <v>8.61</v>
      </c>
    </row>
    <row r="1736" spans="1:6" ht="30">
      <c r="A1736" s="414">
        <v>97651</v>
      </c>
      <c r="B1736" s="415" t="s">
        <v>6358</v>
      </c>
      <c r="C1736" s="416" t="s">
        <v>5390</v>
      </c>
      <c r="D1736" s="417">
        <v>26.759999999999991</v>
      </c>
      <c r="E1736" s="417">
        <v>68.540000000000006</v>
      </c>
      <c r="F1736" s="417">
        <v>95.3</v>
      </c>
    </row>
    <row r="1737" spans="1:6" ht="30">
      <c r="A1737" s="414">
        <v>97652</v>
      </c>
      <c r="B1737" s="415" t="s">
        <v>6359</v>
      </c>
      <c r="C1737" s="416" t="s">
        <v>5390</v>
      </c>
      <c r="D1737" s="417">
        <v>60.69</v>
      </c>
      <c r="E1737" s="417">
        <v>155.36000000000001</v>
      </c>
      <c r="F1737" s="417">
        <v>216.05</v>
      </c>
    </row>
    <row r="1738" spans="1:6" ht="30">
      <c r="A1738" s="414">
        <v>97655</v>
      </c>
      <c r="B1738" s="415" t="s">
        <v>6360</v>
      </c>
      <c r="C1738" s="416" t="s">
        <v>98</v>
      </c>
      <c r="D1738" s="417">
        <v>19.809999999999999</v>
      </c>
      <c r="E1738" s="417">
        <v>13.95</v>
      </c>
      <c r="F1738" s="417">
        <v>33.76</v>
      </c>
    </row>
    <row r="1739" spans="1:6" ht="30">
      <c r="A1739" s="414">
        <v>97656</v>
      </c>
      <c r="B1739" s="415" t="s">
        <v>6361</v>
      </c>
      <c r="C1739" s="416" t="s">
        <v>5390</v>
      </c>
      <c r="D1739" s="417">
        <v>170.76000000000002</v>
      </c>
      <c r="E1739" s="417">
        <v>148.15</v>
      </c>
      <c r="F1739" s="417">
        <v>318.91000000000003</v>
      </c>
    </row>
    <row r="1740" spans="1:6" ht="30">
      <c r="A1740" s="414">
        <v>97657</v>
      </c>
      <c r="B1740" s="415" t="s">
        <v>6362</v>
      </c>
      <c r="C1740" s="416" t="s">
        <v>5390</v>
      </c>
      <c r="D1740" s="417">
        <v>338.5</v>
      </c>
      <c r="E1740" s="417">
        <v>293.60000000000002</v>
      </c>
      <c r="F1740" s="417">
        <v>632.1</v>
      </c>
    </row>
    <row r="1741" spans="1:6" ht="30">
      <c r="A1741" s="414">
        <v>97653</v>
      </c>
      <c r="B1741" s="415" t="s">
        <v>6363</v>
      </c>
      <c r="C1741" s="416" t="s">
        <v>5390</v>
      </c>
      <c r="D1741" s="417">
        <v>97.610000000000014</v>
      </c>
      <c r="E1741" s="417">
        <v>50.82</v>
      </c>
      <c r="F1741" s="417">
        <v>148.43</v>
      </c>
    </row>
    <row r="1742" spans="1:6" ht="30">
      <c r="A1742" s="414">
        <v>97654</v>
      </c>
      <c r="B1742" s="415" t="s">
        <v>6364</v>
      </c>
      <c r="C1742" s="416" t="s">
        <v>5390</v>
      </c>
      <c r="D1742" s="417">
        <v>106.89999999999999</v>
      </c>
      <c r="E1742" s="417">
        <v>74.58</v>
      </c>
      <c r="F1742" s="417">
        <v>181.48</v>
      </c>
    </row>
    <row r="1743" spans="1:6" ht="30">
      <c r="A1743" s="414">
        <v>97658</v>
      </c>
      <c r="B1743" s="415" t="s">
        <v>6365</v>
      </c>
      <c r="C1743" s="416" t="s">
        <v>5390</v>
      </c>
      <c r="D1743" s="417">
        <v>139.87</v>
      </c>
      <c r="E1743" s="417">
        <v>86.54</v>
      </c>
      <c r="F1743" s="417">
        <v>226.41</v>
      </c>
    </row>
    <row r="1744" spans="1:6" ht="30">
      <c r="A1744" s="414">
        <v>97659</v>
      </c>
      <c r="B1744" s="415" t="s">
        <v>6366</v>
      </c>
      <c r="C1744" s="416" t="s">
        <v>5390</v>
      </c>
      <c r="D1744" s="417">
        <v>180.15</v>
      </c>
      <c r="E1744" s="417">
        <v>130.71</v>
      </c>
      <c r="F1744" s="417">
        <v>310.86</v>
      </c>
    </row>
    <row r="1745" spans="1:6" ht="30">
      <c r="A1745" s="414">
        <v>100388</v>
      </c>
      <c r="B1745" s="415" t="s">
        <v>6367</v>
      </c>
      <c r="C1745" s="416" t="s">
        <v>98</v>
      </c>
      <c r="D1745" s="417">
        <v>14.820000000000002</v>
      </c>
      <c r="E1745" s="417">
        <v>9.19</v>
      </c>
      <c r="F1745" s="417">
        <v>24.01</v>
      </c>
    </row>
    <row r="1746" spans="1:6" ht="30">
      <c r="A1746" s="414">
        <v>100389</v>
      </c>
      <c r="B1746" s="415" t="s">
        <v>6368</v>
      </c>
      <c r="C1746" s="416" t="s">
        <v>98</v>
      </c>
      <c r="D1746" s="417">
        <v>11.19</v>
      </c>
      <c r="E1746" s="417">
        <v>9.9700000000000006</v>
      </c>
      <c r="F1746" s="417">
        <v>21.16</v>
      </c>
    </row>
    <row r="1747" spans="1:6" ht="30">
      <c r="A1747" s="414">
        <v>100390</v>
      </c>
      <c r="B1747" s="415" t="s">
        <v>6369</v>
      </c>
      <c r="C1747" s="416" t="s">
        <v>98</v>
      </c>
      <c r="D1747" s="417">
        <v>15.990000000000002</v>
      </c>
      <c r="E1747" s="417">
        <v>12.54</v>
      </c>
      <c r="F1747" s="417">
        <v>28.53</v>
      </c>
    </row>
    <row r="1748" spans="1:6" ht="30">
      <c r="A1748" s="414">
        <v>100391</v>
      </c>
      <c r="B1748" s="415" t="s">
        <v>6370</v>
      </c>
      <c r="C1748" s="416" t="s">
        <v>98</v>
      </c>
      <c r="D1748" s="417">
        <v>11.99</v>
      </c>
      <c r="E1748" s="417">
        <v>12.17</v>
      </c>
      <c r="F1748" s="417">
        <v>24.16</v>
      </c>
    </row>
    <row r="1749" spans="1:6" ht="30">
      <c r="A1749" s="414">
        <v>100392</v>
      </c>
      <c r="B1749" s="415" t="s">
        <v>6371</v>
      </c>
      <c r="C1749" s="416" t="s">
        <v>98</v>
      </c>
      <c r="D1749" s="417">
        <v>11.729999999999999</v>
      </c>
      <c r="E1749" s="417">
        <v>7.17</v>
      </c>
      <c r="F1749" s="417">
        <v>18.899999999999999</v>
      </c>
    </row>
    <row r="1750" spans="1:6" ht="30">
      <c r="A1750" s="414">
        <v>100393</v>
      </c>
      <c r="B1750" s="415" t="s">
        <v>6372</v>
      </c>
      <c r="C1750" s="416" t="s">
        <v>98</v>
      </c>
      <c r="D1750" s="417">
        <v>12.989999999999998</v>
      </c>
      <c r="E1750" s="417">
        <v>11.3</v>
      </c>
      <c r="F1750" s="417">
        <v>24.29</v>
      </c>
    </row>
    <row r="1751" spans="1:6" ht="30">
      <c r="A1751" s="414">
        <v>100394</v>
      </c>
      <c r="B1751" s="415" t="s">
        <v>6373</v>
      </c>
      <c r="C1751" s="416" t="s">
        <v>98</v>
      </c>
      <c r="D1751" s="417">
        <v>12.649999999999999</v>
      </c>
      <c r="E1751" s="417">
        <v>9.8000000000000007</v>
      </c>
      <c r="F1751" s="417">
        <v>22.45</v>
      </c>
    </row>
    <row r="1752" spans="1:6" ht="30">
      <c r="A1752" s="414">
        <v>100395</v>
      </c>
      <c r="B1752" s="415" t="s">
        <v>6374</v>
      </c>
      <c r="C1752" s="416" t="s">
        <v>98</v>
      </c>
      <c r="D1752" s="417">
        <v>14.169999999999998</v>
      </c>
      <c r="E1752" s="417">
        <v>14.64</v>
      </c>
      <c r="F1752" s="417">
        <v>28.81</v>
      </c>
    </row>
    <row r="1753" spans="1:6" ht="30">
      <c r="A1753" s="414">
        <v>100328</v>
      </c>
      <c r="B1753" s="415" t="s">
        <v>6375</v>
      </c>
      <c r="C1753" s="416" t="s">
        <v>98</v>
      </c>
      <c r="D1753" s="417">
        <v>8.34</v>
      </c>
      <c r="E1753" s="417">
        <v>7.3</v>
      </c>
      <c r="F1753" s="417">
        <v>15.64</v>
      </c>
    </row>
    <row r="1754" spans="1:6" ht="30">
      <c r="A1754" s="414">
        <v>100329</v>
      </c>
      <c r="B1754" s="415" t="s">
        <v>6376</v>
      </c>
      <c r="C1754" s="416" t="s">
        <v>98</v>
      </c>
      <c r="D1754" s="417">
        <v>9.4400000000000013</v>
      </c>
      <c r="E1754" s="417">
        <v>10.27</v>
      </c>
      <c r="F1754" s="417">
        <v>19.71</v>
      </c>
    </row>
    <row r="1755" spans="1:6" ht="30">
      <c r="A1755" s="414">
        <v>100330</v>
      </c>
      <c r="B1755" s="415" t="s">
        <v>6377</v>
      </c>
      <c r="C1755" s="416" t="s">
        <v>98</v>
      </c>
      <c r="D1755" s="417">
        <v>11.4</v>
      </c>
      <c r="E1755" s="417">
        <v>9.81</v>
      </c>
      <c r="F1755" s="417">
        <v>21.21</v>
      </c>
    </row>
    <row r="1756" spans="1:6" ht="30">
      <c r="A1756" s="414">
        <v>100331</v>
      </c>
      <c r="B1756" s="415" t="s">
        <v>6378</v>
      </c>
      <c r="C1756" s="416" t="s">
        <v>98</v>
      </c>
      <c r="D1756" s="417">
        <v>13.26</v>
      </c>
      <c r="E1756" s="417">
        <v>14.9</v>
      </c>
      <c r="F1756" s="417">
        <v>28.16</v>
      </c>
    </row>
    <row r="1757" spans="1:6">
      <c r="A1757" s="409"/>
      <c r="B1757" s="413" t="s">
        <v>11368</v>
      </c>
      <c r="C1757" s="411"/>
      <c r="D1757" s="418"/>
      <c r="E1757" s="418"/>
      <c r="F1757" s="418"/>
    </row>
    <row r="1758" spans="1:6" ht="30">
      <c r="A1758" s="414">
        <v>92545</v>
      </c>
      <c r="B1758" s="415" t="s">
        <v>6379</v>
      </c>
      <c r="C1758" s="416" t="s">
        <v>5390</v>
      </c>
      <c r="D1758" s="417">
        <v>906.66000000000008</v>
      </c>
      <c r="E1758" s="417">
        <v>342.34</v>
      </c>
      <c r="F1758" s="417">
        <v>1249</v>
      </c>
    </row>
    <row r="1759" spans="1:6" ht="30">
      <c r="A1759" s="414">
        <v>92546</v>
      </c>
      <c r="B1759" s="415" t="s">
        <v>6380</v>
      </c>
      <c r="C1759" s="416" t="s">
        <v>5390</v>
      </c>
      <c r="D1759" s="417">
        <v>1089.67</v>
      </c>
      <c r="E1759" s="417">
        <v>450.14</v>
      </c>
      <c r="F1759" s="417">
        <v>1539.81</v>
      </c>
    </row>
    <row r="1760" spans="1:6" ht="30">
      <c r="A1760" s="414">
        <v>92547</v>
      </c>
      <c r="B1760" s="415" t="s">
        <v>6381</v>
      </c>
      <c r="C1760" s="416" t="s">
        <v>5390</v>
      </c>
      <c r="D1760" s="417">
        <v>1182.17</v>
      </c>
      <c r="E1760" s="417">
        <v>450.14</v>
      </c>
      <c r="F1760" s="417">
        <v>1632.31</v>
      </c>
    </row>
    <row r="1761" spans="1:6" ht="30">
      <c r="A1761" s="414">
        <v>92548</v>
      </c>
      <c r="B1761" s="415" t="s">
        <v>6382</v>
      </c>
      <c r="C1761" s="416" t="s">
        <v>5390</v>
      </c>
      <c r="D1761" s="417">
        <v>1311.87</v>
      </c>
      <c r="E1761" s="417">
        <v>507.65</v>
      </c>
      <c r="F1761" s="417">
        <v>1819.52</v>
      </c>
    </row>
    <row r="1762" spans="1:6" ht="30">
      <c r="A1762" s="414">
        <v>92549</v>
      </c>
      <c r="B1762" s="415" t="s">
        <v>6383</v>
      </c>
      <c r="C1762" s="416" t="s">
        <v>5390</v>
      </c>
      <c r="D1762" s="417">
        <v>1553.2099999999998</v>
      </c>
      <c r="E1762" s="417">
        <v>723.26</v>
      </c>
      <c r="F1762" s="417">
        <v>2276.4699999999998</v>
      </c>
    </row>
    <row r="1763" spans="1:6" ht="30">
      <c r="A1763" s="414">
        <v>92550</v>
      </c>
      <c r="B1763" s="415" t="s">
        <v>6384</v>
      </c>
      <c r="C1763" s="416" t="s">
        <v>5390</v>
      </c>
      <c r="D1763" s="417">
        <v>1995.3999999999999</v>
      </c>
      <c r="E1763" s="417">
        <v>778.99</v>
      </c>
      <c r="F1763" s="417">
        <v>2774.39</v>
      </c>
    </row>
    <row r="1764" spans="1:6" ht="30">
      <c r="A1764" s="414">
        <v>92551</v>
      </c>
      <c r="B1764" s="415" t="s">
        <v>6385</v>
      </c>
      <c r="C1764" s="416" t="s">
        <v>5390</v>
      </c>
      <c r="D1764" s="417">
        <v>2114.5500000000002</v>
      </c>
      <c r="E1764" s="417">
        <v>778.99</v>
      </c>
      <c r="F1764" s="417">
        <v>2893.54</v>
      </c>
    </row>
    <row r="1765" spans="1:6" ht="30">
      <c r="A1765" s="414">
        <v>92552</v>
      </c>
      <c r="B1765" s="415" t="s">
        <v>6386</v>
      </c>
      <c r="C1765" s="416" t="s">
        <v>5390</v>
      </c>
      <c r="D1765" s="417">
        <v>2281.54</v>
      </c>
      <c r="E1765" s="417">
        <v>868.75</v>
      </c>
      <c r="F1765" s="417">
        <v>3150.29</v>
      </c>
    </row>
    <row r="1766" spans="1:6" ht="30">
      <c r="A1766" s="414">
        <v>92553</v>
      </c>
      <c r="B1766" s="415" t="s">
        <v>6387</v>
      </c>
      <c r="C1766" s="416" t="s">
        <v>5390</v>
      </c>
      <c r="D1766" s="417">
        <v>2534.12</v>
      </c>
      <c r="E1766" s="417">
        <v>1084.3599999999999</v>
      </c>
      <c r="F1766" s="417">
        <v>3618.48</v>
      </c>
    </row>
    <row r="1767" spans="1:6" ht="30">
      <c r="A1767" s="414">
        <v>92554</v>
      </c>
      <c r="B1767" s="415" t="s">
        <v>6388</v>
      </c>
      <c r="C1767" s="416" t="s">
        <v>5390</v>
      </c>
      <c r="D1767" s="417">
        <v>2670.82</v>
      </c>
      <c r="E1767" s="417">
        <v>1084.3499999999999</v>
      </c>
      <c r="F1767" s="417">
        <v>3755.17</v>
      </c>
    </row>
    <row r="1768" spans="1:6" ht="45">
      <c r="A1768" s="414">
        <v>92555</v>
      </c>
      <c r="B1768" s="415" t="s">
        <v>6389</v>
      </c>
      <c r="C1768" s="416" t="s">
        <v>5390</v>
      </c>
      <c r="D1768" s="417">
        <v>888.37000000000012</v>
      </c>
      <c r="E1768" s="417">
        <v>342.34</v>
      </c>
      <c r="F1768" s="417">
        <v>1230.71</v>
      </c>
    </row>
    <row r="1769" spans="1:6" ht="45">
      <c r="A1769" s="414">
        <v>92556</v>
      </c>
      <c r="B1769" s="415" t="s">
        <v>6390</v>
      </c>
      <c r="C1769" s="416" t="s">
        <v>5390</v>
      </c>
      <c r="D1769" s="417">
        <v>1057.6199999999999</v>
      </c>
      <c r="E1769" s="417">
        <v>450.14</v>
      </c>
      <c r="F1769" s="417">
        <v>1507.76</v>
      </c>
    </row>
    <row r="1770" spans="1:6" ht="45">
      <c r="A1770" s="414">
        <v>92557</v>
      </c>
      <c r="B1770" s="415" t="s">
        <v>6391</v>
      </c>
      <c r="C1770" s="416" t="s">
        <v>5390</v>
      </c>
      <c r="D1770" s="417">
        <v>1150.1100000000001</v>
      </c>
      <c r="E1770" s="417">
        <v>450.14</v>
      </c>
      <c r="F1770" s="417">
        <v>1600.25</v>
      </c>
    </row>
    <row r="1771" spans="1:6" ht="45">
      <c r="A1771" s="414">
        <v>92558</v>
      </c>
      <c r="B1771" s="415" t="s">
        <v>6392</v>
      </c>
      <c r="C1771" s="416" t="s">
        <v>5390</v>
      </c>
      <c r="D1771" s="417">
        <v>1293.5700000000002</v>
      </c>
      <c r="E1771" s="417">
        <v>507.65</v>
      </c>
      <c r="F1771" s="417">
        <v>1801.22</v>
      </c>
    </row>
    <row r="1772" spans="1:6" ht="45">
      <c r="A1772" s="414">
        <v>92559</v>
      </c>
      <c r="B1772" s="415" t="s">
        <v>6393</v>
      </c>
      <c r="C1772" s="416" t="s">
        <v>5390</v>
      </c>
      <c r="D1772" s="417">
        <v>1519.14</v>
      </c>
      <c r="E1772" s="417">
        <v>723.26</v>
      </c>
      <c r="F1772" s="417">
        <v>2242.4</v>
      </c>
    </row>
    <row r="1773" spans="1:6" ht="45">
      <c r="A1773" s="414">
        <v>92560</v>
      </c>
      <c r="B1773" s="415" t="s">
        <v>6394</v>
      </c>
      <c r="C1773" s="416" t="s">
        <v>5390</v>
      </c>
      <c r="D1773" s="417">
        <v>1948.9999999999998</v>
      </c>
      <c r="E1773" s="417">
        <v>778.99</v>
      </c>
      <c r="F1773" s="417">
        <v>2727.99</v>
      </c>
    </row>
    <row r="1774" spans="1:6" ht="45">
      <c r="A1774" s="414">
        <v>92561</v>
      </c>
      <c r="B1774" s="415" t="s">
        <v>6395</v>
      </c>
      <c r="C1774" s="416" t="s">
        <v>5390</v>
      </c>
      <c r="D1774" s="417">
        <v>2069.3999999999996</v>
      </c>
      <c r="E1774" s="417">
        <v>778.99</v>
      </c>
      <c r="F1774" s="417">
        <v>2848.39</v>
      </c>
    </row>
    <row r="1775" spans="1:6" ht="45">
      <c r="A1775" s="414">
        <v>92562</v>
      </c>
      <c r="B1775" s="415" t="s">
        <v>6396</v>
      </c>
      <c r="C1775" s="416" t="s">
        <v>5390</v>
      </c>
      <c r="D1775" s="417">
        <v>2204.34</v>
      </c>
      <c r="E1775" s="417">
        <v>868.75</v>
      </c>
      <c r="F1775" s="417">
        <v>3073.09</v>
      </c>
    </row>
    <row r="1776" spans="1:6" ht="45">
      <c r="A1776" s="414">
        <v>92563</v>
      </c>
      <c r="B1776" s="415" t="s">
        <v>6397</v>
      </c>
      <c r="C1776" s="416" t="s">
        <v>5390</v>
      </c>
      <c r="D1776" s="417">
        <v>2443.84</v>
      </c>
      <c r="E1776" s="417">
        <v>1084.3599999999999</v>
      </c>
      <c r="F1776" s="417">
        <v>3528.2</v>
      </c>
    </row>
    <row r="1777" spans="1:6" ht="45">
      <c r="A1777" s="414">
        <v>92564</v>
      </c>
      <c r="B1777" s="415" t="s">
        <v>6398</v>
      </c>
      <c r="C1777" s="416" t="s">
        <v>5390</v>
      </c>
      <c r="D1777" s="417">
        <v>2560.2300000000005</v>
      </c>
      <c r="E1777" s="417">
        <v>1084.3599999999999</v>
      </c>
      <c r="F1777" s="417">
        <v>3644.59</v>
      </c>
    </row>
    <row r="1778" spans="1:6">
      <c r="A1778" s="409"/>
      <c r="B1778" s="413" t="s">
        <v>11369</v>
      </c>
      <c r="C1778" s="411"/>
      <c r="D1778" s="418"/>
      <c r="E1778" s="418"/>
      <c r="F1778" s="418"/>
    </row>
    <row r="1779" spans="1:6" ht="30">
      <c r="A1779" s="414">
        <v>100357</v>
      </c>
      <c r="B1779" s="415" t="s">
        <v>6399</v>
      </c>
      <c r="C1779" s="416" t="s">
        <v>5390</v>
      </c>
      <c r="D1779" s="417">
        <v>958.69</v>
      </c>
      <c r="E1779" s="417">
        <v>342.34</v>
      </c>
      <c r="F1779" s="417">
        <v>1301.03</v>
      </c>
    </row>
    <row r="1780" spans="1:6" ht="30">
      <c r="A1780" s="414">
        <v>100358</v>
      </c>
      <c r="B1780" s="415" t="s">
        <v>6400</v>
      </c>
      <c r="C1780" s="416" t="s">
        <v>5390</v>
      </c>
      <c r="D1780" s="417">
        <v>1206.8499999999999</v>
      </c>
      <c r="E1780" s="417">
        <v>557.96</v>
      </c>
      <c r="F1780" s="417">
        <v>1764.81</v>
      </c>
    </row>
    <row r="1781" spans="1:6" ht="30">
      <c r="A1781" s="414">
        <v>100359</v>
      </c>
      <c r="B1781" s="415" t="s">
        <v>6401</v>
      </c>
      <c r="C1781" s="416" t="s">
        <v>5390</v>
      </c>
      <c r="D1781" s="417">
        <v>1301.5999999999999</v>
      </c>
      <c r="E1781" s="417">
        <v>557.96</v>
      </c>
      <c r="F1781" s="417">
        <v>1859.56</v>
      </c>
    </row>
    <row r="1782" spans="1:6" ht="30">
      <c r="A1782" s="414">
        <v>100360</v>
      </c>
      <c r="B1782" s="415" t="s">
        <v>6402</v>
      </c>
      <c r="C1782" s="416" t="s">
        <v>5390</v>
      </c>
      <c r="D1782" s="417">
        <v>1450.5800000000002</v>
      </c>
      <c r="E1782" s="417">
        <v>615.47</v>
      </c>
      <c r="F1782" s="417">
        <v>2066.0500000000002</v>
      </c>
    </row>
    <row r="1783" spans="1:6" ht="30">
      <c r="A1783" s="414">
        <v>100361</v>
      </c>
      <c r="B1783" s="415" t="s">
        <v>6403</v>
      </c>
      <c r="C1783" s="416" t="s">
        <v>5390</v>
      </c>
      <c r="D1783" s="417">
        <v>1739.35</v>
      </c>
      <c r="E1783" s="417">
        <v>831.06</v>
      </c>
      <c r="F1783" s="417">
        <v>2570.41</v>
      </c>
    </row>
    <row r="1784" spans="1:6" ht="30">
      <c r="A1784" s="414">
        <v>100362</v>
      </c>
      <c r="B1784" s="415" t="s">
        <v>6404</v>
      </c>
      <c r="C1784" s="416" t="s">
        <v>5390</v>
      </c>
      <c r="D1784" s="417">
        <v>2479.7200000000003</v>
      </c>
      <c r="E1784" s="417">
        <v>886.79</v>
      </c>
      <c r="F1784" s="417">
        <v>3366.51</v>
      </c>
    </row>
    <row r="1785" spans="1:6" ht="30">
      <c r="A1785" s="414">
        <v>100363</v>
      </c>
      <c r="B1785" s="415" t="s">
        <v>6405</v>
      </c>
      <c r="C1785" s="416" t="s">
        <v>5390</v>
      </c>
      <c r="D1785" s="417">
        <v>2594.87</v>
      </c>
      <c r="E1785" s="417">
        <v>886.79</v>
      </c>
      <c r="F1785" s="417">
        <v>3481.66</v>
      </c>
    </row>
    <row r="1786" spans="1:6" ht="30">
      <c r="A1786" s="414">
        <v>100364</v>
      </c>
      <c r="B1786" s="415" t="s">
        <v>6406</v>
      </c>
      <c r="C1786" s="416" t="s">
        <v>5390</v>
      </c>
      <c r="D1786" s="417">
        <v>2810.81</v>
      </c>
      <c r="E1786" s="417">
        <v>976.54</v>
      </c>
      <c r="F1786" s="417">
        <v>3787.35</v>
      </c>
    </row>
    <row r="1787" spans="1:6" ht="30">
      <c r="A1787" s="414">
        <v>100365</v>
      </c>
      <c r="B1787" s="415" t="s">
        <v>6407</v>
      </c>
      <c r="C1787" s="416" t="s">
        <v>5390</v>
      </c>
      <c r="D1787" s="417">
        <v>3169.17</v>
      </c>
      <c r="E1787" s="417">
        <v>1192.17</v>
      </c>
      <c r="F1787" s="417">
        <v>4361.34</v>
      </c>
    </row>
    <row r="1788" spans="1:6" ht="30">
      <c r="A1788" s="414">
        <v>100366</v>
      </c>
      <c r="B1788" s="415" t="s">
        <v>6408</v>
      </c>
      <c r="C1788" s="416" t="s">
        <v>5390</v>
      </c>
      <c r="D1788" s="417">
        <v>3480.7700000000004</v>
      </c>
      <c r="E1788" s="417">
        <v>1192.1600000000001</v>
      </c>
      <c r="F1788" s="417">
        <v>4672.93</v>
      </c>
    </row>
    <row r="1789" spans="1:6" ht="45">
      <c r="A1789" s="414">
        <v>100367</v>
      </c>
      <c r="B1789" s="415" t="s">
        <v>6409</v>
      </c>
      <c r="C1789" s="416" t="s">
        <v>5390</v>
      </c>
      <c r="D1789" s="417">
        <v>922.10000000000014</v>
      </c>
      <c r="E1789" s="417">
        <v>342.34</v>
      </c>
      <c r="F1789" s="417">
        <v>1264.44</v>
      </c>
    </row>
    <row r="1790" spans="1:6" ht="45">
      <c r="A1790" s="414">
        <v>100368</v>
      </c>
      <c r="B1790" s="415" t="s">
        <v>6410</v>
      </c>
      <c r="C1790" s="416" t="s">
        <v>5390</v>
      </c>
      <c r="D1790" s="417">
        <v>1161.7</v>
      </c>
      <c r="E1790" s="417">
        <v>557.96</v>
      </c>
      <c r="F1790" s="417">
        <v>1719.66</v>
      </c>
    </row>
    <row r="1791" spans="1:6" ht="45">
      <c r="A1791" s="414">
        <v>100369</v>
      </c>
      <c r="B1791" s="415" t="s">
        <v>6411</v>
      </c>
      <c r="C1791" s="416" t="s">
        <v>5390</v>
      </c>
      <c r="D1791" s="417">
        <v>1256.46</v>
      </c>
      <c r="E1791" s="417">
        <v>557.96</v>
      </c>
      <c r="F1791" s="417">
        <v>1814.42</v>
      </c>
    </row>
    <row r="1792" spans="1:6" ht="45">
      <c r="A1792" s="414">
        <v>100370</v>
      </c>
      <c r="B1792" s="415" t="s">
        <v>6412</v>
      </c>
      <c r="C1792" s="416" t="s">
        <v>5390</v>
      </c>
      <c r="D1792" s="417">
        <v>1545.2799999999997</v>
      </c>
      <c r="E1792" s="417">
        <v>615.46</v>
      </c>
      <c r="F1792" s="417">
        <v>2160.7399999999998</v>
      </c>
    </row>
    <row r="1793" spans="1:6" ht="45">
      <c r="A1793" s="414">
        <v>100371</v>
      </c>
      <c r="B1793" s="415" t="s">
        <v>6413</v>
      </c>
      <c r="C1793" s="416" t="s">
        <v>5390</v>
      </c>
      <c r="D1793" s="417">
        <v>1618.96</v>
      </c>
      <c r="E1793" s="417">
        <v>831.06</v>
      </c>
      <c r="F1793" s="417">
        <v>2450.02</v>
      </c>
    </row>
    <row r="1794" spans="1:6" ht="45">
      <c r="A1794" s="414">
        <v>100372</v>
      </c>
      <c r="B1794" s="415" t="s">
        <v>6414</v>
      </c>
      <c r="C1794" s="416" t="s">
        <v>5390</v>
      </c>
      <c r="D1794" s="417">
        <v>2273.46</v>
      </c>
      <c r="E1794" s="417">
        <v>886.79</v>
      </c>
      <c r="F1794" s="417">
        <v>3160.25</v>
      </c>
    </row>
    <row r="1795" spans="1:6" ht="45">
      <c r="A1795" s="414">
        <v>100373</v>
      </c>
      <c r="B1795" s="415" t="s">
        <v>6415</v>
      </c>
      <c r="C1795" s="416" t="s">
        <v>5390</v>
      </c>
      <c r="D1795" s="417">
        <v>2388.33</v>
      </c>
      <c r="E1795" s="417">
        <v>886.79</v>
      </c>
      <c r="F1795" s="417">
        <v>3275.12</v>
      </c>
    </row>
    <row r="1796" spans="1:6" ht="45">
      <c r="A1796" s="414">
        <v>100374</v>
      </c>
      <c r="B1796" s="415" t="s">
        <v>6416</v>
      </c>
      <c r="C1796" s="416" t="s">
        <v>5390</v>
      </c>
      <c r="D1796" s="417">
        <v>2539.2799999999997</v>
      </c>
      <c r="E1796" s="417">
        <v>976.55</v>
      </c>
      <c r="F1796" s="417">
        <v>3515.83</v>
      </c>
    </row>
    <row r="1797" spans="1:6" ht="45">
      <c r="A1797" s="414">
        <v>100375</v>
      </c>
      <c r="B1797" s="415" t="s">
        <v>6417</v>
      </c>
      <c r="C1797" s="416" t="s">
        <v>5390</v>
      </c>
      <c r="D1797" s="417">
        <v>2764</v>
      </c>
      <c r="E1797" s="417">
        <v>1192.18</v>
      </c>
      <c r="F1797" s="417">
        <v>3956.18</v>
      </c>
    </row>
    <row r="1798" spans="1:6" ht="45">
      <c r="A1798" s="414">
        <v>100376</v>
      </c>
      <c r="B1798" s="415" t="s">
        <v>6418</v>
      </c>
      <c r="C1798" s="416" t="s">
        <v>5390</v>
      </c>
      <c r="D1798" s="417">
        <v>2674.41</v>
      </c>
      <c r="E1798" s="417">
        <v>1192.18</v>
      </c>
      <c r="F1798" s="417">
        <v>3866.59</v>
      </c>
    </row>
    <row r="1799" spans="1:6">
      <c r="A1799" s="409"/>
      <c r="B1799" s="413" t="s">
        <v>11369</v>
      </c>
      <c r="C1799" s="411"/>
      <c r="D1799" s="418"/>
      <c r="E1799" s="418"/>
      <c r="F1799" s="418"/>
    </row>
    <row r="1800" spans="1:6" ht="45">
      <c r="A1800" s="414">
        <v>92259</v>
      </c>
      <c r="B1800" s="415" t="s">
        <v>6419</v>
      </c>
      <c r="C1800" s="416" t="s">
        <v>5390</v>
      </c>
      <c r="D1800" s="417">
        <v>446.62</v>
      </c>
      <c r="E1800" s="417">
        <v>126.74</v>
      </c>
      <c r="F1800" s="417">
        <v>573.36</v>
      </c>
    </row>
    <row r="1801" spans="1:6" ht="45">
      <c r="A1801" s="414">
        <v>92260</v>
      </c>
      <c r="B1801" s="415" t="s">
        <v>6420</v>
      </c>
      <c r="C1801" s="416" t="s">
        <v>5390</v>
      </c>
      <c r="D1801" s="417">
        <v>465.52</v>
      </c>
      <c r="E1801" s="417">
        <v>184.26</v>
      </c>
      <c r="F1801" s="417">
        <v>649.78</v>
      </c>
    </row>
    <row r="1802" spans="1:6" ht="45">
      <c r="A1802" s="414">
        <v>92261</v>
      </c>
      <c r="B1802" s="415" t="s">
        <v>6421</v>
      </c>
      <c r="C1802" s="416" t="s">
        <v>5390</v>
      </c>
      <c r="D1802" s="417">
        <v>483.85</v>
      </c>
      <c r="E1802" s="417">
        <v>240.01</v>
      </c>
      <c r="F1802" s="417">
        <v>723.86</v>
      </c>
    </row>
    <row r="1803" spans="1:6" ht="45">
      <c r="A1803" s="414">
        <v>92262</v>
      </c>
      <c r="B1803" s="415" t="s">
        <v>6422</v>
      </c>
      <c r="C1803" s="416" t="s">
        <v>5390</v>
      </c>
      <c r="D1803" s="417">
        <v>513.36999999999989</v>
      </c>
      <c r="E1803" s="417">
        <v>329.79</v>
      </c>
      <c r="F1803" s="417">
        <v>843.16</v>
      </c>
    </row>
    <row r="1804" spans="1:6">
      <c r="A1804" s="409"/>
      <c r="B1804" s="413" t="s">
        <v>11370</v>
      </c>
      <c r="C1804" s="411"/>
      <c r="D1804" s="418"/>
      <c r="E1804" s="418"/>
      <c r="F1804" s="418"/>
    </row>
    <row r="1805" spans="1:6" ht="45">
      <c r="A1805" s="414">
        <v>100379</v>
      </c>
      <c r="B1805" s="415" t="s">
        <v>6423</v>
      </c>
      <c r="C1805" s="416" t="s">
        <v>98</v>
      </c>
      <c r="D1805" s="417">
        <v>35.059999999999995</v>
      </c>
      <c r="E1805" s="417">
        <v>12.1</v>
      </c>
      <c r="F1805" s="417">
        <v>47.16</v>
      </c>
    </row>
    <row r="1806" spans="1:6" ht="45">
      <c r="A1806" s="414">
        <v>100380</v>
      </c>
      <c r="B1806" s="415" t="s">
        <v>6424</v>
      </c>
      <c r="C1806" s="416" t="s">
        <v>98</v>
      </c>
      <c r="D1806" s="417">
        <v>42.879999999999995</v>
      </c>
      <c r="E1806" s="417">
        <v>19.420000000000002</v>
      </c>
      <c r="F1806" s="417">
        <v>62.3</v>
      </c>
    </row>
    <row r="1807" spans="1:6" ht="45">
      <c r="A1807" s="414">
        <v>100381</v>
      </c>
      <c r="B1807" s="415" t="s">
        <v>6425</v>
      </c>
      <c r="C1807" s="416" t="s">
        <v>98</v>
      </c>
      <c r="D1807" s="417">
        <v>45.690000000000005</v>
      </c>
      <c r="E1807" s="417">
        <v>24.04</v>
      </c>
      <c r="F1807" s="417">
        <v>69.73</v>
      </c>
    </row>
    <row r="1808" spans="1:6" ht="45">
      <c r="A1808" s="414">
        <v>100382</v>
      </c>
      <c r="B1808" s="415" t="s">
        <v>6426</v>
      </c>
      <c r="C1808" s="416" t="s">
        <v>98</v>
      </c>
      <c r="D1808" s="417">
        <v>25.09</v>
      </c>
      <c r="E1808" s="417">
        <v>4.55</v>
      </c>
      <c r="F1808" s="417">
        <v>29.64</v>
      </c>
    </row>
    <row r="1809" spans="1:6" ht="60">
      <c r="A1809" s="414">
        <v>100383</v>
      </c>
      <c r="B1809" s="415" t="s">
        <v>6427</v>
      </c>
      <c r="C1809" s="416" t="s">
        <v>98</v>
      </c>
      <c r="D1809" s="417">
        <v>26.73</v>
      </c>
      <c r="E1809" s="417">
        <v>5.41</v>
      </c>
      <c r="F1809" s="417">
        <v>32.14</v>
      </c>
    </row>
    <row r="1810" spans="1:6" ht="45">
      <c r="A1810" s="414">
        <v>100384</v>
      </c>
      <c r="B1810" s="415" t="s">
        <v>6428</v>
      </c>
      <c r="C1810" s="416" t="s">
        <v>98</v>
      </c>
      <c r="D1810" s="417">
        <v>27.060000000000002</v>
      </c>
      <c r="E1810" s="417">
        <v>6.64</v>
      </c>
      <c r="F1810" s="417">
        <v>33.700000000000003</v>
      </c>
    </row>
    <row r="1811" spans="1:6" ht="45">
      <c r="A1811" s="414">
        <v>100385</v>
      </c>
      <c r="B1811" s="415" t="s">
        <v>6429</v>
      </c>
      <c r="C1811" s="416" t="s">
        <v>98</v>
      </c>
      <c r="D1811" s="417">
        <v>33.39</v>
      </c>
      <c r="E1811" s="417">
        <v>9.01</v>
      </c>
      <c r="F1811" s="417">
        <v>42.4</v>
      </c>
    </row>
    <row r="1812" spans="1:6" ht="45">
      <c r="A1812" s="414">
        <v>100386</v>
      </c>
      <c r="B1812" s="415" t="s">
        <v>6430</v>
      </c>
      <c r="C1812" s="416" t="s">
        <v>98</v>
      </c>
      <c r="D1812" s="417">
        <v>40.630000000000003</v>
      </c>
      <c r="E1812" s="417">
        <v>13.83</v>
      </c>
      <c r="F1812" s="417">
        <v>54.46</v>
      </c>
    </row>
    <row r="1813" spans="1:6" ht="45">
      <c r="A1813" s="414">
        <v>100387</v>
      </c>
      <c r="B1813" s="415" t="s">
        <v>6431</v>
      </c>
      <c r="C1813" s="416" t="s">
        <v>98</v>
      </c>
      <c r="D1813" s="417">
        <v>49.36</v>
      </c>
      <c r="E1813" s="417">
        <v>17.41</v>
      </c>
      <c r="F1813" s="417">
        <v>66.77</v>
      </c>
    </row>
    <row r="1814" spans="1:6" ht="45">
      <c r="A1814" s="414">
        <v>92565</v>
      </c>
      <c r="B1814" s="415" t="s">
        <v>6432</v>
      </c>
      <c r="C1814" s="416" t="s">
        <v>98</v>
      </c>
      <c r="D1814" s="417">
        <v>35.059999999999995</v>
      </c>
      <c r="E1814" s="417">
        <v>12.1</v>
      </c>
      <c r="F1814" s="417">
        <v>47.16</v>
      </c>
    </row>
    <row r="1815" spans="1:6" ht="45">
      <c r="A1815" s="414">
        <v>92566</v>
      </c>
      <c r="B1815" s="415" t="s">
        <v>6433</v>
      </c>
      <c r="C1815" s="416" t="s">
        <v>98</v>
      </c>
      <c r="D1815" s="417">
        <v>25.09</v>
      </c>
      <c r="E1815" s="417">
        <v>4.55</v>
      </c>
      <c r="F1815" s="417">
        <v>29.64</v>
      </c>
    </row>
    <row r="1816" spans="1:6" ht="45">
      <c r="A1816" s="414">
        <v>92567</v>
      </c>
      <c r="B1816" s="415" t="s">
        <v>6434</v>
      </c>
      <c r="C1816" s="416" t="s">
        <v>98</v>
      </c>
      <c r="D1816" s="417">
        <v>33.39</v>
      </c>
      <c r="E1816" s="417">
        <v>9.01</v>
      </c>
      <c r="F1816" s="417">
        <v>42.4</v>
      </c>
    </row>
    <row r="1817" spans="1:6">
      <c r="A1817" s="409"/>
      <c r="B1817" s="413" t="s">
        <v>11371</v>
      </c>
      <c r="C1817" s="411"/>
      <c r="D1817" s="418"/>
      <c r="E1817" s="418"/>
      <c r="F1817" s="418"/>
    </row>
    <row r="1818" spans="1:6" ht="45">
      <c r="A1818" s="414">
        <v>92539</v>
      </c>
      <c r="B1818" s="415" t="s">
        <v>6435</v>
      </c>
      <c r="C1818" s="416" t="s">
        <v>98</v>
      </c>
      <c r="D1818" s="417">
        <v>78.599999999999994</v>
      </c>
      <c r="E1818" s="417">
        <v>18.96</v>
      </c>
      <c r="F1818" s="417">
        <v>97.56</v>
      </c>
    </row>
    <row r="1819" spans="1:6" ht="45">
      <c r="A1819" s="414">
        <v>92540</v>
      </c>
      <c r="B1819" s="415" t="s">
        <v>6436</v>
      </c>
      <c r="C1819" s="416" t="s">
        <v>98</v>
      </c>
      <c r="D1819" s="417">
        <v>81.88000000000001</v>
      </c>
      <c r="E1819" s="417">
        <v>27.13</v>
      </c>
      <c r="F1819" s="417">
        <v>109.01</v>
      </c>
    </row>
    <row r="1820" spans="1:6" ht="30">
      <c r="A1820" s="414">
        <v>92541</v>
      </c>
      <c r="B1820" s="415" t="s">
        <v>6437</v>
      </c>
      <c r="C1820" s="416" t="s">
        <v>98</v>
      </c>
      <c r="D1820" s="417">
        <v>85.81</v>
      </c>
      <c r="E1820" s="417">
        <v>19.57</v>
      </c>
      <c r="F1820" s="417">
        <v>105.38</v>
      </c>
    </row>
    <row r="1821" spans="1:6" ht="30">
      <c r="A1821" s="414">
        <v>92542</v>
      </c>
      <c r="B1821" s="415" t="s">
        <v>6438</v>
      </c>
      <c r="C1821" s="416" t="s">
        <v>98</v>
      </c>
      <c r="D1821" s="417">
        <v>99.47</v>
      </c>
      <c r="E1821" s="417">
        <v>28.16</v>
      </c>
      <c r="F1821" s="417">
        <v>127.63</v>
      </c>
    </row>
    <row r="1822" spans="1:6" ht="45">
      <c r="A1822" s="414">
        <v>92543</v>
      </c>
      <c r="B1822" s="415" t="s">
        <v>6439</v>
      </c>
      <c r="C1822" s="416" t="s">
        <v>98</v>
      </c>
      <c r="D1822" s="417">
        <v>25.29</v>
      </c>
      <c r="E1822" s="417">
        <v>4.34</v>
      </c>
      <c r="F1822" s="417">
        <v>29.63</v>
      </c>
    </row>
    <row r="1823" spans="1:6" ht="30">
      <c r="A1823" s="414">
        <v>92544</v>
      </c>
      <c r="B1823" s="415" t="s">
        <v>6440</v>
      </c>
      <c r="C1823" s="416" t="s">
        <v>98</v>
      </c>
      <c r="D1823" s="417">
        <v>20.14</v>
      </c>
      <c r="E1823" s="417">
        <v>3.46</v>
      </c>
      <c r="F1823" s="417">
        <v>23.6</v>
      </c>
    </row>
    <row r="1824" spans="1:6">
      <c r="A1824" s="409"/>
      <c r="B1824" s="413" t="s">
        <v>11372</v>
      </c>
      <c r="C1824" s="411"/>
      <c r="D1824" s="418"/>
      <c r="E1824" s="418"/>
      <c r="F1824" s="418"/>
    </row>
    <row r="1825" spans="1:6" ht="30">
      <c r="A1825" s="414">
        <v>103314</v>
      </c>
      <c r="B1825" s="415" t="s">
        <v>11228</v>
      </c>
      <c r="C1825" s="416" t="s">
        <v>98</v>
      </c>
      <c r="D1825" s="417">
        <v>305.27</v>
      </c>
      <c r="E1825" s="417">
        <v>26.92</v>
      </c>
      <c r="F1825" s="417">
        <v>332.19</v>
      </c>
    </row>
    <row r="1826" spans="1:6" ht="30">
      <c r="A1826" s="414">
        <v>103315</v>
      </c>
      <c r="B1826" s="415" t="s">
        <v>11229</v>
      </c>
      <c r="C1826" s="416" t="s">
        <v>98</v>
      </c>
      <c r="D1826" s="417">
        <v>302.21999999999997</v>
      </c>
      <c r="E1826" s="417">
        <v>20.420000000000002</v>
      </c>
      <c r="F1826" s="417">
        <v>322.64</v>
      </c>
    </row>
    <row r="1827" spans="1:6">
      <c r="A1827" s="409"/>
      <c r="B1827" s="413" t="s">
        <v>6441</v>
      </c>
      <c r="C1827" s="411"/>
      <c r="D1827" s="418"/>
      <c r="E1827" s="418"/>
      <c r="F1827" s="418"/>
    </row>
    <row r="1828" spans="1:6">
      <c r="A1828" s="409"/>
      <c r="B1828" s="413" t="s">
        <v>11373</v>
      </c>
      <c r="C1828" s="411"/>
      <c r="D1828" s="418"/>
      <c r="E1828" s="418"/>
      <c r="F1828" s="418"/>
    </row>
    <row r="1829" spans="1:6" ht="45">
      <c r="A1829" s="414">
        <v>100773</v>
      </c>
      <c r="B1829" s="415" t="s">
        <v>12085</v>
      </c>
      <c r="C1829" s="416" t="s">
        <v>5817</v>
      </c>
      <c r="D1829" s="417">
        <v>19.8</v>
      </c>
      <c r="E1829" s="417">
        <v>1.48</v>
      </c>
      <c r="F1829" s="417">
        <v>21.28</v>
      </c>
    </row>
    <row r="1830" spans="1:6" ht="45">
      <c r="A1830" s="414">
        <v>100774</v>
      </c>
      <c r="B1830" s="415" t="s">
        <v>12086</v>
      </c>
      <c r="C1830" s="416" t="s">
        <v>5817</v>
      </c>
      <c r="D1830" s="417">
        <v>12.7</v>
      </c>
      <c r="E1830" s="417">
        <v>0.39</v>
      </c>
      <c r="F1830" s="417">
        <v>13.09</v>
      </c>
    </row>
    <row r="1831" spans="1:6" ht="45">
      <c r="A1831" s="414">
        <v>100775</v>
      </c>
      <c r="B1831" s="415" t="s">
        <v>12087</v>
      </c>
      <c r="C1831" s="416" t="s">
        <v>5817</v>
      </c>
      <c r="D1831" s="417">
        <v>14.18</v>
      </c>
      <c r="E1831" s="417">
        <v>1.0900000000000001</v>
      </c>
      <c r="F1831" s="417">
        <v>15.27</v>
      </c>
    </row>
    <row r="1832" spans="1:6" ht="45">
      <c r="A1832" s="414">
        <v>100776</v>
      </c>
      <c r="B1832" s="415" t="s">
        <v>12088</v>
      </c>
      <c r="C1832" s="416" t="s">
        <v>5817</v>
      </c>
      <c r="D1832" s="417">
        <v>19.98</v>
      </c>
      <c r="E1832" s="417">
        <v>1.43</v>
      </c>
      <c r="F1832" s="417">
        <v>21.41</v>
      </c>
    </row>
    <row r="1833" spans="1:6" ht="45">
      <c r="A1833" s="414">
        <v>100777</v>
      </c>
      <c r="B1833" s="415" t="s">
        <v>12089</v>
      </c>
      <c r="C1833" s="416" t="s">
        <v>5817</v>
      </c>
      <c r="D1833" s="417">
        <v>14.34</v>
      </c>
      <c r="E1833" s="417">
        <v>1.42</v>
      </c>
      <c r="F1833" s="417">
        <v>15.76</v>
      </c>
    </row>
    <row r="1834" spans="1:6" ht="45">
      <c r="A1834" s="414">
        <v>100778</v>
      </c>
      <c r="B1834" s="415" t="s">
        <v>12090</v>
      </c>
      <c r="C1834" s="416" t="s">
        <v>5817</v>
      </c>
      <c r="D1834" s="417">
        <v>11.63</v>
      </c>
      <c r="E1834" s="417">
        <v>0.19</v>
      </c>
      <c r="F1834" s="417">
        <v>11.82</v>
      </c>
    </row>
    <row r="1835" spans="1:6">
      <c r="A1835" s="409"/>
      <c r="B1835" s="413" t="s">
        <v>11374</v>
      </c>
      <c r="C1835" s="411"/>
      <c r="D1835" s="418"/>
      <c r="E1835" s="418"/>
      <c r="F1835" s="418"/>
    </row>
    <row r="1836" spans="1:6" ht="60">
      <c r="A1836" s="414">
        <v>100767</v>
      </c>
      <c r="B1836" s="415" t="s">
        <v>12079</v>
      </c>
      <c r="C1836" s="416" t="s">
        <v>5817</v>
      </c>
      <c r="D1836" s="417">
        <v>15.239999999999998</v>
      </c>
      <c r="E1836" s="417">
        <v>3.73</v>
      </c>
      <c r="F1836" s="417">
        <v>18.97</v>
      </c>
    </row>
    <row r="1837" spans="1:6" ht="60">
      <c r="A1837" s="414">
        <v>100768</v>
      </c>
      <c r="B1837" s="415" t="s">
        <v>12080</v>
      </c>
      <c r="C1837" s="416" t="s">
        <v>5817</v>
      </c>
      <c r="D1837" s="417">
        <v>14.27</v>
      </c>
      <c r="E1837" s="417">
        <v>3.96</v>
      </c>
      <c r="F1837" s="417">
        <v>18.23</v>
      </c>
    </row>
    <row r="1838" spans="1:6" ht="45">
      <c r="A1838" s="414">
        <v>100769</v>
      </c>
      <c r="B1838" s="415" t="s">
        <v>12081</v>
      </c>
      <c r="C1838" s="416" t="s">
        <v>5817</v>
      </c>
      <c r="D1838" s="417">
        <v>21</v>
      </c>
      <c r="E1838" s="417">
        <v>4.01</v>
      </c>
      <c r="F1838" s="417">
        <v>25.01</v>
      </c>
    </row>
    <row r="1839" spans="1:6" ht="45">
      <c r="A1839" s="414">
        <v>100770</v>
      </c>
      <c r="B1839" s="415" t="s">
        <v>12082</v>
      </c>
      <c r="C1839" s="416" t="s">
        <v>5817</v>
      </c>
      <c r="D1839" s="417">
        <v>19.869999999999997</v>
      </c>
      <c r="E1839" s="417">
        <v>4.1500000000000004</v>
      </c>
      <c r="F1839" s="417">
        <v>24.02</v>
      </c>
    </row>
    <row r="1840" spans="1:6" ht="45">
      <c r="A1840" s="414">
        <v>100771</v>
      </c>
      <c r="B1840" s="415" t="s">
        <v>12083</v>
      </c>
      <c r="C1840" s="416" t="s">
        <v>5817</v>
      </c>
      <c r="D1840" s="417">
        <v>16.66</v>
      </c>
      <c r="E1840" s="417">
        <v>3.39</v>
      </c>
      <c r="F1840" s="417">
        <v>20.05</v>
      </c>
    </row>
    <row r="1841" spans="1:6" ht="45">
      <c r="A1841" s="414">
        <v>100772</v>
      </c>
      <c r="B1841" s="415" t="s">
        <v>12084</v>
      </c>
      <c r="C1841" s="416" t="s">
        <v>5817</v>
      </c>
      <c r="D1841" s="417">
        <v>15.580000000000002</v>
      </c>
      <c r="E1841" s="417">
        <v>3.52</v>
      </c>
      <c r="F1841" s="417">
        <v>19.100000000000001</v>
      </c>
    </row>
    <row r="1842" spans="1:6">
      <c r="A1842" s="409"/>
      <c r="B1842" s="413" t="s">
        <v>6442</v>
      </c>
      <c r="C1842" s="411"/>
      <c r="D1842" s="418"/>
      <c r="E1842" s="418"/>
      <c r="F1842" s="418"/>
    </row>
    <row r="1843" spans="1:6" ht="30">
      <c r="A1843" s="414">
        <v>104467</v>
      </c>
      <c r="B1843" s="415" t="s">
        <v>12107</v>
      </c>
      <c r="C1843" s="416" t="s">
        <v>5817</v>
      </c>
      <c r="D1843" s="417">
        <v>36.760000000000005</v>
      </c>
      <c r="E1843" s="417">
        <v>5.51</v>
      </c>
      <c r="F1843" s="417">
        <v>42.27</v>
      </c>
    </row>
    <row r="1844" spans="1:6" ht="30">
      <c r="A1844" s="414">
        <v>104470</v>
      </c>
      <c r="B1844" s="415" t="s">
        <v>12110</v>
      </c>
      <c r="C1844" s="416" t="s">
        <v>5817</v>
      </c>
      <c r="D1844" s="417">
        <v>28.400000000000002</v>
      </c>
      <c r="E1844" s="417">
        <v>3.8</v>
      </c>
      <c r="F1844" s="417">
        <v>32.200000000000003</v>
      </c>
    </row>
    <row r="1845" spans="1:6" ht="30">
      <c r="A1845" s="414">
        <v>104471</v>
      </c>
      <c r="B1845" s="415" t="s">
        <v>12111</v>
      </c>
      <c r="C1845" s="416" t="s">
        <v>5817</v>
      </c>
      <c r="D1845" s="417">
        <v>25.5</v>
      </c>
      <c r="E1845" s="417">
        <v>3.31</v>
      </c>
      <c r="F1845" s="417">
        <v>28.81</v>
      </c>
    </row>
    <row r="1846" spans="1:6" ht="45">
      <c r="A1846" s="414">
        <v>104472</v>
      </c>
      <c r="B1846" s="415" t="s">
        <v>12112</v>
      </c>
      <c r="C1846" s="416" t="s">
        <v>5817</v>
      </c>
      <c r="D1846" s="417">
        <v>38.08</v>
      </c>
      <c r="E1846" s="417">
        <v>5.15</v>
      </c>
      <c r="F1846" s="417">
        <v>43.23</v>
      </c>
    </row>
    <row r="1847" spans="1:6">
      <c r="A1847" s="414"/>
      <c r="B1847" s="415" t="s">
        <v>11803</v>
      </c>
      <c r="C1847" s="416" t="s">
        <v>11803</v>
      </c>
      <c r="D1847" s="417" t="s">
        <v>11803</v>
      </c>
      <c r="E1847" s="417" t="s">
        <v>11803</v>
      </c>
      <c r="F1847" s="417" t="s">
        <v>11803</v>
      </c>
    </row>
    <row r="1848" spans="1:6">
      <c r="A1848" s="414"/>
      <c r="B1848" s="415" t="s">
        <v>11803</v>
      </c>
      <c r="C1848" s="416" t="s">
        <v>11803</v>
      </c>
      <c r="D1848" s="417" t="s">
        <v>11803</v>
      </c>
      <c r="E1848" s="417" t="s">
        <v>11803</v>
      </c>
      <c r="F1848" s="417" t="s">
        <v>11803</v>
      </c>
    </row>
    <row r="1849" spans="1:6">
      <c r="A1849" s="409"/>
      <c r="B1849" s="413" t="s">
        <v>11375</v>
      </c>
      <c r="C1849" s="411"/>
      <c r="D1849" s="418"/>
      <c r="E1849" s="418"/>
      <c r="F1849" s="418"/>
    </row>
    <row r="1850" spans="1:6">
      <c r="A1850" s="409"/>
      <c r="B1850" s="413" t="s">
        <v>11376</v>
      </c>
      <c r="C1850" s="411"/>
      <c r="D1850" s="418"/>
      <c r="E1850" s="418"/>
      <c r="F1850" s="418"/>
    </row>
    <row r="1851" spans="1:6" ht="30">
      <c r="A1851" s="414">
        <v>92255</v>
      </c>
      <c r="B1851" s="415" t="s">
        <v>6443</v>
      </c>
      <c r="C1851" s="416" t="s">
        <v>5390</v>
      </c>
      <c r="D1851" s="417">
        <v>109.48</v>
      </c>
      <c r="E1851" s="417">
        <v>98.7</v>
      </c>
      <c r="F1851" s="417">
        <v>208.18</v>
      </c>
    </row>
    <row r="1852" spans="1:6" ht="30">
      <c r="A1852" s="414">
        <v>92256</v>
      </c>
      <c r="B1852" s="415" t="s">
        <v>6444</v>
      </c>
      <c r="C1852" s="416" t="s">
        <v>5390</v>
      </c>
      <c r="D1852" s="417">
        <v>122.08000000000001</v>
      </c>
      <c r="E1852" s="417">
        <v>138.96</v>
      </c>
      <c r="F1852" s="417">
        <v>261.04000000000002</v>
      </c>
    </row>
    <row r="1853" spans="1:6" ht="30">
      <c r="A1853" s="414">
        <v>92257</v>
      </c>
      <c r="B1853" s="415" t="s">
        <v>6445</v>
      </c>
      <c r="C1853" s="416" t="s">
        <v>5390</v>
      </c>
      <c r="D1853" s="417">
        <v>134.60000000000002</v>
      </c>
      <c r="E1853" s="417">
        <v>178.69</v>
      </c>
      <c r="F1853" s="417">
        <v>313.29000000000002</v>
      </c>
    </row>
    <row r="1854" spans="1:6" ht="30">
      <c r="A1854" s="414">
        <v>92258</v>
      </c>
      <c r="B1854" s="415" t="s">
        <v>6446</v>
      </c>
      <c r="C1854" s="416" t="s">
        <v>5390</v>
      </c>
      <c r="D1854" s="417">
        <v>154.76</v>
      </c>
      <c r="E1854" s="417">
        <v>242.56</v>
      </c>
      <c r="F1854" s="417">
        <v>397.32</v>
      </c>
    </row>
    <row r="1855" spans="1:6" ht="30">
      <c r="A1855" s="414">
        <v>100377</v>
      </c>
      <c r="B1855" s="415" t="s">
        <v>6447</v>
      </c>
      <c r="C1855" s="416" t="s">
        <v>5817</v>
      </c>
      <c r="D1855" s="417">
        <v>11.49</v>
      </c>
      <c r="E1855" s="417">
        <v>1.72</v>
      </c>
      <c r="F1855" s="417">
        <v>13.21</v>
      </c>
    </row>
    <row r="1856" spans="1:6" ht="30">
      <c r="A1856" s="414">
        <v>100378</v>
      </c>
      <c r="B1856" s="415" t="s">
        <v>6448</v>
      </c>
      <c r="C1856" s="416" t="s">
        <v>5817</v>
      </c>
      <c r="D1856" s="417">
        <v>10.8</v>
      </c>
      <c r="E1856" s="417">
        <v>1.54</v>
      </c>
      <c r="F1856" s="417">
        <v>12.34</v>
      </c>
    </row>
    <row r="1857" spans="1:6">
      <c r="A1857" s="409"/>
      <c r="B1857" s="413" t="s">
        <v>11377</v>
      </c>
      <c r="C1857" s="411"/>
      <c r="D1857" s="418"/>
      <c r="E1857" s="418"/>
      <c r="F1857" s="418"/>
    </row>
    <row r="1858" spans="1:6" ht="30">
      <c r="A1858" s="414">
        <v>92582</v>
      </c>
      <c r="B1858" s="415" t="s">
        <v>6449</v>
      </c>
      <c r="C1858" s="416" t="s">
        <v>5390</v>
      </c>
      <c r="D1858" s="417">
        <v>657.93000000000006</v>
      </c>
      <c r="E1858" s="417">
        <v>136.77000000000001</v>
      </c>
      <c r="F1858" s="417">
        <v>794.7</v>
      </c>
    </row>
    <row r="1859" spans="1:6" ht="30">
      <c r="A1859" s="414">
        <v>92584</v>
      </c>
      <c r="B1859" s="415" t="s">
        <v>6450</v>
      </c>
      <c r="C1859" s="416" t="s">
        <v>5390</v>
      </c>
      <c r="D1859" s="417">
        <v>793.66</v>
      </c>
      <c r="E1859" s="417">
        <v>136.77000000000001</v>
      </c>
      <c r="F1859" s="417">
        <v>930.43</v>
      </c>
    </row>
    <row r="1860" spans="1:6" ht="30">
      <c r="A1860" s="414">
        <v>92586</v>
      </c>
      <c r="B1860" s="415" t="s">
        <v>6451</v>
      </c>
      <c r="C1860" s="416" t="s">
        <v>5390</v>
      </c>
      <c r="D1860" s="417">
        <v>929.41000000000008</v>
      </c>
      <c r="E1860" s="417">
        <v>136.76</v>
      </c>
      <c r="F1860" s="417">
        <v>1066.17</v>
      </c>
    </row>
    <row r="1861" spans="1:6" ht="30">
      <c r="A1861" s="414">
        <v>92588</v>
      </c>
      <c r="B1861" s="415" t="s">
        <v>6452</v>
      </c>
      <c r="C1861" s="416" t="s">
        <v>5390</v>
      </c>
      <c r="D1861" s="417">
        <v>1158.0700000000002</v>
      </c>
      <c r="E1861" s="417">
        <v>196.08</v>
      </c>
      <c r="F1861" s="417">
        <v>1354.15</v>
      </c>
    </row>
    <row r="1862" spans="1:6" ht="30">
      <c r="A1862" s="414">
        <v>92590</v>
      </c>
      <c r="B1862" s="415" t="s">
        <v>6453</v>
      </c>
      <c r="C1862" s="416" t="s">
        <v>5390</v>
      </c>
      <c r="D1862" s="417">
        <v>1293.8100000000002</v>
      </c>
      <c r="E1862" s="417">
        <v>196.08</v>
      </c>
      <c r="F1862" s="417">
        <v>1489.89</v>
      </c>
    </row>
    <row r="1863" spans="1:6" ht="30">
      <c r="A1863" s="414">
        <v>92592</v>
      </c>
      <c r="B1863" s="415" t="s">
        <v>6454</v>
      </c>
      <c r="C1863" s="416" t="s">
        <v>5390</v>
      </c>
      <c r="D1863" s="417">
        <v>1442.08</v>
      </c>
      <c r="E1863" s="417">
        <v>235.79</v>
      </c>
      <c r="F1863" s="417">
        <v>1677.87</v>
      </c>
    </row>
    <row r="1864" spans="1:6" ht="30">
      <c r="A1864" s="414">
        <v>92593</v>
      </c>
      <c r="B1864" s="415" t="s">
        <v>6455</v>
      </c>
      <c r="C1864" s="416" t="s">
        <v>5817</v>
      </c>
      <c r="D1864" s="417">
        <v>10.97</v>
      </c>
      <c r="E1864" s="417">
        <v>1.77</v>
      </c>
      <c r="F1864" s="417">
        <v>12.74</v>
      </c>
    </row>
    <row r="1865" spans="1:6" ht="30">
      <c r="A1865" s="414">
        <v>92594</v>
      </c>
      <c r="B1865" s="415" t="s">
        <v>6456</v>
      </c>
      <c r="C1865" s="416" t="s">
        <v>5390</v>
      </c>
      <c r="D1865" s="417">
        <v>1692.4699999999998</v>
      </c>
      <c r="E1865" s="417">
        <v>254.87</v>
      </c>
      <c r="F1865" s="417">
        <v>1947.34</v>
      </c>
    </row>
    <row r="1866" spans="1:6" ht="30">
      <c r="A1866" s="414">
        <v>92596</v>
      </c>
      <c r="B1866" s="415" t="s">
        <v>6457</v>
      </c>
      <c r="C1866" s="416" t="s">
        <v>5390</v>
      </c>
      <c r="D1866" s="417">
        <v>1854.1899999999998</v>
      </c>
      <c r="E1866" s="417">
        <v>318.74</v>
      </c>
      <c r="F1866" s="417">
        <v>2172.9299999999998</v>
      </c>
    </row>
    <row r="1867" spans="1:6" ht="30">
      <c r="A1867" s="414">
        <v>92598</v>
      </c>
      <c r="B1867" s="415" t="s">
        <v>6458</v>
      </c>
      <c r="C1867" s="416" t="s">
        <v>5390</v>
      </c>
      <c r="D1867" s="417">
        <v>1989.93</v>
      </c>
      <c r="E1867" s="417">
        <v>318.74</v>
      </c>
      <c r="F1867" s="417">
        <v>2308.67</v>
      </c>
    </row>
    <row r="1868" spans="1:6" ht="30">
      <c r="A1868" s="414">
        <v>92600</v>
      </c>
      <c r="B1868" s="415" t="s">
        <v>6459</v>
      </c>
      <c r="C1868" s="416" t="s">
        <v>5390</v>
      </c>
      <c r="D1868" s="417">
        <v>2160.0299999999997</v>
      </c>
      <c r="E1868" s="417">
        <v>318.74</v>
      </c>
      <c r="F1868" s="417">
        <v>2478.77</v>
      </c>
    </row>
    <row r="1869" spans="1:6" ht="45">
      <c r="A1869" s="414">
        <v>92602</v>
      </c>
      <c r="B1869" s="415" t="s">
        <v>6460</v>
      </c>
      <c r="C1869" s="416" t="s">
        <v>5390</v>
      </c>
      <c r="D1869" s="417">
        <v>657.93000000000006</v>
      </c>
      <c r="E1869" s="417">
        <v>136.77000000000001</v>
      </c>
      <c r="F1869" s="417">
        <v>794.7</v>
      </c>
    </row>
    <row r="1870" spans="1:6" ht="45">
      <c r="A1870" s="414">
        <v>92604</v>
      </c>
      <c r="B1870" s="415" t="s">
        <v>6461</v>
      </c>
      <c r="C1870" s="416" t="s">
        <v>5390</v>
      </c>
      <c r="D1870" s="417">
        <v>759.30000000000007</v>
      </c>
      <c r="E1870" s="417">
        <v>136.77000000000001</v>
      </c>
      <c r="F1870" s="417">
        <v>896.07</v>
      </c>
    </row>
    <row r="1871" spans="1:6" ht="45">
      <c r="A1871" s="414">
        <v>92606</v>
      </c>
      <c r="B1871" s="415" t="s">
        <v>6462</v>
      </c>
      <c r="C1871" s="416" t="s">
        <v>5390</v>
      </c>
      <c r="D1871" s="417">
        <v>895.03</v>
      </c>
      <c r="E1871" s="417">
        <v>136.77000000000001</v>
      </c>
      <c r="F1871" s="417">
        <v>1031.8</v>
      </c>
    </row>
    <row r="1872" spans="1:6" ht="45">
      <c r="A1872" s="414">
        <v>92608</v>
      </c>
      <c r="B1872" s="415" t="s">
        <v>6463</v>
      </c>
      <c r="C1872" s="416" t="s">
        <v>5390</v>
      </c>
      <c r="D1872" s="417">
        <v>1089.3400000000001</v>
      </c>
      <c r="E1872" s="417">
        <v>196.08</v>
      </c>
      <c r="F1872" s="417">
        <v>1285.42</v>
      </c>
    </row>
    <row r="1873" spans="1:6" ht="45">
      <c r="A1873" s="414">
        <v>92610</v>
      </c>
      <c r="B1873" s="415" t="s">
        <v>6464</v>
      </c>
      <c r="C1873" s="416" t="s">
        <v>5390</v>
      </c>
      <c r="D1873" s="417">
        <v>1225.0800000000002</v>
      </c>
      <c r="E1873" s="417">
        <v>196.08</v>
      </c>
      <c r="F1873" s="417">
        <v>1421.16</v>
      </c>
    </row>
    <row r="1874" spans="1:6" ht="45">
      <c r="A1874" s="414">
        <v>92612</v>
      </c>
      <c r="B1874" s="415" t="s">
        <v>6465</v>
      </c>
      <c r="C1874" s="416" t="s">
        <v>5390</v>
      </c>
      <c r="D1874" s="417">
        <v>1373.3400000000001</v>
      </c>
      <c r="E1874" s="417">
        <v>235.79</v>
      </c>
      <c r="F1874" s="417">
        <v>1609.13</v>
      </c>
    </row>
    <row r="1875" spans="1:6" ht="45">
      <c r="A1875" s="414">
        <v>92614</v>
      </c>
      <c r="B1875" s="415" t="s">
        <v>6466</v>
      </c>
      <c r="C1875" s="416" t="s">
        <v>5390</v>
      </c>
      <c r="D1875" s="417">
        <v>1555</v>
      </c>
      <c r="E1875" s="417">
        <v>254.87</v>
      </c>
      <c r="F1875" s="417">
        <v>1809.87</v>
      </c>
    </row>
    <row r="1876" spans="1:6" ht="45">
      <c r="A1876" s="414">
        <v>92616</v>
      </c>
      <c r="B1876" s="415" t="s">
        <v>6467</v>
      </c>
      <c r="C1876" s="416" t="s">
        <v>5390</v>
      </c>
      <c r="D1876" s="417">
        <v>1751.08</v>
      </c>
      <c r="E1876" s="417">
        <v>318.75</v>
      </c>
      <c r="F1876" s="417">
        <v>2069.83</v>
      </c>
    </row>
    <row r="1877" spans="1:6" ht="45">
      <c r="A1877" s="414">
        <v>92618</v>
      </c>
      <c r="B1877" s="415" t="s">
        <v>6468</v>
      </c>
      <c r="C1877" s="416" t="s">
        <v>5390</v>
      </c>
      <c r="D1877" s="417">
        <v>1886.82</v>
      </c>
      <c r="E1877" s="417">
        <v>318.74</v>
      </c>
      <c r="F1877" s="417">
        <v>2205.56</v>
      </c>
    </row>
    <row r="1878" spans="1:6" ht="45">
      <c r="A1878" s="414">
        <v>92620</v>
      </c>
      <c r="B1878" s="415" t="s">
        <v>6469</v>
      </c>
      <c r="C1878" s="416" t="s">
        <v>5390</v>
      </c>
      <c r="D1878" s="417">
        <v>2022.5600000000002</v>
      </c>
      <c r="E1878" s="417">
        <v>318.74</v>
      </c>
      <c r="F1878" s="417">
        <v>2341.3000000000002</v>
      </c>
    </row>
    <row r="1879" spans="1:6">
      <c r="A1879" s="409"/>
      <c r="B1879" s="413" t="s">
        <v>6470</v>
      </c>
      <c r="C1879" s="411"/>
      <c r="D1879" s="418"/>
      <c r="E1879" s="418"/>
      <c r="F1879" s="418"/>
    </row>
    <row r="1880" spans="1:6" ht="45">
      <c r="A1880" s="414">
        <v>92568</v>
      </c>
      <c r="B1880" s="415" t="s">
        <v>6471</v>
      </c>
      <c r="C1880" s="416" t="s">
        <v>98</v>
      </c>
      <c r="D1880" s="417">
        <v>133.41</v>
      </c>
      <c r="E1880" s="417">
        <v>11.9</v>
      </c>
      <c r="F1880" s="417">
        <v>145.31</v>
      </c>
    </row>
    <row r="1881" spans="1:6" ht="45">
      <c r="A1881" s="414">
        <v>92569</v>
      </c>
      <c r="B1881" s="415" t="s">
        <v>6472</v>
      </c>
      <c r="C1881" s="416" t="s">
        <v>98</v>
      </c>
      <c r="D1881" s="417">
        <v>75.27</v>
      </c>
      <c r="E1881" s="417">
        <v>5.15</v>
      </c>
      <c r="F1881" s="417">
        <v>80.42</v>
      </c>
    </row>
    <row r="1882" spans="1:6" ht="30">
      <c r="A1882" s="414">
        <v>92570</v>
      </c>
      <c r="B1882" s="415" t="s">
        <v>6473</v>
      </c>
      <c r="C1882" s="416" t="s">
        <v>98</v>
      </c>
      <c r="D1882" s="417">
        <v>48.14</v>
      </c>
      <c r="E1882" s="417">
        <v>2.4300000000000002</v>
      </c>
      <c r="F1882" s="417">
        <v>50.57</v>
      </c>
    </row>
    <row r="1883" spans="1:6" ht="45">
      <c r="A1883" s="414">
        <v>92571</v>
      </c>
      <c r="B1883" s="415" t="s">
        <v>6474</v>
      </c>
      <c r="C1883" s="416" t="s">
        <v>98</v>
      </c>
      <c r="D1883" s="417">
        <v>136.69</v>
      </c>
      <c r="E1883" s="417">
        <v>18.760000000000002</v>
      </c>
      <c r="F1883" s="417">
        <v>155.44999999999999</v>
      </c>
    </row>
    <row r="1884" spans="1:6" ht="45">
      <c r="A1884" s="414">
        <v>92572</v>
      </c>
      <c r="B1884" s="415" t="s">
        <v>6475</v>
      </c>
      <c r="C1884" s="416" t="s">
        <v>98</v>
      </c>
      <c r="D1884" s="417">
        <v>83.12</v>
      </c>
      <c r="E1884" s="417">
        <v>9.5399999999999991</v>
      </c>
      <c r="F1884" s="417">
        <v>92.66</v>
      </c>
    </row>
    <row r="1885" spans="1:6" ht="45">
      <c r="A1885" s="414">
        <v>92573</v>
      </c>
      <c r="B1885" s="415" t="s">
        <v>6476</v>
      </c>
      <c r="C1885" s="416" t="s">
        <v>98</v>
      </c>
      <c r="D1885" s="417">
        <v>49.39</v>
      </c>
      <c r="E1885" s="417">
        <v>5.51</v>
      </c>
      <c r="F1885" s="417">
        <v>54.9</v>
      </c>
    </row>
    <row r="1886" spans="1:6" ht="30">
      <c r="A1886" s="414">
        <v>92574</v>
      </c>
      <c r="B1886" s="415" t="s">
        <v>6477</v>
      </c>
      <c r="C1886" s="416" t="s">
        <v>98</v>
      </c>
      <c r="D1886" s="417">
        <v>134.89000000000001</v>
      </c>
      <c r="E1886" s="417">
        <v>12.91</v>
      </c>
      <c r="F1886" s="417">
        <v>147.80000000000001</v>
      </c>
    </row>
    <row r="1887" spans="1:6" ht="30">
      <c r="A1887" s="414">
        <v>92575</v>
      </c>
      <c r="B1887" s="415" t="s">
        <v>6478</v>
      </c>
      <c r="C1887" s="416" t="s">
        <v>98</v>
      </c>
      <c r="D1887" s="417">
        <v>68.56</v>
      </c>
      <c r="E1887" s="417">
        <v>5.08</v>
      </c>
      <c r="F1887" s="417">
        <v>73.64</v>
      </c>
    </row>
    <row r="1888" spans="1:6" ht="30">
      <c r="A1888" s="414">
        <v>92576</v>
      </c>
      <c r="B1888" s="415" t="s">
        <v>6479</v>
      </c>
      <c r="C1888" s="416" t="s">
        <v>98</v>
      </c>
      <c r="D1888" s="417">
        <v>37.96</v>
      </c>
      <c r="E1888" s="417">
        <v>1.92</v>
      </c>
      <c r="F1888" s="417">
        <v>39.880000000000003</v>
      </c>
    </row>
    <row r="1889" spans="1:6" ht="30">
      <c r="A1889" s="414">
        <v>92577</v>
      </c>
      <c r="B1889" s="415" t="s">
        <v>6480</v>
      </c>
      <c r="C1889" s="416" t="s">
        <v>98</v>
      </c>
      <c r="D1889" s="417">
        <v>138.72999999999999</v>
      </c>
      <c r="E1889" s="417">
        <v>19.71</v>
      </c>
      <c r="F1889" s="417">
        <v>158.44</v>
      </c>
    </row>
    <row r="1890" spans="1:6" ht="30">
      <c r="A1890" s="414">
        <v>92578</v>
      </c>
      <c r="B1890" s="415" t="s">
        <v>6481</v>
      </c>
      <c r="C1890" s="416" t="s">
        <v>98</v>
      </c>
      <c r="D1890" s="417">
        <v>70.61</v>
      </c>
      <c r="E1890" s="417">
        <v>8.98</v>
      </c>
      <c r="F1890" s="417">
        <v>79.59</v>
      </c>
    </row>
    <row r="1891" spans="1:6" ht="30">
      <c r="A1891" s="414">
        <v>92579</v>
      </c>
      <c r="B1891" s="415" t="s">
        <v>6482</v>
      </c>
      <c r="C1891" s="416" t="s">
        <v>98</v>
      </c>
      <c r="D1891" s="417">
        <v>38.950000000000003</v>
      </c>
      <c r="E1891" s="417">
        <v>4.3899999999999997</v>
      </c>
      <c r="F1891" s="417">
        <v>43.34</v>
      </c>
    </row>
    <row r="1892" spans="1:6" ht="45">
      <c r="A1892" s="414">
        <v>92580</v>
      </c>
      <c r="B1892" s="415" t="s">
        <v>6483</v>
      </c>
      <c r="C1892" s="416" t="s">
        <v>98</v>
      </c>
      <c r="D1892" s="417">
        <v>47.45</v>
      </c>
      <c r="E1892" s="417">
        <v>7.05</v>
      </c>
      <c r="F1892" s="417">
        <v>54.5</v>
      </c>
    </row>
    <row r="1893" spans="1:6" ht="30">
      <c r="A1893" s="414">
        <v>92581</v>
      </c>
      <c r="B1893" s="415" t="s">
        <v>6484</v>
      </c>
      <c r="C1893" s="416" t="s">
        <v>98</v>
      </c>
      <c r="D1893" s="417">
        <v>50.269999999999996</v>
      </c>
      <c r="E1893" s="417">
        <v>6.46</v>
      </c>
      <c r="F1893" s="417">
        <v>56.73</v>
      </c>
    </row>
    <row r="1894" spans="1:6" ht="45">
      <c r="A1894" s="455">
        <v>104314</v>
      </c>
      <c r="B1894" s="456" t="s">
        <v>11853</v>
      </c>
      <c r="C1894" s="457" t="s">
        <v>5817</v>
      </c>
      <c r="D1894" s="458">
        <v>10.96</v>
      </c>
      <c r="E1894" s="458">
        <v>1.6</v>
      </c>
      <c r="F1894" s="458">
        <v>12.56</v>
      </c>
    </row>
    <row r="1895" spans="1:6" ht="15.75">
      <c r="A1895" s="409"/>
      <c r="B1895" s="410" t="s">
        <v>11378</v>
      </c>
      <c r="C1895" s="411"/>
      <c r="D1895" s="418"/>
      <c r="E1895" s="418"/>
      <c r="F1895" s="418"/>
    </row>
    <row r="1896" spans="1:6">
      <c r="A1896" s="409"/>
      <c r="B1896" s="413" t="s">
        <v>11379</v>
      </c>
      <c r="C1896" s="411"/>
      <c r="D1896" s="418"/>
      <c r="E1896" s="418"/>
      <c r="F1896" s="418"/>
    </row>
    <row r="1897" spans="1:6" ht="30">
      <c r="A1897" s="414">
        <v>97648</v>
      </c>
      <c r="B1897" s="415" t="s">
        <v>6485</v>
      </c>
      <c r="C1897" s="416" t="s">
        <v>98</v>
      </c>
      <c r="D1897" s="417">
        <v>0.59999999999999987</v>
      </c>
      <c r="E1897" s="417">
        <v>1.7</v>
      </c>
      <c r="F1897" s="417">
        <v>2.2999999999999998</v>
      </c>
    </row>
    <row r="1898" spans="1:6">
      <c r="A1898" s="409"/>
      <c r="B1898" s="413" t="s">
        <v>11380</v>
      </c>
      <c r="C1898" s="411"/>
      <c r="D1898" s="418"/>
      <c r="E1898" s="418"/>
      <c r="F1898" s="418"/>
    </row>
    <row r="1899" spans="1:6">
      <c r="A1899" s="409"/>
      <c r="B1899" s="413" t="s">
        <v>11381</v>
      </c>
      <c r="C1899" s="411"/>
      <c r="D1899" s="418"/>
      <c r="E1899" s="418"/>
      <c r="F1899" s="418"/>
    </row>
    <row r="1900" spans="1:6" ht="30">
      <c r="A1900" s="414">
        <v>94226</v>
      </c>
      <c r="B1900" s="415" t="s">
        <v>6486</v>
      </c>
      <c r="C1900" s="416" t="s">
        <v>98</v>
      </c>
      <c r="D1900" s="417">
        <v>12.5</v>
      </c>
      <c r="E1900" s="417">
        <v>7.63</v>
      </c>
      <c r="F1900" s="417">
        <v>20.13</v>
      </c>
    </row>
    <row r="1901" spans="1:6">
      <c r="A1901" s="409"/>
      <c r="B1901" s="413" t="s">
        <v>11382</v>
      </c>
      <c r="C1901" s="411"/>
      <c r="D1901" s="418"/>
      <c r="E1901" s="418"/>
      <c r="F1901" s="418"/>
    </row>
    <row r="1902" spans="1:6" ht="15.75">
      <c r="A1902" s="409"/>
      <c r="B1902" s="410" t="s">
        <v>11383</v>
      </c>
      <c r="C1902" s="411"/>
      <c r="D1902" s="418"/>
      <c r="E1902" s="418"/>
      <c r="F1902" s="418"/>
    </row>
    <row r="1903" spans="1:6">
      <c r="A1903" s="409"/>
      <c r="B1903" s="413" t="s">
        <v>11379</v>
      </c>
      <c r="C1903" s="411"/>
      <c r="D1903" s="418"/>
      <c r="E1903" s="418"/>
      <c r="F1903" s="418"/>
    </row>
    <row r="1904" spans="1:6">
      <c r="A1904" s="409"/>
      <c r="B1904" s="413" t="s">
        <v>6487</v>
      </c>
      <c r="C1904" s="411"/>
      <c r="D1904" s="418"/>
      <c r="E1904" s="418"/>
      <c r="F1904" s="418"/>
    </row>
    <row r="1905" spans="1:6">
      <c r="A1905" s="409"/>
      <c r="B1905" s="413" t="s">
        <v>6488</v>
      </c>
      <c r="C1905" s="411"/>
      <c r="D1905" s="418"/>
      <c r="E1905" s="418"/>
      <c r="F1905" s="418"/>
    </row>
    <row r="1906" spans="1:6" ht="15.75">
      <c r="A1906" s="409"/>
      <c r="B1906" s="410" t="s">
        <v>11384</v>
      </c>
      <c r="C1906" s="411"/>
      <c r="D1906" s="418"/>
      <c r="E1906" s="418"/>
      <c r="F1906" s="418"/>
    </row>
    <row r="1907" spans="1:6">
      <c r="A1907" s="409"/>
      <c r="B1907" s="413" t="s">
        <v>11385</v>
      </c>
      <c r="C1907" s="411"/>
      <c r="D1907" s="418"/>
      <c r="E1907" s="418"/>
      <c r="F1907" s="418"/>
    </row>
    <row r="1908" spans="1:6" ht="30">
      <c r="A1908" s="414">
        <v>97647</v>
      </c>
      <c r="B1908" s="415" t="s">
        <v>6489</v>
      </c>
      <c r="C1908" s="416" t="s">
        <v>98</v>
      </c>
      <c r="D1908" s="417">
        <v>1.08</v>
      </c>
      <c r="E1908" s="417">
        <v>2.92</v>
      </c>
      <c r="F1908" s="417">
        <v>4</v>
      </c>
    </row>
    <row r="1909" spans="1:6" ht="30">
      <c r="A1909" s="414">
        <v>97649</v>
      </c>
      <c r="B1909" s="415" t="s">
        <v>6490</v>
      </c>
      <c r="C1909" s="416" t="s">
        <v>98</v>
      </c>
      <c r="D1909" s="417">
        <v>1.71</v>
      </c>
      <c r="E1909" s="417">
        <v>3.33</v>
      </c>
      <c r="F1909" s="417">
        <v>5.04</v>
      </c>
    </row>
    <row r="1910" spans="1:6">
      <c r="A1910" s="409"/>
      <c r="B1910" s="413" t="s">
        <v>6491</v>
      </c>
      <c r="C1910" s="411"/>
      <c r="D1910" s="418"/>
      <c r="E1910" s="418"/>
      <c r="F1910" s="418"/>
    </row>
    <row r="1911" spans="1:6" ht="30">
      <c r="A1911" s="414">
        <v>94213</v>
      </c>
      <c r="B1911" s="415" t="s">
        <v>6492</v>
      </c>
      <c r="C1911" s="416" t="s">
        <v>98</v>
      </c>
      <c r="D1911" s="417">
        <v>75.78</v>
      </c>
      <c r="E1911" s="417">
        <v>3.9</v>
      </c>
      <c r="F1911" s="417">
        <v>79.680000000000007</v>
      </c>
    </row>
    <row r="1912" spans="1:6" ht="30">
      <c r="A1912" s="414">
        <v>94216</v>
      </c>
      <c r="B1912" s="415" t="s">
        <v>6493</v>
      </c>
      <c r="C1912" s="416" t="s">
        <v>98</v>
      </c>
      <c r="D1912" s="417">
        <v>231.14000000000001</v>
      </c>
      <c r="E1912" s="417">
        <v>2.4500000000000002</v>
      </c>
      <c r="F1912" s="417">
        <v>233.59</v>
      </c>
    </row>
    <row r="1913" spans="1:6">
      <c r="A1913" s="409"/>
      <c r="B1913" s="413" t="s">
        <v>6494</v>
      </c>
      <c r="C1913" s="411"/>
      <c r="D1913" s="418"/>
      <c r="E1913" s="418"/>
      <c r="F1913" s="418"/>
    </row>
    <row r="1914" spans="1:6" ht="30">
      <c r="A1914" s="414">
        <v>94195</v>
      </c>
      <c r="B1914" s="415" t="s">
        <v>6495</v>
      </c>
      <c r="C1914" s="416" t="s">
        <v>98</v>
      </c>
      <c r="D1914" s="417">
        <v>31.02</v>
      </c>
      <c r="E1914" s="417">
        <v>7.69</v>
      </c>
      <c r="F1914" s="417">
        <v>38.71</v>
      </c>
    </row>
    <row r="1915" spans="1:6" ht="30">
      <c r="A1915" s="414">
        <v>94198</v>
      </c>
      <c r="B1915" s="415" t="s">
        <v>6496</v>
      </c>
      <c r="C1915" s="416" t="s">
        <v>98</v>
      </c>
      <c r="D1915" s="417">
        <v>32.120000000000005</v>
      </c>
      <c r="E1915" s="417">
        <v>10.66</v>
      </c>
      <c r="F1915" s="417">
        <v>42.78</v>
      </c>
    </row>
    <row r="1916" spans="1:6" ht="30">
      <c r="A1916" s="414">
        <v>94201</v>
      </c>
      <c r="B1916" s="415" t="s">
        <v>6497</v>
      </c>
      <c r="C1916" s="416" t="s">
        <v>98</v>
      </c>
      <c r="D1916" s="417">
        <v>43.34</v>
      </c>
      <c r="E1916" s="417">
        <v>12.19</v>
      </c>
      <c r="F1916" s="417">
        <v>55.53</v>
      </c>
    </row>
    <row r="1917" spans="1:6" ht="30">
      <c r="A1917" s="414">
        <v>94204</v>
      </c>
      <c r="B1917" s="415" t="s">
        <v>6498</v>
      </c>
      <c r="C1917" s="416" t="s">
        <v>98</v>
      </c>
      <c r="D1917" s="417">
        <v>45.19</v>
      </c>
      <c r="E1917" s="417">
        <v>17.239999999999998</v>
      </c>
      <c r="F1917" s="417">
        <v>62.43</v>
      </c>
    </row>
    <row r="1918" spans="1:6" ht="30">
      <c r="A1918" s="414">
        <v>94440</v>
      </c>
      <c r="B1918" s="415" t="s">
        <v>6499</v>
      </c>
      <c r="C1918" s="416" t="s">
        <v>98</v>
      </c>
      <c r="D1918" s="417">
        <v>31.02</v>
      </c>
      <c r="E1918" s="417">
        <v>7.69</v>
      </c>
      <c r="F1918" s="417">
        <v>38.71</v>
      </c>
    </row>
    <row r="1919" spans="1:6" ht="30">
      <c r="A1919" s="414">
        <v>94441</v>
      </c>
      <c r="B1919" s="415" t="s">
        <v>6500</v>
      </c>
      <c r="C1919" s="416" t="s">
        <v>98</v>
      </c>
      <c r="D1919" s="417">
        <v>32.120000000000005</v>
      </c>
      <c r="E1919" s="417">
        <v>10.66</v>
      </c>
      <c r="F1919" s="417">
        <v>42.78</v>
      </c>
    </row>
    <row r="1920" spans="1:6" ht="30">
      <c r="A1920" s="414">
        <v>94442</v>
      </c>
      <c r="B1920" s="415" t="s">
        <v>6501</v>
      </c>
      <c r="C1920" s="416" t="s">
        <v>98</v>
      </c>
      <c r="D1920" s="417">
        <v>31.02</v>
      </c>
      <c r="E1920" s="417">
        <v>7.69</v>
      </c>
      <c r="F1920" s="417">
        <v>38.71</v>
      </c>
    </row>
    <row r="1921" spans="1:6" ht="30">
      <c r="A1921" s="414">
        <v>94443</v>
      </c>
      <c r="B1921" s="415" t="s">
        <v>6502</v>
      </c>
      <c r="C1921" s="416" t="s">
        <v>98</v>
      </c>
      <c r="D1921" s="417">
        <v>32.120000000000005</v>
      </c>
      <c r="E1921" s="417">
        <v>10.66</v>
      </c>
      <c r="F1921" s="417">
        <v>42.78</v>
      </c>
    </row>
    <row r="1922" spans="1:6" ht="30">
      <c r="A1922" s="414">
        <v>94445</v>
      </c>
      <c r="B1922" s="415" t="s">
        <v>6503</v>
      </c>
      <c r="C1922" s="416" t="s">
        <v>98</v>
      </c>
      <c r="D1922" s="417">
        <v>43.34</v>
      </c>
      <c r="E1922" s="417">
        <v>12.19</v>
      </c>
      <c r="F1922" s="417">
        <v>55.53</v>
      </c>
    </row>
    <row r="1923" spans="1:6" ht="30">
      <c r="A1923" s="414">
        <v>94446</v>
      </c>
      <c r="B1923" s="415" t="s">
        <v>6504</v>
      </c>
      <c r="C1923" s="416" t="s">
        <v>98</v>
      </c>
      <c r="D1923" s="417">
        <v>45.19</v>
      </c>
      <c r="E1923" s="417">
        <v>17.239999999999998</v>
      </c>
      <c r="F1923" s="417">
        <v>62.43</v>
      </c>
    </row>
    <row r="1924" spans="1:6" ht="30">
      <c r="A1924" s="414">
        <v>94447</v>
      </c>
      <c r="B1924" s="415" t="s">
        <v>6505</v>
      </c>
      <c r="C1924" s="416" t="s">
        <v>98</v>
      </c>
      <c r="D1924" s="417">
        <v>43.34</v>
      </c>
      <c r="E1924" s="417">
        <v>12.19</v>
      </c>
      <c r="F1924" s="417">
        <v>55.53</v>
      </c>
    </row>
    <row r="1925" spans="1:6" ht="30">
      <c r="A1925" s="414">
        <v>94448</v>
      </c>
      <c r="B1925" s="415" t="s">
        <v>6506</v>
      </c>
      <c r="C1925" s="416" t="s">
        <v>98</v>
      </c>
      <c r="D1925" s="417">
        <v>45.19</v>
      </c>
      <c r="E1925" s="417">
        <v>17.239999999999998</v>
      </c>
      <c r="F1925" s="417">
        <v>62.43</v>
      </c>
    </row>
    <row r="1926" spans="1:6">
      <c r="A1926" s="414">
        <v>94232</v>
      </c>
      <c r="B1926" s="415" t="s">
        <v>6507</v>
      </c>
      <c r="C1926" s="416" t="s">
        <v>5390</v>
      </c>
      <c r="D1926" s="417">
        <v>0.91000000000000014</v>
      </c>
      <c r="E1926" s="417">
        <v>2.5</v>
      </c>
      <c r="F1926" s="417">
        <v>3.41</v>
      </c>
    </row>
    <row r="1927" spans="1:6" ht="45">
      <c r="A1927" s="414">
        <v>94219</v>
      </c>
      <c r="B1927" s="415" t="s">
        <v>6508</v>
      </c>
      <c r="C1927" s="416" t="s">
        <v>5421</v>
      </c>
      <c r="D1927" s="417">
        <v>20.32</v>
      </c>
      <c r="E1927" s="417">
        <v>14.86</v>
      </c>
      <c r="F1927" s="417">
        <v>35.18</v>
      </c>
    </row>
    <row r="1928" spans="1:6" ht="30">
      <c r="A1928" s="414">
        <v>94221</v>
      </c>
      <c r="B1928" s="415" t="s">
        <v>6509</v>
      </c>
      <c r="C1928" s="416" t="s">
        <v>5421</v>
      </c>
      <c r="D1928" s="417">
        <v>18.18</v>
      </c>
      <c r="E1928" s="417">
        <v>8.9700000000000006</v>
      </c>
      <c r="F1928" s="417">
        <v>27.15</v>
      </c>
    </row>
    <row r="1929" spans="1:6">
      <c r="A1929" s="409"/>
      <c r="B1929" s="413" t="s">
        <v>6510</v>
      </c>
      <c r="C1929" s="411"/>
      <c r="D1929" s="418"/>
      <c r="E1929" s="418"/>
      <c r="F1929" s="418"/>
    </row>
    <row r="1930" spans="1:6" ht="30">
      <c r="A1930" s="414">
        <v>94189</v>
      </c>
      <c r="B1930" s="415" t="s">
        <v>6511</v>
      </c>
      <c r="C1930" s="416" t="s">
        <v>98</v>
      </c>
      <c r="D1930" s="417">
        <v>30.259999999999998</v>
      </c>
      <c r="E1930" s="417">
        <v>4.5</v>
      </c>
      <c r="F1930" s="417">
        <v>34.76</v>
      </c>
    </row>
    <row r="1931" spans="1:6" ht="30">
      <c r="A1931" s="414">
        <v>94192</v>
      </c>
      <c r="B1931" s="415" t="s">
        <v>6512</v>
      </c>
      <c r="C1931" s="416" t="s">
        <v>98</v>
      </c>
      <c r="D1931" s="417">
        <v>31.08</v>
      </c>
      <c r="E1931" s="417">
        <v>6.75</v>
      </c>
      <c r="F1931" s="417">
        <v>37.83</v>
      </c>
    </row>
    <row r="1932" spans="1:6" ht="45">
      <c r="A1932" s="414">
        <v>94220</v>
      </c>
      <c r="B1932" s="415" t="s">
        <v>6513</v>
      </c>
      <c r="C1932" s="416" t="s">
        <v>5421</v>
      </c>
      <c r="D1932" s="417">
        <v>36.380000000000003</v>
      </c>
      <c r="E1932" s="417">
        <v>14.82</v>
      </c>
      <c r="F1932" s="417">
        <v>51.2</v>
      </c>
    </row>
    <row r="1933" spans="1:6" ht="45">
      <c r="A1933" s="414">
        <v>94222</v>
      </c>
      <c r="B1933" s="415" t="s">
        <v>6514</v>
      </c>
      <c r="C1933" s="416" t="s">
        <v>5421</v>
      </c>
      <c r="D1933" s="417">
        <v>34.230000000000004</v>
      </c>
      <c r="E1933" s="417">
        <v>8.94</v>
      </c>
      <c r="F1933" s="417">
        <v>43.17</v>
      </c>
    </row>
    <row r="1934" spans="1:6">
      <c r="A1934" s="409"/>
      <c r="B1934" s="413" t="s">
        <v>6515</v>
      </c>
      <c r="C1934" s="411"/>
      <c r="D1934" s="418"/>
      <c r="E1934" s="418"/>
      <c r="F1934" s="418"/>
    </row>
    <row r="1935" spans="1:6" ht="45">
      <c r="A1935" s="414">
        <v>94207</v>
      </c>
      <c r="B1935" s="415" t="s">
        <v>6516</v>
      </c>
      <c r="C1935" s="416" t="s">
        <v>98</v>
      </c>
      <c r="D1935" s="417">
        <v>42.04</v>
      </c>
      <c r="E1935" s="417">
        <v>5.64</v>
      </c>
      <c r="F1935" s="417">
        <v>47.68</v>
      </c>
    </row>
    <row r="1936" spans="1:6" ht="45">
      <c r="A1936" s="414">
        <v>94210</v>
      </c>
      <c r="B1936" s="415" t="s">
        <v>6517</v>
      </c>
      <c r="C1936" s="416" t="s">
        <v>98</v>
      </c>
      <c r="D1936" s="417">
        <v>44.55</v>
      </c>
      <c r="E1936" s="417">
        <v>6.25</v>
      </c>
      <c r="F1936" s="417">
        <v>50.8</v>
      </c>
    </row>
    <row r="1937" spans="1:6" ht="30">
      <c r="A1937" s="414">
        <v>94223</v>
      </c>
      <c r="B1937" s="415" t="s">
        <v>6518</v>
      </c>
      <c r="C1937" s="416" t="s">
        <v>5421</v>
      </c>
      <c r="D1937" s="417">
        <v>75.709999999999994</v>
      </c>
      <c r="E1937" s="417">
        <v>2.79</v>
      </c>
      <c r="F1937" s="417">
        <v>78.5</v>
      </c>
    </row>
    <row r="1938" spans="1:6" ht="30">
      <c r="A1938" s="414">
        <v>94218</v>
      </c>
      <c r="B1938" s="415" t="s">
        <v>11852</v>
      </c>
      <c r="C1938" s="416" t="s">
        <v>98</v>
      </c>
      <c r="D1938" s="417">
        <v>117.85</v>
      </c>
      <c r="E1938" s="417">
        <v>6.18</v>
      </c>
      <c r="F1938" s="417">
        <v>124.03</v>
      </c>
    </row>
    <row r="1939" spans="1:6" ht="30">
      <c r="A1939" s="414">
        <v>94451</v>
      </c>
      <c r="B1939" s="415" t="s">
        <v>6519</v>
      </c>
      <c r="C1939" s="416" t="s">
        <v>5421</v>
      </c>
      <c r="D1939" s="417">
        <v>85.22</v>
      </c>
      <c r="E1939" s="417">
        <v>2.84</v>
      </c>
      <c r="F1939" s="417">
        <v>88.06</v>
      </c>
    </row>
    <row r="1940" spans="1:6" ht="30">
      <c r="A1940" s="414">
        <v>100325</v>
      </c>
      <c r="B1940" s="415" t="s">
        <v>6520</v>
      </c>
      <c r="C1940" s="416" t="s">
        <v>5421</v>
      </c>
      <c r="D1940" s="417">
        <v>83.240000000000009</v>
      </c>
      <c r="E1940" s="417">
        <v>2.02</v>
      </c>
      <c r="F1940" s="417">
        <v>85.26</v>
      </c>
    </row>
    <row r="1941" spans="1:6">
      <c r="A1941" s="409"/>
      <c r="B1941" s="413" t="s">
        <v>6521</v>
      </c>
      <c r="C1941" s="411"/>
      <c r="D1941" s="418"/>
      <c r="E1941" s="418"/>
      <c r="F1941" s="418"/>
    </row>
    <row r="1942" spans="1:6" ht="30">
      <c r="A1942" s="414">
        <v>94449</v>
      </c>
      <c r="B1942" s="415" t="s">
        <v>6522</v>
      </c>
      <c r="C1942" s="416" t="s">
        <v>98</v>
      </c>
      <c r="D1942" s="417">
        <v>73.67</v>
      </c>
      <c r="E1942" s="417">
        <v>5.63</v>
      </c>
      <c r="F1942" s="417">
        <v>79.3</v>
      </c>
    </row>
    <row r="1943" spans="1:6" ht="30">
      <c r="A1943" s="414">
        <v>94444</v>
      </c>
      <c r="B1943" s="415" t="s">
        <v>6523</v>
      </c>
      <c r="C1943" s="416" t="s">
        <v>98</v>
      </c>
      <c r="D1943" s="417">
        <v>645.33000000000004</v>
      </c>
      <c r="E1943" s="417">
        <v>7.67</v>
      </c>
      <c r="F1943" s="417">
        <v>653</v>
      </c>
    </row>
    <row r="1944" spans="1:6" ht="15.75">
      <c r="A1944" s="409"/>
      <c r="B1944" s="410" t="s">
        <v>11386</v>
      </c>
      <c r="C1944" s="411"/>
      <c r="D1944" s="418"/>
      <c r="E1944" s="418"/>
      <c r="F1944" s="418"/>
    </row>
    <row r="1945" spans="1:6">
      <c r="A1945" s="409"/>
      <c r="B1945" s="413" t="s">
        <v>6524</v>
      </c>
      <c r="C1945" s="411"/>
      <c r="D1945" s="418"/>
      <c r="E1945" s="418"/>
      <c r="F1945" s="418"/>
    </row>
    <row r="1946" spans="1:6">
      <c r="A1946" s="409"/>
      <c r="B1946" s="413" t="s">
        <v>6525</v>
      </c>
      <c r="C1946" s="411"/>
      <c r="D1946" s="418"/>
      <c r="E1946" s="418"/>
      <c r="F1946" s="418"/>
    </row>
    <row r="1947" spans="1:6" ht="45">
      <c r="A1947" s="414">
        <v>100434</v>
      </c>
      <c r="B1947" s="415" t="s">
        <v>6526</v>
      </c>
      <c r="C1947" s="416" t="s">
        <v>5421</v>
      </c>
      <c r="D1947" s="417">
        <v>176.03</v>
      </c>
      <c r="E1947" s="417">
        <v>8.8000000000000007</v>
      </c>
      <c r="F1947" s="417">
        <v>184.83</v>
      </c>
    </row>
    <row r="1948" spans="1:6" ht="30">
      <c r="A1948" s="414">
        <v>94227</v>
      </c>
      <c r="B1948" s="415" t="s">
        <v>6527</v>
      </c>
      <c r="C1948" s="416" t="s">
        <v>5421</v>
      </c>
      <c r="D1948" s="417">
        <v>70.3</v>
      </c>
      <c r="E1948" s="417">
        <v>10.14</v>
      </c>
      <c r="F1948" s="417">
        <v>80.44</v>
      </c>
    </row>
    <row r="1949" spans="1:6" ht="30">
      <c r="A1949" s="414">
        <v>94228</v>
      </c>
      <c r="B1949" s="415" t="s">
        <v>6528</v>
      </c>
      <c r="C1949" s="416" t="s">
        <v>5421</v>
      </c>
      <c r="D1949" s="417">
        <v>94.710000000000008</v>
      </c>
      <c r="E1949" s="417">
        <v>13.83</v>
      </c>
      <c r="F1949" s="417">
        <v>108.54</v>
      </c>
    </row>
    <row r="1950" spans="1:6" ht="30">
      <c r="A1950" s="414">
        <v>94229</v>
      </c>
      <c r="B1950" s="415" t="s">
        <v>6529</v>
      </c>
      <c r="C1950" s="416" t="s">
        <v>5421</v>
      </c>
      <c r="D1950" s="417">
        <v>185.16</v>
      </c>
      <c r="E1950" s="417">
        <v>24.72</v>
      </c>
      <c r="F1950" s="417">
        <v>209.88</v>
      </c>
    </row>
    <row r="1951" spans="1:6">
      <c r="A1951" s="409"/>
      <c r="B1951" s="413" t="s">
        <v>6530</v>
      </c>
      <c r="C1951" s="411"/>
      <c r="D1951" s="418"/>
      <c r="E1951" s="418"/>
      <c r="F1951" s="418"/>
    </row>
    <row r="1952" spans="1:6" ht="30">
      <c r="A1952" s="414">
        <v>100435</v>
      </c>
      <c r="B1952" s="415" t="s">
        <v>6531</v>
      </c>
      <c r="C1952" s="416" t="s">
        <v>5421</v>
      </c>
      <c r="D1952" s="417">
        <v>58.310000000000009</v>
      </c>
      <c r="E1952" s="417">
        <v>5.87</v>
      </c>
      <c r="F1952" s="417">
        <v>64.180000000000007</v>
      </c>
    </row>
    <row r="1953" spans="1:6" ht="30">
      <c r="A1953" s="414">
        <v>100327</v>
      </c>
      <c r="B1953" s="415" t="s">
        <v>6532</v>
      </c>
      <c r="C1953" s="416" t="s">
        <v>5421</v>
      </c>
      <c r="D1953" s="417">
        <v>62.550000000000004</v>
      </c>
      <c r="E1953" s="417">
        <v>8.35</v>
      </c>
      <c r="F1953" s="417">
        <v>70.900000000000006</v>
      </c>
    </row>
    <row r="1954" spans="1:6" ht="30">
      <c r="A1954" s="414">
        <v>94231</v>
      </c>
      <c r="B1954" s="415" t="s">
        <v>6533</v>
      </c>
      <c r="C1954" s="416" t="s">
        <v>5421</v>
      </c>
      <c r="D1954" s="417">
        <v>56.14</v>
      </c>
      <c r="E1954" s="417">
        <v>7</v>
      </c>
      <c r="F1954" s="417">
        <v>63.14</v>
      </c>
    </row>
    <row r="1955" spans="1:6">
      <c r="A1955" s="409"/>
      <c r="B1955" s="413" t="s">
        <v>6534</v>
      </c>
      <c r="C1955" s="411"/>
      <c r="D1955" s="418"/>
      <c r="E1955" s="418"/>
      <c r="F1955" s="418"/>
    </row>
    <row r="1956" spans="1:6">
      <c r="A1956" s="409"/>
      <c r="B1956" s="413" t="s">
        <v>11387</v>
      </c>
      <c r="C1956" s="411"/>
      <c r="D1956" s="418"/>
      <c r="E1956" s="418"/>
      <c r="F1956" s="418"/>
    </row>
    <row r="1957" spans="1:6" ht="45">
      <c r="A1957" s="414">
        <v>91789</v>
      </c>
      <c r="B1957" s="415" t="s">
        <v>6535</v>
      </c>
      <c r="C1957" s="416" t="s">
        <v>5421</v>
      </c>
      <c r="D1957" s="417">
        <v>47.839999999999996</v>
      </c>
      <c r="E1957" s="417">
        <v>8.5299999999999994</v>
      </c>
      <c r="F1957" s="417">
        <v>56.37</v>
      </c>
    </row>
    <row r="1958" spans="1:6" ht="45">
      <c r="A1958" s="414">
        <v>91790</v>
      </c>
      <c r="B1958" s="415" t="s">
        <v>6536</v>
      </c>
      <c r="C1958" s="416" t="s">
        <v>5421</v>
      </c>
      <c r="D1958" s="417">
        <v>51.01</v>
      </c>
      <c r="E1958" s="417">
        <v>15.12</v>
      </c>
      <c r="F1958" s="417">
        <v>66.13</v>
      </c>
    </row>
    <row r="1959" spans="1:6" ht="45">
      <c r="A1959" s="414">
        <v>91791</v>
      </c>
      <c r="B1959" s="415" t="s">
        <v>6537</v>
      </c>
      <c r="C1959" s="416" t="s">
        <v>5421</v>
      </c>
      <c r="D1959" s="417">
        <v>77.86999999999999</v>
      </c>
      <c r="E1959" s="417">
        <v>7.01</v>
      </c>
      <c r="F1959" s="417">
        <v>84.88</v>
      </c>
    </row>
    <row r="1960" spans="1:6">
      <c r="A1960" s="409"/>
      <c r="B1960" s="413" t="s">
        <v>11388</v>
      </c>
      <c r="C1960" s="411"/>
      <c r="D1960" s="418"/>
      <c r="E1960" s="418"/>
      <c r="F1960" s="418"/>
    </row>
    <row r="1961" spans="1:6" ht="30">
      <c r="A1961" s="414">
        <v>89508</v>
      </c>
      <c r="B1961" s="415" t="s">
        <v>12296</v>
      </c>
      <c r="C1961" s="416" t="s">
        <v>5421</v>
      </c>
      <c r="D1961" s="417">
        <v>12.900000000000002</v>
      </c>
      <c r="E1961" s="417">
        <v>6.45</v>
      </c>
      <c r="F1961" s="417">
        <v>19.350000000000001</v>
      </c>
    </row>
    <row r="1962" spans="1:6" ht="30">
      <c r="A1962" s="414">
        <v>89509</v>
      </c>
      <c r="B1962" s="415" t="s">
        <v>12297</v>
      </c>
      <c r="C1962" s="416" t="s">
        <v>5421</v>
      </c>
      <c r="D1962" s="417">
        <v>17.93</v>
      </c>
      <c r="E1962" s="417">
        <v>8.23</v>
      </c>
      <c r="F1962" s="417">
        <v>26.16</v>
      </c>
    </row>
    <row r="1963" spans="1:6" ht="30">
      <c r="A1963" s="414">
        <v>89511</v>
      </c>
      <c r="B1963" s="415" t="s">
        <v>12298</v>
      </c>
      <c r="C1963" s="416" t="s">
        <v>5421</v>
      </c>
      <c r="D1963" s="417">
        <v>31.799999999999997</v>
      </c>
      <c r="E1963" s="417">
        <v>12.75</v>
      </c>
      <c r="F1963" s="417">
        <v>44.55</v>
      </c>
    </row>
    <row r="1964" spans="1:6" ht="30">
      <c r="A1964" s="414">
        <v>89512</v>
      </c>
      <c r="B1964" s="415" t="s">
        <v>12299</v>
      </c>
      <c r="C1964" s="416" t="s">
        <v>5421</v>
      </c>
      <c r="D1964" s="417">
        <v>39.069999999999993</v>
      </c>
      <c r="E1964" s="417">
        <v>17.48</v>
      </c>
      <c r="F1964" s="417">
        <v>56.55</v>
      </c>
    </row>
    <row r="1965" spans="1:6" ht="30">
      <c r="A1965" s="455">
        <v>104166</v>
      </c>
      <c r="B1965" s="456" t="s">
        <v>12393</v>
      </c>
      <c r="C1965" s="457" t="s">
        <v>5421</v>
      </c>
      <c r="D1965" s="458">
        <v>73.92</v>
      </c>
      <c r="E1965" s="458">
        <v>10.98</v>
      </c>
      <c r="F1965" s="458">
        <v>84.9</v>
      </c>
    </row>
    <row r="1966" spans="1:6" ht="30">
      <c r="A1966" s="414">
        <v>89526</v>
      </c>
      <c r="B1966" s="415" t="s">
        <v>12511</v>
      </c>
      <c r="C1966" s="416" t="s">
        <v>5390</v>
      </c>
      <c r="D1966" s="417">
        <v>37.729999999999997</v>
      </c>
      <c r="E1966" s="417">
        <v>4.07</v>
      </c>
      <c r="F1966" s="417">
        <v>41.8</v>
      </c>
    </row>
    <row r="1967" spans="1:6" ht="30">
      <c r="A1967" s="414">
        <v>89535</v>
      </c>
      <c r="B1967" s="415" t="s">
        <v>12518</v>
      </c>
      <c r="C1967" s="416" t="s">
        <v>5390</v>
      </c>
      <c r="D1967" s="417">
        <v>39.880000000000003</v>
      </c>
      <c r="E1967" s="417">
        <v>5.58</v>
      </c>
      <c r="F1967" s="417">
        <v>45.46</v>
      </c>
    </row>
    <row r="1968" spans="1:6" ht="30">
      <c r="A1968" s="455">
        <v>104169</v>
      </c>
      <c r="B1968" s="456" t="s">
        <v>13153</v>
      </c>
      <c r="C1968" s="457" t="s">
        <v>5390</v>
      </c>
      <c r="D1968" s="458">
        <v>146.13</v>
      </c>
      <c r="E1968" s="458">
        <v>11.27</v>
      </c>
      <c r="F1968" s="458">
        <v>157.4</v>
      </c>
    </row>
    <row r="1969" spans="1:6" ht="30">
      <c r="A1969" s="414">
        <v>95694</v>
      </c>
      <c r="B1969" s="415" t="s">
        <v>12927</v>
      </c>
      <c r="C1969" s="416" t="s">
        <v>5390</v>
      </c>
      <c r="D1969" s="417">
        <v>52.04</v>
      </c>
      <c r="E1969" s="417">
        <v>5.58</v>
      </c>
      <c r="F1969" s="417">
        <v>57.62</v>
      </c>
    </row>
    <row r="1970" spans="1:6" ht="30">
      <c r="A1970" s="414">
        <v>89546</v>
      </c>
      <c r="B1970" s="415" t="s">
        <v>12525</v>
      </c>
      <c r="C1970" s="416" t="s">
        <v>5390</v>
      </c>
      <c r="D1970" s="417">
        <v>10.29</v>
      </c>
      <c r="E1970" s="417">
        <v>1.55</v>
      </c>
      <c r="F1970" s="417">
        <v>11.84</v>
      </c>
    </row>
    <row r="1971" spans="1:6" ht="30">
      <c r="A1971" s="414">
        <v>89549</v>
      </c>
      <c r="B1971" s="415" t="s">
        <v>12528</v>
      </c>
      <c r="C1971" s="416" t="s">
        <v>5390</v>
      </c>
      <c r="D1971" s="417">
        <v>17.580000000000002</v>
      </c>
      <c r="E1971" s="417">
        <v>2.2200000000000002</v>
      </c>
      <c r="F1971" s="417">
        <v>19.8</v>
      </c>
    </row>
    <row r="1972" spans="1:6" ht="30">
      <c r="A1972" s="414">
        <v>89557</v>
      </c>
      <c r="B1972" s="415" t="s">
        <v>12536</v>
      </c>
      <c r="C1972" s="416" t="s">
        <v>5390</v>
      </c>
      <c r="D1972" s="417">
        <v>30.439999999999998</v>
      </c>
      <c r="E1972" s="417">
        <v>3.21</v>
      </c>
      <c r="F1972" s="417">
        <v>33.65</v>
      </c>
    </row>
    <row r="1973" spans="1:6" ht="30">
      <c r="A1973" s="455">
        <v>104173</v>
      </c>
      <c r="B1973" s="456" t="s">
        <v>13157</v>
      </c>
      <c r="C1973" s="457" t="s">
        <v>5390</v>
      </c>
      <c r="D1973" s="458">
        <v>83.32</v>
      </c>
      <c r="E1973" s="458">
        <v>6.57</v>
      </c>
      <c r="F1973" s="458">
        <v>89.89</v>
      </c>
    </row>
    <row r="1974" spans="1:6" ht="30">
      <c r="A1974" s="414">
        <v>89516</v>
      </c>
      <c r="B1974" s="415" t="s">
        <v>12501</v>
      </c>
      <c r="C1974" s="416" t="s">
        <v>5390</v>
      </c>
      <c r="D1974" s="417">
        <v>7.38</v>
      </c>
      <c r="E1974" s="417">
        <v>2.0499999999999998</v>
      </c>
      <c r="F1974" s="417">
        <v>9.43</v>
      </c>
    </row>
    <row r="1975" spans="1:6" ht="30">
      <c r="A1975" s="414">
        <v>89520</v>
      </c>
      <c r="B1975" s="415" t="s">
        <v>12505</v>
      </c>
      <c r="C1975" s="416" t="s">
        <v>5390</v>
      </c>
      <c r="D1975" s="417">
        <v>13.899999999999999</v>
      </c>
      <c r="E1975" s="417">
        <v>2.62</v>
      </c>
      <c r="F1975" s="417">
        <v>16.52</v>
      </c>
    </row>
    <row r="1976" spans="1:6" ht="30">
      <c r="A1976" s="414">
        <v>89524</v>
      </c>
      <c r="B1976" s="415" t="s">
        <v>12509</v>
      </c>
      <c r="C1976" s="416" t="s">
        <v>5390</v>
      </c>
      <c r="D1976" s="417">
        <v>28.1</v>
      </c>
      <c r="E1976" s="417">
        <v>4.07</v>
      </c>
      <c r="F1976" s="417">
        <v>32.17</v>
      </c>
    </row>
    <row r="1977" spans="1:6" ht="30">
      <c r="A1977" s="414">
        <v>89531</v>
      </c>
      <c r="B1977" s="415" t="s">
        <v>12516</v>
      </c>
      <c r="C1977" s="416" t="s">
        <v>5390</v>
      </c>
      <c r="D1977" s="417">
        <v>34.840000000000003</v>
      </c>
      <c r="E1977" s="417">
        <v>5.58</v>
      </c>
      <c r="F1977" s="417">
        <v>40.42</v>
      </c>
    </row>
    <row r="1978" spans="1:6" ht="30">
      <c r="A1978" s="455">
        <v>104168</v>
      </c>
      <c r="B1978" s="456" t="s">
        <v>13152</v>
      </c>
      <c r="C1978" s="457" t="s">
        <v>5390</v>
      </c>
      <c r="D1978" s="458">
        <v>114.58</v>
      </c>
      <c r="E1978" s="458">
        <v>11.27</v>
      </c>
      <c r="F1978" s="458">
        <v>125.85</v>
      </c>
    </row>
    <row r="1979" spans="1:6" ht="30">
      <c r="A1979" s="414">
        <v>89514</v>
      </c>
      <c r="B1979" s="415" t="s">
        <v>12499</v>
      </c>
      <c r="C1979" s="416" t="s">
        <v>5390</v>
      </c>
      <c r="D1979" s="417">
        <v>7.28</v>
      </c>
      <c r="E1979" s="417">
        <v>2.0499999999999998</v>
      </c>
      <c r="F1979" s="417">
        <v>9.33</v>
      </c>
    </row>
    <row r="1980" spans="1:6" ht="30">
      <c r="A1980" s="414">
        <v>89518</v>
      </c>
      <c r="B1980" s="415" t="s">
        <v>12503</v>
      </c>
      <c r="C1980" s="416" t="s">
        <v>5390</v>
      </c>
      <c r="D1980" s="417">
        <v>13.079999999999998</v>
      </c>
      <c r="E1980" s="417">
        <v>2.62</v>
      </c>
      <c r="F1980" s="417">
        <v>15.7</v>
      </c>
    </row>
    <row r="1981" spans="1:6" ht="30">
      <c r="A1981" s="414">
        <v>89522</v>
      </c>
      <c r="B1981" s="415" t="s">
        <v>12507</v>
      </c>
      <c r="C1981" s="416" t="s">
        <v>5390</v>
      </c>
      <c r="D1981" s="417">
        <v>27.58</v>
      </c>
      <c r="E1981" s="417">
        <v>4.07</v>
      </c>
      <c r="F1981" s="417">
        <v>31.65</v>
      </c>
    </row>
    <row r="1982" spans="1:6" ht="30">
      <c r="A1982" s="414">
        <v>89529</v>
      </c>
      <c r="B1982" s="415" t="s">
        <v>12514</v>
      </c>
      <c r="C1982" s="416" t="s">
        <v>5390</v>
      </c>
      <c r="D1982" s="417">
        <v>33.67</v>
      </c>
      <c r="E1982" s="417">
        <v>5.58</v>
      </c>
      <c r="F1982" s="417">
        <v>39.25</v>
      </c>
    </row>
    <row r="1983" spans="1:6" ht="30">
      <c r="A1983" s="455">
        <v>104167</v>
      </c>
      <c r="B1983" s="456" t="s">
        <v>13151</v>
      </c>
      <c r="C1983" s="457" t="s">
        <v>5390</v>
      </c>
      <c r="D1983" s="458">
        <v>118.17</v>
      </c>
      <c r="E1983" s="458">
        <v>11.27</v>
      </c>
      <c r="F1983" s="458">
        <v>129.44</v>
      </c>
    </row>
    <row r="1984" spans="1:6" ht="30">
      <c r="A1984" s="414">
        <v>89544</v>
      </c>
      <c r="B1984" s="415" t="s">
        <v>12523</v>
      </c>
      <c r="C1984" s="416" t="s">
        <v>5390</v>
      </c>
      <c r="D1984" s="417">
        <v>8.18</v>
      </c>
      <c r="E1984" s="417">
        <v>1.36</v>
      </c>
      <c r="F1984" s="417">
        <v>9.5399999999999991</v>
      </c>
    </row>
    <row r="1985" spans="1:6" ht="30">
      <c r="A1985" s="414">
        <v>89545</v>
      </c>
      <c r="B1985" s="415" t="s">
        <v>12524</v>
      </c>
      <c r="C1985" s="416" t="s">
        <v>5390</v>
      </c>
      <c r="D1985" s="417">
        <v>16.38</v>
      </c>
      <c r="E1985" s="417">
        <v>1.73</v>
      </c>
      <c r="F1985" s="417">
        <v>18.11</v>
      </c>
    </row>
    <row r="1986" spans="1:6" ht="30">
      <c r="A1986" s="414">
        <v>89547</v>
      </c>
      <c r="B1986" s="415" t="s">
        <v>12526</v>
      </c>
      <c r="C1986" s="416" t="s">
        <v>5390</v>
      </c>
      <c r="D1986" s="417">
        <v>21.48</v>
      </c>
      <c r="E1986" s="417">
        <v>2.7</v>
      </c>
      <c r="F1986" s="417">
        <v>24.18</v>
      </c>
    </row>
    <row r="1987" spans="1:6" ht="30">
      <c r="A1987" s="414">
        <v>89554</v>
      </c>
      <c r="B1987" s="415" t="s">
        <v>12533</v>
      </c>
      <c r="C1987" s="416" t="s">
        <v>5390</v>
      </c>
      <c r="D1987" s="417">
        <v>26.95</v>
      </c>
      <c r="E1987" s="417">
        <v>3.71</v>
      </c>
      <c r="F1987" s="417">
        <v>30.66</v>
      </c>
    </row>
    <row r="1988" spans="1:6" ht="30">
      <c r="A1988" s="455">
        <v>104170</v>
      </c>
      <c r="B1988" s="456" t="s">
        <v>13154</v>
      </c>
      <c r="C1988" s="457" t="s">
        <v>5390</v>
      </c>
      <c r="D1988" s="458">
        <v>67.05</v>
      </c>
      <c r="E1988" s="458">
        <v>7.51</v>
      </c>
      <c r="F1988" s="458">
        <v>74.56</v>
      </c>
    </row>
    <row r="1989" spans="1:6" ht="30">
      <c r="A1989" s="414">
        <v>89548</v>
      </c>
      <c r="B1989" s="415" t="s">
        <v>12527</v>
      </c>
      <c r="C1989" s="416" t="s">
        <v>5390</v>
      </c>
      <c r="D1989" s="417">
        <v>21.34</v>
      </c>
      <c r="E1989" s="417">
        <v>2.7</v>
      </c>
      <c r="F1989" s="417">
        <v>24.04</v>
      </c>
    </row>
    <row r="1990" spans="1:6" ht="30">
      <c r="A1990" s="414">
        <v>89556</v>
      </c>
      <c r="B1990" s="415" t="s">
        <v>12535</v>
      </c>
      <c r="C1990" s="416" t="s">
        <v>5390</v>
      </c>
      <c r="D1990" s="417">
        <v>38.89</v>
      </c>
      <c r="E1990" s="417">
        <v>3.7</v>
      </c>
      <c r="F1990" s="417">
        <v>42.59</v>
      </c>
    </row>
    <row r="1991" spans="1:6" ht="30">
      <c r="A1991" s="455">
        <v>104171</v>
      </c>
      <c r="B1991" s="456" t="s">
        <v>13155</v>
      </c>
      <c r="C1991" s="457" t="s">
        <v>5390</v>
      </c>
      <c r="D1991" s="458">
        <v>97.78</v>
      </c>
      <c r="E1991" s="458">
        <v>7.5</v>
      </c>
      <c r="F1991" s="458">
        <v>105.28</v>
      </c>
    </row>
    <row r="1992" spans="1:6" ht="30">
      <c r="A1992" s="414">
        <v>89550</v>
      </c>
      <c r="B1992" s="415" t="s">
        <v>12529</v>
      </c>
      <c r="C1992" s="416" t="s">
        <v>5390</v>
      </c>
      <c r="D1992" s="417">
        <v>41.519999999999996</v>
      </c>
      <c r="E1992" s="417">
        <v>2.7</v>
      </c>
      <c r="F1992" s="417">
        <v>44.22</v>
      </c>
    </row>
    <row r="1993" spans="1:6" ht="30">
      <c r="A1993" s="414">
        <v>89559</v>
      </c>
      <c r="B1993" s="415" t="s">
        <v>12538</v>
      </c>
      <c r="C1993" s="416" t="s">
        <v>5390</v>
      </c>
      <c r="D1993" s="417">
        <v>68.72</v>
      </c>
      <c r="E1993" s="417">
        <v>3.7</v>
      </c>
      <c r="F1993" s="417">
        <v>72.42</v>
      </c>
    </row>
    <row r="1994" spans="1:6" ht="30">
      <c r="A1994" s="455">
        <v>104172</v>
      </c>
      <c r="B1994" s="456" t="s">
        <v>13156</v>
      </c>
      <c r="C1994" s="457" t="s">
        <v>5390</v>
      </c>
      <c r="D1994" s="458">
        <v>291.35000000000002</v>
      </c>
      <c r="E1994" s="458">
        <v>7.5</v>
      </c>
      <c r="F1994" s="458">
        <v>298.85000000000002</v>
      </c>
    </row>
    <row r="1995" spans="1:6" ht="30">
      <c r="A1995" s="414">
        <v>89566</v>
      </c>
      <c r="B1995" s="415" t="s">
        <v>12545</v>
      </c>
      <c r="C1995" s="416" t="s">
        <v>5390</v>
      </c>
      <c r="D1995" s="417">
        <v>45.08</v>
      </c>
      <c r="E1995" s="417">
        <v>5.42</v>
      </c>
      <c r="F1995" s="417">
        <v>50.5</v>
      </c>
    </row>
    <row r="1996" spans="1:6" ht="30">
      <c r="A1996" s="414">
        <v>89571</v>
      </c>
      <c r="B1996" s="415" t="s">
        <v>12550</v>
      </c>
      <c r="C1996" s="416" t="s">
        <v>5390</v>
      </c>
      <c r="D1996" s="417">
        <v>66.97</v>
      </c>
      <c r="E1996" s="417">
        <v>7.43</v>
      </c>
      <c r="F1996" s="417">
        <v>74.400000000000006</v>
      </c>
    </row>
    <row r="1997" spans="1:6" ht="30">
      <c r="A1997" s="455">
        <v>104177</v>
      </c>
      <c r="B1997" s="456" t="s">
        <v>13161</v>
      </c>
      <c r="C1997" s="457" t="s">
        <v>5390</v>
      </c>
      <c r="D1997" s="458">
        <v>177.02</v>
      </c>
      <c r="E1997" s="458">
        <v>15.03</v>
      </c>
      <c r="F1997" s="458">
        <v>192.05</v>
      </c>
    </row>
    <row r="1998" spans="1:6" ht="30">
      <c r="A1998" s="414">
        <v>89573</v>
      </c>
      <c r="B1998" s="415" t="s">
        <v>12552</v>
      </c>
      <c r="C1998" s="416" t="s">
        <v>5390</v>
      </c>
      <c r="D1998" s="417">
        <v>75.38000000000001</v>
      </c>
      <c r="E1998" s="417">
        <v>6.77</v>
      </c>
      <c r="F1998" s="417">
        <v>82.15</v>
      </c>
    </row>
    <row r="1999" spans="1:6" ht="30">
      <c r="A1999" s="455">
        <v>104175</v>
      </c>
      <c r="B1999" s="456" t="s">
        <v>13159</v>
      </c>
      <c r="C1999" s="457" t="s">
        <v>5390</v>
      </c>
      <c r="D1999" s="458">
        <v>134.69</v>
      </c>
      <c r="E1999" s="458">
        <v>13.78</v>
      </c>
      <c r="F1999" s="458">
        <v>148.47</v>
      </c>
    </row>
    <row r="2000" spans="1:6" ht="30">
      <c r="A2000" s="414">
        <v>89561</v>
      </c>
      <c r="B2000" s="415" t="s">
        <v>12540</v>
      </c>
      <c r="C2000" s="416" t="s">
        <v>5390</v>
      </c>
      <c r="D2000" s="417">
        <v>13.86</v>
      </c>
      <c r="E2000" s="417">
        <v>2.73</v>
      </c>
      <c r="F2000" s="417">
        <v>16.59</v>
      </c>
    </row>
    <row r="2001" spans="1:6" ht="30">
      <c r="A2001" s="414">
        <v>89563</v>
      </c>
      <c r="B2001" s="415" t="s">
        <v>12542</v>
      </c>
      <c r="C2001" s="416" t="s">
        <v>5390</v>
      </c>
      <c r="D2001" s="417">
        <v>33.239999999999995</v>
      </c>
      <c r="E2001" s="417">
        <v>3.49</v>
      </c>
      <c r="F2001" s="417">
        <v>36.729999999999997</v>
      </c>
    </row>
    <row r="2002" spans="1:6" ht="30">
      <c r="A2002" s="414">
        <v>89565</v>
      </c>
      <c r="B2002" s="415" t="s">
        <v>12544</v>
      </c>
      <c r="C2002" s="416" t="s">
        <v>5390</v>
      </c>
      <c r="D2002" s="417">
        <v>54.53</v>
      </c>
      <c r="E2002" s="417">
        <v>5.42</v>
      </c>
      <c r="F2002" s="417">
        <v>59.95</v>
      </c>
    </row>
    <row r="2003" spans="1:6" ht="30">
      <c r="A2003" s="414">
        <v>89567</v>
      </c>
      <c r="B2003" s="415" t="s">
        <v>12546</v>
      </c>
      <c r="C2003" s="416" t="s">
        <v>5390</v>
      </c>
      <c r="D2003" s="417">
        <v>78.88</v>
      </c>
      <c r="E2003" s="417">
        <v>7.43</v>
      </c>
      <c r="F2003" s="417">
        <v>86.31</v>
      </c>
    </row>
    <row r="2004" spans="1:6" ht="30">
      <c r="A2004" s="455">
        <v>104176</v>
      </c>
      <c r="B2004" s="456" t="s">
        <v>13160</v>
      </c>
      <c r="C2004" s="457" t="s">
        <v>5390</v>
      </c>
      <c r="D2004" s="458">
        <v>253.52</v>
      </c>
      <c r="E2004" s="458">
        <v>15.03</v>
      </c>
      <c r="F2004" s="458">
        <v>268.55</v>
      </c>
    </row>
    <row r="2005" spans="1:6" ht="30">
      <c r="A2005" s="414">
        <v>89569</v>
      </c>
      <c r="B2005" s="415" t="s">
        <v>12548</v>
      </c>
      <c r="C2005" s="416" t="s">
        <v>5390</v>
      </c>
      <c r="D2005" s="417">
        <v>94.660000000000011</v>
      </c>
      <c r="E2005" s="417">
        <v>6.77</v>
      </c>
      <c r="F2005" s="417">
        <v>101.43</v>
      </c>
    </row>
    <row r="2006" spans="1:6" ht="30">
      <c r="A2006" s="455">
        <v>104174</v>
      </c>
      <c r="B2006" s="456" t="s">
        <v>13158</v>
      </c>
      <c r="C2006" s="457" t="s">
        <v>5390</v>
      </c>
      <c r="D2006" s="458">
        <v>188.62</v>
      </c>
      <c r="E2006" s="458">
        <v>13.78</v>
      </c>
      <c r="F2006" s="458">
        <v>202.4</v>
      </c>
    </row>
    <row r="2007" spans="1:6" ht="30">
      <c r="A2007" s="414">
        <v>89574</v>
      </c>
      <c r="B2007" s="415" t="s">
        <v>12553</v>
      </c>
      <c r="C2007" s="416" t="s">
        <v>5390</v>
      </c>
      <c r="D2007" s="417">
        <v>157.13</v>
      </c>
      <c r="E2007" s="417">
        <v>11.15</v>
      </c>
      <c r="F2007" s="417">
        <v>168.28</v>
      </c>
    </row>
    <row r="2008" spans="1:6" ht="30">
      <c r="A2008" s="455">
        <v>104178</v>
      </c>
      <c r="B2008" s="456" t="s">
        <v>13162</v>
      </c>
      <c r="C2008" s="457" t="s">
        <v>5390</v>
      </c>
      <c r="D2008" s="458">
        <v>20.45</v>
      </c>
      <c r="E2008" s="458">
        <v>2.8</v>
      </c>
      <c r="F2008" s="458">
        <v>23.25</v>
      </c>
    </row>
    <row r="2009" spans="1:6" ht="30">
      <c r="A2009" s="455">
        <v>104179</v>
      </c>
      <c r="B2009" s="456" t="s">
        <v>13163</v>
      </c>
      <c r="C2009" s="457" t="s">
        <v>5390</v>
      </c>
      <c r="D2009" s="458">
        <v>78.14</v>
      </c>
      <c r="E2009" s="458">
        <v>3.74</v>
      </c>
      <c r="F2009" s="458">
        <v>81.88</v>
      </c>
    </row>
    <row r="2010" spans="1:6">
      <c r="A2010" s="409"/>
      <c r="B2010" s="413" t="s">
        <v>11389</v>
      </c>
      <c r="C2010" s="411"/>
      <c r="D2010" s="418"/>
      <c r="E2010" s="418"/>
      <c r="F2010" s="418"/>
    </row>
    <row r="2011" spans="1:6" ht="30">
      <c r="A2011" s="414">
        <v>89576</v>
      </c>
      <c r="B2011" s="415" t="s">
        <v>12300</v>
      </c>
      <c r="C2011" s="416" t="s">
        <v>5421</v>
      </c>
      <c r="D2011" s="417">
        <v>28.29</v>
      </c>
      <c r="E2011" s="417">
        <v>2.08</v>
      </c>
      <c r="F2011" s="417">
        <v>30.37</v>
      </c>
    </row>
    <row r="2012" spans="1:6" ht="30">
      <c r="A2012" s="414">
        <v>89578</v>
      </c>
      <c r="B2012" s="415" t="s">
        <v>12301</v>
      </c>
      <c r="C2012" s="416" t="s">
        <v>5421</v>
      </c>
      <c r="D2012" s="417">
        <v>34.43</v>
      </c>
      <c r="E2012" s="417">
        <v>3.28</v>
      </c>
      <c r="F2012" s="417">
        <v>37.71</v>
      </c>
    </row>
    <row r="2013" spans="1:6" ht="30">
      <c r="A2013" s="414">
        <v>89580</v>
      </c>
      <c r="B2013" s="415" t="s">
        <v>12302</v>
      </c>
      <c r="C2013" s="416" t="s">
        <v>5421</v>
      </c>
      <c r="D2013" s="417">
        <v>72.290000000000006</v>
      </c>
      <c r="E2013" s="417">
        <v>5.66</v>
      </c>
      <c r="F2013" s="417">
        <v>77.95</v>
      </c>
    </row>
    <row r="2014" spans="1:6" ht="30">
      <c r="A2014" s="414">
        <v>89583</v>
      </c>
      <c r="B2014" s="415" t="s">
        <v>12559</v>
      </c>
      <c r="C2014" s="416" t="s">
        <v>5390</v>
      </c>
      <c r="D2014" s="417">
        <v>38.879999999999995</v>
      </c>
      <c r="E2014" s="417">
        <v>7.52</v>
      </c>
      <c r="F2014" s="417">
        <v>46.4</v>
      </c>
    </row>
    <row r="2015" spans="1:6" ht="30">
      <c r="A2015" s="414">
        <v>89587</v>
      </c>
      <c r="B2015" s="415" t="s">
        <v>12562</v>
      </c>
      <c r="C2015" s="416" t="s">
        <v>5390</v>
      </c>
      <c r="D2015" s="417">
        <v>41.93</v>
      </c>
      <c r="E2015" s="417">
        <v>11.85</v>
      </c>
      <c r="F2015" s="417">
        <v>53.78</v>
      </c>
    </row>
    <row r="2016" spans="1:6" ht="30">
      <c r="A2016" s="414">
        <v>89592</v>
      </c>
      <c r="B2016" s="415" t="s">
        <v>12565</v>
      </c>
      <c r="C2016" s="416" t="s">
        <v>5390</v>
      </c>
      <c r="D2016" s="417">
        <v>149.16000000000003</v>
      </c>
      <c r="E2016" s="417">
        <v>20.45</v>
      </c>
      <c r="F2016" s="417">
        <v>169.61</v>
      </c>
    </row>
    <row r="2017" spans="1:6" ht="30">
      <c r="A2017" s="414">
        <v>95695</v>
      </c>
      <c r="B2017" s="415" t="s">
        <v>12928</v>
      </c>
      <c r="C2017" s="416" t="s">
        <v>5390</v>
      </c>
      <c r="D2017" s="417">
        <v>54.089999999999996</v>
      </c>
      <c r="E2017" s="417">
        <v>11.85</v>
      </c>
      <c r="F2017" s="417">
        <v>65.94</v>
      </c>
    </row>
    <row r="2018" spans="1:6" ht="30">
      <c r="A2018" s="414">
        <v>89582</v>
      </c>
      <c r="B2018" s="415" t="s">
        <v>12558</v>
      </c>
      <c r="C2018" s="416" t="s">
        <v>5390</v>
      </c>
      <c r="D2018" s="417">
        <v>29.240000000000002</v>
      </c>
      <c r="E2018" s="417">
        <v>7.53</v>
      </c>
      <c r="F2018" s="417">
        <v>36.770000000000003</v>
      </c>
    </row>
    <row r="2019" spans="1:6" ht="30">
      <c r="A2019" s="414">
        <v>89585</v>
      </c>
      <c r="B2019" s="415" t="s">
        <v>12561</v>
      </c>
      <c r="C2019" s="416" t="s">
        <v>5390</v>
      </c>
      <c r="D2019" s="417">
        <v>36.89</v>
      </c>
      <c r="E2019" s="417">
        <v>11.85</v>
      </c>
      <c r="F2019" s="417">
        <v>48.74</v>
      </c>
    </row>
    <row r="2020" spans="1:6" ht="30">
      <c r="A2020" s="414">
        <v>89591</v>
      </c>
      <c r="B2020" s="415" t="s">
        <v>12564</v>
      </c>
      <c r="C2020" s="416" t="s">
        <v>5390</v>
      </c>
      <c r="D2020" s="417">
        <v>117.61</v>
      </c>
      <c r="E2020" s="417">
        <v>20.45</v>
      </c>
      <c r="F2020" s="417">
        <v>138.06</v>
      </c>
    </row>
    <row r="2021" spans="1:6" ht="30">
      <c r="A2021" s="414">
        <v>89581</v>
      </c>
      <c r="B2021" s="415" t="s">
        <v>12557</v>
      </c>
      <c r="C2021" s="416" t="s">
        <v>5390</v>
      </c>
      <c r="D2021" s="417">
        <v>28.72</v>
      </c>
      <c r="E2021" s="417">
        <v>7.53</v>
      </c>
      <c r="F2021" s="417">
        <v>36.25</v>
      </c>
    </row>
    <row r="2022" spans="1:6" ht="30">
      <c r="A2022" s="414">
        <v>89584</v>
      </c>
      <c r="B2022" s="415" t="s">
        <v>12560</v>
      </c>
      <c r="C2022" s="416" t="s">
        <v>5390</v>
      </c>
      <c r="D2022" s="417">
        <v>35.72</v>
      </c>
      <c r="E2022" s="417">
        <v>11.85</v>
      </c>
      <c r="F2022" s="417">
        <v>47.57</v>
      </c>
    </row>
    <row r="2023" spans="1:6" ht="30">
      <c r="A2023" s="414">
        <v>89590</v>
      </c>
      <c r="B2023" s="415" t="s">
        <v>12563</v>
      </c>
      <c r="C2023" s="416" t="s">
        <v>5390</v>
      </c>
      <c r="D2023" s="417">
        <v>121.2</v>
      </c>
      <c r="E2023" s="417">
        <v>20.45</v>
      </c>
      <c r="F2023" s="417">
        <v>141.65</v>
      </c>
    </row>
    <row r="2024" spans="1:6" ht="30">
      <c r="A2024" s="414">
        <v>89599</v>
      </c>
      <c r="B2024" s="415" t="s">
        <v>12572</v>
      </c>
      <c r="C2024" s="416" t="s">
        <v>5390</v>
      </c>
      <c r="D2024" s="417">
        <v>22.240000000000002</v>
      </c>
      <c r="E2024" s="417">
        <v>5.0199999999999996</v>
      </c>
      <c r="F2024" s="417">
        <v>27.26</v>
      </c>
    </row>
    <row r="2025" spans="1:6" ht="30">
      <c r="A2025" s="414">
        <v>89600</v>
      </c>
      <c r="B2025" s="415" t="s">
        <v>12573</v>
      </c>
      <c r="C2025" s="416" t="s">
        <v>5390</v>
      </c>
      <c r="D2025" s="417">
        <v>22.09</v>
      </c>
      <c r="E2025" s="417">
        <v>5.0199999999999996</v>
      </c>
      <c r="F2025" s="417">
        <v>27.11</v>
      </c>
    </row>
    <row r="2026" spans="1:6" ht="30">
      <c r="A2026" s="414">
        <v>89669</v>
      </c>
      <c r="B2026" s="415" t="s">
        <v>12626</v>
      </c>
      <c r="C2026" s="416" t="s">
        <v>5390</v>
      </c>
      <c r="D2026" s="417">
        <v>28.35</v>
      </c>
      <c r="E2026" s="417">
        <v>7.9</v>
      </c>
      <c r="F2026" s="417">
        <v>36.25</v>
      </c>
    </row>
    <row r="2027" spans="1:6" ht="30">
      <c r="A2027" s="414">
        <v>89671</v>
      </c>
      <c r="B2027" s="415" t="s">
        <v>12628</v>
      </c>
      <c r="C2027" s="416" t="s">
        <v>5390</v>
      </c>
      <c r="D2027" s="417">
        <v>40.25</v>
      </c>
      <c r="E2027" s="417">
        <v>7.9</v>
      </c>
      <c r="F2027" s="417">
        <v>48.15</v>
      </c>
    </row>
    <row r="2028" spans="1:6" ht="30">
      <c r="A2028" s="414">
        <v>89677</v>
      </c>
      <c r="B2028" s="415" t="s">
        <v>12634</v>
      </c>
      <c r="C2028" s="416" t="s">
        <v>5390</v>
      </c>
      <c r="D2028" s="417">
        <v>69.239999999999995</v>
      </c>
      <c r="E2028" s="417">
        <v>13.62</v>
      </c>
      <c r="F2028" s="417">
        <v>82.86</v>
      </c>
    </row>
    <row r="2029" spans="1:6" ht="30">
      <c r="A2029" s="414">
        <v>89679</v>
      </c>
      <c r="B2029" s="415" t="s">
        <v>12636</v>
      </c>
      <c r="C2029" s="416" t="s">
        <v>5390</v>
      </c>
      <c r="D2029" s="417">
        <v>116.4</v>
      </c>
      <c r="E2029" s="417">
        <v>13.62</v>
      </c>
      <c r="F2029" s="417">
        <v>130.02000000000001</v>
      </c>
    </row>
    <row r="2030" spans="1:6" ht="30">
      <c r="A2030" s="414">
        <v>89685</v>
      </c>
      <c r="B2030" s="415" t="s">
        <v>12642</v>
      </c>
      <c r="C2030" s="416" t="s">
        <v>5390</v>
      </c>
      <c r="D2030" s="417">
        <v>56.050000000000004</v>
      </c>
      <c r="E2030" s="417">
        <v>10.039999999999999</v>
      </c>
      <c r="F2030" s="417">
        <v>66.09</v>
      </c>
    </row>
    <row r="2031" spans="1:6" ht="30">
      <c r="A2031" s="414">
        <v>89690</v>
      </c>
      <c r="B2031" s="415" t="s">
        <v>12646</v>
      </c>
      <c r="C2031" s="416" t="s">
        <v>5390</v>
      </c>
      <c r="D2031" s="417">
        <v>81.63</v>
      </c>
      <c r="E2031" s="417">
        <v>15.79</v>
      </c>
      <c r="F2031" s="417">
        <v>97.42</v>
      </c>
    </row>
    <row r="2032" spans="1:6" ht="30">
      <c r="A2032" s="414">
        <v>89692</v>
      </c>
      <c r="B2032" s="415" t="s">
        <v>12648</v>
      </c>
      <c r="C2032" s="416" t="s">
        <v>5390</v>
      </c>
      <c r="D2032" s="417">
        <v>97.02</v>
      </c>
      <c r="E2032" s="417">
        <v>13.86</v>
      </c>
      <c r="F2032" s="417">
        <v>110.88</v>
      </c>
    </row>
    <row r="2033" spans="1:6" ht="30">
      <c r="A2033" s="414">
        <v>89698</v>
      </c>
      <c r="B2033" s="415" t="s">
        <v>12654</v>
      </c>
      <c r="C2033" s="416" t="s">
        <v>5390</v>
      </c>
      <c r="D2033" s="417">
        <v>257.55</v>
      </c>
      <c r="E2033" s="417">
        <v>27.27</v>
      </c>
      <c r="F2033" s="417">
        <v>284.82</v>
      </c>
    </row>
    <row r="2034" spans="1:6" ht="30">
      <c r="A2034" s="414">
        <v>89699</v>
      </c>
      <c r="B2034" s="415" t="s">
        <v>12655</v>
      </c>
      <c r="C2034" s="416" t="s">
        <v>5390</v>
      </c>
      <c r="D2034" s="417">
        <v>191.82</v>
      </c>
      <c r="E2034" s="417">
        <v>23.44</v>
      </c>
      <c r="F2034" s="417">
        <v>215.26</v>
      </c>
    </row>
    <row r="2035" spans="1:6" ht="30">
      <c r="A2035" s="414">
        <v>89687</v>
      </c>
      <c r="B2035" s="415" t="s">
        <v>12644</v>
      </c>
      <c r="C2035" s="416" t="s">
        <v>5390</v>
      </c>
      <c r="D2035" s="417">
        <v>46.6</v>
      </c>
      <c r="E2035" s="417">
        <v>10.039999999999999</v>
      </c>
      <c r="F2035" s="417">
        <v>56.64</v>
      </c>
    </row>
    <row r="2036" spans="1:6" ht="30">
      <c r="A2036" s="414">
        <v>89693</v>
      </c>
      <c r="B2036" s="415" t="s">
        <v>12649</v>
      </c>
      <c r="C2036" s="416" t="s">
        <v>5390</v>
      </c>
      <c r="D2036" s="417">
        <v>69.72</v>
      </c>
      <c r="E2036" s="417">
        <v>15.79</v>
      </c>
      <c r="F2036" s="417">
        <v>85.51</v>
      </c>
    </row>
    <row r="2037" spans="1:6" ht="30">
      <c r="A2037" s="414">
        <v>89696</v>
      </c>
      <c r="B2037" s="415" t="s">
        <v>12652</v>
      </c>
      <c r="C2037" s="416" t="s">
        <v>5390</v>
      </c>
      <c r="D2037" s="417">
        <v>77.739999999999995</v>
      </c>
      <c r="E2037" s="417">
        <v>13.86</v>
      </c>
      <c r="F2037" s="417">
        <v>91.6</v>
      </c>
    </row>
    <row r="2038" spans="1:6" ht="30">
      <c r="A2038" s="414">
        <v>89701</v>
      </c>
      <c r="B2038" s="415" t="s">
        <v>12657</v>
      </c>
      <c r="C2038" s="416" t="s">
        <v>5390</v>
      </c>
      <c r="D2038" s="417">
        <v>181.04999999999998</v>
      </c>
      <c r="E2038" s="417">
        <v>27.27</v>
      </c>
      <c r="F2038" s="417">
        <v>208.32</v>
      </c>
    </row>
    <row r="2039" spans="1:6" ht="30">
      <c r="A2039" s="414">
        <v>89704</v>
      </c>
      <c r="B2039" s="415" t="s">
        <v>12660</v>
      </c>
      <c r="C2039" s="416" t="s">
        <v>5390</v>
      </c>
      <c r="D2039" s="417">
        <v>137.88000000000002</v>
      </c>
      <c r="E2039" s="417">
        <v>23.45</v>
      </c>
      <c r="F2039" s="417">
        <v>161.33000000000001</v>
      </c>
    </row>
    <row r="2040" spans="1:6" ht="30">
      <c r="A2040" s="414">
        <v>89667</v>
      </c>
      <c r="B2040" s="415" t="s">
        <v>12624</v>
      </c>
      <c r="C2040" s="416" t="s">
        <v>5390</v>
      </c>
      <c r="D2040" s="417">
        <v>42.28</v>
      </c>
      <c r="E2040" s="417">
        <v>5.01</v>
      </c>
      <c r="F2040" s="417">
        <v>47.29</v>
      </c>
    </row>
    <row r="2041" spans="1:6" ht="30">
      <c r="A2041" s="414">
        <v>89675</v>
      </c>
      <c r="B2041" s="415" t="s">
        <v>12632</v>
      </c>
      <c r="C2041" s="416" t="s">
        <v>5390</v>
      </c>
      <c r="D2041" s="417">
        <v>70.09</v>
      </c>
      <c r="E2041" s="417">
        <v>7.89</v>
      </c>
      <c r="F2041" s="417">
        <v>77.98</v>
      </c>
    </row>
    <row r="2042" spans="1:6" ht="30">
      <c r="A2042" s="414">
        <v>89683</v>
      </c>
      <c r="B2042" s="415" t="s">
        <v>12640</v>
      </c>
      <c r="C2042" s="416" t="s">
        <v>5390</v>
      </c>
      <c r="D2042" s="417">
        <v>293.36</v>
      </c>
      <c r="E2042" s="417">
        <v>13.62</v>
      </c>
      <c r="F2042" s="417">
        <v>306.98</v>
      </c>
    </row>
    <row r="2043" spans="1:6" ht="30">
      <c r="A2043" s="414">
        <v>89673</v>
      </c>
      <c r="B2043" s="415" t="s">
        <v>12630</v>
      </c>
      <c r="C2043" s="416" t="s">
        <v>5390</v>
      </c>
      <c r="D2043" s="417">
        <v>31.5</v>
      </c>
      <c r="E2043" s="417">
        <v>6.46</v>
      </c>
      <c r="F2043" s="417">
        <v>37.96</v>
      </c>
    </row>
    <row r="2044" spans="1:6" ht="30">
      <c r="A2044" s="414">
        <v>89681</v>
      </c>
      <c r="B2044" s="415" t="s">
        <v>12638</v>
      </c>
      <c r="C2044" s="416" t="s">
        <v>5390</v>
      </c>
      <c r="D2044" s="417">
        <v>84.699999999999989</v>
      </c>
      <c r="E2044" s="417">
        <v>10.76</v>
      </c>
      <c r="F2044" s="417">
        <v>95.46</v>
      </c>
    </row>
    <row r="2045" spans="1:6">
      <c r="A2045" s="409"/>
      <c r="B2045" s="413" t="s">
        <v>11390</v>
      </c>
      <c r="C2045" s="411"/>
      <c r="D2045" s="418"/>
      <c r="E2045" s="418"/>
      <c r="F2045" s="418"/>
    </row>
    <row r="2046" spans="1:6" ht="15.75">
      <c r="A2046" s="409"/>
      <c r="B2046" s="410" t="s">
        <v>6538</v>
      </c>
      <c r="C2046" s="411"/>
      <c r="D2046" s="418"/>
      <c r="E2046" s="418"/>
      <c r="F2046" s="418"/>
    </row>
    <row r="2047" spans="1:6">
      <c r="A2047" s="409"/>
      <c r="B2047" s="413" t="s">
        <v>6539</v>
      </c>
      <c r="C2047" s="411"/>
      <c r="D2047" s="418"/>
      <c r="E2047" s="418"/>
      <c r="F2047" s="418"/>
    </row>
    <row r="2048" spans="1:6">
      <c r="A2048" s="414">
        <v>97644</v>
      </c>
      <c r="B2048" s="415" t="s">
        <v>6540</v>
      </c>
      <c r="C2048" s="416" t="s">
        <v>98</v>
      </c>
      <c r="D2048" s="417">
        <v>2.9799999999999995</v>
      </c>
      <c r="E2048" s="417">
        <v>7.78</v>
      </c>
      <c r="F2048" s="417">
        <v>10.76</v>
      </c>
    </row>
    <row r="2049" spans="1:6">
      <c r="A2049" s="414">
        <v>97645</v>
      </c>
      <c r="B2049" s="415" t="s">
        <v>6541</v>
      </c>
      <c r="C2049" s="416" t="s">
        <v>98</v>
      </c>
      <c r="D2049" s="417">
        <v>16.509999999999998</v>
      </c>
      <c r="E2049" s="417">
        <v>21.47</v>
      </c>
      <c r="F2049" s="417">
        <v>37.979999999999997</v>
      </c>
    </row>
    <row r="2050" spans="1:6" ht="30">
      <c r="A2050" s="414">
        <v>100695</v>
      </c>
      <c r="B2050" s="415" t="s">
        <v>6542</v>
      </c>
      <c r="C2050" s="416" t="s">
        <v>5390</v>
      </c>
      <c r="D2050" s="417">
        <v>19.710000000000008</v>
      </c>
      <c r="E2050" s="417">
        <v>50.58</v>
      </c>
      <c r="F2050" s="417">
        <v>70.290000000000006</v>
      </c>
    </row>
    <row r="2051" spans="1:6" ht="30">
      <c r="A2051" s="414">
        <v>100696</v>
      </c>
      <c r="B2051" s="415" t="s">
        <v>6543</v>
      </c>
      <c r="C2051" s="416" t="s">
        <v>5390</v>
      </c>
      <c r="D2051" s="417">
        <v>21.870000000000005</v>
      </c>
      <c r="E2051" s="417">
        <v>56.39</v>
      </c>
      <c r="F2051" s="417">
        <v>78.260000000000005</v>
      </c>
    </row>
    <row r="2052" spans="1:6" ht="30">
      <c r="A2052" s="414">
        <v>100697</v>
      </c>
      <c r="B2052" s="415" t="s">
        <v>6544</v>
      </c>
      <c r="C2052" s="416" t="s">
        <v>5390</v>
      </c>
      <c r="D2052" s="417">
        <v>24.030000000000008</v>
      </c>
      <c r="E2052" s="417">
        <v>62.23</v>
      </c>
      <c r="F2052" s="417">
        <v>86.26</v>
      </c>
    </row>
    <row r="2053" spans="1:6" ht="30">
      <c r="A2053" s="414">
        <v>100698</v>
      </c>
      <c r="B2053" s="415" t="s">
        <v>6545</v>
      </c>
      <c r="C2053" s="416" t="s">
        <v>5390</v>
      </c>
      <c r="D2053" s="417">
        <v>26.189999999999998</v>
      </c>
      <c r="E2053" s="417">
        <v>68.06</v>
      </c>
      <c r="F2053" s="417">
        <v>94.25</v>
      </c>
    </row>
    <row r="2054" spans="1:6" ht="30">
      <c r="A2054" s="414">
        <v>100699</v>
      </c>
      <c r="B2054" s="415" t="s">
        <v>6546</v>
      </c>
      <c r="C2054" s="416" t="s">
        <v>5390</v>
      </c>
      <c r="D2054" s="417">
        <v>30.950000000000003</v>
      </c>
      <c r="E2054" s="417">
        <v>81.27</v>
      </c>
      <c r="F2054" s="417">
        <v>112.22</v>
      </c>
    </row>
    <row r="2055" spans="1:6">
      <c r="A2055" s="409"/>
      <c r="B2055" s="413" t="s">
        <v>6547</v>
      </c>
      <c r="C2055" s="411"/>
      <c r="D2055" s="418"/>
      <c r="E2055" s="418"/>
      <c r="F2055" s="418"/>
    </row>
    <row r="2056" spans="1:6">
      <c r="A2056" s="409"/>
      <c r="B2056" s="413" t="s">
        <v>6548</v>
      </c>
      <c r="C2056" s="411"/>
      <c r="D2056" s="418"/>
      <c r="E2056" s="418"/>
      <c r="F2056" s="418"/>
    </row>
    <row r="2057" spans="1:6" ht="30">
      <c r="A2057" s="414">
        <v>91304</v>
      </c>
      <c r="B2057" s="415" t="s">
        <v>6549</v>
      </c>
      <c r="C2057" s="416" t="s">
        <v>5390</v>
      </c>
      <c r="D2057" s="417">
        <v>87.46</v>
      </c>
      <c r="E2057" s="417">
        <v>31.86</v>
      </c>
      <c r="F2057" s="417">
        <v>119.32</v>
      </c>
    </row>
    <row r="2058" spans="1:6" ht="30">
      <c r="A2058" s="414">
        <v>90830</v>
      </c>
      <c r="B2058" s="415" t="s">
        <v>6550</v>
      </c>
      <c r="C2058" s="416" t="s">
        <v>5390</v>
      </c>
      <c r="D2058" s="417">
        <v>161.73000000000002</v>
      </c>
      <c r="E2058" s="417">
        <v>31.85</v>
      </c>
      <c r="F2058" s="417">
        <v>193.58</v>
      </c>
    </row>
    <row r="2059" spans="1:6" ht="30">
      <c r="A2059" s="414">
        <v>91305</v>
      </c>
      <c r="B2059" s="415" t="s">
        <v>6551</v>
      </c>
      <c r="C2059" s="416" t="s">
        <v>5390</v>
      </c>
      <c r="D2059" s="417">
        <v>93.83</v>
      </c>
      <c r="E2059" s="417">
        <v>24.39</v>
      </c>
      <c r="F2059" s="417">
        <v>118.22</v>
      </c>
    </row>
    <row r="2060" spans="1:6" ht="30">
      <c r="A2060" s="414">
        <v>90831</v>
      </c>
      <c r="B2060" s="415" t="s">
        <v>6552</v>
      </c>
      <c r="C2060" s="416" t="s">
        <v>5390</v>
      </c>
      <c r="D2060" s="417">
        <v>144.92000000000002</v>
      </c>
      <c r="E2060" s="417">
        <v>24.39</v>
      </c>
      <c r="F2060" s="417">
        <v>169.31</v>
      </c>
    </row>
    <row r="2061" spans="1:6" ht="30">
      <c r="A2061" s="414">
        <v>91307</v>
      </c>
      <c r="B2061" s="415" t="s">
        <v>6553</v>
      </c>
      <c r="C2061" s="416" t="s">
        <v>5390</v>
      </c>
      <c r="D2061" s="417">
        <v>76.59</v>
      </c>
      <c r="E2061" s="417">
        <v>24.39</v>
      </c>
      <c r="F2061" s="417">
        <v>100.98</v>
      </c>
    </row>
    <row r="2062" spans="1:6" ht="30">
      <c r="A2062" s="414">
        <v>91306</v>
      </c>
      <c r="B2062" s="415" t="s">
        <v>6554</v>
      </c>
      <c r="C2062" s="416" t="s">
        <v>5390</v>
      </c>
      <c r="D2062" s="417">
        <v>144.92000000000002</v>
      </c>
      <c r="E2062" s="417">
        <v>24.39</v>
      </c>
      <c r="F2062" s="417">
        <v>169.31</v>
      </c>
    </row>
    <row r="2063" spans="1:6">
      <c r="A2063" s="414">
        <v>100874</v>
      </c>
      <c r="B2063" s="415" t="s">
        <v>6555</v>
      </c>
      <c r="C2063" s="416" t="s">
        <v>5390</v>
      </c>
      <c r="D2063" s="417">
        <v>276.63</v>
      </c>
      <c r="E2063" s="417">
        <v>28.52</v>
      </c>
      <c r="F2063" s="417">
        <v>305.14999999999998</v>
      </c>
    </row>
    <row r="2064" spans="1:6">
      <c r="A2064" s="414">
        <v>100703</v>
      </c>
      <c r="B2064" s="415" t="s">
        <v>6556</v>
      </c>
      <c r="C2064" s="416" t="s">
        <v>5390</v>
      </c>
      <c r="D2064" s="417">
        <v>24.089999999999996</v>
      </c>
      <c r="E2064" s="417">
        <v>10.56</v>
      </c>
      <c r="F2064" s="417">
        <v>34.65</v>
      </c>
    </row>
    <row r="2065" spans="1:6">
      <c r="A2065" s="414">
        <v>100706</v>
      </c>
      <c r="B2065" s="415" t="s">
        <v>6557</v>
      </c>
      <c r="C2065" s="416" t="s">
        <v>5390</v>
      </c>
      <c r="D2065" s="417">
        <v>41.179999999999993</v>
      </c>
      <c r="E2065" s="417">
        <v>37.700000000000003</v>
      </c>
      <c r="F2065" s="417">
        <v>78.88</v>
      </c>
    </row>
    <row r="2066" spans="1:6" ht="30">
      <c r="A2066" s="414">
        <v>100704</v>
      </c>
      <c r="B2066" s="415" t="s">
        <v>6558</v>
      </c>
      <c r="C2066" s="416" t="s">
        <v>5390</v>
      </c>
      <c r="D2066" s="417">
        <v>55.36</v>
      </c>
      <c r="E2066" s="417">
        <v>16.86</v>
      </c>
      <c r="F2066" s="417">
        <v>72.22</v>
      </c>
    </row>
    <row r="2067" spans="1:6" ht="45">
      <c r="A2067" s="414">
        <v>102189</v>
      </c>
      <c r="B2067" s="415" t="s">
        <v>6559</v>
      </c>
      <c r="C2067" s="416" t="s">
        <v>5390</v>
      </c>
      <c r="D2067" s="417">
        <v>205.99</v>
      </c>
      <c r="E2067" s="417">
        <v>84.32</v>
      </c>
      <c r="F2067" s="417">
        <v>290.31</v>
      </c>
    </row>
    <row r="2068" spans="1:6">
      <c r="A2068" s="414">
        <v>100707</v>
      </c>
      <c r="B2068" s="415" t="s">
        <v>6560</v>
      </c>
      <c r="C2068" s="416" t="s">
        <v>5390</v>
      </c>
      <c r="D2068" s="417">
        <v>117.01000000000002</v>
      </c>
      <c r="E2068" s="417">
        <v>35.79</v>
      </c>
      <c r="F2068" s="417">
        <v>152.80000000000001</v>
      </c>
    </row>
    <row r="2069" spans="1:6">
      <c r="A2069" s="414">
        <v>100708</v>
      </c>
      <c r="B2069" s="415" t="s">
        <v>6561</v>
      </c>
      <c r="C2069" s="416" t="s">
        <v>5390</v>
      </c>
      <c r="D2069" s="417">
        <v>150.44999999999999</v>
      </c>
      <c r="E2069" s="417">
        <v>39.700000000000003</v>
      </c>
      <c r="F2069" s="417">
        <v>190.15</v>
      </c>
    </row>
    <row r="2070" spans="1:6">
      <c r="A2070" s="414">
        <v>100705</v>
      </c>
      <c r="B2070" s="415" t="s">
        <v>6562</v>
      </c>
      <c r="C2070" s="416" t="s">
        <v>5390</v>
      </c>
      <c r="D2070" s="417">
        <v>56.33</v>
      </c>
      <c r="E2070" s="417">
        <v>29.06</v>
      </c>
      <c r="F2070" s="417">
        <v>85.39</v>
      </c>
    </row>
    <row r="2071" spans="1:6">
      <c r="A2071" s="414">
        <v>100710</v>
      </c>
      <c r="B2071" s="415" t="s">
        <v>6563</v>
      </c>
      <c r="C2071" s="416" t="s">
        <v>5390</v>
      </c>
      <c r="D2071" s="417">
        <v>85</v>
      </c>
      <c r="E2071" s="417">
        <v>38.85</v>
      </c>
      <c r="F2071" s="417">
        <v>123.85</v>
      </c>
    </row>
    <row r="2072" spans="1:6" ht="30">
      <c r="A2072" s="414">
        <v>100709</v>
      </c>
      <c r="B2072" s="415" t="s">
        <v>6564</v>
      </c>
      <c r="C2072" s="416" t="s">
        <v>5390</v>
      </c>
      <c r="D2072" s="417">
        <v>23.93</v>
      </c>
      <c r="E2072" s="417">
        <v>29.14</v>
      </c>
      <c r="F2072" s="417">
        <v>53.07</v>
      </c>
    </row>
    <row r="2073" spans="1:6">
      <c r="A2073" s="414">
        <v>102188</v>
      </c>
      <c r="B2073" s="415" t="s">
        <v>6565</v>
      </c>
      <c r="C2073" s="416" t="s">
        <v>5390</v>
      </c>
      <c r="D2073" s="417">
        <v>970.68000000000006</v>
      </c>
      <c r="E2073" s="417">
        <v>75.959999999999994</v>
      </c>
      <c r="F2073" s="417">
        <v>1046.6400000000001</v>
      </c>
    </row>
    <row r="2074" spans="1:6">
      <c r="A2074" s="409"/>
      <c r="B2074" s="413" t="s">
        <v>6566</v>
      </c>
      <c r="C2074" s="411"/>
      <c r="D2074" s="418"/>
      <c r="E2074" s="418"/>
      <c r="F2074" s="418"/>
    </row>
    <row r="2075" spans="1:6" ht="30">
      <c r="A2075" s="414">
        <v>100863</v>
      </c>
      <c r="B2075" s="415" t="s">
        <v>6567</v>
      </c>
      <c r="C2075" s="416" t="s">
        <v>5390</v>
      </c>
      <c r="D2075" s="417">
        <v>550</v>
      </c>
      <c r="E2075" s="417">
        <v>42.8</v>
      </c>
      <c r="F2075" s="417">
        <v>592.79999999999995</v>
      </c>
    </row>
    <row r="2076" spans="1:6" ht="30">
      <c r="A2076" s="414">
        <v>100864</v>
      </c>
      <c r="B2076" s="415" t="s">
        <v>6568</v>
      </c>
      <c r="C2076" s="416" t="s">
        <v>5390</v>
      </c>
      <c r="D2076" s="417">
        <v>608.73</v>
      </c>
      <c r="E2076" s="417">
        <v>42.8</v>
      </c>
      <c r="F2076" s="417">
        <v>651.53</v>
      </c>
    </row>
    <row r="2077" spans="1:6" ht="30">
      <c r="A2077" s="414">
        <v>100865</v>
      </c>
      <c r="B2077" s="415" t="s">
        <v>6569</v>
      </c>
      <c r="C2077" s="416" t="s">
        <v>5390</v>
      </c>
      <c r="D2077" s="417">
        <v>561.54</v>
      </c>
      <c r="E2077" s="417">
        <v>19.010000000000002</v>
      </c>
      <c r="F2077" s="417">
        <v>580.54999999999995</v>
      </c>
    </row>
    <row r="2078" spans="1:6" ht="30">
      <c r="A2078" s="414">
        <v>100866</v>
      </c>
      <c r="B2078" s="415" t="s">
        <v>6570</v>
      </c>
      <c r="C2078" s="416" t="s">
        <v>5390</v>
      </c>
      <c r="D2078" s="417">
        <v>276.63</v>
      </c>
      <c r="E2078" s="417">
        <v>28.52</v>
      </c>
      <c r="F2078" s="417">
        <v>305.14999999999998</v>
      </c>
    </row>
    <row r="2079" spans="1:6" ht="30">
      <c r="A2079" s="414">
        <v>100867</v>
      </c>
      <c r="B2079" s="415" t="s">
        <v>6571</v>
      </c>
      <c r="C2079" s="416" t="s">
        <v>5390</v>
      </c>
      <c r="D2079" s="417">
        <v>295.99</v>
      </c>
      <c r="E2079" s="417">
        <v>28.52</v>
      </c>
      <c r="F2079" s="417">
        <v>324.51</v>
      </c>
    </row>
    <row r="2080" spans="1:6" ht="30">
      <c r="A2080" s="414">
        <v>100868</v>
      </c>
      <c r="B2080" s="415" t="s">
        <v>6572</v>
      </c>
      <c r="C2080" s="416" t="s">
        <v>5390</v>
      </c>
      <c r="D2080" s="417">
        <v>308.88</v>
      </c>
      <c r="E2080" s="417">
        <v>28.52</v>
      </c>
      <c r="F2080" s="417">
        <v>337.4</v>
      </c>
    </row>
    <row r="2081" spans="1:6" ht="30">
      <c r="A2081" s="414">
        <v>100869</v>
      </c>
      <c r="B2081" s="415" t="s">
        <v>6573</v>
      </c>
      <c r="C2081" s="416" t="s">
        <v>5390</v>
      </c>
      <c r="D2081" s="417">
        <v>318.76</v>
      </c>
      <c r="E2081" s="417">
        <v>28.52</v>
      </c>
      <c r="F2081" s="417">
        <v>347.28</v>
      </c>
    </row>
    <row r="2082" spans="1:6" ht="30">
      <c r="A2082" s="414">
        <v>100870</v>
      </c>
      <c r="B2082" s="415" t="s">
        <v>6574</v>
      </c>
      <c r="C2082" s="416" t="s">
        <v>5390</v>
      </c>
      <c r="D2082" s="417">
        <v>262.70000000000005</v>
      </c>
      <c r="E2082" s="417">
        <v>28.52</v>
      </c>
      <c r="F2082" s="417">
        <v>291.22000000000003</v>
      </c>
    </row>
    <row r="2083" spans="1:6" ht="30">
      <c r="A2083" s="414">
        <v>100871</v>
      </c>
      <c r="B2083" s="415" t="s">
        <v>6575</v>
      </c>
      <c r="C2083" s="416" t="s">
        <v>5390</v>
      </c>
      <c r="D2083" s="417">
        <v>286.34000000000003</v>
      </c>
      <c r="E2083" s="417">
        <v>28.52</v>
      </c>
      <c r="F2083" s="417">
        <v>314.86</v>
      </c>
    </row>
    <row r="2084" spans="1:6" ht="30">
      <c r="A2084" s="414">
        <v>100872</v>
      </c>
      <c r="B2084" s="415" t="s">
        <v>6576</v>
      </c>
      <c r="C2084" s="416" t="s">
        <v>5390</v>
      </c>
      <c r="D2084" s="417">
        <v>301.43</v>
      </c>
      <c r="E2084" s="417">
        <v>28.52</v>
      </c>
      <c r="F2084" s="417">
        <v>329.95</v>
      </c>
    </row>
    <row r="2085" spans="1:6" ht="30">
      <c r="A2085" s="414">
        <v>100873</v>
      </c>
      <c r="B2085" s="415" t="s">
        <v>6577</v>
      </c>
      <c r="C2085" s="416" t="s">
        <v>5390</v>
      </c>
      <c r="D2085" s="417">
        <v>310.85000000000002</v>
      </c>
      <c r="E2085" s="417">
        <v>28.52</v>
      </c>
      <c r="F2085" s="417">
        <v>339.37</v>
      </c>
    </row>
    <row r="2086" spans="1:6">
      <c r="A2086" s="414">
        <v>100874</v>
      </c>
      <c r="B2086" s="415" t="s">
        <v>6555</v>
      </c>
      <c r="C2086" s="416" t="s">
        <v>5390</v>
      </c>
      <c r="D2086" s="417">
        <v>276.63</v>
      </c>
      <c r="E2086" s="417">
        <v>28.52</v>
      </c>
      <c r="F2086" s="417">
        <v>305.14999999999998</v>
      </c>
    </row>
    <row r="2087" spans="1:6" ht="15.75">
      <c r="A2087" s="409"/>
      <c r="B2087" s="410" t="s">
        <v>11391</v>
      </c>
      <c r="C2087" s="411"/>
      <c r="D2087" s="418"/>
      <c r="E2087" s="418"/>
      <c r="F2087" s="418"/>
    </row>
    <row r="2088" spans="1:6">
      <c r="A2088" s="409"/>
      <c r="B2088" s="413" t="s">
        <v>11392</v>
      </c>
      <c r="C2088" s="411"/>
      <c r="D2088" s="418"/>
      <c r="E2088" s="418"/>
      <c r="F2088" s="418"/>
    </row>
    <row r="2089" spans="1:6" ht="30">
      <c r="A2089" s="414">
        <v>91295</v>
      </c>
      <c r="B2089" s="415" t="s">
        <v>6578</v>
      </c>
      <c r="C2089" s="416" t="s">
        <v>5390</v>
      </c>
      <c r="D2089" s="417">
        <v>300.45</v>
      </c>
      <c r="E2089" s="417">
        <v>40.74</v>
      </c>
      <c r="F2089" s="417">
        <v>341.19</v>
      </c>
    </row>
    <row r="2090" spans="1:6" ht="30">
      <c r="A2090" s="414">
        <v>91296</v>
      </c>
      <c r="B2090" s="415" t="s">
        <v>6579</v>
      </c>
      <c r="C2090" s="416" t="s">
        <v>5390</v>
      </c>
      <c r="D2090" s="417">
        <v>320.7</v>
      </c>
      <c r="E2090" s="417">
        <v>44.95</v>
      </c>
      <c r="F2090" s="417">
        <v>365.65</v>
      </c>
    </row>
    <row r="2091" spans="1:6" ht="30">
      <c r="A2091" s="414">
        <v>91297</v>
      </c>
      <c r="B2091" s="415" t="s">
        <v>6580</v>
      </c>
      <c r="C2091" s="416" t="s">
        <v>5390</v>
      </c>
      <c r="D2091" s="417">
        <v>352.54</v>
      </c>
      <c r="E2091" s="417">
        <v>49.14</v>
      </c>
      <c r="F2091" s="417">
        <v>401.68</v>
      </c>
    </row>
    <row r="2092" spans="1:6">
      <c r="A2092" s="409"/>
      <c r="B2092" s="413" t="s">
        <v>11393</v>
      </c>
      <c r="C2092" s="411"/>
      <c r="D2092" s="418"/>
      <c r="E2092" s="418"/>
      <c r="F2092" s="418"/>
    </row>
    <row r="2093" spans="1:6" ht="30">
      <c r="A2093" s="414">
        <v>91009</v>
      </c>
      <c r="B2093" s="415" t="s">
        <v>6581</v>
      </c>
      <c r="C2093" s="416" t="s">
        <v>5390</v>
      </c>
      <c r="D2093" s="417">
        <v>291.25</v>
      </c>
      <c r="E2093" s="417">
        <v>40.74</v>
      </c>
      <c r="F2093" s="417">
        <v>331.99</v>
      </c>
    </row>
    <row r="2094" spans="1:6" ht="30">
      <c r="A2094" s="414">
        <v>91010</v>
      </c>
      <c r="B2094" s="415" t="s">
        <v>6582</v>
      </c>
      <c r="C2094" s="416" t="s">
        <v>5390</v>
      </c>
      <c r="D2094" s="417">
        <v>294.99</v>
      </c>
      <c r="E2094" s="417">
        <v>44.96</v>
      </c>
      <c r="F2094" s="417">
        <v>339.95</v>
      </c>
    </row>
    <row r="2095" spans="1:6" ht="30">
      <c r="A2095" s="414">
        <v>91011</v>
      </c>
      <c r="B2095" s="415" t="s">
        <v>6583</v>
      </c>
      <c r="C2095" s="416" t="s">
        <v>5390</v>
      </c>
      <c r="D2095" s="417">
        <v>346.41</v>
      </c>
      <c r="E2095" s="417">
        <v>49.14</v>
      </c>
      <c r="F2095" s="417">
        <v>395.55</v>
      </c>
    </row>
    <row r="2096" spans="1:6" ht="30">
      <c r="A2096" s="414">
        <v>91012</v>
      </c>
      <c r="B2096" s="415" t="s">
        <v>6584</v>
      </c>
      <c r="C2096" s="416" t="s">
        <v>5390</v>
      </c>
      <c r="D2096" s="417">
        <v>385.15</v>
      </c>
      <c r="E2096" s="417">
        <v>53.34</v>
      </c>
      <c r="F2096" s="417">
        <v>438.49</v>
      </c>
    </row>
    <row r="2097" spans="1:6">
      <c r="A2097" s="409"/>
      <c r="B2097" s="413" t="s">
        <v>11394</v>
      </c>
      <c r="C2097" s="411"/>
      <c r="D2097" s="418"/>
      <c r="E2097" s="418"/>
      <c r="F2097" s="418"/>
    </row>
    <row r="2098" spans="1:6" ht="30">
      <c r="A2098" s="414">
        <v>90820</v>
      </c>
      <c r="B2098" s="415" t="s">
        <v>6585</v>
      </c>
      <c r="C2098" s="416" t="s">
        <v>5390</v>
      </c>
      <c r="D2098" s="417">
        <v>280.62</v>
      </c>
      <c r="E2098" s="417">
        <v>40.75</v>
      </c>
      <c r="F2098" s="417">
        <v>321.37</v>
      </c>
    </row>
    <row r="2099" spans="1:6" ht="30">
      <c r="A2099" s="414">
        <v>90821</v>
      </c>
      <c r="B2099" s="415" t="s">
        <v>6586</v>
      </c>
      <c r="C2099" s="416" t="s">
        <v>5390</v>
      </c>
      <c r="D2099" s="417">
        <v>283.86</v>
      </c>
      <c r="E2099" s="417">
        <v>44.96</v>
      </c>
      <c r="F2099" s="417">
        <v>328.82</v>
      </c>
    </row>
    <row r="2100" spans="1:6" ht="30">
      <c r="A2100" s="414">
        <v>90822</v>
      </c>
      <c r="B2100" s="415" t="s">
        <v>6587</v>
      </c>
      <c r="C2100" s="416" t="s">
        <v>5390</v>
      </c>
      <c r="D2100" s="417">
        <v>303.26000000000005</v>
      </c>
      <c r="E2100" s="417">
        <v>49.15</v>
      </c>
      <c r="F2100" s="417">
        <v>352.41</v>
      </c>
    </row>
    <row r="2101" spans="1:6" ht="30">
      <c r="A2101" s="414">
        <v>90823</v>
      </c>
      <c r="B2101" s="415" t="s">
        <v>6588</v>
      </c>
      <c r="C2101" s="416" t="s">
        <v>5390</v>
      </c>
      <c r="D2101" s="417">
        <v>375.73</v>
      </c>
      <c r="E2101" s="417">
        <v>53.34</v>
      </c>
      <c r="F2101" s="417">
        <v>429.07</v>
      </c>
    </row>
    <row r="2102" spans="1:6" ht="30">
      <c r="A2102" s="414">
        <v>90824</v>
      </c>
      <c r="B2102" s="415" t="s">
        <v>6589</v>
      </c>
      <c r="C2102" s="416" t="s">
        <v>5390</v>
      </c>
      <c r="D2102" s="417">
        <v>539.33999999999992</v>
      </c>
      <c r="E2102" s="417">
        <v>68.2</v>
      </c>
      <c r="F2102" s="417">
        <v>607.54</v>
      </c>
    </row>
    <row r="2103" spans="1:6">
      <c r="A2103" s="409"/>
      <c r="B2103" s="413" t="s">
        <v>11395</v>
      </c>
      <c r="C2103" s="411"/>
      <c r="D2103" s="418"/>
      <c r="E2103" s="418"/>
      <c r="F2103" s="418"/>
    </row>
    <row r="2104" spans="1:6" ht="30">
      <c r="A2104" s="414">
        <v>100700</v>
      </c>
      <c r="B2104" s="415" t="s">
        <v>6590</v>
      </c>
      <c r="C2104" s="416" t="s">
        <v>5390</v>
      </c>
      <c r="D2104" s="417">
        <v>707.08</v>
      </c>
      <c r="E2104" s="417">
        <v>160.16</v>
      </c>
      <c r="F2104" s="417">
        <v>867.24</v>
      </c>
    </row>
    <row r="2105" spans="1:6">
      <c r="A2105" s="409"/>
      <c r="B2105" s="413" t="s">
        <v>11396</v>
      </c>
      <c r="C2105" s="411"/>
      <c r="D2105" s="418"/>
      <c r="E2105" s="418"/>
      <c r="F2105" s="418"/>
    </row>
    <row r="2106" spans="1:6" ht="30">
      <c r="A2106" s="414">
        <v>90825</v>
      </c>
      <c r="B2106" s="415" t="s">
        <v>6591</v>
      </c>
      <c r="C2106" s="416" t="s">
        <v>5390</v>
      </c>
      <c r="D2106" s="417">
        <v>601.07000000000005</v>
      </c>
      <c r="E2106" s="417">
        <v>74.010000000000005</v>
      </c>
      <c r="F2106" s="417">
        <v>675.08</v>
      </c>
    </row>
    <row r="2107" spans="1:6" ht="30">
      <c r="A2107" s="414">
        <v>91299</v>
      </c>
      <c r="B2107" s="415" t="s">
        <v>6592</v>
      </c>
      <c r="C2107" s="416" t="s">
        <v>5390</v>
      </c>
      <c r="D2107" s="417">
        <v>1221.5</v>
      </c>
      <c r="E2107" s="417">
        <v>68.2</v>
      </c>
      <c r="F2107" s="417">
        <v>1289.7</v>
      </c>
    </row>
    <row r="2108" spans="1:6">
      <c r="A2108" s="409"/>
      <c r="B2108" s="413" t="s">
        <v>11397</v>
      </c>
      <c r="C2108" s="411"/>
      <c r="D2108" s="418"/>
      <c r="E2108" s="418"/>
      <c r="F2108" s="418"/>
    </row>
    <row r="2109" spans="1:6">
      <c r="A2109" s="409"/>
      <c r="B2109" s="413" t="s">
        <v>11398</v>
      </c>
      <c r="C2109" s="411"/>
      <c r="D2109" s="418"/>
      <c r="E2109" s="418"/>
      <c r="F2109" s="418"/>
    </row>
    <row r="2110" spans="1:6" ht="30">
      <c r="A2110" s="414">
        <v>91298</v>
      </c>
      <c r="B2110" s="415" t="s">
        <v>6593</v>
      </c>
      <c r="C2110" s="416" t="s">
        <v>5390</v>
      </c>
      <c r="D2110" s="417">
        <v>872.06000000000006</v>
      </c>
      <c r="E2110" s="417">
        <v>49.14</v>
      </c>
      <c r="F2110" s="417">
        <v>921.2</v>
      </c>
    </row>
    <row r="2111" spans="1:6">
      <c r="A2111" s="409"/>
      <c r="B2111" s="413" t="s">
        <v>11399</v>
      </c>
      <c r="C2111" s="411"/>
      <c r="D2111" s="418"/>
      <c r="E2111" s="418"/>
      <c r="F2111" s="418"/>
    </row>
    <row r="2112" spans="1:6">
      <c r="A2112" s="409"/>
      <c r="B2112" s="413" t="s">
        <v>11400</v>
      </c>
      <c r="C2112" s="411"/>
      <c r="D2112" s="418"/>
      <c r="E2112" s="418"/>
      <c r="F2112" s="418"/>
    </row>
    <row r="2113" spans="1:6">
      <c r="A2113" s="409"/>
      <c r="B2113" s="413" t="s">
        <v>11401</v>
      </c>
      <c r="C2113" s="411"/>
      <c r="D2113" s="418"/>
      <c r="E2113" s="418"/>
      <c r="F2113" s="418"/>
    </row>
    <row r="2114" spans="1:6" ht="45">
      <c r="A2114" s="414">
        <v>91336</v>
      </c>
      <c r="B2114" s="415" t="s">
        <v>6594</v>
      </c>
      <c r="C2114" s="416" t="s">
        <v>5390</v>
      </c>
      <c r="D2114" s="417">
        <v>1628.06</v>
      </c>
      <c r="E2114" s="417">
        <v>242.97</v>
      </c>
      <c r="F2114" s="417">
        <v>1871.03</v>
      </c>
    </row>
    <row r="2115" spans="1:6" ht="45">
      <c r="A2115" s="414">
        <v>91337</v>
      </c>
      <c r="B2115" s="415" t="s">
        <v>6595</v>
      </c>
      <c r="C2115" s="416" t="s">
        <v>5390</v>
      </c>
      <c r="D2115" s="417">
        <v>1502.22</v>
      </c>
      <c r="E2115" s="417">
        <v>243.29</v>
      </c>
      <c r="F2115" s="417">
        <v>1745.51</v>
      </c>
    </row>
    <row r="2116" spans="1:6">
      <c r="A2116" s="409"/>
      <c r="B2116" s="413" t="s">
        <v>11402</v>
      </c>
      <c r="C2116" s="411"/>
      <c r="D2116" s="418"/>
      <c r="E2116" s="418"/>
      <c r="F2116" s="418"/>
    </row>
    <row r="2117" spans="1:6" ht="60">
      <c r="A2117" s="414">
        <v>100693</v>
      </c>
      <c r="B2117" s="415" t="s">
        <v>6596</v>
      </c>
      <c r="C2117" s="416" t="s">
        <v>5390</v>
      </c>
      <c r="D2117" s="417">
        <v>1789.7800000000002</v>
      </c>
      <c r="E2117" s="417">
        <v>274.83</v>
      </c>
      <c r="F2117" s="417">
        <v>2064.61</v>
      </c>
    </row>
    <row r="2118" spans="1:6" ht="60">
      <c r="A2118" s="414">
        <v>100694</v>
      </c>
      <c r="B2118" s="415" t="s">
        <v>6597</v>
      </c>
      <c r="C2118" s="416" t="s">
        <v>5390</v>
      </c>
      <c r="D2118" s="417">
        <v>1589.6699999999998</v>
      </c>
      <c r="E2118" s="417">
        <v>275.16000000000003</v>
      </c>
      <c r="F2118" s="417">
        <v>1864.83</v>
      </c>
    </row>
    <row r="2119" spans="1:6">
      <c r="A2119" s="409"/>
      <c r="B2119" s="413" t="s">
        <v>11403</v>
      </c>
      <c r="C2119" s="411"/>
      <c r="D2119" s="418"/>
      <c r="E2119" s="418"/>
      <c r="F2119" s="418"/>
    </row>
    <row r="2120" spans="1:6" ht="60">
      <c r="A2120" s="414">
        <v>100682</v>
      </c>
      <c r="B2120" s="415" t="s">
        <v>6598</v>
      </c>
      <c r="C2120" s="416" t="s">
        <v>5390</v>
      </c>
      <c r="D2120" s="417">
        <v>676.52</v>
      </c>
      <c r="E2120" s="417">
        <v>244.15</v>
      </c>
      <c r="F2120" s="417">
        <v>920.67</v>
      </c>
    </row>
    <row r="2121" spans="1:6" ht="60">
      <c r="A2121" s="414">
        <v>100688</v>
      </c>
      <c r="B2121" s="415" t="s">
        <v>6599</v>
      </c>
      <c r="C2121" s="416" t="s">
        <v>5390</v>
      </c>
      <c r="D2121" s="417">
        <v>672.17</v>
      </c>
      <c r="E2121" s="417">
        <v>239.51</v>
      </c>
      <c r="F2121" s="417">
        <v>911.68</v>
      </c>
    </row>
    <row r="2122" spans="1:6" ht="60">
      <c r="A2122" s="414">
        <v>100690</v>
      </c>
      <c r="B2122" s="415" t="s">
        <v>6600</v>
      </c>
      <c r="C2122" s="416" t="s">
        <v>5390</v>
      </c>
      <c r="D2122" s="417">
        <v>720.57999999999993</v>
      </c>
      <c r="E2122" s="417">
        <v>256.23</v>
      </c>
      <c r="F2122" s="417">
        <v>976.81</v>
      </c>
    </row>
    <row r="2123" spans="1:6" ht="45">
      <c r="A2123" s="414">
        <v>100681</v>
      </c>
      <c r="B2123" s="415" t="s">
        <v>6601</v>
      </c>
      <c r="C2123" s="416" t="s">
        <v>5390</v>
      </c>
      <c r="D2123" s="417">
        <v>869.96</v>
      </c>
      <c r="E2123" s="417">
        <v>243.78</v>
      </c>
      <c r="F2123" s="417">
        <v>1113.74</v>
      </c>
    </row>
    <row r="2124" spans="1:6" ht="60">
      <c r="A2124" s="414">
        <v>100687</v>
      </c>
      <c r="B2124" s="415" t="s">
        <v>6602</v>
      </c>
      <c r="C2124" s="416" t="s">
        <v>5390</v>
      </c>
      <c r="D2124" s="417">
        <v>847.59</v>
      </c>
      <c r="E2124" s="417">
        <v>239.14</v>
      </c>
      <c r="F2124" s="417">
        <v>1086.73</v>
      </c>
    </row>
    <row r="2125" spans="1:6" ht="60">
      <c r="A2125" s="414">
        <v>100689</v>
      </c>
      <c r="B2125" s="415" t="s">
        <v>6603</v>
      </c>
      <c r="C2125" s="416" t="s">
        <v>5390</v>
      </c>
      <c r="D2125" s="417">
        <v>920.71999999999991</v>
      </c>
      <c r="E2125" s="417">
        <v>255.87</v>
      </c>
      <c r="F2125" s="417">
        <v>1176.5899999999999</v>
      </c>
    </row>
    <row r="2126" spans="1:6">
      <c r="A2126" s="409"/>
      <c r="B2126" s="413" t="s">
        <v>11404</v>
      </c>
      <c r="C2126" s="411"/>
      <c r="D2126" s="418"/>
      <c r="E2126" s="418"/>
      <c r="F2126" s="418"/>
    </row>
    <row r="2127" spans="1:6" ht="45">
      <c r="A2127" s="414">
        <v>91329</v>
      </c>
      <c r="B2127" s="415" t="s">
        <v>6604</v>
      </c>
      <c r="C2127" s="416" t="s">
        <v>5390</v>
      </c>
      <c r="D2127" s="417">
        <v>578.34</v>
      </c>
      <c r="E2127" s="417">
        <v>215.12</v>
      </c>
      <c r="F2127" s="417">
        <v>793.46</v>
      </c>
    </row>
    <row r="2128" spans="1:6" ht="45">
      <c r="A2128" s="414">
        <v>91328</v>
      </c>
      <c r="B2128" s="415" t="s">
        <v>6605</v>
      </c>
      <c r="C2128" s="416" t="s">
        <v>5390</v>
      </c>
      <c r="D2128" s="417">
        <v>702.66</v>
      </c>
      <c r="E2128" s="417">
        <v>214.76</v>
      </c>
      <c r="F2128" s="417">
        <v>917.42</v>
      </c>
    </row>
    <row r="2129" spans="1:6" ht="45">
      <c r="A2129" s="414">
        <v>91331</v>
      </c>
      <c r="B2129" s="415" t="s">
        <v>6606</v>
      </c>
      <c r="C2129" s="416" t="s">
        <v>5390</v>
      </c>
      <c r="D2129" s="417">
        <v>599.94000000000005</v>
      </c>
      <c r="E2129" s="417">
        <v>219.75</v>
      </c>
      <c r="F2129" s="417">
        <v>819.69</v>
      </c>
    </row>
    <row r="2130" spans="1:6" ht="45">
      <c r="A2130" s="414">
        <v>91330</v>
      </c>
      <c r="B2130" s="415" t="s">
        <v>6607</v>
      </c>
      <c r="C2130" s="416" t="s">
        <v>5390</v>
      </c>
      <c r="D2130" s="417">
        <v>725.03</v>
      </c>
      <c r="E2130" s="417">
        <v>219.4</v>
      </c>
      <c r="F2130" s="417">
        <v>944.43</v>
      </c>
    </row>
    <row r="2131" spans="1:6" ht="45">
      <c r="A2131" s="414">
        <v>91333</v>
      </c>
      <c r="B2131" s="415" t="s">
        <v>6608</v>
      </c>
      <c r="C2131" s="416" t="s">
        <v>5390</v>
      </c>
      <c r="D2131" s="417">
        <v>633.12</v>
      </c>
      <c r="E2131" s="417">
        <v>224.37</v>
      </c>
      <c r="F2131" s="417">
        <v>857.49</v>
      </c>
    </row>
    <row r="2132" spans="1:6" ht="45">
      <c r="A2132" s="414">
        <v>91332</v>
      </c>
      <c r="B2132" s="415" t="s">
        <v>6609</v>
      </c>
      <c r="C2132" s="416" t="s">
        <v>5390</v>
      </c>
      <c r="D2132" s="417">
        <v>758.99</v>
      </c>
      <c r="E2132" s="417">
        <v>224.02</v>
      </c>
      <c r="F2132" s="417">
        <v>983.01</v>
      </c>
    </row>
    <row r="2133" spans="1:6">
      <c r="A2133" s="409"/>
      <c r="B2133" s="413" t="s">
        <v>11405</v>
      </c>
      <c r="C2133" s="411"/>
      <c r="D2133" s="418"/>
      <c r="E2133" s="418"/>
      <c r="F2133" s="418"/>
    </row>
    <row r="2134" spans="1:6" ht="60">
      <c r="A2134" s="414">
        <v>100679</v>
      </c>
      <c r="B2134" s="415" t="s">
        <v>6610</v>
      </c>
      <c r="C2134" s="416" t="s">
        <v>5390</v>
      </c>
      <c r="D2134" s="417">
        <v>662.97</v>
      </c>
      <c r="E2134" s="417">
        <v>239.51</v>
      </c>
      <c r="F2134" s="417">
        <v>902.48</v>
      </c>
    </row>
    <row r="2135" spans="1:6" ht="60">
      <c r="A2135" s="414">
        <v>100712</v>
      </c>
      <c r="B2135" s="415" t="s">
        <v>6611</v>
      </c>
      <c r="C2135" s="416" t="s">
        <v>5390</v>
      </c>
      <c r="D2135" s="417">
        <v>650.81000000000006</v>
      </c>
      <c r="E2135" s="417">
        <v>244.16</v>
      </c>
      <c r="F2135" s="417">
        <v>894.97</v>
      </c>
    </row>
    <row r="2136" spans="1:6" ht="60">
      <c r="A2136" s="414">
        <v>100684</v>
      </c>
      <c r="B2136" s="415" t="s">
        <v>6612</v>
      </c>
      <c r="C2136" s="416" t="s">
        <v>5390</v>
      </c>
      <c r="D2136" s="417">
        <v>714.43999999999994</v>
      </c>
      <c r="E2136" s="417">
        <v>256.24</v>
      </c>
      <c r="F2136" s="417">
        <v>970.68</v>
      </c>
    </row>
    <row r="2137" spans="1:6" ht="60">
      <c r="A2137" s="414">
        <v>100686</v>
      </c>
      <c r="B2137" s="415" t="s">
        <v>6613</v>
      </c>
      <c r="C2137" s="416" t="s">
        <v>5390</v>
      </c>
      <c r="D2137" s="417">
        <v>754.52</v>
      </c>
      <c r="E2137" s="417">
        <v>260.86</v>
      </c>
      <c r="F2137" s="417">
        <v>1015.38</v>
      </c>
    </row>
    <row r="2138" spans="1:6" ht="60">
      <c r="A2138" s="414">
        <v>100678</v>
      </c>
      <c r="B2138" s="415" t="s">
        <v>6614</v>
      </c>
      <c r="C2138" s="416" t="s">
        <v>5390</v>
      </c>
      <c r="D2138" s="417">
        <v>838.39</v>
      </c>
      <c r="E2138" s="417">
        <v>239.14</v>
      </c>
      <c r="F2138" s="417">
        <v>1077.53</v>
      </c>
    </row>
    <row r="2139" spans="1:6" ht="60">
      <c r="A2139" s="414">
        <v>100680</v>
      </c>
      <c r="B2139" s="415" t="s">
        <v>6615</v>
      </c>
      <c r="C2139" s="416" t="s">
        <v>5390</v>
      </c>
      <c r="D2139" s="417">
        <v>844.26</v>
      </c>
      <c r="E2139" s="417">
        <v>243.78</v>
      </c>
      <c r="F2139" s="417">
        <v>1088.04</v>
      </c>
    </row>
    <row r="2140" spans="1:6" ht="60">
      <c r="A2140" s="414">
        <v>100683</v>
      </c>
      <c r="B2140" s="415" t="s">
        <v>6616</v>
      </c>
      <c r="C2140" s="416" t="s">
        <v>5390</v>
      </c>
      <c r="D2140" s="417">
        <v>914.59</v>
      </c>
      <c r="E2140" s="417">
        <v>255.87</v>
      </c>
      <c r="F2140" s="417">
        <v>1170.46</v>
      </c>
    </row>
    <row r="2141" spans="1:6" ht="60">
      <c r="A2141" s="414">
        <v>100685</v>
      </c>
      <c r="B2141" s="415" t="s">
        <v>6617</v>
      </c>
      <c r="C2141" s="416" t="s">
        <v>5390</v>
      </c>
      <c r="D2141" s="417">
        <v>955.45</v>
      </c>
      <c r="E2141" s="417">
        <v>260.49</v>
      </c>
      <c r="F2141" s="417">
        <v>1215.94</v>
      </c>
    </row>
    <row r="2142" spans="1:6">
      <c r="A2142" s="409"/>
      <c r="B2142" s="413" t="s">
        <v>11406</v>
      </c>
      <c r="C2142" s="411"/>
      <c r="D2142" s="418"/>
      <c r="E2142" s="418"/>
      <c r="F2142" s="418"/>
    </row>
    <row r="2143" spans="1:6" ht="45">
      <c r="A2143" s="414">
        <v>91324</v>
      </c>
      <c r="B2143" s="415" t="s">
        <v>6618</v>
      </c>
      <c r="C2143" s="416" t="s">
        <v>5390</v>
      </c>
      <c r="D2143" s="417">
        <v>569.14</v>
      </c>
      <c r="E2143" s="417">
        <v>215.12</v>
      </c>
      <c r="F2143" s="417">
        <v>784.26</v>
      </c>
    </row>
    <row r="2144" spans="1:6" ht="45">
      <c r="A2144" s="414">
        <v>91325</v>
      </c>
      <c r="B2144" s="415" t="s">
        <v>6619</v>
      </c>
      <c r="C2144" s="416" t="s">
        <v>5390</v>
      </c>
      <c r="D2144" s="417">
        <v>574.23</v>
      </c>
      <c r="E2144" s="417">
        <v>219.76</v>
      </c>
      <c r="F2144" s="417">
        <v>793.99</v>
      </c>
    </row>
    <row r="2145" spans="1:6" ht="45">
      <c r="A2145" s="414">
        <v>91326</v>
      </c>
      <c r="B2145" s="415" t="s">
        <v>6620</v>
      </c>
      <c r="C2145" s="416" t="s">
        <v>5390</v>
      </c>
      <c r="D2145" s="417">
        <v>626.99</v>
      </c>
      <c r="E2145" s="417">
        <v>224.37</v>
      </c>
      <c r="F2145" s="417">
        <v>851.36</v>
      </c>
    </row>
    <row r="2146" spans="1:6" ht="45">
      <c r="A2146" s="414">
        <v>91327</v>
      </c>
      <c r="B2146" s="415" t="s">
        <v>6621</v>
      </c>
      <c r="C2146" s="416" t="s">
        <v>5390</v>
      </c>
      <c r="D2146" s="417">
        <v>667.06999999999994</v>
      </c>
      <c r="E2146" s="417">
        <v>228.99</v>
      </c>
      <c r="F2146" s="417">
        <v>896.06</v>
      </c>
    </row>
    <row r="2147" spans="1:6" ht="45">
      <c r="A2147" s="414">
        <v>91013</v>
      </c>
      <c r="B2147" s="415" t="s">
        <v>6622</v>
      </c>
      <c r="C2147" s="416" t="s">
        <v>5390</v>
      </c>
      <c r="D2147" s="417">
        <v>693.45</v>
      </c>
      <c r="E2147" s="417">
        <v>214.77</v>
      </c>
      <c r="F2147" s="417">
        <v>908.22</v>
      </c>
    </row>
    <row r="2148" spans="1:6" ht="45">
      <c r="A2148" s="414">
        <v>91014</v>
      </c>
      <c r="B2148" s="415" t="s">
        <v>6623</v>
      </c>
      <c r="C2148" s="416" t="s">
        <v>5390</v>
      </c>
      <c r="D2148" s="417">
        <v>699.33</v>
      </c>
      <c r="E2148" s="417">
        <v>219.4</v>
      </c>
      <c r="F2148" s="417">
        <v>918.73</v>
      </c>
    </row>
    <row r="2149" spans="1:6" ht="45">
      <c r="A2149" s="414">
        <v>91015</v>
      </c>
      <c r="B2149" s="415" t="s">
        <v>6624</v>
      </c>
      <c r="C2149" s="416" t="s">
        <v>5390</v>
      </c>
      <c r="D2149" s="417">
        <v>752.86</v>
      </c>
      <c r="E2149" s="417">
        <v>224.02</v>
      </c>
      <c r="F2149" s="417">
        <v>976.88</v>
      </c>
    </row>
    <row r="2150" spans="1:6" ht="45">
      <c r="A2150" s="414">
        <v>91016</v>
      </c>
      <c r="B2150" s="415" t="s">
        <v>6625</v>
      </c>
      <c r="C2150" s="416" t="s">
        <v>5390</v>
      </c>
      <c r="D2150" s="417">
        <v>793.72</v>
      </c>
      <c r="E2150" s="417">
        <v>228.64</v>
      </c>
      <c r="F2150" s="417">
        <v>1022.36</v>
      </c>
    </row>
    <row r="2151" spans="1:6">
      <c r="A2151" s="409"/>
      <c r="B2151" s="413" t="s">
        <v>11407</v>
      </c>
      <c r="C2151" s="411"/>
      <c r="D2151" s="418"/>
      <c r="E2151" s="418"/>
      <c r="F2151" s="418"/>
    </row>
    <row r="2152" spans="1:6" ht="60">
      <c r="A2152" s="414">
        <v>91312</v>
      </c>
      <c r="B2152" s="415" t="s">
        <v>6626</v>
      </c>
      <c r="C2152" s="416" t="s">
        <v>5390</v>
      </c>
      <c r="D2152" s="417">
        <v>652.35</v>
      </c>
      <c r="E2152" s="417">
        <v>239.51</v>
      </c>
      <c r="F2152" s="417">
        <v>891.86</v>
      </c>
    </row>
    <row r="2153" spans="1:6" ht="60">
      <c r="A2153" s="414">
        <v>91313</v>
      </c>
      <c r="B2153" s="415" t="s">
        <v>6627</v>
      </c>
      <c r="C2153" s="416" t="s">
        <v>5390</v>
      </c>
      <c r="D2153" s="417">
        <v>639.68000000000006</v>
      </c>
      <c r="E2153" s="417">
        <v>244.16</v>
      </c>
      <c r="F2153" s="417">
        <v>883.84</v>
      </c>
    </row>
    <row r="2154" spans="1:6" ht="60">
      <c r="A2154" s="414">
        <v>91314</v>
      </c>
      <c r="B2154" s="415" t="s">
        <v>6628</v>
      </c>
      <c r="C2154" s="416" t="s">
        <v>5390</v>
      </c>
      <c r="D2154" s="417">
        <v>671.29</v>
      </c>
      <c r="E2154" s="417">
        <v>256.25</v>
      </c>
      <c r="F2154" s="417">
        <v>927.54</v>
      </c>
    </row>
    <row r="2155" spans="1:6" ht="60">
      <c r="A2155" s="414">
        <v>91315</v>
      </c>
      <c r="B2155" s="415" t="s">
        <v>6629</v>
      </c>
      <c r="C2155" s="416" t="s">
        <v>5390</v>
      </c>
      <c r="D2155" s="417">
        <v>745.1</v>
      </c>
      <c r="E2155" s="417">
        <v>260.86</v>
      </c>
      <c r="F2155" s="417">
        <v>1005.96</v>
      </c>
    </row>
    <row r="2156" spans="1:6" ht="60">
      <c r="A2156" s="414">
        <v>91316</v>
      </c>
      <c r="B2156" s="415" t="s">
        <v>6630</v>
      </c>
      <c r="C2156" s="416" t="s">
        <v>5390</v>
      </c>
      <c r="D2156" s="417">
        <v>907.41000000000008</v>
      </c>
      <c r="E2156" s="417">
        <v>275.26</v>
      </c>
      <c r="F2156" s="417">
        <v>1182.67</v>
      </c>
    </row>
    <row r="2157" spans="1:6" ht="60">
      <c r="A2157" s="414">
        <v>91317</v>
      </c>
      <c r="B2157" s="415" t="s">
        <v>6631</v>
      </c>
      <c r="C2157" s="416" t="s">
        <v>5390</v>
      </c>
      <c r="D2157" s="417">
        <v>970.49</v>
      </c>
      <c r="E2157" s="417">
        <v>281.48</v>
      </c>
      <c r="F2157" s="417">
        <v>1251.97</v>
      </c>
    </row>
    <row r="2158" spans="1:6" ht="60">
      <c r="A2158" s="414">
        <v>90841</v>
      </c>
      <c r="B2158" s="415" t="s">
        <v>6632</v>
      </c>
      <c r="C2158" s="416" t="s">
        <v>5390</v>
      </c>
      <c r="D2158" s="417">
        <v>827.7600000000001</v>
      </c>
      <c r="E2158" s="417">
        <v>239.15</v>
      </c>
      <c r="F2158" s="417">
        <v>1066.9100000000001</v>
      </c>
    </row>
    <row r="2159" spans="1:6" ht="60">
      <c r="A2159" s="414">
        <v>90842</v>
      </c>
      <c r="B2159" s="415" t="s">
        <v>6633</v>
      </c>
      <c r="C2159" s="416" t="s">
        <v>5390</v>
      </c>
      <c r="D2159" s="417">
        <v>833.12000000000012</v>
      </c>
      <c r="E2159" s="417">
        <v>243.79</v>
      </c>
      <c r="F2159" s="417">
        <v>1076.9100000000001</v>
      </c>
    </row>
    <row r="2160" spans="1:6" ht="60">
      <c r="A2160" s="414">
        <v>90843</v>
      </c>
      <c r="B2160" s="415" t="s">
        <v>6634</v>
      </c>
      <c r="C2160" s="416" t="s">
        <v>5390</v>
      </c>
      <c r="D2160" s="417">
        <v>871.43999999999994</v>
      </c>
      <c r="E2160" s="417">
        <v>255.88</v>
      </c>
      <c r="F2160" s="417">
        <v>1127.32</v>
      </c>
    </row>
    <row r="2161" spans="1:6" ht="60">
      <c r="A2161" s="414">
        <v>90844</v>
      </c>
      <c r="B2161" s="415" t="s">
        <v>6635</v>
      </c>
      <c r="C2161" s="416" t="s">
        <v>5390</v>
      </c>
      <c r="D2161" s="417">
        <v>946.02</v>
      </c>
      <c r="E2161" s="417">
        <v>260.5</v>
      </c>
      <c r="F2161" s="417">
        <v>1206.52</v>
      </c>
    </row>
    <row r="2162" spans="1:6" ht="60">
      <c r="A2162" s="414">
        <v>90845</v>
      </c>
      <c r="B2162" s="415" t="s">
        <v>6636</v>
      </c>
      <c r="C2162" s="416" t="s">
        <v>5390</v>
      </c>
      <c r="D2162" s="417">
        <v>1107.54</v>
      </c>
      <c r="E2162" s="417">
        <v>274.91000000000003</v>
      </c>
      <c r="F2162" s="417">
        <v>1382.45</v>
      </c>
    </row>
    <row r="2163" spans="1:6" ht="60">
      <c r="A2163" s="414">
        <v>90846</v>
      </c>
      <c r="B2163" s="415" t="s">
        <v>6637</v>
      </c>
      <c r="C2163" s="416" t="s">
        <v>5390</v>
      </c>
      <c r="D2163" s="417">
        <v>1171.4000000000001</v>
      </c>
      <c r="E2163" s="417">
        <v>281.13</v>
      </c>
      <c r="F2163" s="417">
        <v>1452.53</v>
      </c>
    </row>
    <row r="2164" spans="1:6">
      <c r="A2164" s="409"/>
      <c r="B2164" s="413" t="s">
        <v>11408</v>
      </c>
      <c r="C2164" s="411"/>
      <c r="D2164" s="418"/>
      <c r="E2164" s="418"/>
      <c r="F2164" s="418"/>
    </row>
    <row r="2165" spans="1:6" ht="45">
      <c r="A2165" s="414">
        <v>91318</v>
      </c>
      <c r="B2165" s="415" t="s">
        <v>6638</v>
      </c>
      <c r="C2165" s="416" t="s">
        <v>5390</v>
      </c>
      <c r="D2165" s="417">
        <v>558.52</v>
      </c>
      <c r="E2165" s="417">
        <v>215.12</v>
      </c>
      <c r="F2165" s="417">
        <v>773.64</v>
      </c>
    </row>
    <row r="2166" spans="1:6" ht="45">
      <c r="A2166" s="414">
        <v>91319</v>
      </c>
      <c r="B2166" s="415" t="s">
        <v>6639</v>
      </c>
      <c r="C2166" s="416" t="s">
        <v>5390</v>
      </c>
      <c r="D2166" s="417">
        <v>563.09</v>
      </c>
      <c r="E2166" s="417">
        <v>219.77</v>
      </c>
      <c r="F2166" s="417">
        <v>782.86</v>
      </c>
    </row>
    <row r="2167" spans="1:6" ht="45">
      <c r="A2167" s="414">
        <v>91320</v>
      </c>
      <c r="B2167" s="415" t="s">
        <v>6640</v>
      </c>
      <c r="C2167" s="416" t="s">
        <v>5390</v>
      </c>
      <c r="D2167" s="417">
        <v>583.83000000000004</v>
      </c>
      <c r="E2167" s="417">
        <v>224.39</v>
      </c>
      <c r="F2167" s="417">
        <v>808.22</v>
      </c>
    </row>
    <row r="2168" spans="1:6" ht="45">
      <c r="A2168" s="414">
        <v>91321</v>
      </c>
      <c r="B2168" s="415" t="s">
        <v>6641</v>
      </c>
      <c r="C2168" s="416" t="s">
        <v>5390</v>
      </c>
      <c r="D2168" s="417">
        <v>657.64</v>
      </c>
      <c r="E2168" s="417">
        <v>229</v>
      </c>
      <c r="F2168" s="417">
        <v>886.64</v>
      </c>
    </row>
    <row r="2169" spans="1:6" ht="45">
      <c r="A2169" s="414">
        <v>91322</v>
      </c>
      <c r="B2169" s="415" t="s">
        <v>6642</v>
      </c>
      <c r="C2169" s="416" t="s">
        <v>5390</v>
      </c>
      <c r="D2169" s="417">
        <v>819.95999999999992</v>
      </c>
      <c r="E2169" s="417">
        <v>243.39</v>
      </c>
      <c r="F2169" s="417">
        <v>1063.3499999999999</v>
      </c>
    </row>
    <row r="2170" spans="1:6" ht="45">
      <c r="A2170" s="414">
        <v>91323</v>
      </c>
      <c r="B2170" s="415" t="s">
        <v>6643</v>
      </c>
      <c r="C2170" s="416" t="s">
        <v>5390</v>
      </c>
      <c r="D2170" s="417">
        <v>883.03000000000009</v>
      </c>
      <c r="E2170" s="417">
        <v>249.62</v>
      </c>
      <c r="F2170" s="417">
        <v>1132.6500000000001</v>
      </c>
    </row>
    <row r="2171" spans="1:6" ht="45">
      <c r="A2171" s="414">
        <v>90847</v>
      </c>
      <c r="B2171" s="415" t="s">
        <v>6644</v>
      </c>
      <c r="C2171" s="416" t="s">
        <v>5390</v>
      </c>
      <c r="D2171" s="417">
        <v>682.83</v>
      </c>
      <c r="E2171" s="417">
        <v>214.77</v>
      </c>
      <c r="F2171" s="417">
        <v>897.6</v>
      </c>
    </row>
    <row r="2172" spans="1:6" ht="45">
      <c r="A2172" s="414">
        <v>90848</v>
      </c>
      <c r="B2172" s="415" t="s">
        <v>6645</v>
      </c>
      <c r="C2172" s="416" t="s">
        <v>5390</v>
      </c>
      <c r="D2172" s="417">
        <v>688.19</v>
      </c>
      <c r="E2172" s="417">
        <v>219.41</v>
      </c>
      <c r="F2172" s="417">
        <v>907.6</v>
      </c>
    </row>
    <row r="2173" spans="1:6" ht="45">
      <c r="A2173" s="414">
        <v>90849</v>
      </c>
      <c r="B2173" s="415" t="s">
        <v>6646</v>
      </c>
      <c r="C2173" s="416" t="s">
        <v>5390</v>
      </c>
      <c r="D2173" s="417">
        <v>709.71</v>
      </c>
      <c r="E2173" s="417">
        <v>224.03</v>
      </c>
      <c r="F2173" s="417">
        <v>933.74</v>
      </c>
    </row>
    <row r="2174" spans="1:6" ht="45">
      <c r="A2174" s="414">
        <v>90850</v>
      </c>
      <c r="B2174" s="415" t="s">
        <v>6647</v>
      </c>
      <c r="C2174" s="416" t="s">
        <v>5390</v>
      </c>
      <c r="D2174" s="417">
        <v>784.29000000000008</v>
      </c>
      <c r="E2174" s="417">
        <v>228.65</v>
      </c>
      <c r="F2174" s="417">
        <v>1012.94</v>
      </c>
    </row>
    <row r="2175" spans="1:6" ht="45">
      <c r="A2175" s="414">
        <v>90851</v>
      </c>
      <c r="B2175" s="415" t="s">
        <v>6648</v>
      </c>
      <c r="C2175" s="416" t="s">
        <v>5390</v>
      </c>
      <c r="D2175" s="417">
        <v>945.81999999999994</v>
      </c>
      <c r="E2175" s="417">
        <v>243.05</v>
      </c>
      <c r="F2175" s="417">
        <v>1188.8699999999999</v>
      </c>
    </row>
    <row r="2176" spans="1:6" ht="45">
      <c r="A2176" s="414">
        <v>90852</v>
      </c>
      <c r="B2176" s="415" t="s">
        <v>6649</v>
      </c>
      <c r="C2176" s="416" t="s">
        <v>5390</v>
      </c>
      <c r="D2176" s="417">
        <v>1009.6700000000001</v>
      </c>
      <c r="E2176" s="417">
        <v>249.28</v>
      </c>
      <c r="F2176" s="417">
        <v>1258.95</v>
      </c>
    </row>
    <row r="2177" spans="1:6">
      <c r="A2177" s="409"/>
      <c r="B2177" s="413" t="s">
        <v>11409</v>
      </c>
      <c r="C2177" s="411"/>
      <c r="D2177" s="418"/>
      <c r="E2177" s="418"/>
      <c r="F2177" s="418"/>
    </row>
    <row r="2178" spans="1:6" ht="45">
      <c r="A2178" s="414">
        <v>90788</v>
      </c>
      <c r="B2178" s="415" t="s">
        <v>6650</v>
      </c>
      <c r="C2178" s="416" t="s">
        <v>5390</v>
      </c>
      <c r="D2178" s="417">
        <v>769.34</v>
      </c>
      <c r="E2178" s="417">
        <v>14.62</v>
      </c>
      <c r="F2178" s="417">
        <v>783.96</v>
      </c>
    </row>
    <row r="2179" spans="1:6" ht="45">
      <c r="A2179" s="414">
        <v>90789</v>
      </c>
      <c r="B2179" s="415" t="s">
        <v>6651</v>
      </c>
      <c r="C2179" s="416" t="s">
        <v>5390</v>
      </c>
      <c r="D2179" s="417">
        <v>769.91</v>
      </c>
      <c r="E2179" s="417">
        <v>16.14</v>
      </c>
      <c r="F2179" s="417">
        <v>786.05</v>
      </c>
    </row>
    <row r="2180" spans="1:6" ht="45">
      <c r="A2180" s="414">
        <v>90790</v>
      </c>
      <c r="B2180" s="415" t="s">
        <v>6652</v>
      </c>
      <c r="C2180" s="416" t="s">
        <v>5390</v>
      </c>
      <c r="D2180" s="417">
        <v>793.43000000000006</v>
      </c>
      <c r="E2180" s="417">
        <v>17.64</v>
      </c>
      <c r="F2180" s="417">
        <v>811.07</v>
      </c>
    </row>
    <row r="2181" spans="1:6" ht="45">
      <c r="A2181" s="414">
        <v>90791</v>
      </c>
      <c r="B2181" s="415" t="s">
        <v>6653</v>
      </c>
      <c r="C2181" s="416" t="s">
        <v>5390</v>
      </c>
      <c r="D2181" s="417">
        <v>927.84</v>
      </c>
      <c r="E2181" s="417">
        <v>23.85</v>
      </c>
      <c r="F2181" s="417">
        <v>951.69</v>
      </c>
    </row>
    <row r="2182" spans="1:6" ht="45">
      <c r="A2182" s="414">
        <v>90793</v>
      </c>
      <c r="B2182" s="415" t="s">
        <v>6654</v>
      </c>
      <c r="C2182" s="416" t="s">
        <v>5390</v>
      </c>
      <c r="D2182" s="417">
        <v>976.57</v>
      </c>
      <c r="E2182" s="417">
        <v>29.53</v>
      </c>
      <c r="F2182" s="417">
        <v>1006.1</v>
      </c>
    </row>
    <row r="2183" spans="1:6" ht="45">
      <c r="A2183" s="414">
        <v>100675</v>
      </c>
      <c r="B2183" s="415" t="s">
        <v>6655</v>
      </c>
      <c r="C2183" s="416" t="s">
        <v>5390</v>
      </c>
      <c r="D2183" s="417">
        <v>873.28000000000009</v>
      </c>
      <c r="E2183" s="417">
        <v>21.67</v>
      </c>
      <c r="F2183" s="417">
        <v>894.95</v>
      </c>
    </row>
    <row r="2184" spans="1:6">
      <c r="A2184" s="409"/>
      <c r="B2184" s="413" t="s">
        <v>11410</v>
      </c>
      <c r="C2184" s="411"/>
      <c r="D2184" s="418"/>
      <c r="E2184" s="418"/>
      <c r="F2184" s="418"/>
    </row>
    <row r="2185" spans="1:6" ht="45">
      <c r="A2185" s="414">
        <v>90794</v>
      </c>
      <c r="B2185" s="415" t="s">
        <v>6656</v>
      </c>
      <c r="C2185" s="416" t="s">
        <v>5390</v>
      </c>
      <c r="D2185" s="417">
        <v>630.79</v>
      </c>
      <c r="E2185" s="417">
        <v>62.09</v>
      </c>
      <c r="F2185" s="417">
        <v>692.88</v>
      </c>
    </row>
    <row r="2186" spans="1:6" ht="45">
      <c r="A2186" s="414">
        <v>90795</v>
      </c>
      <c r="B2186" s="415" t="s">
        <v>6657</v>
      </c>
      <c r="C2186" s="416" t="s">
        <v>5390</v>
      </c>
      <c r="D2186" s="417">
        <v>633.17000000000007</v>
      </c>
      <c r="E2186" s="417">
        <v>68.540000000000006</v>
      </c>
      <c r="F2186" s="417">
        <v>701.71</v>
      </c>
    </row>
    <row r="2187" spans="1:6" ht="45">
      <c r="A2187" s="414">
        <v>90796</v>
      </c>
      <c r="B2187" s="415" t="s">
        <v>6658</v>
      </c>
      <c r="C2187" s="416" t="s">
        <v>5390</v>
      </c>
      <c r="D2187" s="417">
        <v>635.57999999999993</v>
      </c>
      <c r="E2187" s="417">
        <v>74.95</v>
      </c>
      <c r="F2187" s="417">
        <v>710.53</v>
      </c>
    </row>
    <row r="2188" spans="1:6" ht="45">
      <c r="A2188" s="414">
        <v>90797</v>
      </c>
      <c r="B2188" s="415" t="s">
        <v>6659</v>
      </c>
      <c r="C2188" s="416" t="s">
        <v>5390</v>
      </c>
      <c r="D2188" s="417">
        <v>637.98</v>
      </c>
      <c r="E2188" s="417">
        <v>81.38</v>
      </c>
      <c r="F2188" s="417">
        <v>719.36</v>
      </c>
    </row>
    <row r="2189" spans="1:6" ht="45">
      <c r="A2189" s="414">
        <v>90798</v>
      </c>
      <c r="B2189" s="415" t="s">
        <v>6660</v>
      </c>
      <c r="C2189" s="416" t="s">
        <v>5390</v>
      </c>
      <c r="D2189" s="417">
        <v>948.0200000000001</v>
      </c>
      <c r="E2189" s="417">
        <v>84.36</v>
      </c>
      <c r="F2189" s="417">
        <v>1032.3800000000001</v>
      </c>
    </row>
    <row r="2190" spans="1:6" ht="45">
      <c r="A2190" s="414">
        <v>90799</v>
      </c>
      <c r="B2190" s="415" t="s">
        <v>6661</v>
      </c>
      <c r="C2190" s="416" t="s">
        <v>5390</v>
      </c>
      <c r="D2190" s="417">
        <v>975.29000000000008</v>
      </c>
      <c r="E2190" s="417">
        <v>91.59</v>
      </c>
      <c r="F2190" s="417">
        <v>1066.8800000000001</v>
      </c>
    </row>
    <row r="2191" spans="1:6">
      <c r="A2191" s="409"/>
      <c r="B2191" s="413" t="s">
        <v>11411</v>
      </c>
      <c r="C2191" s="411"/>
      <c r="D2191" s="418"/>
      <c r="E2191" s="418"/>
      <c r="F2191" s="418"/>
    </row>
    <row r="2192" spans="1:6">
      <c r="A2192" s="409"/>
      <c r="B2192" s="413" t="s">
        <v>11412</v>
      </c>
      <c r="C2192" s="411"/>
      <c r="D2192" s="418"/>
      <c r="E2192" s="418"/>
      <c r="F2192" s="418"/>
    </row>
    <row r="2193" spans="1:6" ht="45">
      <c r="A2193" s="414">
        <v>100691</v>
      </c>
      <c r="B2193" s="415" t="s">
        <v>6662</v>
      </c>
      <c r="C2193" s="416" t="s">
        <v>5390</v>
      </c>
      <c r="D2193" s="417">
        <v>1440.31</v>
      </c>
      <c r="E2193" s="417">
        <v>255.8</v>
      </c>
      <c r="F2193" s="417">
        <v>1696.11</v>
      </c>
    </row>
    <row r="2194" spans="1:6" ht="45">
      <c r="A2194" s="414">
        <v>100692</v>
      </c>
      <c r="B2194" s="415" t="s">
        <v>6663</v>
      </c>
      <c r="C2194" s="416" t="s">
        <v>5390</v>
      </c>
      <c r="D2194" s="417">
        <v>1240.1999999999998</v>
      </c>
      <c r="E2194" s="417">
        <v>256.13</v>
      </c>
      <c r="F2194" s="417">
        <v>1496.33</v>
      </c>
    </row>
    <row r="2195" spans="1:6">
      <c r="A2195" s="409"/>
      <c r="B2195" s="413" t="s">
        <v>11413</v>
      </c>
      <c r="C2195" s="411"/>
      <c r="D2195" s="418"/>
      <c r="E2195" s="418"/>
      <c r="F2195" s="418"/>
    </row>
    <row r="2196" spans="1:6" ht="45">
      <c r="A2196" s="414">
        <v>91334</v>
      </c>
      <c r="B2196" s="415" t="s">
        <v>6664</v>
      </c>
      <c r="C2196" s="416" t="s">
        <v>5390</v>
      </c>
      <c r="D2196" s="417">
        <v>1278.5899999999999</v>
      </c>
      <c r="E2196" s="417">
        <v>223.94</v>
      </c>
      <c r="F2196" s="417">
        <v>1502.53</v>
      </c>
    </row>
    <row r="2197" spans="1:6" ht="45">
      <c r="A2197" s="414">
        <v>91335</v>
      </c>
      <c r="B2197" s="415" t="s">
        <v>6665</v>
      </c>
      <c r="C2197" s="416" t="s">
        <v>5390</v>
      </c>
      <c r="D2197" s="417">
        <v>1152.75</v>
      </c>
      <c r="E2197" s="417">
        <v>224.26</v>
      </c>
      <c r="F2197" s="417">
        <v>1377.01</v>
      </c>
    </row>
    <row r="2198" spans="1:6">
      <c r="A2198" s="409"/>
      <c r="B2198" s="413" t="s">
        <v>6666</v>
      </c>
      <c r="C2198" s="411"/>
      <c r="D2198" s="418"/>
      <c r="E2198" s="418"/>
      <c r="F2198" s="418"/>
    </row>
    <row r="2199" spans="1:6" ht="15.75">
      <c r="A2199" s="409"/>
      <c r="B2199" s="410" t="s">
        <v>6667</v>
      </c>
      <c r="C2199" s="411"/>
      <c r="D2199" s="418"/>
      <c r="E2199" s="418"/>
      <c r="F2199" s="418"/>
    </row>
    <row r="2200" spans="1:6" ht="60">
      <c r="A2200" s="414">
        <v>100665</v>
      </c>
      <c r="B2200" s="415" t="s">
        <v>6668</v>
      </c>
      <c r="C2200" s="416" t="s">
        <v>98</v>
      </c>
      <c r="D2200" s="417">
        <v>676.33999999999992</v>
      </c>
      <c r="E2200" s="417">
        <v>55.09</v>
      </c>
      <c r="F2200" s="417">
        <v>731.43</v>
      </c>
    </row>
    <row r="2201" spans="1:6" ht="45">
      <c r="A2201" s="414">
        <v>100666</v>
      </c>
      <c r="B2201" s="415" t="s">
        <v>6669</v>
      </c>
      <c r="C2201" s="416" t="s">
        <v>98</v>
      </c>
      <c r="D2201" s="417">
        <v>534.15</v>
      </c>
      <c r="E2201" s="417">
        <v>55.09</v>
      </c>
      <c r="F2201" s="417">
        <v>589.24</v>
      </c>
    </row>
    <row r="2202" spans="1:6" ht="45">
      <c r="A2202" s="414">
        <v>100667</v>
      </c>
      <c r="B2202" s="415" t="s">
        <v>6670</v>
      </c>
      <c r="C2202" s="416" t="s">
        <v>98</v>
      </c>
      <c r="D2202" s="417">
        <v>877.35</v>
      </c>
      <c r="E2202" s="417">
        <v>55.09</v>
      </c>
      <c r="F2202" s="417">
        <v>932.44</v>
      </c>
    </row>
    <row r="2203" spans="1:6" ht="45">
      <c r="A2203" s="414">
        <v>100668</v>
      </c>
      <c r="B2203" s="415" t="s">
        <v>6671</v>
      </c>
      <c r="C2203" s="416" t="s">
        <v>98</v>
      </c>
      <c r="D2203" s="417">
        <v>1065.5899999999999</v>
      </c>
      <c r="E2203" s="417">
        <v>123.95</v>
      </c>
      <c r="F2203" s="417">
        <v>1189.54</v>
      </c>
    </row>
    <row r="2204" spans="1:6" ht="45">
      <c r="A2204" s="414">
        <v>100669</v>
      </c>
      <c r="B2204" s="415" t="s">
        <v>6672</v>
      </c>
      <c r="C2204" s="416" t="s">
        <v>98</v>
      </c>
      <c r="D2204" s="417">
        <v>617.89</v>
      </c>
      <c r="E2204" s="417">
        <v>79.34</v>
      </c>
      <c r="F2204" s="417">
        <v>697.23</v>
      </c>
    </row>
    <row r="2205" spans="1:6" ht="60">
      <c r="A2205" s="414">
        <v>100670</v>
      </c>
      <c r="B2205" s="415" t="s">
        <v>6673</v>
      </c>
      <c r="C2205" s="416" t="s">
        <v>98</v>
      </c>
      <c r="D2205" s="417">
        <v>844.68</v>
      </c>
      <c r="E2205" s="417">
        <v>61.22</v>
      </c>
      <c r="F2205" s="417">
        <v>905.9</v>
      </c>
    </row>
    <row r="2206" spans="1:6" ht="60">
      <c r="A2206" s="414">
        <v>100671</v>
      </c>
      <c r="B2206" s="415" t="s">
        <v>6674</v>
      </c>
      <c r="C2206" s="416" t="s">
        <v>98</v>
      </c>
      <c r="D2206" s="417">
        <v>1049.17</v>
      </c>
      <c r="E2206" s="417">
        <v>61.22</v>
      </c>
      <c r="F2206" s="417">
        <v>1110.3900000000001</v>
      </c>
    </row>
    <row r="2207" spans="1:6" ht="60">
      <c r="A2207" s="414">
        <v>100672</v>
      </c>
      <c r="B2207" s="415" t="s">
        <v>6675</v>
      </c>
      <c r="C2207" s="416" t="s">
        <v>98</v>
      </c>
      <c r="D2207" s="417">
        <v>676.38</v>
      </c>
      <c r="E2207" s="417">
        <v>61.22</v>
      </c>
      <c r="F2207" s="417">
        <v>737.6</v>
      </c>
    </row>
    <row r="2208" spans="1:6">
      <c r="A2208" s="409"/>
      <c r="B2208" s="413" t="s">
        <v>6676</v>
      </c>
      <c r="C2208" s="411"/>
      <c r="D2208" s="418"/>
      <c r="E2208" s="418"/>
      <c r="F2208" s="418"/>
    </row>
    <row r="2209" spans="1:6" ht="30">
      <c r="A2209" s="414">
        <v>91287</v>
      </c>
      <c r="B2209" s="415" t="s">
        <v>6677</v>
      </c>
      <c r="C2209" s="416" t="s">
        <v>5390</v>
      </c>
      <c r="D2209" s="417">
        <v>173.95</v>
      </c>
      <c r="E2209" s="417">
        <v>87.24</v>
      </c>
      <c r="F2209" s="417">
        <v>261.19</v>
      </c>
    </row>
    <row r="2210" spans="1:6" ht="30">
      <c r="A2210" s="414">
        <v>91292</v>
      </c>
      <c r="B2210" s="415" t="s">
        <v>11959</v>
      </c>
      <c r="C2210" s="416" t="s">
        <v>5390</v>
      </c>
      <c r="D2210" s="417">
        <v>213.88</v>
      </c>
      <c r="E2210" s="417">
        <v>153.63</v>
      </c>
      <c r="F2210" s="417">
        <v>367.51</v>
      </c>
    </row>
    <row r="2211" spans="1:6" ht="30">
      <c r="A2211" s="414">
        <v>90801</v>
      </c>
      <c r="B2211" s="415" t="s">
        <v>6678</v>
      </c>
      <c r="C2211" s="416" t="s">
        <v>5390</v>
      </c>
      <c r="D2211" s="417">
        <v>260.78999999999996</v>
      </c>
      <c r="E2211" s="417">
        <v>86.92</v>
      </c>
      <c r="F2211" s="417">
        <v>347.71</v>
      </c>
    </row>
    <row r="2212" spans="1:6" ht="30">
      <c r="A2212" s="414">
        <v>90806</v>
      </c>
      <c r="B2212" s="415" t="s">
        <v>11958</v>
      </c>
      <c r="C2212" s="416" t="s">
        <v>5390</v>
      </c>
      <c r="D2212" s="417">
        <v>300.72999999999996</v>
      </c>
      <c r="E2212" s="417">
        <v>153.30000000000001</v>
      </c>
      <c r="F2212" s="417">
        <v>454.03</v>
      </c>
    </row>
    <row r="2213" spans="1:6">
      <c r="A2213" s="414">
        <v>100676</v>
      </c>
      <c r="B2213" s="415" t="s">
        <v>6679</v>
      </c>
      <c r="C2213" s="416" t="s">
        <v>5390</v>
      </c>
      <c r="D2213" s="417">
        <v>150.88</v>
      </c>
      <c r="E2213" s="417">
        <v>69.23</v>
      </c>
      <c r="F2213" s="417">
        <v>220.11</v>
      </c>
    </row>
    <row r="2214" spans="1:6" ht="30">
      <c r="A2214" s="414">
        <v>100659</v>
      </c>
      <c r="B2214" s="415" t="s">
        <v>6680</v>
      </c>
      <c r="C2214" s="416" t="s">
        <v>5421</v>
      </c>
      <c r="D2214" s="417">
        <v>10.58</v>
      </c>
      <c r="E2214" s="417">
        <v>2.15</v>
      </c>
      <c r="F2214" s="417">
        <v>12.73</v>
      </c>
    </row>
    <row r="2215" spans="1:6" ht="30">
      <c r="A2215" s="414">
        <v>100660</v>
      </c>
      <c r="B2215" s="415" t="s">
        <v>6681</v>
      </c>
      <c r="C2215" s="416" t="s">
        <v>5421</v>
      </c>
      <c r="D2215" s="417">
        <v>6.68</v>
      </c>
      <c r="E2215" s="417">
        <v>2.15</v>
      </c>
      <c r="F2215" s="417">
        <v>8.83</v>
      </c>
    </row>
    <row r="2216" spans="1:6" ht="15.75">
      <c r="A2216" s="409"/>
      <c r="B2216" s="410" t="s">
        <v>11414</v>
      </c>
      <c r="C2216" s="411"/>
      <c r="D2216" s="418"/>
      <c r="E2216" s="418"/>
      <c r="F2216" s="418"/>
    </row>
    <row r="2217" spans="1:6">
      <c r="A2217" s="409"/>
      <c r="B2217" s="413" t="s">
        <v>6682</v>
      </c>
      <c r="C2217" s="411"/>
      <c r="D2217" s="418"/>
      <c r="E2217" s="418"/>
      <c r="F2217" s="418"/>
    </row>
    <row r="2218" spans="1:6" ht="30">
      <c r="A2218" s="414">
        <v>100702</v>
      </c>
      <c r="B2218" s="415" t="s">
        <v>6683</v>
      </c>
      <c r="C2218" s="416" t="s">
        <v>98</v>
      </c>
      <c r="D2218" s="417">
        <v>812.78</v>
      </c>
      <c r="E2218" s="417">
        <v>9.4</v>
      </c>
      <c r="F2218" s="417">
        <v>822.18</v>
      </c>
    </row>
    <row r="2219" spans="1:6" ht="30">
      <c r="A2219" s="414">
        <v>94805</v>
      </c>
      <c r="B2219" s="415" t="s">
        <v>6684</v>
      </c>
      <c r="C2219" s="416" t="s">
        <v>5390</v>
      </c>
      <c r="D2219" s="417">
        <v>1365.26</v>
      </c>
      <c r="E2219" s="417">
        <v>21.72</v>
      </c>
      <c r="F2219" s="417">
        <v>1386.98</v>
      </c>
    </row>
    <row r="2220" spans="1:6" ht="30">
      <c r="A2220" s="414">
        <v>91338</v>
      </c>
      <c r="B2220" s="415" t="s">
        <v>6685</v>
      </c>
      <c r="C2220" s="416" t="s">
        <v>98</v>
      </c>
      <c r="D2220" s="417">
        <v>1488.19</v>
      </c>
      <c r="E2220" s="417">
        <v>11.87</v>
      </c>
      <c r="F2220" s="417">
        <v>1500.06</v>
      </c>
    </row>
    <row r="2221" spans="1:6" ht="30">
      <c r="A2221" s="414">
        <v>91341</v>
      </c>
      <c r="B2221" s="415" t="s">
        <v>6686</v>
      </c>
      <c r="C2221" s="416" t="s">
        <v>98</v>
      </c>
      <c r="D2221" s="417">
        <v>1164.3900000000001</v>
      </c>
      <c r="E2221" s="417">
        <v>12.75</v>
      </c>
      <c r="F2221" s="417">
        <v>1177.1400000000001</v>
      </c>
    </row>
    <row r="2222" spans="1:6">
      <c r="A2222" s="409"/>
      <c r="B2222" s="413" t="s">
        <v>6687</v>
      </c>
      <c r="C2222" s="411"/>
      <c r="D2222" s="418"/>
      <c r="E2222" s="418"/>
      <c r="F2222" s="418"/>
    </row>
    <row r="2223" spans="1:6" ht="30">
      <c r="A2223" s="414">
        <v>100674</v>
      </c>
      <c r="B2223" s="415" t="s">
        <v>6688</v>
      </c>
      <c r="C2223" s="416" t="s">
        <v>98</v>
      </c>
      <c r="D2223" s="417">
        <v>1468.19</v>
      </c>
      <c r="E2223" s="417">
        <v>24.02</v>
      </c>
      <c r="F2223" s="417">
        <v>1492.21</v>
      </c>
    </row>
    <row r="2224" spans="1:6" ht="30">
      <c r="A2224" s="414">
        <v>94569</v>
      </c>
      <c r="B2224" s="415" t="s">
        <v>6689</v>
      </c>
      <c r="C2224" s="416" t="s">
        <v>98</v>
      </c>
      <c r="D2224" s="417">
        <v>1267.8599999999999</v>
      </c>
      <c r="E2224" s="417">
        <v>56.97</v>
      </c>
      <c r="F2224" s="417">
        <v>1324.83</v>
      </c>
    </row>
    <row r="2225" spans="1:6" ht="45">
      <c r="A2225" s="414">
        <v>94570</v>
      </c>
      <c r="B2225" s="415" t="s">
        <v>6690</v>
      </c>
      <c r="C2225" s="416" t="s">
        <v>98</v>
      </c>
      <c r="D2225" s="417">
        <v>682.08</v>
      </c>
      <c r="E2225" s="417">
        <v>17.3</v>
      </c>
      <c r="F2225" s="417">
        <v>699.38</v>
      </c>
    </row>
    <row r="2226" spans="1:6" ht="45">
      <c r="A2226" s="414">
        <v>94572</v>
      </c>
      <c r="B2226" s="415" t="s">
        <v>6691</v>
      </c>
      <c r="C2226" s="416" t="s">
        <v>98</v>
      </c>
      <c r="D2226" s="417">
        <v>982.75</v>
      </c>
      <c r="E2226" s="417">
        <v>23.24</v>
      </c>
      <c r="F2226" s="417">
        <v>1005.99</v>
      </c>
    </row>
    <row r="2227" spans="1:6" ht="45">
      <c r="A2227" s="414">
        <v>94573</v>
      </c>
      <c r="B2227" s="415" t="s">
        <v>6692</v>
      </c>
      <c r="C2227" s="416" t="s">
        <v>98</v>
      </c>
      <c r="D2227" s="417">
        <v>771.89</v>
      </c>
      <c r="E2227" s="417">
        <v>32.03</v>
      </c>
      <c r="F2227" s="417">
        <v>803.92</v>
      </c>
    </row>
    <row r="2228" spans="1:6" ht="60">
      <c r="A2228" s="414">
        <v>94580</v>
      </c>
      <c r="B2228" s="415" t="s">
        <v>6693</v>
      </c>
      <c r="C2228" s="416" t="s">
        <v>98</v>
      </c>
      <c r="D2228" s="417">
        <v>1078.2800000000002</v>
      </c>
      <c r="E2228" s="417">
        <v>37.369999999999997</v>
      </c>
      <c r="F2228" s="417">
        <v>1115.6500000000001</v>
      </c>
    </row>
    <row r="2229" spans="1:6">
      <c r="A2229" s="409"/>
      <c r="B2229" s="413" t="s">
        <v>6694</v>
      </c>
      <c r="C2229" s="411"/>
      <c r="D2229" s="418"/>
      <c r="E2229" s="418"/>
      <c r="F2229" s="418"/>
    </row>
    <row r="2230" spans="1:6" ht="30">
      <c r="A2230" s="414">
        <v>94589</v>
      </c>
      <c r="B2230" s="415" t="s">
        <v>10660</v>
      </c>
      <c r="C2230" s="416" t="s">
        <v>5421</v>
      </c>
      <c r="D2230" s="417">
        <v>20.309999999999999</v>
      </c>
      <c r="E2230" s="417">
        <v>11.91</v>
      </c>
      <c r="F2230" s="417">
        <v>32.22</v>
      </c>
    </row>
    <row r="2231" spans="1:6" ht="30">
      <c r="A2231" s="414">
        <v>94590</v>
      </c>
      <c r="B2231" s="415" t="s">
        <v>10661</v>
      </c>
      <c r="C2231" s="416" t="s">
        <v>5421</v>
      </c>
      <c r="D2231" s="417">
        <v>22.08</v>
      </c>
      <c r="E2231" s="417">
        <v>5.07</v>
      </c>
      <c r="F2231" s="417">
        <v>27.15</v>
      </c>
    </row>
    <row r="2232" spans="1:6" ht="30">
      <c r="A2232" s="414">
        <v>99862</v>
      </c>
      <c r="B2232" s="415" t="s">
        <v>6695</v>
      </c>
      <c r="C2232" s="416" t="s">
        <v>98</v>
      </c>
      <c r="D2232" s="417">
        <v>331.01</v>
      </c>
      <c r="E2232" s="417">
        <v>351.75</v>
      </c>
      <c r="F2232" s="417">
        <v>682.76</v>
      </c>
    </row>
    <row r="2233" spans="1:6" ht="15.75">
      <c r="A2233" s="409"/>
      <c r="B2233" s="410" t="s">
        <v>11415</v>
      </c>
      <c r="C2233" s="411"/>
      <c r="D2233" s="418"/>
      <c r="E2233" s="418"/>
      <c r="F2233" s="418"/>
    </row>
    <row r="2234" spans="1:6">
      <c r="A2234" s="409"/>
      <c r="B2234" s="413" t="s">
        <v>6696</v>
      </c>
      <c r="C2234" s="411"/>
      <c r="D2234" s="418"/>
      <c r="E2234" s="418"/>
      <c r="F2234" s="418"/>
    </row>
    <row r="2235" spans="1:6" ht="30">
      <c r="A2235" s="414">
        <v>94806</v>
      </c>
      <c r="B2235" s="415" t="s">
        <v>6697</v>
      </c>
      <c r="C2235" s="416" t="s">
        <v>5390</v>
      </c>
      <c r="D2235" s="417">
        <v>1627.4399999999998</v>
      </c>
      <c r="E2235" s="417">
        <v>30.68</v>
      </c>
      <c r="F2235" s="417">
        <v>1658.12</v>
      </c>
    </row>
    <row r="2236" spans="1:6">
      <c r="A2236" s="409"/>
      <c r="B2236" s="413" t="s">
        <v>11416</v>
      </c>
      <c r="C2236" s="411"/>
      <c r="D2236" s="418"/>
      <c r="E2236" s="418"/>
      <c r="F2236" s="418"/>
    </row>
    <row r="2237" spans="1:6">
      <c r="A2237" s="414">
        <v>100701</v>
      </c>
      <c r="B2237" s="415" t="s">
        <v>6698</v>
      </c>
      <c r="C2237" s="416" t="s">
        <v>98</v>
      </c>
      <c r="D2237" s="417">
        <v>1475.6000000000001</v>
      </c>
      <c r="E2237" s="417">
        <v>17.07</v>
      </c>
      <c r="F2237" s="417">
        <v>1492.67</v>
      </c>
    </row>
    <row r="2238" spans="1:6">
      <c r="A2238" s="409"/>
      <c r="B2238" s="413" t="s">
        <v>11417</v>
      </c>
      <c r="C2238" s="411"/>
      <c r="D2238" s="418"/>
      <c r="E2238" s="418"/>
      <c r="F2238" s="418"/>
    </row>
    <row r="2239" spans="1:6" ht="30">
      <c r="A2239" s="414">
        <v>94807</v>
      </c>
      <c r="B2239" s="415" t="s">
        <v>6699</v>
      </c>
      <c r="C2239" s="416" t="s">
        <v>5390</v>
      </c>
      <c r="D2239" s="417">
        <v>1465.6100000000001</v>
      </c>
      <c r="E2239" s="417">
        <v>32.299999999999997</v>
      </c>
      <c r="F2239" s="417">
        <v>1497.91</v>
      </c>
    </row>
    <row r="2240" spans="1:6">
      <c r="A2240" s="409"/>
      <c r="B2240" s="413" t="s">
        <v>11418</v>
      </c>
      <c r="C2240" s="411"/>
      <c r="D2240" s="418"/>
      <c r="E2240" s="418"/>
      <c r="F2240" s="418"/>
    </row>
    <row r="2241" spans="1:6">
      <c r="A2241" s="409"/>
      <c r="B2241" s="413" t="s">
        <v>11419</v>
      </c>
      <c r="C2241" s="411"/>
      <c r="D2241" s="418"/>
      <c r="E2241" s="418"/>
      <c r="F2241" s="418"/>
    </row>
    <row r="2242" spans="1:6">
      <c r="A2242" s="409"/>
      <c r="B2242" s="413" t="s">
        <v>11420</v>
      </c>
      <c r="C2242" s="411"/>
      <c r="D2242" s="418"/>
      <c r="E2242" s="418"/>
      <c r="F2242" s="418"/>
    </row>
    <row r="2243" spans="1:6">
      <c r="A2243" s="414">
        <v>90838</v>
      </c>
      <c r="B2243" s="415" t="s">
        <v>6700</v>
      </c>
      <c r="C2243" s="416" t="s">
        <v>5390</v>
      </c>
      <c r="D2243" s="417">
        <v>3519.71</v>
      </c>
      <c r="E2243" s="417">
        <v>121.94</v>
      </c>
      <c r="F2243" s="417">
        <v>3641.65</v>
      </c>
    </row>
    <row r="2244" spans="1:6">
      <c r="A2244" s="409"/>
      <c r="B2244" s="413" t="s">
        <v>11421</v>
      </c>
      <c r="C2244" s="411"/>
      <c r="D2244" s="418"/>
      <c r="E2244" s="418"/>
      <c r="F2244" s="418"/>
    </row>
    <row r="2245" spans="1:6" ht="45">
      <c r="A2245" s="414">
        <v>94559</v>
      </c>
      <c r="B2245" s="415" t="s">
        <v>6701</v>
      </c>
      <c r="C2245" s="416" t="s">
        <v>98</v>
      </c>
      <c r="D2245" s="417">
        <v>700.29</v>
      </c>
      <c r="E2245" s="417">
        <v>156.08000000000001</v>
      </c>
      <c r="F2245" s="417">
        <v>856.37</v>
      </c>
    </row>
    <row r="2246" spans="1:6">
      <c r="A2246" s="409"/>
      <c r="B2246" s="413" t="s">
        <v>11422</v>
      </c>
      <c r="C2246" s="411"/>
      <c r="D2246" s="418"/>
      <c r="E2246" s="418"/>
      <c r="F2246" s="418"/>
    </row>
    <row r="2247" spans="1:6" ht="45">
      <c r="A2247" s="414">
        <v>94562</v>
      </c>
      <c r="B2247" s="415" t="s">
        <v>6702</v>
      </c>
      <c r="C2247" s="416" t="s">
        <v>98</v>
      </c>
      <c r="D2247" s="417">
        <v>731.51</v>
      </c>
      <c r="E2247" s="417">
        <v>71.25</v>
      </c>
      <c r="F2247" s="417">
        <v>802.76</v>
      </c>
    </row>
    <row r="2248" spans="1:6">
      <c r="A2248" s="409"/>
      <c r="B2248" s="413" t="s">
        <v>11423</v>
      </c>
      <c r="C2248" s="411"/>
      <c r="D2248" s="418"/>
      <c r="E2248" s="418"/>
      <c r="F2248" s="418"/>
    </row>
    <row r="2249" spans="1:6">
      <c r="A2249" s="409"/>
      <c r="B2249" s="413" t="s">
        <v>6703</v>
      </c>
      <c r="C2249" s="411"/>
      <c r="D2249" s="418"/>
      <c r="E2249" s="418"/>
      <c r="F2249" s="418"/>
    </row>
    <row r="2250" spans="1:6" ht="30">
      <c r="A2250" s="414">
        <v>99861</v>
      </c>
      <c r="B2250" s="415" t="s">
        <v>6704</v>
      </c>
      <c r="C2250" s="416" t="s">
        <v>98</v>
      </c>
      <c r="D2250" s="417">
        <v>359.94</v>
      </c>
      <c r="E2250" s="417">
        <v>338.68</v>
      </c>
      <c r="F2250" s="417">
        <v>698.62</v>
      </c>
    </row>
    <row r="2251" spans="1:6" ht="30">
      <c r="A2251" s="414">
        <v>100861</v>
      </c>
      <c r="B2251" s="415" t="s">
        <v>6705</v>
      </c>
      <c r="C2251" s="416" t="s">
        <v>5390</v>
      </c>
      <c r="D2251" s="417">
        <v>27.400000000000002</v>
      </c>
      <c r="E2251" s="417">
        <v>14.27</v>
      </c>
      <c r="F2251" s="417">
        <v>41.67</v>
      </c>
    </row>
    <row r="2252" spans="1:6" ht="30">
      <c r="A2252" s="414">
        <v>100862</v>
      </c>
      <c r="B2252" s="415" t="s">
        <v>6706</v>
      </c>
      <c r="C2252" s="416" t="s">
        <v>5390</v>
      </c>
      <c r="D2252" s="417">
        <v>31.38</v>
      </c>
      <c r="E2252" s="417">
        <v>14.27</v>
      </c>
      <c r="F2252" s="417">
        <v>45.65</v>
      </c>
    </row>
    <row r="2253" spans="1:6">
      <c r="A2253" s="414">
        <v>95541</v>
      </c>
      <c r="B2253" s="415" t="s">
        <v>6707</v>
      </c>
      <c r="C2253" s="416" t="s">
        <v>5390</v>
      </c>
      <c r="D2253" s="417">
        <v>1.2800000000000002</v>
      </c>
      <c r="E2253" s="417">
        <v>4.46</v>
      </c>
      <c r="F2253" s="417">
        <v>5.74</v>
      </c>
    </row>
    <row r="2254" spans="1:6" ht="30">
      <c r="A2254" s="414">
        <v>94587</v>
      </c>
      <c r="B2254" s="415" t="s">
        <v>6708</v>
      </c>
      <c r="C2254" s="416" t="s">
        <v>5421</v>
      </c>
      <c r="D2254" s="417">
        <v>51.620000000000005</v>
      </c>
      <c r="E2254" s="417">
        <v>22.31</v>
      </c>
      <c r="F2254" s="417">
        <v>73.930000000000007</v>
      </c>
    </row>
    <row r="2255" spans="1:6" ht="30">
      <c r="A2255" s="414">
        <v>94588</v>
      </c>
      <c r="B2255" s="415" t="s">
        <v>6709</v>
      </c>
      <c r="C2255" s="416" t="s">
        <v>5421</v>
      </c>
      <c r="D2255" s="417">
        <v>52.019999999999996</v>
      </c>
      <c r="E2255" s="417">
        <v>11.59</v>
      </c>
      <c r="F2255" s="417">
        <v>63.61</v>
      </c>
    </row>
    <row r="2256" spans="1:6" ht="15.75">
      <c r="A2256" s="409"/>
      <c r="B2256" s="410" t="s">
        <v>6710</v>
      </c>
      <c r="C2256" s="411"/>
      <c r="D2256" s="418"/>
      <c r="E2256" s="418"/>
      <c r="F2256" s="418"/>
    </row>
    <row r="2257" spans="1:6" ht="45">
      <c r="A2257" s="414">
        <v>99837</v>
      </c>
      <c r="B2257" s="415" t="s">
        <v>11960</v>
      </c>
      <c r="C2257" s="416" t="s">
        <v>5421</v>
      </c>
      <c r="D2257" s="417">
        <v>450.48999999999995</v>
      </c>
      <c r="E2257" s="417">
        <v>219.3</v>
      </c>
      <c r="F2257" s="417">
        <v>669.79</v>
      </c>
    </row>
    <row r="2258" spans="1:6" ht="45">
      <c r="A2258" s="414">
        <v>99839</v>
      </c>
      <c r="B2258" s="415" t="s">
        <v>11961</v>
      </c>
      <c r="C2258" s="416" t="s">
        <v>5421</v>
      </c>
      <c r="D2258" s="417">
        <v>327.79</v>
      </c>
      <c r="E2258" s="417">
        <v>230.05</v>
      </c>
      <c r="F2258" s="417">
        <v>557.84</v>
      </c>
    </row>
    <row r="2259" spans="1:6" ht="30">
      <c r="A2259" s="414">
        <v>99841</v>
      </c>
      <c r="B2259" s="415" t="s">
        <v>11962</v>
      </c>
      <c r="C2259" s="416" t="s">
        <v>5421</v>
      </c>
      <c r="D2259" s="417">
        <v>941.23</v>
      </c>
      <c r="E2259" s="417">
        <v>133.43</v>
      </c>
      <c r="F2259" s="417">
        <v>1074.6600000000001</v>
      </c>
    </row>
    <row r="2260" spans="1:6">
      <c r="A2260" s="414">
        <v>99855</v>
      </c>
      <c r="B2260" s="415" t="s">
        <v>11963</v>
      </c>
      <c r="C2260" s="416" t="s">
        <v>5421</v>
      </c>
      <c r="D2260" s="417">
        <v>82.99</v>
      </c>
      <c r="E2260" s="417">
        <v>37.72</v>
      </c>
      <c r="F2260" s="417">
        <v>120.71</v>
      </c>
    </row>
    <row r="2261" spans="1:6">
      <c r="A2261" s="414">
        <v>99857</v>
      </c>
      <c r="B2261" s="415" t="s">
        <v>11964</v>
      </c>
      <c r="C2261" s="416" t="s">
        <v>5421</v>
      </c>
      <c r="D2261" s="417">
        <v>48.870000000000005</v>
      </c>
      <c r="E2261" s="417">
        <v>52.97</v>
      </c>
      <c r="F2261" s="417">
        <v>101.84</v>
      </c>
    </row>
    <row r="2262" spans="1:6" ht="15.75">
      <c r="A2262" s="409"/>
      <c r="B2262" s="410" t="s">
        <v>6711</v>
      </c>
      <c r="C2262" s="411"/>
      <c r="D2262" s="418"/>
      <c r="E2262" s="418"/>
      <c r="F2262" s="418"/>
    </row>
    <row r="2263" spans="1:6">
      <c r="A2263" s="409"/>
      <c r="B2263" s="413" t="s">
        <v>6712</v>
      </c>
      <c r="C2263" s="411"/>
      <c r="D2263" s="418"/>
      <c r="E2263" s="418"/>
      <c r="F2263" s="418"/>
    </row>
    <row r="2264" spans="1:6">
      <c r="A2264" s="414">
        <v>102190</v>
      </c>
      <c r="B2264" s="415" t="s">
        <v>6713</v>
      </c>
      <c r="C2264" s="416" t="s">
        <v>98</v>
      </c>
      <c r="D2264" s="417">
        <v>6.1000000000000014</v>
      </c>
      <c r="E2264" s="417">
        <v>16.809999999999999</v>
      </c>
      <c r="F2264" s="417">
        <v>22.91</v>
      </c>
    </row>
    <row r="2265" spans="1:6" ht="30">
      <c r="A2265" s="414">
        <v>102191</v>
      </c>
      <c r="B2265" s="415" t="s">
        <v>6714</v>
      </c>
      <c r="C2265" s="416" t="s">
        <v>98</v>
      </c>
      <c r="D2265" s="417">
        <v>7.4199999999999982</v>
      </c>
      <c r="E2265" s="417">
        <v>20.41</v>
      </c>
      <c r="F2265" s="417">
        <v>27.83</v>
      </c>
    </row>
    <row r="2266" spans="1:6">
      <c r="A2266" s="414">
        <v>102192</v>
      </c>
      <c r="B2266" s="415" t="s">
        <v>6715</v>
      </c>
      <c r="C2266" s="416" t="s">
        <v>98</v>
      </c>
      <c r="D2266" s="417">
        <v>5.2999999999999989</v>
      </c>
      <c r="E2266" s="417">
        <v>14.58</v>
      </c>
      <c r="F2266" s="417">
        <v>19.88</v>
      </c>
    </row>
    <row r="2267" spans="1:6">
      <c r="A2267" s="409"/>
      <c r="B2267" s="413" t="s">
        <v>11424</v>
      </c>
      <c r="C2267" s="411"/>
      <c r="D2267" s="418"/>
      <c r="E2267" s="418"/>
      <c r="F2267" s="418"/>
    </row>
    <row r="2268" spans="1:6" ht="30">
      <c r="A2268" s="414">
        <v>102182</v>
      </c>
      <c r="B2268" s="415" t="s">
        <v>6716</v>
      </c>
      <c r="C2268" s="416" t="s">
        <v>5390</v>
      </c>
      <c r="D2268" s="417">
        <v>1092.72</v>
      </c>
      <c r="E2268" s="417">
        <v>80.25</v>
      </c>
      <c r="F2268" s="417">
        <v>1172.97</v>
      </c>
    </row>
    <row r="2269" spans="1:6" ht="30">
      <c r="A2269" s="414">
        <v>102183</v>
      </c>
      <c r="B2269" s="415" t="s">
        <v>6717</v>
      </c>
      <c r="C2269" s="416" t="s">
        <v>5390</v>
      </c>
      <c r="D2269" s="417">
        <v>2189.4700000000003</v>
      </c>
      <c r="E2269" s="417">
        <v>171.37</v>
      </c>
      <c r="F2269" s="417">
        <v>2360.84</v>
      </c>
    </row>
    <row r="2270" spans="1:6" ht="30">
      <c r="A2270" s="414">
        <v>102184</v>
      </c>
      <c r="B2270" s="415" t="s">
        <v>6718</v>
      </c>
      <c r="C2270" s="416" t="s">
        <v>5390</v>
      </c>
      <c r="D2270" s="417">
        <v>2055.96</v>
      </c>
      <c r="E2270" s="417">
        <v>135.93</v>
      </c>
      <c r="F2270" s="417">
        <v>2191.89</v>
      </c>
    </row>
    <row r="2271" spans="1:6" ht="30">
      <c r="A2271" s="414">
        <v>102185</v>
      </c>
      <c r="B2271" s="415" t="s">
        <v>6719</v>
      </c>
      <c r="C2271" s="416" t="s">
        <v>5390</v>
      </c>
      <c r="D2271" s="417">
        <v>4115.79</v>
      </c>
      <c r="E2271" s="417">
        <v>282.49</v>
      </c>
      <c r="F2271" s="417">
        <v>4398.28</v>
      </c>
    </row>
    <row r="2272" spans="1:6">
      <c r="A2272" s="409"/>
      <c r="B2272" s="413" t="s">
        <v>6720</v>
      </c>
      <c r="C2272" s="411"/>
      <c r="D2272" s="418"/>
      <c r="E2272" s="418"/>
      <c r="F2272" s="418"/>
    </row>
    <row r="2273" spans="1:6" ht="30">
      <c r="A2273" s="414">
        <v>102151</v>
      </c>
      <c r="B2273" s="415" t="s">
        <v>6721</v>
      </c>
      <c r="C2273" s="416" t="s">
        <v>98</v>
      </c>
      <c r="D2273" s="417">
        <v>133.81</v>
      </c>
      <c r="E2273" s="417">
        <v>26.99</v>
      </c>
      <c r="F2273" s="417">
        <v>160.80000000000001</v>
      </c>
    </row>
    <row r="2274" spans="1:6" ht="30">
      <c r="A2274" s="414">
        <v>102152</v>
      </c>
      <c r="B2274" s="415" t="s">
        <v>6722</v>
      </c>
      <c r="C2274" s="416" t="s">
        <v>98</v>
      </c>
      <c r="D2274" s="417">
        <v>149.76000000000002</v>
      </c>
      <c r="E2274" s="417">
        <v>26.98</v>
      </c>
      <c r="F2274" s="417">
        <v>176.74</v>
      </c>
    </row>
    <row r="2275" spans="1:6" ht="30">
      <c r="A2275" s="414">
        <v>102154</v>
      </c>
      <c r="B2275" s="415" t="s">
        <v>6723</v>
      </c>
      <c r="C2275" s="416" t="s">
        <v>98</v>
      </c>
      <c r="D2275" s="417">
        <v>166.76</v>
      </c>
      <c r="E2275" s="417">
        <v>21.55</v>
      </c>
      <c r="F2275" s="417">
        <v>188.31</v>
      </c>
    </row>
    <row r="2276" spans="1:6" ht="30">
      <c r="A2276" s="414">
        <v>102156</v>
      </c>
      <c r="B2276" s="415" t="s">
        <v>6726</v>
      </c>
      <c r="C2276" s="416" t="s">
        <v>98</v>
      </c>
      <c r="D2276" s="417">
        <v>194.47</v>
      </c>
      <c r="E2276" s="417">
        <v>16.45</v>
      </c>
      <c r="F2276" s="417">
        <v>210.92</v>
      </c>
    </row>
    <row r="2277" spans="1:6" ht="30">
      <c r="A2277" s="414">
        <v>102158</v>
      </c>
      <c r="B2277" s="415" t="s">
        <v>6728</v>
      </c>
      <c r="C2277" s="416" t="s">
        <v>98</v>
      </c>
      <c r="D2277" s="417">
        <v>273.78999999999996</v>
      </c>
      <c r="E2277" s="417">
        <v>12.22</v>
      </c>
      <c r="F2277" s="417">
        <v>286.01</v>
      </c>
    </row>
    <row r="2278" spans="1:6" ht="30">
      <c r="A2278" s="414">
        <v>102159</v>
      </c>
      <c r="B2278" s="415" t="s">
        <v>6729</v>
      </c>
      <c r="C2278" s="416" t="s">
        <v>98</v>
      </c>
      <c r="D2278" s="417">
        <v>327.74</v>
      </c>
      <c r="E2278" s="417">
        <v>10.73</v>
      </c>
      <c r="F2278" s="417">
        <v>338.47</v>
      </c>
    </row>
    <row r="2279" spans="1:6" ht="30">
      <c r="A2279" s="414">
        <v>102153</v>
      </c>
      <c r="B2279" s="415" t="s">
        <v>6724</v>
      </c>
      <c r="C2279" s="416" t="s">
        <v>98</v>
      </c>
      <c r="D2279" s="417">
        <v>192.25</v>
      </c>
      <c r="E2279" s="417">
        <v>26.98</v>
      </c>
      <c r="F2279" s="417">
        <v>219.23</v>
      </c>
    </row>
    <row r="2280" spans="1:6" ht="30">
      <c r="A2280" s="414">
        <v>102155</v>
      </c>
      <c r="B2280" s="415" t="s">
        <v>6725</v>
      </c>
      <c r="C2280" s="416" t="s">
        <v>98</v>
      </c>
      <c r="D2280" s="417">
        <v>201.51999999999998</v>
      </c>
      <c r="E2280" s="417">
        <v>21.55</v>
      </c>
      <c r="F2280" s="417">
        <v>223.07</v>
      </c>
    </row>
    <row r="2281" spans="1:6" ht="30">
      <c r="A2281" s="414">
        <v>102157</v>
      </c>
      <c r="B2281" s="415" t="s">
        <v>6727</v>
      </c>
      <c r="C2281" s="416" t="s">
        <v>98</v>
      </c>
      <c r="D2281" s="417">
        <v>268.85000000000002</v>
      </c>
      <c r="E2281" s="417">
        <v>16.45</v>
      </c>
      <c r="F2281" s="417">
        <v>285.3</v>
      </c>
    </row>
    <row r="2282" spans="1:6" ht="30">
      <c r="A2282" s="414">
        <v>102160</v>
      </c>
      <c r="B2282" s="415" t="s">
        <v>6730</v>
      </c>
      <c r="C2282" s="416" t="s">
        <v>98</v>
      </c>
      <c r="D2282" s="417">
        <v>128.48999999999998</v>
      </c>
      <c r="E2282" s="417">
        <v>26.99</v>
      </c>
      <c r="F2282" s="417">
        <v>155.47999999999999</v>
      </c>
    </row>
    <row r="2283" spans="1:6" ht="30">
      <c r="A2283" s="414">
        <v>102161</v>
      </c>
      <c r="B2283" s="415" t="s">
        <v>11965</v>
      </c>
      <c r="C2283" s="416" t="s">
        <v>98</v>
      </c>
      <c r="D2283" s="417">
        <v>338.67</v>
      </c>
      <c r="E2283" s="417">
        <v>32.700000000000003</v>
      </c>
      <c r="F2283" s="417">
        <v>371.37</v>
      </c>
    </row>
    <row r="2284" spans="1:6" ht="30">
      <c r="A2284" s="414">
        <v>102162</v>
      </c>
      <c r="B2284" s="415" t="s">
        <v>11966</v>
      </c>
      <c r="C2284" s="416" t="s">
        <v>98</v>
      </c>
      <c r="D2284" s="417">
        <v>354.61</v>
      </c>
      <c r="E2284" s="417">
        <v>32.700000000000003</v>
      </c>
      <c r="F2284" s="417">
        <v>387.31</v>
      </c>
    </row>
    <row r="2285" spans="1:6" ht="30">
      <c r="A2285" s="414">
        <v>102164</v>
      </c>
      <c r="B2285" s="415" t="s">
        <v>11968</v>
      </c>
      <c r="C2285" s="416" t="s">
        <v>98</v>
      </c>
      <c r="D2285" s="417">
        <v>333.99</v>
      </c>
      <c r="E2285" s="417">
        <v>26.18</v>
      </c>
      <c r="F2285" s="417">
        <v>360.17</v>
      </c>
    </row>
    <row r="2286" spans="1:6" ht="30">
      <c r="A2286" s="414">
        <v>102166</v>
      </c>
      <c r="B2286" s="415" t="s">
        <v>11970</v>
      </c>
      <c r="C2286" s="416" t="s">
        <v>98</v>
      </c>
      <c r="D2286" s="417">
        <v>324.01</v>
      </c>
      <c r="E2286" s="417">
        <v>20.010000000000002</v>
      </c>
      <c r="F2286" s="417">
        <v>344.02</v>
      </c>
    </row>
    <row r="2287" spans="1:6" ht="30">
      <c r="A2287" s="414">
        <v>102168</v>
      </c>
      <c r="B2287" s="415" t="s">
        <v>11972</v>
      </c>
      <c r="C2287" s="416" t="s">
        <v>98</v>
      </c>
      <c r="D2287" s="417">
        <v>369.81</v>
      </c>
      <c r="E2287" s="417">
        <v>14.85</v>
      </c>
      <c r="F2287" s="417">
        <v>384.66</v>
      </c>
    </row>
    <row r="2288" spans="1:6" ht="30">
      <c r="A2288" s="414">
        <v>102169</v>
      </c>
      <c r="B2288" s="415" t="s">
        <v>11973</v>
      </c>
      <c r="C2288" s="416" t="s">
        <v>98</v>
      </c>
      <c r="D2288" s="417">
        <v>411.35</v>
      </c>
      <c r="E2288" s="417">
        <v>13.02</v>
      </c>
      <c r="F2288" s="417">
        <v>424.37</v>
      </c>
    </row>
    <row r="2289" spans="1:6" ht="30">
      <c r="A2289" s="414">
        <v>102163</v>
      </c>
      <c r="B2289" s="415" t="s">
        <v>11967</v>
      </c>
      <c r="C2289" s="416" t="s">
        <v>98</v>
      </c>
      <c r="D2289" s="417">
        <v>397.1</v>
      </c>
      <c r="E2289" s="417">
        <v>32.700000000000003</v>
      </c>
      <c r="F2289" s="417">
        <v>429.8</v>
      </c>
    </row>
    <row r="2290" spans="1:6" ht="30">
      <c r="A2290" s="414">
        <v>102165</v>
      </c>
      <c r="B2290" s="415" t="s">
        <v>11969</v>
      </c>
      <c r="C2290" s="416" t="s">
        <v>98</v>
      </c>
      <c r="D2290" s="417">
        <v>368.75</v>
      </c>
      <c r="E2290" s="417">
        <v>26.18</v>
      </c>
      <c r="F2290" s="417">
        <v>394.93</v>
      </c>
    </row>
    <row r="2291" spans="1:6" ht="30">
      <c r="A2291" s="414">
        <v>102167</v>
      </c>
      <c r="B2291" s="415" t="s">
        <v>11971</v>
      </c>
      <c r="C2291" s="416" t="s">
        <v>98</v>
      </c>
      <c r="D2291" s="417">
        <v>398.39</v>
      </c>
      <c r="E2291" s="417">
        <v>20.010000000000002</v>
      </c>
      <c r="F2291" s="417">
        <v>418.4</v>
      </c>
    </row>
    <row r="2292" spans="1:6" ht="30">
      <c r="A2292" s="414">
        <v>102170</v>
      </c>
      <c r="B2292" s="415" t="s">
        <v>11974</v>
      </c>
      <c r="C2292" s="416" t="s">
        <v>98</v>
      </c>
      <c r="D2292" s="417">
        <v>333.35</v>
      </c>
      <c r="E2292" s="417">
        <v>32.700000000000003</v>
      </c>
      <c r="F2292" s="417">
        <v>366.05</v>
      </c>
    </row>
    <row r="2293" spans="1:6" ht="30">
      <c r="A2293" s="414">
        <v>102171</v>
      </c>
      <c r="B2293" s="415" t="s">
        <v>11975</v>
      </c>
      <c r="C2293" s="416" t="s">
        <v>98</v>
      </c>
      <c r="D2293" s="417">
        <v>503.98999999999995</v>
      </c>
      <c r="E2293" s="417">
        <v>26.18</v>
      </c>
      <c r="F2293" s="417">
        <v>530.16999999999996</v>
      </c>
    </row>
    <row r="2294" spans="1:6" ht="30">
      <c r="A2294" s="414">
        <v>102172</v>
      </c>
      <c r="B2294" s="415" t="s">
        <v>11976</v>
      </c>
      <c r="C2294" s="416" t="s">
        <v>98</v>
      </c>
      <c r="D2294" s="417">
        <v>472.76</v>
      </c>
      <c r="E2294" s="417">
        <v>20.010000000000002</v>
      </c>
      <c r="F2294" s="417">
        <v>492.77</v>
      </c>
    </row>
    <row r="2295" spans="1:6">
      <c r="A2295" s="414">
        <v>102176</v>
      </c>
      <c r="B2295" s="415" t="s">
        <v>11977</v>
      </c>
      <c r="C2295" s="416" t="s">
        <v>98</v>
      </c>
      <c r="D2295" s="417">
        <v>780.91</v>
      </c>
      <c r="E2295" s="417">
        <v>69.599999999999994</v>
      </c>
      <c r="F2295" s="417">
        <v>850.51</v>
      </c>
    </row>
    <row r="2296" spans="1:6" ht="30">
      <c r="A2296" s="414">
        <v>102177</v>
      </c>
      <c r="B2296" s="415" t="s">
        <v>11978</v>
      </c>
      <c r="C2296" s="416" t="s">
        <v>98</v>
      </c>
      <c r="D2296" s="417">
        <v>1530.69</v>
      </c>
      <c r="E2296" s="417">
        <v>63.31</v>
      </c>
      <c r="F2296" s="417">
        <v>1594</v>
      </c>
    </row>
    <row r="2297" spans="1:6" ht="30">
      <c r="A2297" s="414">
        <v>102178</v>
      </c>
      <c r="B2297" s="415" t="s">
        <v>11979</v>
      </c>
      <c r="C2297" s="416" t="s">
        <v>98</v>
      </c>
      <c r="D2297" s="417">
        <v>1748.79</v>
      </c>
      <c r="E2297" s="417">
        <v>57.99</v>
      </c>
      <c r="F2297" s="417">
        <v>1806.78</v>
      </c>
    </row>
    <row r="2298" spans="1:6">
      <c r="A2298" s="414">
        <v>102179</v>
      </c>
      <c r="B2298" s="415" t="s">
        <v>11980</v>
      </c>
      <c r="C2298" s="416" t="s">
        <v>98</v>
      </c>
      <c r="D2298" s="417">
        <v>341.27</v>
      </c>
      <c r="E2298" s="417">
        <v>66.28</v>
      </c>
      <c r="F2298" s="417">
        <v>407.55</v>
      </c>
    </row>
    <row r="2299" spans="1:6">
      <c r="A2299" s="414">
        <v>102180</v>
      </c>
      <c r="B2299" s="415" t="s">
        <v>11981</v>
      </c>
      <c r="C2299" s="416" t="s">
        <v>98</v>
      </c>
      <c r="D2299" s="417">
        <v>410.59000000000003</v>
      </c>
      <c r="E2299" s="417">
        <v>63.14</v>
      </c>
      <c r="F2299" s="417">
        <v>473.73</v>
      </c>
    </row>
    <row r="2300" spans="1:6">
      <c r="A2300" s="414">
        <v>102181</v>
      </c>
      <c r="B2300" s="415" t="s">
        <v>11982</v>
      </c>
      <c r="C2300" s="416" t="s">
        <v>98</v>
      </c>
      <c r="D2300" s="417">
        <v>503.28999999999996</v>
      </c>
      <c r="E2300" s="417">
        <v>59.23</v>
      </c>
      <c r="F2300" s="417">
        <v>562.52</v>
      </c>
    </row>
    <row r="2301" spans="1:6">
      <c r="A2301" s="409"/>
      <c r="B2301" s="413" t="s">
        <v>6731</v>
      </c>
      <c r="C2301" s="411"/>
      <c r="D2301" s="418"/>
      <c r="E2301" s="418"/>
      <c r="F2301" s="418"/>
    </row>
    <row r="2302" spans="1:6">
      <c r="A2302" s="409"/>
      <c r="B2302" s="413" t="s">
        <v>6732</v>
      </c>
      <c r="C2302" s="411"/>
      <c r="D2302" s="418"/>
      <c r="E2302" s="418"/>
      <c r="F2302" s="418"/>
    </row>
    <row r="2303" spans="1:6" ht="15.75">
      <c r="A2303" s="409"/>
      <c r="B2303" s="410" t="s">
        <v>6733</v>
      </c>
      <c r="C2303" s="411"/>
      <c r="D2303" s="418"/>
      <c r="E2303" s="418"/>
      <c r="F2303" s="418"/>
    </row>
    <row r="2304" spans="1:6">
      <c r="A2304" s="409"/>
      <c r="B2304" s="413" t="s">
        <v>11425</v>
      </c>
      <c r="C2304" s="411"/>
      <c r="D2304" s="418"/>
      <c r="E2304" s="418"/>
      <c r="F2304" s="418"/>
    </row>
    <row r="2305" spans="1:6">
      <c r="A2305" s="409"/>
      <c r="B2305" s="413" t="s">
        <v>11426</v>
      </c>
      <c r="C2305" s="411"/>
      <c r="D2305" s="418"/>
      <c r="E2305" s="418"/>
      <c r="F2305" s="418"/>
    </row>
    <row r="2306" spans="1:6" ht="30">
      <c r="A2306" s="414">
        <v>101549</v>
      </c>
      <c r="B2306" s="415" t="s">
        <v>6734</v>
      </c>
      <c r="C2306" s="416" t="s">
        <v>5390</v>
      </c>
      <c r="D2306" s="417">
        <v>16.690000000000001</v>
      </c>
      <c r="E2306" s="417">
        <v>5.45</v>
      </c>
      <c r="F2306" s="417">
        <v>22.14</v>
      </c>
    </row>
    <row r="2307" spans="1:6">
      <c r="A2307" s="409"/>
      <c r="B2307" s="413" t="s">
        <v>11427</v>
      </c>
      <c r="C2307" s="411"/>
      <c r="D2307" s="418"/>
      <c r="E2307" s="418"/>
      <c r="F2307" s="418"/>
    </row>
    <row r="2308" spans="1:6" ht="30">
      <c r="A2308" s="414">
        <v>101553</v>
      </c>
      <c r="B2308" s="415" t="s">
        <v>6735</v>
      </c>
      <c r="C2308" s="416" t="s">
        <v>5390</v>
      </c>
      <c r="D2308" s="417">
        <v>7.06</v>
      </c>
      <c r="E2308" s="417">
        <v>4.29</v>
      </c>
      <c r="F2308" s="417">
        <v>11.35</v>
      </c>
    </row>
    <row r="2309" spans="1:6" ht="30">
      <c r="A2309" s="414">
        <v>101554</v>
      </c>
      <c r="B2309" s="415" t="s">
        <v>6736</v>
      </c>
      <c r="C2309" s="416" t="s">
        <v>5390</v>
      </c>
      <c r="D2309" s="417">
        <v>4.8</v>
      </c>
      <c r="E2309" s="417">
        <v>4.29</v>
      </c>
      <c r="F2309" s="417">
        <v>9.09</v>
      </c>
    </row>
    <row r="2310" spans="1:6" ht="30">
      <c r="A2310" s="414">
        <v>101555</v>
      </c>
      <c r="B2310" s="415" t="s">
        <v>6737</v>
      </c>
      <c r="C2310" s="416" t="s">
        <v>5390</v>
      </c>
      <c r="D2310" s="417">
        <v>2.71</v>
      </c>
      <c r="E2310" s="417">
        <v>4.3099999999999996</v>
      </c>
      <c r="F2310" s="417">
        <v>7.02</v>
      </c>
    </row>
    <row r="2311" spans="1:6" ht="30">
      <c r="A2311" s="414">
        <v>101556</v>
      </c>
      <c r="B2311" s="415" t="s">
        <v>6738</v>
      </c>
      <c r="C2311" s="416" t="s">
        <v>5390</v>
      </c>
      <c r="D2311" s="417">
        <v>2.37</v>
      </c>
      <c r="E2311" s="417">
        <v>4.32</v>
      </c>
      <c r="F2311" s="417">
        <v>6.69</v>
      </c>
    </row>
    <row r="2312" spans="1:6">
      <c r="A2312" s="409"/>
      <c r="B2312" s="413" t="s">
        <v>6739</v>
      </c>
      <c r="C2312" s="411"/>
      <c r="D2312" s="418"/>
      <c r="E2312" s="418"/>
      <c r="F2312" s="418"/>
    </row>
    <row r="2313" spans="1:6" ht="30">
      <c r="A2313" s="414">
        <v>101538</v>
      </c>
      <c r="B2313" s="415" t="s">
        <v>6740</v>
      </c>
      <c r="C2313" s="416" t="s">
        <v>5390</v>
      </c>
      <c r="D2313" s="417">
        <v>23.13</v>
      </c>
      <c r="E2313" s="417">
        <v>10.16</v>
      </c>
      <c r="F2313" s="417">
        <v>33.29</v>
      </c>
    </row>
    <row r="2314" spans="1:6" ht="30">
      <c r="A2314" s="414">
        <v>101539</v>
      </c>
      <c r="B2314" s="415" t="s">
        <v>6741</v>
      </c>
      <c r="C2314" s="416" t="s">
        <v>5390</v>
      </c>
      <c r="D2314" s="417">
        <v>38.270000000000003</v>
      </c>
      <c r="E2314" s="417">
        <v>20.32</v>
      </c>
      <c r="F2314" s="417">
        <v>58.59</v>
      </c>
    </row>
    <row r="2315" spans="1:6" ht="30">
      <c r="A2315" s="414">
        <v>101540</v>
      </c>
      <c r="B2315" s="415" t="s">
        <v>6742</v>
      </c>
      <c r="C2315" s="416" t="s">
        <v>5390</v>
      </c>
      <c r="D2315" s="417">
        <v>64.510000000000005</v>
      </c>
      <c r="E2315" s="417">
        <v>30.49</v>
      </c>
      <c r="F2315" s="417">
        <v>95</v>
      </c>
    </row>
    <row r="2316" spans="1:6" ht="30">
      <c r="A2316" s="414">
        <v>101541</v>
      </c>
      <c r="B2316" s="415" t="s">
        <v>6743</v>
      </c>
      <c r="C2316" s="416" t="s">
        <v>5390</v>
      </c>
      <c r="D2316" s="417">
        <v>84.14</v>
      </c>
      <c r="E2316" s="417">
        <v>40.659999999999997</v>
      </c>
      <c r="F2316" s="417">
        <v>124.8</v>
      </c>
    </row>
    <row r="2317" spans="1:6" ht="30">
      <c r="A2317" s="414">
        <v>101542</v>
      </c>
      <c r="B2317" s="415" t="s">
        <v>6744</v>
      </c>
      <c r="C2317" s="416" t="s">
        <v>5390</v>
      </c>
      <c r="D2317" s="417">
        <v>17.899999999999999</v>
      </c>
      <c r="E2317" s="417">
        <v>8.48</v>
      </c>
      <c r="F2317" s="417">
        <v>26.38</v>
      </c>
    </row>
    <row r="2318" spans="1:6" ht="30">
      <c r="A2318" s="414">
        <v>101543</v>
      </c>
      <c r="B2318" s="415" t="s">
        <v>6745</v>
      </c>
      <c r="C2318" s="416" t="s">
        <v>5390</v>
      </c>
      <c r="D2318" s="417">
        <v>31.959999999999997</v>
      </c>
      <c r="E2318" s="417">
        <v>16.95</v>
      </c>
      <c r="F2318" s="417">
        <v>48.91</v>
      </c>
    </row>
    <row r="2319" spans="1:6" ht="30">
      <c r="A2319" s="414">
        <v>101544</v>
      </c>
      <c r="B2319" s="415" t="s">
        <v>6746</v>
      </c>
      <c r="C2319" s="416" t="s">
        <v>5390</v>
      </c>
      <c r="D2319" s="417">
        <v>51.02</v>
      </c>
      <c r="E2319" s="417">
        <v>25.43</v>
      </c>
      <c r="F2319" s="417">
        <v>76.45</v>
      </c>
    </row>
    <row r="2320" spans="1:6" ht="30">
      <c r="A2320" s="414">
        <v>101545</v>
      </c>
      <c r="B2320" s="415" t="s">
        <v>6747</v>
      </c>
      <c r="C2320" s="416" t="s">
        <v>5390</v>
      </c>
      <c r="D2320" s="417">
        <v>73.83</v>
      </c>
      <c r="E2320" s="417">
        <v>33.92</v>
      </c>
      <c r="F2320" s="417">
        <v>107.75</v>
      </c>
    </row>
    <row r="2321" spans="1:6">
      <c r="A2321" s="409"/>
      <c r="B2321" s="413" t="s">
        <v>6748</v>
      </c>
      <c r="C2321" s="411"/>
      <c r="D2321" s="418"/>
      <c r="E2321" s="418"/>
      <c r="F2321" s="418"/>
    </row>
    <row r="2322" spans="1:6" ht="30">
      <c r="A2322" s="414">
        <v>102109</v>
      </c>
      <c r="B2322" s="415" t="s">
        <v>6749</v>
      </c>
      <c r="C2322" s="416" t="s">
        <v>5390</v>
      </c>
      <c r="D2322" s="417">
        <v>26.299999999999997</v>
      </c>
      <c r="E2322" s="417">
        <v>19.64</v>
      </c>
      <c r="F2322" s="417">
        <v>45.94</v>
      </c>
    </row>
    <row r="2323" spans="1:6" ht="30">
      <c r="A2323" s="414">
        <v>102110</v>
      </c>
      <c r="B2323" s="415" t="s">
        <v>6750</v>
      </c>
      <c r="C2323" s="416" t="s">
        <v>5390</v>
      </c>
      <c r="D2323" s="417">
        <v>91.3</v>
      </c>
      <c r="E2323" s="417">
        <v>19.62</v>
      </c>
      <c r="F2323" s="417">
        <v>110.92</v>
      </c>
    </row>
    <row r="2324" spans="1:6">
      <c r="A2324" s="409"/>
      <c r="B2324" s="413" t="s">
        <v>6751</v>
      </c>
      <c r="C2324" s="411"/>
      <c r="D2324" s="418"/>
      <c r="E2324" s="418"/>
      <c r="F2324" s="418"/>
    </row>
    <row r="2325" spans="1:6" ht="45">
      <c r="A2325" s="414">
        <v>102102</v>
      </c>
      <c r="B2325" s="415" t="s">
        <v>6752</v>
      </c>
      <c r="C2325" s="416" t="s">
        <v>5390</v>
      </c>
      <c r="D2325" s="417">
        <v>8829.67</v>
      </c>
      <c r="E2325" s="417">
        <v>389.91</v>
      </c>
      <c r="F2325" s="417">
        <v>9219.58</v>
      </c>
    </row>
    <row r="2326" spans="1:6" ht="45">
      <c r="A2326" s="414">
        <v>102103</v>
      </c>
      <c r="B2326" s="415" t="s">
        <v>6753</v>
      </c>
      <c r="C2326" s="416" t="s">
        <v>5390</v>
      </c>
      <c r="D2326" s="417">
        <v>9849.68</v>
      </c>
      <c r="E2326" s="417">
        <v>396.57</v>
      </c>
      <c r="F2326" s="417">
        <v>10246.25</v>
      </c>
    </row>
    <row r="2327" spans="1:6" ht="45">
      <c r="A2327" s="414">
        <v>102104</v>
      </c>
      <c r="B2327" s="415" t="s">
        <v>6754</v>
      </c>
      <c r="C2327" s="416" t="s">
        <v>5390</v>
      </c>
      <c r="D2327" s="417">
        <v>12697.130000000001</v>
      </c>
      <c r="E2327" s="417">
        <v>407.99</v>
      </c>
      <c r="F2327" s="417">
        <v>13105.12</v>
      </c>
    </row>
    <row r="2328" spans="1:6" ht="45">
      <c r="A2328" s="414">
        <v>102105</v>
      </c>
      <c r="B2328" s="415" t="s">
        <v>6755</v>
      </c>
      <c r="C2328" s="416" t="s">
        <v>5390</v>
      </c>
      <c r="D2328" s="417">
        <v>15655.93</v>
      </c>
      <c r="E2328" s="417">
        <v>419.42</v>
      </c>
      <c r="F2328" s="417">
        <v>16075.35</v>
      </c>
    </row>
    <row r="2329" spans="1:6" ht="45">
      <c r="A2329" s="414">
        <v>102106</v>
      </c>
      <c r="B2329" s="415" t="s">
        <v>6756</v>
      </c>
      <c r="C2329" s="416" t="s">
        <v>5390</v>
      </c>
      <c r="D2329" s="417">
        <v>19698.73</v>
      </c>
      <c r="E2329" s="417">
        <v>426.07</v>
      </c>
      <c r="F2329" s="417">
        <v>20124.8</v>
      </c>
    </row>
    <row r="2330" spans="1:6" ht="45">
      <c r="A2330" s="414">
        <v>102107</v>
      </c>
      <c r="B2330" s="415" t="s">
        <v>6757</v>
      </c>
      <c r="C2330" s="416" t="s">
        <v>5390</v>
      </c>
      <c r="D2330" s="417">
        <v>27575.58</v>
      </c>
      <c r="E2330" s="417">
        <v>450.8</v>
      </c>
      <c r="F2330" s="417">
        <v>28026.38</v>
      </c>
    </row>
    <row r="2331" spans="1:6" ht="45">
      <c r="A2331" s="414">
        <v>102108</v>
      </c>
      <c r="B2331" s="415" t="s">
        <v>6758</v>
      </c>
      <c r="C2331" s="416" t="s">
        <v>5390</v>
      </c>
      <c r="D2331" s="417">
        <v>32148.19</v>
      </c>
      <c r="E2331" s="417">
        <v>466.02</v>
      </c>
      <c r="F2331" s="417">
        <v>32614.21</v>
      </c>
    </row>
    <row r="2332" spans="1:6" ht="45">
      <c r="A2332" s="455">
        <v>103654</v>
      </c>
      <c r="B2332" s="456" t="s">
        <v>12221</v>
      </c>
      <c r="C2332" s="457" t="s">
        <v>5390</v>
      </c>
      <c r="D2332" s="458">
        <v>52222.2</v>
      </c>
      <c r="E2332" s="458">
        <v>467.14</v>
      </c>
      <c r="F2332" s="458">
        <v>52689.34</v>
      </c>
    </row>
    <row r="2333" spans="1:6" ht="45">
      <c r="A2333" s="455">
        <v>103655</v>
      </c>
      <c r="B2333" s="456" t="s">
        <v>12222</v>
      </c>
      <c r="C2333" s="457" t="s">
        <v>5390</v>
      </c>
      <c r="D2333" s="458">
        <v>71595.289999999994</v>
      </c>
      <c r="E2333" s="458">
        <v>546.86</v>
      </c>
      <c r="F2333" s="458">
        <v>72142.149999999994</v>
      </c>
    </row>
    <row r="2334" spans="1:6" ht="45">
      <c r="A2334" s="455">
        <v>103656</v>
      </c>
      <c r="B2334" s="456" t="s">
        <v>12223</v>
      </c>
      <c r="C2334" s="457" t="s">
        <v>5390</v>
      </c>
      <c r="D2334" s="458">
        <v>100185.73999999999</v>
      </c>
      <c r="E2334" s="458">
        <v>626.07000000000005</v>
      </c>
      <c r="F2334" s="458">
        <v>100811.81</v>
      </c>
    </row>
    <row r="2335" spans="1:6">
      <c r="A2335" s="409"/>
      <c r="B2335" s="413" t="s">
        <v>6759</v>
      </c>
      <c r="C2335" s="411"/>
      <c r="D2335" s="418"/>
      <c r="E2335" s="418"/>
      <c r="F2335" s="418"/>
    </row>
    <row r="2336" spans="1:6">
      <c r="A2336" s="414">
        <v>101546</v>
      </c>
      <c r="B2336" s="415" t="s">
        <v>6760</v>
      </c>
      <c r="C2336" s="416" t="s">
        <v>5390</v>
      </c>
      <c r="D2336" s="417">
        <v>26.68</v>
      </c>
      <c r="E2336" s="417">
        <v>1.66</v>
      </c>
      <c r="F2336" s="417">
        <v>28.34</v>
      </c>
    </row>
    <row r="2337" spans="1:6">
      <c r="A2337" s="414">
        <v>101547</v>
      </c>
      <c r="B2337" s="415" t="s">
        <v>6761</v>
      </c>
      <c r="C2337" s="416" t="s">
        <v>5390</v>
      </c>
      <c r="D2337" s="417">
        <v>85.91</v>
      </c>
      <c r="E2337" s="417">
        <v>1.66</v>
      </c>
      <c r="F2337" s="417">
        <v>87.57</v>
      </c>
    </row>
    <row r="2338" spans="1:6" ht="30">
      <c r="A2338" s="414">
        <v>101548</v>
      </c>
      <c r="B2338" s="415" t="s">
        <v>6762</v>
      </c>
      <c r="C2338" s="416" t="s">
        <v>5390</v>
      </c>
      <c r="D2338" s="417">
        <v>5.78</v>
      </c>
      <c r="E2338" s="417">
        <v>1.67</v>
      </c>
      <c r="F2338" s="417">
        <v>7.45</v>
      </c>
    </row>
    <row r="2339" spans="1:6">
      <c r="A2339" s="409"/>
      <c r="B2339" s="413" t="s">
        <v>6763</v>
      </c>
      <c r="C2339" s="411"/>
      <c r="D2339" s="418"/>
      <c r="E2339" s="418"/>
      <c r="F2339" s="418"/>
    </row>
    <row r="2340" spans="1:6">
      <c r="A2340" s="409"/>
      <c r="B2340" s="413" t="s">
        <v>11428</v>
      </c>
      <c r="C2340" s="411"/>
      <c r="D2340" s="418"/>
      <c r="E2340" s="418"/>
      <c r="F2340" s="418"/>
    </row>
    <row r="2341" spans="1:6" ht="45">
      <c r="A2341" s="414">
        <v>100578</v>
      </c>
      <c r="B2341" s="415" t="s">
        <v>6764</v>
      </c>
      <c r="C2341" s="416" t="s">
        <v>5390</v>
      </c>
      <c r="D2341" s="417">
        <v>383.79</v>
      </c>
      <c r="E2341" s="417">
        <v>126.07</v>
      </c>
      <c r="F2341" s="417">
        <v>509.86</v>
      </c>
    </row>
    <row r="2342" spans="1:6" ht="45">
      <c r="A2342" s="414">
        <v>100579</v>
      </c>
      <c r="B2342" s="415" t="s">
        <v>6765</v>
      </c>
      <c r="C2342" s="416" t="s">
        <v>5390</v>
      </c>
      <c r="D2342" s="417">
        <v>423.07000000000005</v>
      </c>
      <c r="E2342" s="417">
        <v>135.54</v>
      </c>
      <c r="F2342" s="417">
        <v>558.61</v>
      </c>
    </row>
    <row r="2343" spans="1:6" ht="45">
      <c r="A2343" s="414">
        <v>100580</v>
      </c>
      <c r="B2343" s="415" t="s">
        <v>6766</v>
      </c>
      <c r="C2343" s="416" t="s">
        <v>5390</v>
      </c>
      <c r="D2343" s="417">
        <v>439.16000000000008</v>
      </c>
      <c r="E2343" s="417">
        <v>176.66</v>
      </c>
      <c r="F2343" s="417">
        <v>615.82000000000005</v>
      </c>
    </row>
    <row r="2344" spans="1:6" ht="45">
      <c r="A2344" s="414">
        <v>100581</v>
      </c>
      <c r="B2344" s="415" t="s">
        <v>6767</v>
      </c>
      <c r="C2344" s="416" t="s">
        <v>5390</v>
      </c>
      <c r="D2344" s="417">
        <v>442.57</v>
      </c>
      <c r="E2344" s="417">
        <v>140.18</v>
      </c>
      <c r="F2344" s="417">
        <v>582.75</v>
      </c>
    </row>
    <row r="2345" spans="1:6" ht="45">
      <c r="A2345" s="414">
        <v>100582</v>
      </c>
      <c r="B2345" s="415" t="s">
        <v>6768</v>
      </c>
      <c r="C2345" s="416" t="s">
        <v>5390</v>
      </c>
      <c r="D2345" s="417">
        <v>471.16999999999996</v>
      </c>
      <c r="E2345" s="417">
        <v>214.71</v>
      </c>
      <c r="F2345" s="417">
        <v>685.88</v>
      </c>
    </row>
    <row r="2346" spans="1:6" ht="45">
      <c r="A2346" s="414">
        <v>100583</v>
      </c>
      <c r="B2346" s="415" t="s">
        <v>6769</v>
      </c>
      <c r="C2346" s="416" t="s">
        <v>5390</v>
      </c>
      <c r="D2346" s="417">
        <v>462.71000000000004</v>
      </c>
      <c r="E2346" s="417">
        <v>146.03</v>
      </c>
      <c r="F2346" s="417">
        <v>608.74</v>
      </c>
    </row>
    <row r="2347" spans="1:6" ht="45">
      <c r="A2347" s="414">
        <v>100584</v>
      </c>
      <c r="B2347" s="415" t="s">
        <v>6770</v>
      </c>
      <c r="C2347" s="416" t="s">
        <v>5390</v>
      </c>
      <c r="D2347" s="417">
        <v>480.16999999999996</v>
      </c>
      <c r="E2347" s="417">
        <v>190.58</v>
      </c>
      <c r="F2347" s="417">
        <v>670.75</v>
      </c>
    </row>
    <row r="2348" spans="1:6" ht="45">
      <c r="A2348" s="414">
        <v>100585</v>
      </c>
      <c r="B2348" s="415" t="s">
        <v>6771</v>
      </c>
      <c r="C2348" s="416" t="s">
        <v>5390</v>
      </c>
      <c r="D2348" s="417">
        <v>502.41999999999996</v>
      </c>
      <c r="E2348" s="417">
        <v>156.75</v>
      </c>
      <c r="F2348" s="417">
        <v>659.17</v>
      </c>
    </row>
    <row r="2349" spans="1:6" ht="45">
      <c r="A2349" s="414">
        <v>100586</v>
      </c>
      <c r="B2349" s="415" t="s">
        <v>6772</v>
      </c>
      <c r="C2349" s="416" t="s">
        <v>5390</v>
      </c>
      <c r="D2349" s="417">
        <v>530.49</v>
      </c>
      <c r="E2349" s="417">
        <v>227.44</v>
      </c>
      <c r="F2349" s="417">
        <v>757.93</v>
      </c>
    </row>
    <row r="2350" spans="1:6" ht="45">
      <c r="A2350" s="414">
        <v>100587</v>
      </c>
      <c r="B2350" s="415" t="s">
        <v>6773</v>
      </c>
      <c r="C2350" s="416" t="s">
        <v>5390</v>
      </c>
      <c r="D2350" s="417">
        <v>542.61999999999989</v>
      </c>
      <c r="E2350" s="417">
        <v>168.93</v>
      </c>
      <c r="F2350" s="417">
        <v>711.55</v>
      </c>
    </row>
    <row r="2351" spans="1:6" ht="45">
      <c r="A2351" s="414">
        <v>100588</v>
      </c>
      <c r="B2351" s="415" t="s">
        <v>6774</v>
      </c>
      <c r="C2351" s="416" t="s">
        <v>5390</v>
      </c>
      <c r="D2351" s="417">
        <v>564.48</v>
      </c>
      <c r="E2351" s="417">
        <v>223.84</v>
      </c>
      <c r="F2351" s="417">
        <v>788.32</v>
      </c>
    </row>
    <row r="2352" spans="1:6" ht="45">
      <c r="A2352" s="414">
        <v>100589</v>
      </c>
      <c r="B2352" s="415" t="s">
        <v>6775</v>
      </c>
      <c r="C2352" s="416" t="s">
        <v>5390</v>
      </c>
      <c r="D2352" s="417">
        <v>576.96999999999991</v>
      </c>
      <c r="E2352" s="417">
        <v>214.09</v>
      </c>
      <c r="F2352" s="417">
        <v>791.06</v>
      </c>
    </row>
    <row r="2353" spans="1:6" ht="45">
      <c r="A2353" s="414">
        <v>100590</v>
      </c>
      <c r="B2353" s="415" t="s">
        <v>6776</v>
      </c>
      <c r="C2353" s="416" t="s">
        <v>5390</v>
      </c>
      <c r="D2353" s="417">
        <v>597.92000000000007</v>
      </c>
      <c r="E2353" s="417">
        <v>269.08999999999997</v>
      </c>
      <c r="F2353" s="417">
        <v>867.01</v>
      </c>
    </row>
    <row r="2354" spans="1:6" ht="45">
      <c r="A2354" s="414">
        <v>100591</v>
      </c>
      <c r="B2354" s="415" t="s">
        <v>6777</v>
      </c>
      <c r="C2354" s="416" t="s">
        <v>5390</v>
      </c>
      <c r="D2354" s="417">
        <v>588.91999999999996</v>
      </c>
      <c r="E2354" s="417">
        <v>195.09</v>
      </c>
      <c r="F2354" s="417">
        <v>784.01</v>
      </c>
    </row>
    <row r="2355" spans="1:6" ht="45">
      <c r="A2355" s="414">
        <v>100592</v>
      </c>
      <c r="B2355" s="415" t="s">
        <v>6778</v>
      </c>
      <c r="C2355" s="416" t="s">
        <v>5390</v>
      </c>
      <c r="D2355" s="417">
        <v>606.41</v>
      </c>
      <c r="E2355" s="417">
        <v>240.52</v>
      </c>
      <c r="F2355" s="417">
        <v>846.93</v>
      </c>
    </row>
    <row r="2356" spans="1:6" ht="45">
      <c r="A2356" s="414">
        <v>100593</v>
      </c>
      <c r="B2356" s="415" t="s">
        <v>6779</v>
      </c>
      <c r="C2356" s="416" t="s">
        <v>5390</v>
      </c>
      <c r="D2356" s="417">
        <v>630.15000000000009</v>
      </c>
      <c r="E2356" s="417">
        <v>209.68</v>
      </c>
      <c r="F2356" s="417">
        <v>839.83</v>
      </c>
    </row>
    <row r="2357" spans="1:6" ht="45">
      <c r="A2357" s="414">
        <v>100594</v>
      </c>
      <c r="B2357" s="415" t="s">
        <v>6780</v>
      </c>
      <c r="C2357" s="416" t="s">
        <v>5390</v>
      </c>
      <c r="D2357" s="417">
        <v>660.35000000000014</v>
      </c>
      <c r="E2357" s="417">
        <v>286.08999999999997</v>
      </c>
      <c r="F2357" s="417">
        <v>946.44</v>
      </c>
    </row>
    <row r="2358" spans="1:6" ht="45">
      <c r="A2358" s="414">
        <v>100595</v>
      </c>
      <c r="B2358" s="415" t="s">
        <v>6781</v>
      </c>
      <c r="C2358" s="416" t="s">
        <v>5390</v>
      </c>
      <c r="D2358" s="417">
        <v>753.48</v>
      </c>
      <c r="E2358" s="417">
        <v>253.82</v>
      </c>
      <c r="F2358" s="417">
        <v>1007.3</v>
      </c>
    </row>
    <row r="2359" spans="1:6" ht="45">
      <c r="A2359" s="414">
        <v>100596</v>
      </c>
      <c r="B2359" s="415" t="s">
        <v>6782</v>
      </c>
      <c r="C2359" s="416" t="s">
        <v>5390</v>
      </c>
      <c r="D2359" s="417">
        <v>794.79</v>
      </c>
      <c r="E2359" s="417">
        <v>356.3</v>
      </c>
      <c r="F2359" s="417">
        <v>1151.0899999999999</v>
      </c>
    </row>
    <row r="2360" spans="1:6" ht="45">
      <c r="A2360" s="414">
        <v>100597</v>
      </c>
      <c r="B2360" s="415" t="s">
        <v>6783</v>
      </c>
      <c r="C2360" s="416" t="s">
        <v>5390</v>
      </c>
      <c r="D2360" s="417">
        <v>849.60000000000014</v>
      </c>
      <c r="E2360" s="417">
        <v>318.27999999999997</v>
      </c>
      <c r="F2360" s="417">
        <v>1167.8800000000001</v>
      </c>
    </row>
    <row r="2361" spans="1:6" ht="45">
      <c r="A2361" s="414">
        <v>100598</v>
      </c>
      <c r="B2361" s="415" t="s">
        <v>6784</v>
      </c>
      <c r="C2361" s="416" t="s">
        <v>5390</v>
      </c>
      <c r="D2361" s="417">
        <v>883.7</v>
      </c>
      <c r="E2361" s="417">
        <v>402.72</v>
      </c>
      <c r="F2361" s="417">
        <v>1286.42</v>
      </c>
    </row>
    <row r="2362" spans="1:6" ht="45">
      <c r="A2362" s="414">
        <v>100599</v>
      </c>
      <c r="B2362" s="415" t="s">
        <v>6785</v>
      </c>
      <c r="C2362" s="416" t="s">
        <v>5390</v>
      </c>
      <c r="D2362" s="417">
        <v>414.01</v>
      </c>
      <c r="E2362" s="417">
        <v>104.63</v>
      </c>
      <c r="F2362" s="417">
        <v>518.64</v>
      </c>
    </row>
    <row r="2363" spans="1:6" ht="45">
      <c r="A2363" s="414">
        <v>100600</v>
      </c>
      <c r="B2363" s="415" t="s">
        <v>6786</v>
      </c>
      <c r="C2363" s="416" t="s">
        <v>5390</v>
      </c>
      <c r="D2363" s="417">
        <v>463.23</v>
      </c>
      <c r="E2363" s="417">
        <v>152.72999999999999</v>
      </c>
      <c r="F2363" s="417">
        <v>615.96</v>
      </c>
    </row>
    <row r="2364" spans="1:6" ht="45">
      <c r="A2364" s="414">
        <v>100601</v>
      </c>
      <c r="B2364" s="415" t="s">
        <v>6787</v>
      </c>
      <c r="C2364" s="416" t="s">
        <v>5390</v>
      </c>
      <c r="D2364" s="417">
        <v>553.11</v>
      </c>
      <c r="E2364" s="417">
        <v>224.37</v>
      </c>
      <c r="F2364" s="417">
        <v>777.48</v>
      </c>
    </row>
    <row r="2365" spans="1:6" ht="45">
      <c r="A2365" s="414">
        <v>100602</v>
      </c>
      <c r="B2365" s="415" t="s">
        <v>6788</v>
      </c>
      <c r="C2365" s="416" t="s">
        <v>5390</v>
      </c>
      <c r="D2365" s="417">
        <v>665.15000000000009</v>
      </c>
      <c r="E2365" s="417">
        <v>313.83</v>
      </c>
      <c r="F2365" s="417">
        <v>978.98</v>
      </c>
    </row>
    <row r="2366" spans="1:6" ht="45">
      <c r="A2366" s="414">
        <v>100603</v>
      </c>
      <c r="B2366" s="415" t="s">
        <v>6789</v>
      </c>
      <c r="C2366" s="416" t="s">
        <v>5390</v>
      </c>
      <c r="D2366" s="417">
        <v>951.10000000000014</v>
      </c>
      <c r="E2366" s="417">
        <v>547.29</v>
      </c>
      <c r="F2366" s="417">
        <v>1498.39</v>
      </c>
    </row>
    <row r="2367" spans="1:6" ht="45">
      <c r="A2367" s="414">
        <v>100604</v>
      </c>
      <c r="B2367" s="415" t="s">
        <v>6790</v>
      </c>
      <c r="C2367" s="416" t="s">
        <v>5390</v>
      </c>
      <c r="D2367" s="417">
        <v>497.31000000000006</v>
      </c>
      <c r="E2367" s="417">
        <v>157.63999999999999</v>
      </c>
      <c r="F2367" s="417">
        <v>654.95000000000005</v>
      </c>
    </row>
    <row r="2368" spans="1:6" ht="45">
      <c r="A2368" s="414">
        <v>100605</v>
      </c>
      <c r="B2368" s="415" t="s">
        <v>6791</v>
      </c>
      <c r="C2368" s="416" t="s">
        <v>5390</v>
      </c>
      <c r="D2368" s="417">
        <v>701.66</v>
      </c>
      <c r="E2368" s="417">
        <v>326.85000000000002</v>
      </c>
      <c r="F2368" s="417">
        <v>1028.51</v>
      </c>
    </row>
    <row r="2369" spans="1:6" ht="45">
      <c r="A2369" s="414">
        <v>100606</v>
      </c>
      <c r="B2369" s="415" t="s">
        <v>6792</v>
      </c>
      <c r="C2369" s="416" t="s">
        <v>5390</v>
      </c>
      <c r="D2369" s="417">
        <v>990.45999999999992</v>
      </c>
      <c r="E2369" s="417">
        <v>571.16</v>
      </c>
      <c r="F2369" s="417">
        <v>1561.62</v>
      </c>
    </row>
    <row r="2370" spans="1:6" ht="45">
      <c r="A2370" s="414">
        <v>100607</v>
      </c>
      <c r="B2370" s="415" t="s">
        <v>6793</v>
      </c>
      <c r="C2370" s="416" t="s">
        <v>5390</v>
      </c>
      <c r="D2370" s="417">
        <v>513.64</v>
      </c>
      <c r="E2370" s="417">
        <v>159.91</v>
      </c>
      <c r="F2370" s="417">
        <v>673.55</v>
      </c>
    </row>
    <row r="2371" spans="1:6" ht="45">
      <c r="A2371" s="414">
        <v>100608</v>
      </c>
      <c r="B2371" s="415" t="s">
        <v>6794</v>
      </c>
      <c r="C2371" s="416" t="s">
        <v>5390</v>
      </c>
      <c r="D2371" s="417">
        <v>719.66000000000008</v>
      </c>
      <c r="E2371" s="417">
        <v>333.27</v>
      </c>
      <c r="F2371" s="417">
        <v>1052.93</v>
      </c>
    </row>
    <row r="2372" spans="1:6" ht="45">
      <c r="A2372" s="414">
        <v>100609</v>
      </c>
      <c r="B2372" s="415" t="s">
        <v>6795</v>
      </c>
      <c r="C2372" s="416" t="s">
        <v>5390</v>
      </c>
      <c r="D2372" s="417">
        <v>1010.95</v>
      </c>
      <c r="E2372" s="417">
        <v>584.52</v>
      </c>
      <c r="F2372" s="417">
        <v>1595.47</v>
      </c>
    </row>
    <row r="2373" spans="1:6" ht="45">
      <c r="A2373" s="414">
        <v>100610</v>
      </c>
      <c r="B2373" s="415" t="s">
        <v>6796</v>
      </c>
      <c r="C2373" s="416" t="s">
        <v>5390</v>
      </c>
      <c r="D2373" s="417">
        <v>530.14</v>
      </c>
      <c r="E2373" s="417">
        <v>161.91999999999999</v>
      </c>
      <c r="F2373" s="417">
        <v>692.06</v>
      </c>
    </row>
    <row r="2374" spans="1:6" ht="45">
      <c r="A2374" s="414">
        <v>100611</v>
      </c>
      <c r="B2374" s="415" t="s">
        <v>6797</v>
      </c>
      <c r="C2374" s="416" t="s">
        <v>5390</v>
      </c>
      <c r="D2374" s="417">
        <v>622.15</v>
      </c>
      <c r="E2374" s="417">
        <v>240.76</v>
      </c>
      <c r="F2374" s="417">
        <v>862.91</v>
      </c>
    </row>
    <row r="2375" spans="1:6" ht="45">
      <c r="A2375" s="414">
        <v>100612</v>
      </c>
      <c r="B2375" s="415" t="s">
        <v>6798</v>
      </c>
      <c r="C2375" s="416" t="s">
        <v>5390</v>
      </c>
      <c r="D2375" s="417">
        <v>737.5</v>
      </c>
      <c r="E2375" s="417">
        <v>339.42</v>
      </c>
      <c r="F2375" s="417">
        <v>1076.92</v>
      </c>
    </row>
    <row r="2376" spans="1:6" ht="45">
      <c r="A2376" s="414">
        <v>100613</v>
      </c>
      <c r="B2376" s="415" t="s">
        <v>6799</v>
      </c>
      <c r="C2376" s="416" t="s">
        <v>5390</v>
      </c>
      <c r="D2376" s="417">
        <v>1030.92</v>
      </c>
      <c r="E2376" s="417">
        <v>597.71</v>
      </c>
      <c r="F2376" s="417">
        <v>1628.63</v>
      </c>
    </row>
    <row r="2377" spans="1:6" ht="45">
      <c r="A2377" s="414">
        <v>100614</v>
      </c>
      <c r="B2377" s="415" t="s">
        <v>6800</v>
      </c>
      <c r="C2377" s="416" t="s">
        <v>5390</v>
      </c>
      <c r="D2377" s="417">
        <v>656.38</v>
      </c>
      <c r="E2377" s="417">
        <v>248.5</v>
      </c>
      <c r="F2377" s="417">
        <v>904.88</v>
      </c>
    </row>
    <row r="2378" spans="1:6" ht="45">
      <c r="A2378" s="414">
        <v>100615</v>
      </c>
      <c r="B2378" s="415" t="s">
        <v>6801</v>
      </c>
      <c r="C2378" s="416" t="s">
        <v>5390</v>
      </c>
      <c r="D2378" s="417">
        <v>772.9799999999999</v>
      </c>
      <c r="E2378" s="417">
        <v>351.63</v>
      </c>
      <c r="F2378" s="417">
        <v>1124.6099999999999</v>
      </c>
    </row>
    <row r="2379" spans="1:6" ht="45">
      <c r="A2379" s="414">
        <v>100616</v>
      </c>
      <c r="B2379" s="415" t="s">
        <v>6802</v>
      </c>
      <c r="C2379" s="416" t="s">
        <v>5390</v>
      </c>
      <c r="D2379" s="417">
        <v>1072.0500000000002</v>
      </c>
      <c r="E2379" s="417">
        <v>626.4</v>
      </c>
      <c r="F2379" s="417">
        <v>1698.45</v>
      </c>
    </row>
    <row r="2380" spans="1:6" ht="45">
      <c r="A2380" s="414">
        <v>100617</v>
      </c>
      <c r="B2380" s="415" t="s">
        <v>6803</v>
      </c>
      <c r="C2380" s="416" t="s">
        <v>5390</v>
      </c>
      <c r="D2380" s="417">
        <v>808.22</v>
      </c>
      <c r="E2380" s="417">
        <v>363.93</v>
      </c>
      <c r="F2380" s="417">
        <v>1172.1500000000001</v>
      </c>
    </row>
    <row r="2381" spans="1:6" ht="45">
      <c r="A2381" s="414">
        <v>100618</v>
      </c>
      <c r="B2381" s="415" t="s">
        <v>6804</v>
      </c>
      <c r="C2381" s="416" t="s">
        <v>5390</v>
      </c>
      <c r="D2381" s="417">
        <v>1119.06</v>
      </c>
      <c r="E2381" s="417">
        <v>652.75</v>
      </c>
      <c r="F2381" s="417">
        <v>1771.81</v>
      </c>
    </row>
    <row r="2382" spans="1:6">
      <c r="A2382" s="409"/>
      <c r="B2382" s="413" t="s">
        <v>6805</v>
      </c>
      <c r="C2382" s="411"/>
      <c r="D2382" s="418"/>
      <c r="E2382" s="418"/>
      <c r="F2382" s="418"/>
    </row>
    <row r="2383" spans="1:6" ht="30">
      <c r="A2383" s="414">
        <v>100620</v>
      </c>
      <c r="B2383" s="415" t="s">
        <v>6807</v>
      </c>
      <c r="C2383" s="416" t="s">
        <v>5390</v>
      </c>
      <c r="D2383" s="417">
        <v>3434.7200000000003</v>
      </c>
      <c r="E2383" s="417">
        <v>68.87</v>
      </c>
      <c r="F2383" s="417">
        <v>3503.59</v>
      </c>
    </row>
    <row r="2384" spans="1:6" ht="30">
      <c r="A2384" s="414">
        <v>100621</v>
      </c>
      <c r="B2384" s="415" t="s">
        <v>6808</v>
      </c>
      <c r="C2384" s="416" t="s">
        <v>5390</v>
      </c>
      <c r="D2384" s="417">
        <v>3899.17</v>
      </c>
      <c r="E2384" s="417">
        <v>98.06</v>
      </c>
      <c r="F2384" s="417">
        <v>3997.23</v>
      </c>
    </row>
    <row r="2385" spans="1:6" ht="30">
      <c r="A2385" s="414">
        <v>100622</v>
      </c>
      <c r="B2385" s="415" t="s">
        <v>6809</v>
      </c>
      <c r="C2385" s="416" t="s">
        <v>5390</v>
      </c>
      <c r="D2385" s="417">
        <v>2469.58</v>
      </c>
      <c r="E2385" s="417">
        <v>115.85</v>
      </c>
      <c r="F2385" s="417">
        <v>2585.4299999999998</v>
      </c>
    </row>
    <row r="2386" spans="1:6" ht="30">
      <c r="A2386" s="414">
        <v>100623</v>
      </c>
      <c r="B2386" s="415" t="s">
        <v>6810</v>
      </c>
      <c r="C2386" s="416" t="s">
        <v>5390</v>
      </c>
      <c r="D2386" s="417">
        <v>2651.92</v>
      </c>
      <c r="E2386" s="417">
        <v>144.99</v>
      </c>
      <c r="F2386" s="417">
        <v>2796.91</v>
      </c>
    </row>
    <row r="2387" spans="1:6">
      <c r="A2387" s="409"/>
      <c r="B2387" s="413" t="s">
        <v>6811</v>
      </c>
      <c r="C2387" s="411"/>
      <c r="D2387" s="418"/>
      <c r="E2387" s="418"/>
      <c r="F2387" s="418"/>
    </row>
    <row r="2388" spans="1:6" ht="30">
      <c r="A2388" s="414">
        <v>101489</v>
      </c>
      <c r="B2388" s="415" t="s">
        <v>12173</v>
      </c>
      <c r="C2388" s="416" t="s">
        <v>5390</v>
      </c>
      <c r="D2388" s="417">
        <v>1138.28</v>
      </c>
      <c r="E2388" s="417">
        <v>372.05</v>
      </c>
      <c r="F2388" s="417">
        <v>1510.33</v>
      </c>
    </row>
    <row r="2389" spans="1:6" ht="30">
      <c r="A2389" s="414">
        <v>101490</v>
      </c>
      <c r="B2389" s="415" t="s">
        <v>12174</v>
      </c>
      <c r="C2389" s="416" t="s">
        <v>5390</v>
      </c>
      <c r="D2389" s="417">
        <v>1217.93</v>
      </c>
      <c r="E2389" s="417">
        <v>390.52</v>
      </c>
      <c r="F2389" s="417">
        <v>1608.45</v>
      </c>
    </row>
    <row r="2390" spans="1:6" ht="30">
      <c r="A2390" s="414">
        <v>101491</v>
      </c>
      <c r="B2390" s="415" t="s">
        <v>12175</v>
      </c>
      <c r="C2390" s="416" t="s">
        <v>5390</v>
      </c>
      <c r="D2390" s="417">
        <v>1272.01</v>
      </c>
      <c r="E2390" s="417">
        <v>364.05</v>
      </c>
      <c r="F2390" s="417">
        <v>1636.06</v>
      </c>
    </row>
    <row r="2391" spans="1:6" ht="30">
      <c r="A2391" s="414">
        <v>101492</v>
      </c>
      <c r="B2391" s="415" t="s">
        <v>12176</v>
      </c>
      <c r="C2391" s="416" t="s">
        <v>5390</v>
      </c>
      <c r="D2391" s="417">
        <v>1412.05</v>
      </c>
      <c r="E2391" s="417">
        <v>380.32</v>
      </c>
      <c r="F2391" s="417">
        <v>1792.37</v>
      </c>
    </row>
    <row r="2392" spans="1:6" ht="30">
      <c r="A2392" s="414">
        <v>101493</v>
      </c>
      <c r="B2392" s="415" t="s">
        <v>12177</v>
      </c>
      <c r="C2392" s="416" t="s">
        <v>5390</v>
      </c>
      <c r="D2392" s="417">
        <v>1134.74</v>
      </c>
      <c r="E2392" s="417">
        <v>355.58</v>
      </c>
      <c r="F2392" s="417">
        <v>1490.32</v>
      </c>
    </row>
    <row r="2393" spans="1:6" ht="30">
      <c r="A2393" s="414">
        <v>101494</v>
      </c>
      <c r="B2393" s="415" t="s">
        <v>12178</v>
      </c>
      <c r="C2393" s="416" t="s">
        <v>5390</v>
      </c>
      <c r="D2393" s="417">
        <v>1214.3900000000001</v>
      </c>
      <c r="E2393" s="417">
        <v>374.05</v>
      </c>
      <c r="F2393" s="417">
        <v>1588.44</v>
      </c>
    </row>
    <row r="2394" spans="1:6" ht="30">
      <c r="A2394" s="414">
        <v>101495</v>
      </c>
      <c r="B2394" s="415" t="s">
        <v>12179</v>
      </c>
      <c r="C2394" s="416" t="s">
        <v>5390</v>
      </c>
      <c r="D2394" s="417">
        <v>1268.47</v>
      </c>
      <c r="E2394" s="417">
        <v>347.58</v>
      </c>
      <c r="F2394" s="417">
        <v>1616.05</v>
      </c>
    </row>
    <row r="2395" spans="1:6" ht="30">
      <c r="A2395" s="414">
        <v>101496</v>
      </c>
      <c r="B2395" s="415" t="s">
        <v>12180</v>
      </c>
      <c r="C2395" s="416" t="s">
        <v>5390</v>
      </c>
      <c r="D2395" s="417">
        <v>1408.5099999999998</v>
      </c>
      <c r="E2395" s="417">
        <v>363.85</v>
      </c>
      <c r="F2395" s="417">
        <v>1772.36</v>
      </c>
    </row>
    <row r="2396" spans="1:6" ht="30">
      <c r="A2396" s="414">
        <v>101497</v>
      </c>
      <c r="B2396" s="415" t="s">
        <v>12181</v>
      </c>
      <c r="C2396" s="416" t="s">
        <v>5390</v>
      </c>
      <c r="D2396" s="417">
        <v>1381.04</v>
      </c>
      <c r="E2396" s="417">
        <v>399.65</v>
      </c>
      <c r="F2396" s="417">
        <v>1780.69</v>
      </c>
    </row>
    <row r="2397" spans="1:6" ht="30">
      <c r="A2397" s="414">
        <v>101498</v>
      </c>
      <c r="B2397" s="415" t="s">
        <v>12182</v>
      </c>
      <c r="C2397" s="416" t="s">
        <v>5390</v>
      </c>
      <c r="D2397" s="417">
        <v>1501.6</v>
      </c>
      <c r="E2397" s="417">
        <v>427.61</v>
      </c>
      <c r="F2397" s="417">
        <v>1929.21</v>
      </c>
    </row>
    <row r="2398" spans="1:6" ht="30">
      <c r="A2398" s="414">
        <v>101499</v>
      </c>
      <c r="B2398" s="415" t="s">
        <v>12183</v>
      </c>
      <c r="C2398" s="416" t="s">
        <v>5390</v>
      </c>
      <c r="D2398" s="417">
        <v>1583.46</v>
      </c>
      <c r="E2398" s="417">
        <v>387.54</v>
      </c>
      <c r="F2398" s="417">
        <v>1971</v>
      </c>
    </row>
    <row r="2399" spans="1:6" ht="30">
      <c r="A2399" s="414">
        <v>101500</v>
      </c>
      <c r="B2399" s="415" t="s">
        <v>12184</v>
      </c>
      <c r="C2399" s="416" t="s">
        <v>5390</v>
      </c>
      <c r="D2399" s="417">
        <v>1779.41</v>
      </c>
      <c r="E2399" s="417">
        <v>406.09</v>
      </c>
      <c r="F2399" s="417">
        <v>2185.5</v>
      </c>
    </row>
    <row r="2400" spans="1:6" ht="30">
      <c r="A2400" s="414">
        <v>101501</v>
      </c>
      <c r="B2400" s="415" t="s">
        <v>12185</v>
      </c>
      <c r="C2400" s="416" t="s">
        <v>5390</v>
      </c>
      <c r="D2400" s="417">
        <v>1381.94</v>
      </c>
      <c r="E2400" s="417">
        <v>386.6</v>
      </c>
      <c r="F2400" s="417">
        <v>1768.54</v>
      </c>
    </row>
    <row r="2401" spans="1:6" ht="30">
      <c r="A2401" s="414">
        <v>101502</v>
      </c>
      <c r="B2401" s="415" t="s">
        <v>12186</v>
      </c>
      <c r="C2401" s="416" t="s">
        <v>5390</v>
      </c>
      <c r="D2401" s="417">
        <v>1502.49</v>
      </c>
      <c r="E2401" s="417">
        <v>414.57</v>
      </c>
      <c r="F2401" s="417">
        <v>1917.06</v>
      </c>
    </row>
    <row r="2402" spans="1:6" ht="30">
      <c r="A2402" s="414">
        <v>101503</v>
      </c>
      <c r="B2402" s="415" t="s">
        <v>12187</v>
      </c>
      <c r="C2402" s="416" t="s">
        <v>5390</v>
      </c>
      <c r="D2402" s="417">
        <v>1584.35</v>
      </c>
      <c r="E2402" s="417">
        <v>374.5</v>
      </c>
      <c r="F2402" s="417">
        <v>1958.85</v>
      </c>
    </row>
    <row r="2403" spans="1:6" ht="30">
      <c r="A2403" s="414">
        <v>101504</v>
      </c>
      <c r="B2403" s="415" t="s">
        <v>12188</v>
      </c>
      <c r="C2403" s="416" t="s">
        <v>5390</v>
      </c>
      <c r="D2403" s="417">
        <v>1780.31</v>
      </c>
      <c r="E2403" s="417">
        <v>393.04</v>
      </c>
      <c r="F2403" s="417">
        <v>2173.35</v>
      </c>
    </row>
    <row r="2404" spans="1:6" ht="30">
      <c r="A2404" s="414">
        <v>101505</v>
      </c>
      <c r="B2404" s="415" t="s">
        <v>12189</v>
      </c>
      <c r="C2404" s="416" t="s">
        <v>5390</v>
      </c>
      <c r="D2404" s="417">
        <v>1467.6299999999999</v>
      </c>
      <c r="E2404" s="417">
        <v>426.95</v>
      </c>
      <c r="F2404" s="417">
        <v>1894.58</v>
      </c>
    </row>
    <row r="2405" spans="1:6" ht="30">
      <c r="A2405" s="414">
        <v>101506</v>
      </c>
      <c r="B2405" s="415" t="s">
        <v>12190</v>
      </c>
      <c r="C2405" s="416" t="s">
        <v>5390</v>
      </c>
      <c r="D2405" s="417">
        <v>1628.3700000000001</v>
      </c>
      <c r="E2405" s="417">
        <v>464.24</v>
      </c>
      <c r="F2405" s="417">
        <v>2092.61</v>
      </c>
    </row>
    <row r="2406" spans="1:6" ht="30">
      <c r="A2406" s="414">
        <v>101507</v>
      </c>
      <c r="B2406" s="415" t="s">
        <v>12191</v>
      </c>
      <c r="C2406" s="416" t="s">
        <v>5390</v>
      </c>
      <c r="D2406" s="417">
        <v>1737.52</v>
      </c>
      <c r="E2406" s="417">
        <v>410.81</v>
      </c>
      <c r="F2406" s="417">
        <v>2148.33</v>
      </c>
    </row>
    <row r="2407" spans="1:6" ht="30">
      <c r="A2407" s="414">
        <v>101508</v>
      </c>
      <c r="B2407" s="415" t="s">
        <v>12192</v>
      </c>
      <c r="C2407" s="416" t="s">
        <v>5390</v>
      </c>
      <c r="D2407" s="417">
        <v>1988.41</v>
      </c>
      <c r="E2407" s="417">
        <v>431.59</v>
      </c>
      <c r="F2407" s="417">
        <v>2420</v>
      </c>
    </row>
    <row r="2408" spans="1:6" ht="30">
      <c r="A2408" s="414">
        <v>101509</v>
      </c>
      <c r="B2408" s="415" t="s">
        <v>12193</v>
      </c>
      <c r="C2408" s="416" t="s">
        <v>5390</v>
      </c>
      <c r="D2408" s="417">
        <v>1613.6299999999999</v>
      </c>
      <c r="E2408" s="417">
        <v>414.42</v>
      </c>
      <c r="F2408" s="417">
        <v>2028.05</v>
      </c>
    </row>
    <row r="2409" spans="1:6" ht="30">
      <c r="A2409" s="414">
        <v>101510</v>
      </c>
      <c r="B2409" s="415" t="s">
        <v>12194</v>
      </c>
      <c r="C2409" s="416" t="s">
        <v>5390</v>
      </c>
      <c r="D2409" s="417">
        <v>1774.37</v>
      </c>
      <c r="E2409" s="417">
        <v>451.71</v>
      </c>
      <c r="F2409" s="417">
        <v>2226.08</v>
      </c>
    </row>
    <row r="2410" spans="1:6" ht="30">
      <c r="A2410" s="414">
        <v>101511</v>
      </c>
      <c r="B2410" s="415" t="s">
        <v>12195</v>
      </c>
      <c r="C2410" s="416" t="s">
        <v>5390</v>
      </c>
      <c r="D2410" s="417">
        <v>1883.5100000000002</v>
      </c>
      <c r="E2410" s="417">
        <v>398.29</v>
      </c>
      <c r="F2410" s="417">
        <v>2281.8000000000002</v>
      </c>
    </row>
    <row r="2411" spans="1:6" ht="30">
      <c r="A2411" s="414">
        <v>101512</v>
      </c>
      <c r="B2411" s="415" t="s">
        <v>12196</v>
      </c>
      <c r="C2411" s="416" t="s">
        <v>5390</v>
      </c>
      <c r="D2411" s="417">
        <v>2134.3999999999996</v>
      </c>
      <c r="E2411" s="417">
        <v>419.07</v>
      </c>
      <c r="F2411" s="417">
        <v>2553.4699999999998</v>
      </c>
    </row>
    <row r="2412" spans="1:6" ht="45">
      <c r="A2412" s="414">
        <v>101513</v>
      </c>
      <c r="B2412" s="415" t="s">
        <v>12197</v>
      </c>
      <c r="C2412" s="416" t="s">
        <v>5390</v>
      </c>
      <c r="D2412" s="417">
        <v>671.76</v>
      </c>
      <c r="E2412" s="417">
        <v>163.87</v>
      </c>
      <c r="F2412" s="417">
        <v>835.63</v>
      </c>
    </row>
    <row r="2413" spans="1:6" ht="45">
      <c r="A2413" s="414">
        <v>101514</v>
      </c>
      <c r="B2413" s="415" t="s">
        <v>12198</v>
      </c>
      <c r="C2413" s="416" t="s">
        <v>5390</v>
      </c>
      <c r="D2413" s="417">
        <v>767.32999999999993</v>
      </c>
      <c r="E2413" s="417">
        <v>186.05</v>
      </c>
      <c r="F2413" s="417">
        <v>953.38</v>
      </c>
    </row>
    <row r="2414" spans="1:6" ht="45">
      <c r="A2414" s="414">
        <v>101515</v>
      </c>
      <c r="B2414" s="415" t="s">
        <v>12199</v>
      </c>
      <c r="C2414" s="416" t="s">
        <v>5390</v>
      </c>
      <c r="D2414" s="417">
        <v>832.26</v>
      </c>
      <c r="E2414" s="417">
        <v>154.25</v>
      </c>
      <c r="F2414" s="417">
        <v>986.51</v>
      </c>
    </row>
    <row r="2415" spans="1:6" ht="45">
      <c r="A2415" s="414">
        <v>101516</v>
      </c>
      <c r="B2415" s="415" t="s">
        <v>12200</v>
      </c>
      <c r="C2415" s="416" t="s">
        <v>5390</v>
      </c>
      <c r="D2415" s="417">
        <v>962.92000000000007</v>
      </c>
      <c r="E2415" s="417">
        <v>159.55000000000001</v>
      </c>
      <c r="F2415" s="417">
        <v>1122.47</v>
      </c>
    </row>
    <row r="2416" spans="1:6" ht="45">
      <c r="A2416" s="414">
        <v>101517</v>
      </c>
      <c r="B2416" s="415" t="s">
        <v>12201</v>
      </c>
      <c r="C2416" s="416" t="s">
        <v>5390</v>
      </c>
      <c r="D2416" s="417">
        <v>668.23</v>
      </c>
      <c r="E2416" s="417">
        <v>147.38999999999999</v>
      </c>
      <c r="F2416" s="417">
        <v>815.62</v>
      </c>
    </row>
    <row r="2417" spans="1:6" ht="45">
      <c r="A2417" s="414">
        <v>101518</v>
      </c>
      <c r="B2417" s="415" t="s">
        <v>12202</v>
      </c>
      <c r="C2417" s="416" t="s">
        <v>5390</v>
      </c>
      <c r="D2417" s="417">
        <v>763.8</v>
      </c>
      <c r="E2417" s="417">
        <v>169.57</v>
      </c>
      <c r="F2417" s="417">
        <v>933.37</v>
      </c>
    </row>
    <row r="2418" spans="1:6" ht="45">
      <c r="A2418" s="414">
        <v>101519</v>
      </c>
      <c r="B2418" s="415" t="s">
        <v>12203</v>
      </c>
      <c r="C2418" s="416" t="s">
        <v>5390</v>
      </c>
      <c r="D2418" s="417">
        <v>828.73</v>
      </c>
      <c r="E2418" s="417">
        <v>137.77000000000001</v>
      </c>
      <c r="F2418" s="417">
        <v>966.5</v>
      </c>
    </row>
    <row r="2419" spans="1:6" ht="45">
      <c r="A2419" s="414">
        <v>101520</v>
      </c>
      <c r="B2419" s="415" t="s">
        <v>12204</v>
      </c>
      <c r="C2419" s="416" t="s">
        <v>5390</v>
      </c>
      <c r="D2419" s="417">
        <v>959.38</v>
      </c>
      <c r="E2419" s="417">
        <v>143.08000000000001</v>
      </c>
      <c r="F2419" s="417">
        <v>1102.46</v>
      </c>
    </row>
    <row r="2420" spans="1:6" ht="30">
      <c r="A2420" s="414">
        <v>101521</v>
      </c>
      <c r="B2420" s="415" t="s">
        <v>12205</v>
      </c>
      <c r="C2420" s="416" t="s">
        <v>5390</v>
      </c>
      <c r="D2420" s="417">
        <v>926.41</v>
      </c>
      <c r="E2420" s="417">
        <v>194.67</v>
      </c>
      <c r="F2420" s="417">
        <v>1121.08</v>
      </c>
    </row>
    <row r="2421" spans="1:6" ht="30">
      <c r="A2421" s="414">
        <v>101522</v>
      </c>
      <c r="B2421" s="415" t="s">
        <v>12206</v>
      </c>
      <c r="C2421" s="416" t="s">
        <v>5390</v>
      </c>
      <c r="D2421" s="417">
        <v>1069.76</v>
      </c>
      <c r="E2421" s="417">
        <v>227.94</v>
      </c>
      <c r="F2421" s="417">
        <v>1297.7</v>
      </c>
    </row>
    <row r="2422" spans="1:6" ht="30">
      <c r="A2422" s="414">
        <v>101523</v>
      </c>
      <c r="B2422" s="415" t="s">
        <v>12207</v>
      </c>
      <c r="C2422" s="416" t="s">
        <v>5390</v>
      </c>
      <c r="D2422" s="417">
        <v>1167.1200000000001</v>
      </c>
      <c r="E2422" s="417">
        <v>180.27</v>
      </c>
      <c r="F2422" s="417">
        <v>1347.39</v>
      </c>
    </row>
    <row r="2423" spans="1:6" ht="30">
      <c r="A2423" s="414">
        <v>101524</v>
      </c>
      <c r="B2423" s="415" t="s">
        <v>12208</v>
      </c>
      <c r="C2423" s="416" t="s">
        <v>5390</v>
      </c>
      <c r="D2423" s="417">
        <v>1363.1</v>
      </c>
      <c r="E2423" s="417">
        <v>188.23</v>
      </c>
      <c r="F2423" s="417">
        <v>1551.33</v>
      </c>
    </row>
    <row r="2424" spans="1:6" ht="30">
      <c r="A2424" s="414">
        <v>101525</v>
      </c>
      <c r="B2424" s="415" t="s">
        <v>12209</v>
      </c>
      <c r="C2424" s="416" t="s">
        <v>5390</v>
      </c>
      <c r="D2424" s="417">
        <v>927.33</v>
      </c>
      <c r="E2424" s="417">
        <v>181.61</v>
      </c>
      <c r="F2424" s="417">
        <v>1108.94</v>
      </c>
    </row>
    <row r="2425" spans="1:6" ht="30">
      <c r="A2425" s="414">
        <v>101526</v>
      </c>
      <c r="B2425" s="415" t="s">
        <v>12210</v>
      </c>
      <c r="C2425" s="416" t="s">
        <v>5390</v>
      </c>
      <c r="D2425" s="417">
        <v>1070.6799999999998</v>
      </c>
      <c r="E2425" s="417">
        <v>214.88</v>
      </c>
      <c r="F2425" s="417">
        <v>1285.56</v>
      </c>
    </row>
    <row r="2426" spans="1:6" ht="30">
      <c r="A2426" s="414">
        <v>101527</v>
      </c>
      <c r="B2426" s="415" t="s">
        <v>12211</v>
      </c>
      <c r="C2426" s="416" t="s">
        <v>5390</v>
      </c>
      <c r="D2426" s="417">
        <v>1168.04</v>
      </c>
      <c r="E2426" s="417">
        <v>167.21</v>
      </c>
      <c r="F2426" s="417">
        <v>1335.25</v>
      </c>
    </row>
    <row r="2427" spans="1:6" ht="30">
      <c r="A2427" s="414">
        <v>101528</v>
      </c>
      <c r="B2427" s="415" t="s">
        <v>12212</v>
      </c>
      <c r="C2427" s="416" t="s">
        <v>5390</v>
      </c>
      <c r="D2427" s="417">
        <v>1364.02</v>
      </c>
      <c r="E2427" s="417">
        <v>175.17</v>
      </c>
      <c r="F2427" s="417">
        <v>1539.19</v>
      </c>
    </row>
    <row r="2428" spans="1:6" ht="30">
      <c r="A2428" s="414">
        <v>101529</v>
      </c>
      <c r="B2428" s="415" t="s">
        <v>12213</v>
      </c>
      <c r="C2428" s="416" t="s">
        <v>5390</v>
      </c>
      <c r="D2428" s="417">
        <v>1026.1100000000001</v>
      </c>
      <c r="E2428" s="417">
        <v>225.54</v>
      </c>
      <c r="F2428" s="417">
        <v>1251.6500000000001</v>
      </c>
    </row>
    <row r="2429" spans="1:6" ht="30">
      <c r="A2429" s="414">
        <v>101530</v>
      </c>
      <c r="B2429" s="415" t="s">
        <v>12214</v>
      </c>
      <c r="C2429" s="416" t="s">
        <v>5390</v>
      </c>
      <c r="D2429" s="417">
        <v>1217.2400000000002</v>
      </c>
      <c r="E2429" s="417">
        <v>269.89999999999998</v>
      </c>
      <c r="F2429" s="417">
        <v>1487.14</v>
      </c>
    </row>
    <row r="2430" spans="1:6" ht="30">
      <c r="A2430" s="414">
        <v>101531</v>
      </c>
      <c r="B2430" s="415" t="s">
        <v>12215</v>
      </c>
      <c r="C2430" s="416" t="s">
        <v>5390</v>
      </c>
      <c r="D2430" s="417">
        <v>1347.0700000000002</v>
      </c>
      <c r="E2430" s="417">
        <v>206.33</v>
      </c>
      <c r="F2430" s="417">
        <v>1553.4</v>
      </c>
    </row>
    <row r="2431" spans="1:6" ht="30">
      <c r="A2431" s="414">
        <v>101532</v>
      </c>
      <c r="B2431" s="415" t="s">
        <v>12216</v>
      </c>
      <c r="C2431" s="416" t="s">
        <v>5390</v>
      </c>
      <c r="D2431" s="417">
        <v>1608.37</v>
      </c>
      <c r="E2431" s="417">
        <v>216.95</v>
      </c>
      <c r="F2431" s="417">
        <v>1825.32</v>
      </c>
    </row>
    <row r="2432" spans="1:6" ht="30">
      <c r="A2432" s="414">
        <v>101533</v>
      </c>
      <c r="B2432" s="415" t="s">
        <v>12217</v>
      </c>
      <c r="C2432" s="416" t="s">
        <v>5390</v>
      </c>
      <c r="D2432" s="417">
        <v>1172.1500000000001</v>
      </c>
      <c r="E2432" s="417">
        <v>212.98</v>
      </c>
      <c r="F2432" s="417">
        <v>1385.13</v>
      </c>
    </row>
    <row r="2433" spans="1:6" ht="30">
      <c r="A2433" s="414">
        <v>101534</v>
      </c>
      <c r="B2433" s="415" t="s">
        <v>12218</v>
      </c>
      <c r="C2433" s="416" t="s">
        <v>5390</v>
      </c>
      <c r="D2433" s="417">
        <v>1363.27</v>
      </c>
      <c r="E2433" s="417">
        <v>257.35000000000002</v>
      </c>
      <c r="F2433" s="417">
        <v>1620.62</v>
      </c>
    </row>
    <row r="2434" spans="1:6" ht="30">
      <c r="A2434" s="414">
        <v>101535</v>
      </c>
      <c r="B2434" s="415" t="s">
        <v>12219</v>
      </c>
      <c r="C2434" s="416" t="s">
        <v>5390</v>
      </c>
      <c r="D2434" s="417">
        <v>1493.0800000000002</v>
      </c>
      <c r="E2434" s="417">
        <v>193.8</v>
      </c>
      <c r="F2434" s="417">
        <v>1686.88</v>
      </c>
    </row>
    <row r="2435" spans="1:6" ht="30">
      <c r="A2435" s="414">
        <v>101536</v>
      </c>
      <c r="B2435" s="415" t="s">
        <v>12220</v>
      </c>
      <c r="C2435" s="416" t="s">
        <v>5390</v>
      </c>
      <c r="D2435" s="417">
        <v>1754.3799999999999</v>
      </c>
      <c r="E2435" s="417">
        <v>204.42</v>
      </c>
      <c r="F2435" s="417">
        <v>1958.8</v>
      </c>
    </row>
    <row r="2436" spans="1:6" ht="30">
      <c r="A2436" s="414">
        <v>101938</v>
      </c>
      <c r="B2436" s="415" t="s">
        <v>6812</v>
      </c>
      <c r="C2436" s="416" t="s">
        <v>5390</v>
      </c>
      <c r="D2436" s="417">
        <v>104.35000000000001</v>
      </c>
      <c r="E2436" s="417">
        <v>19.16</v>
      </c>
      <c r="F2436" s="417">
        <v>123.51</v>
      </c>
    </row>
    <row r="2437" spans="1:6" ht="15.75">
      <c r="A2437" s="409"/>
      <c r="B2437" s="410" t="s">
        <v>11429</v>
      </c>
      <c r="C2437" s="411"/>
      <c r="D2437" s="418"/>
      <c r="E2437" s="418"/>
      <c r="F2437" s="418"/>
    </row>
    <row r="2438" spans="1:6">
      <c r="A2438" s="409"/>
      <c r="B2438" s="413" t="s">
        <v>11430</v>
      </c>
      <c r="C2438" s="411"/>
      <c r="D2438" s="418"/>
      <c r="E2438" s="418"/>
      <c r="F2438" s="418"/>
    </row>
    <row r="2439" spans="1:6" ht="45">
      <c r="A2439" s="414">
        <v>103490</v>
      </c>
      <c r="B2439" s="415" t="s">
        <v>10793</v>
      </c>
      <c r="C2439" s="416" t="s">
        <v>5435</v>
      </c>
      <c r="D2439" s="417">
        <v>1514.63</v>
      </c>
      <c r="E2439" s="417">
        <v>1873.15</v>
      </c>
      <c r="F2439" s="417">
        <v>3387.78</v>
      </c>
    </row>
    <row r="2440" spans="1:6" ht="45">
      <c r="A2440" s="414">
        <v>103491</v>
      </c>
      <c r="B2440" s="415" t="s">
        <v>10794</v>
      </c>
      <c r="C2440" s="416" t="s">
        <v>5435</v>
      </c>
      <c r="D2440" s="417">
        <v>421.37</v>
      </c>
      <c r="E2440" s="417">
        <v>417.4</v>
      </c>
      <c r="F2440" s="417">
        <v>838.77</v>
      </c>
    </row>
    <row r="2441" spans="1:6">
      <c r="A2441" s="409"/>
      <c r="B2441" s="413" t="s">
        <v>11431</v>
      </c>
      <c r="C2441" s="411"/>
      <c r="D2441" s="418"/>
      <c r="E2441" s="418"/>
      <c r="F2441" s="418"/>
    </row>
    <row r="2442" spans="1:6">
      <c r="A2442" s="409"/>
      <c r="B2442" s="413" t="s">
        <v>11432</v>
      </c>
      <c r="C2442" s="411"/>
      <c r="D2442" s="418"/>
      <c r="E2442" s="418"/>
      <c r="F2442" s="418"/>
    </row>
    <row r="2443" spans="1:6" ht="30">
      <c r="A2443" s="414">
        <v>91831</v>
      </c>
      <c r="B2443" s="415" t="s">
        <v>6813</v>
      </c>
      <c r="C2443" s="416" t="s">
        <v>5421</v>
      </c>
      <c r="D2443" s="417">
        <v>6.6199999999999992</v>
      </c>
      <c r="E2443" s="417">
        <v>4.33</v>
      </c>
      <c r="F2443" s="417">
        <v>10.95</v>
      </c>
    </row>
    <row r="2444" spans="1:6" ht="30">
      <c r="A2444" s="414">
        <v>91842</v>
      </c>
      <c r="B2444" s="415" t="s">
        <v>6814</v>
      </c>
      <c r="C2444" s="416" t="s">
        <v>5421</v>
      </c>
      <c r="D2444" s="417">
        <v>5.16</v>
      </c>
      <c r="E2444" s="417">
        <v>3.18</v>
      </c>
      <c r="F2444" s="417">
        <v>8.34</v>
      </c>
    </row>
    <row r="2445" spans="1:6" ht="30">
      <c r="A2445" s="414">
        <v>91852</v>
      </c>
      <c r="B2445" s="415" t="s">
        <v>6815</v>
      </c>
      <c r="C2445" s="416" t="s">
        <v>5421</v>
      </c>
      <c r="D2445" s="417">
        <v>5.68</v>
      </c>
      <c r="E2445" s="417">
        <v>5.75</v>
      </c>
      <c r="F2445" s="417">
        <v>11.43</v>
      </c>
    </row>
    <row r="2446" spans="1:6" ht="30">
      <c r="A2446" s="414">
        <v>91834</v>
      </c>
      <c r="B2446" s="415" t="s">
        <v>6816</v>
      </c>
      <c r="C2446" s="416" t="s">
        <v>5421</v>
      </c>
      <c r="D2446" s="417">
        <v>7.17</v>
      </c>
      <c r="E2446" s="417">
        <v>5.01</v>
      </c>
      <c r="F2446" s="417">
        <v>12.18</v>
      </c>
    </row>
    <row r="2447" spans="1:6" ht="30">
      <c r="A2447" s="414">
        <v>91844</v>
      </c>
      <c r="B2447" s="415" t="s">
        <v>6817</v>
      </c>
      <c r="C2447" s="416" t="s">
        <v>5421</v>
      </c>
      <c r="D2447" s="417">
        <v>5.7</v>
      </c>
      <c r="E2447" s="417">
        <v>3.87</v>
      </c>
      <c r="F2447" s="417">
        <v>9.57</v>
      </c>
    </row>
    <row r="2448" spans="1:6" ht="30">
      <c r="A2448" s="414">
        <v>91854</v>
      </c>
      <c r="B2448" s="415" t="s">
        <v>6818</v>
      </c>
      <c r="C2448" s="416" t="s">
        <v>5421</v>
      </c>
      <c r="D2448" s="417">
        <v>6.2299999999999995</v>
      </c>
      <c r="E2448" s="417">
        <v>6.39</v>
      </c>
      <c r="F2448" s="417">
        <v>12.62</v>
      </c>
    </row>
    <row r="2449" spans="1:6" ht="30">
      <c r="A2449" s="414">
        <v>91836</v>
      </c>
      <c r="B2449" s="415" t="s">
        <v>6819</v>
      </c>
      <c r="C2449" s="416" t="s">
        <v>5421</v>
      </c>
      <c r="D2449" s="417">
        <v>10.57</v>
      </c>
      <c r="E2449" s="417">
        <v>5.88</v>
      </c>
      <c r="F2449" s="417">
        <v>16.45</v>
      </c>
    </row>
    <row r="2450" spans="1:6" ht="30">
      <c r="A2450" s="414">
        <v>91846</v>
      </c>
      <c r="B2450" s="415" t="s">
        <v>6820</v>
      </c>
      <c r="C2450" s="416" t="s">
        <v>5421</v>
      </c>
      <c r="D2450" s="417">
        <v>9.1199999999999992</v>
      </c>
      <c r="E2450" s="417">
        <v>4.7300000000000004</v>
      </c>
      <c r="F2450" s="417">
        <v>13.85</v>
      </c>
    </row>
    <row r="2451" spans="1:6" ht="30">
      <c r="A2451" s="414">
        <v>91856</v>
      </c>
      <c r="B2451" s="415" t="s">
        <v>6821</v>
      </c>
      <c r="C2451" s="416" t="s">
        <v>5421</v>
      </c>
      <c r="D2451" s="417">
        <v>9.4</v>
      </c>
      <c r="E2451" s="417">
        <v>7.26</v>
      </c>
      <c r="F2451" s="417">
        <v>16.66</v>
      </c>
    </row>
    <row r="2452" spans="1:6">
      <c r="A2452" s="409"/>
      <c r="B2452" s="413" t="s">
        <v>11433</v>
      </c>
      <c r="C2452" s="411"/>
      <c r="D2452" s="418"/>
      <c r="E2452" s="418"/>
      <c r="F2452" s="418"/>
    </row>
    <row r="2453" spans="1:6" ht="30">
      <c r="A2453" s="414">
        <v>91833</v>
      </c>
      <c r="B2453" s="415" t="s">
        <v>6822</v>
      </c>
      <c r="C2453" s="416" t="s">
        <v>5421</v>
      </c>
      <c r="D2453" s="417">
        <v>7.5</v>
      </c>
      <c r="E2453" s="417">
        <v>4.33</v>
      </c>
      <c r="F2453" s="417">
        <v>11.83</v>
      </c>
    </row>
    <row r="2454" spans="1:6" ht="30">
      <c r="A2454" s="414">
        <v>91835</v>
      </c>
      <c r="B2454" s="415" t="s">
        <v>6823</v>
      </c>
      <c r="C2454" s="416" t="s">
        <v>5421</v>
      </c>
      <c r="D2454" s="417">
        <v>9.44</v>
      </c>
      <c r="E2454" s="417">
        <v>5</v>
      </c>
      <c r="F2454" s="417">
        <v>14.44</v>
      </c>
    </row>
    <row r="2455" spans="1:6" ht="30">
      <c r="A2455" s="414">
        <v>91837</v>
      </c>
      <c r="B2455" s="415" t="s">
        <v>6824</v>
      </c>
      <c r="C2455" s="416" t="s">
        <v>5421</v>
      </c>
      <c r="D2455" s="417">
        <v>15.86</v>
      </c>
      <c r="E2455" s="417">
        <v>5.87</v>
      </c>
      <c r="F2455" s="417">
        <v>21.73</v>
      </c>
    </row>
    <row r="2456" spans="1:6" ht="30">
      <c r="A2456" s="414">
        <v>91843</v>
      </c>
      <c r="B2456" s="415" t="s">
        <v>6825</v>
      </c>
      <c r="C2456" s="416" t="s">
        <v>5421</v>
      </c>
      <c r="D2456" s="417">
        <v>6.0400000000000009</v>
      </c>
      <c r="E2456" s="417">
        <v>3.18</v>
      </c>
      <c r="F2456" s="417">
        <v>9.2200000000000006</v>
      </c>
    </row>
    <row r="2457" spans="1:6" ht="30">
      <c r="A2457" s="414">
        <v>91845</v>
      </c>
      <c r="B2457" s="415" t="s">
        <v>6826</v>
      </c>
      <c r="C2457" s="416" t="s">
        <v>5421</v>
      </c>
      <c r="D2457" s="417">
        <v>7.9700000000000006</v>
      </c>
      <c r="E2457" s="417">
        <v>3.86</v>
      </c>
      <c r="F2457" s="417">
        <v>11.83</v>
      </c>
    </row>
    <row r="2458" spans="1:6" ht="30">
      <c r="A2458" s="414">
        <v>91847</v>
      </c>
      <c r="B2458" s="415" t="s">
        <v>6827</v>
      </c>
      <c r="C2458" s="416" t="s">
        <v>5421</v>
      </c>
      <c r="D2458" s="417">
        <v>14.399999999999999</v>
      </c>
      <c r="E2458" s="417">
        <v>4.7300000000000004</v>
      </c>
      <c r="F2458" s="417">
        <v>19.13</v>
      </c>
    </row>
    <row r="2459" spans="1:6" ht="30">
      <c r="A2459" s="414">
        <v>91853</v>
      </c>
      <c r="B2459" s="415" t="s">
        <v>6828</v>
      </c>
      <c r="C2459" s="416" t="s">
        <v>5421</v>
      </c>
      <c r="D2459" s="417">
        <v>6.51</v>
      </c>
      <c r="E2459" s="417">
        <v>5.73</v>
      </c>
      <c r="F2459" s="417">
        <v>12.24</v>
      </c>
    </row>
    <row r="2460" spans="1:6" ht="30">
      <c r="A2460" s="414">
        <v>91855</v>
      </c>
      <c r="B2460" s="415" t="s">
        <v>6829</v>
      </c>
      <c r="C2460" s="416" t="s">
        <v>5421</v>
      </c>
      <c r="D2460" s="417">
        <v>8.34</v>
      </c>
      <c r="E2460" s="417">
        <v>6.38</v>
      </c>
      <c r="F2460" s="417">
        <v>14.72</v>
      </c>
    </row>
    <row r="2461" spans="1:6" ht="30">
      <c r="A2461" s="414">
        <v>91857</v>
      </c>
      <c r="B2461" s="415" t="s">
        <v>6830</v>
      </c>
      <c r="C2461" s="416" t="s">
        <v>5421</v>
      </c>
      <c r="D2461" s="417">
        <v>14.28</v>
      </c>
      <c r="E2461" s="417">
        <v>7.26</v>
      </c>
      <c r="F2461" s="417">
        <v>21.54</v>
      </c>
    </row>
    <row r="2462" spans="1:6">
      <c r="A2462" s="409"/>
      <c r="B2462" s="413" t="s">
        <v>11434</v>
      </c>
      <c r="C2462" s="411"/>
      <c r="D2462" s="418"/>
      <c r="E2462" s="418"/>
      <c r="F2462" s="418"/>
    </row>
    <row r="2463" spans="1:6" ht="30">
      <c r="A2463" s="414">
        <v>91840</v>
      </c>
      <c r="B2463" s="415" t="s">
        <v>6831</v>
      </c>
      <c r="C2463" s="416" t="s">
        <v>5421</v>
      </c>
      <c r="D2463" s="417">
        <v>7.8900000000000006</v>
      </c>
      <c r="E2463" s="417">
        <v>6.93</v>
      </c>
      <c r="F2463" s="417">
        <v>14.82</v>
      </c>
    </row>
    <row r="2464" spans="1:6" ht="30">
      <c r="A2464" s="414">
        <v>91850</v>
      </c>
      <c r="B2464" s="415" t="s">
        <v>6832</v>
      </c>
      <c r="C2464" s="416" t="s">
        <v>5421</v>
      </c>
      <c r="D2464" s="417">
        <v>6.4699999999999989</v>
      </c>
      <c r="E2464" s="417">
        <v>5.82</v>
      </c>
      <c r="F2464" s="417">
        <v>12.29</v>
      </c>
    </row>
    <row r="2465" spans="1:6" ht="30">
      <c r="A2465" s="414">
        <v>91860</v>
      </c>
      <c r="B2465" s="415" t="s">
        <v>6833</v>
      </c>
      <c r="C2465" s="416" t="s">
        <v>5421</v>
      </c>
      <c r="D2465" s="417">
        <v>6.98</v>
      </c>
      <c r="E2465" s="417">
        <v>8.34</v>
      </c>
      <c r="F2465" s="417">
        <v>15.32</v>
      </c>
    </row>
    <row r="2466" spans="1:6" ht="30">
      <c r="A2466" s="414">
        <v>97667</v>
      </c>
      <c r="B2466" s="415" t="s">
        <v>10769</v>
      </c>
      <c r="C2466" s="416" t="s">
        <v>5421</v>
      </c>
      <c r="D2466" s="417">
        <v>6.07</v>
      </c>
      <c r="E2466" s="417">
        <v>2.98</v>
      </c>
      <c r="F2466" s="417">
        <v>9.0500000000000007</v>
      </c>
    </row>
    <row r="2467" spans="1:6" ht="30">
      <c r="A2467" s="414">
        <v>97668</v>
      </c>
      <c r="B2467" s="415" t="s">
        <v>10770</v>
      </c>
      <c r="C2467" s="416" t="s">
        <v>5421</v>
      </c>
      <c r="D2467" s="417">
        <v>8.7100000000000009</v>
      </c>
      <c r="E2467" s="417">
        <v>4.18</v>
      </c>
      <c r="F2467" s="417">
        <v>12.89</v>
      </c>
    </row>
    <row r="2468" spans="1:6" ht="30">
      <c r="A2468" s="414">
        <v>97669</v>
      </c>
      <c r="B2468" s="415" t="s">
        <v>10771</v>
      </c>
      <c r="C2468" s="416" t="s">
        <v>5421</v>
      </c>
      <c r="D2468" s="417">
        <v>12.5</v>
      </c>
      <c r="E2468" s="417">
        <v>6.69</v>
      </c>
      <c r="F2468" s="417">
        <v>19.190000000000001</v>
      </c>
    </row>
    <row r="2469" spans="1:6" ht="30">
      <c r="A2469" s="414">
        <v>97670</v>
      </c>
      <c r="B2469" s="415" t="s">
        <v>10772</v>
      </c>
      <c r="C2469" s="416" t="s">
        <v>5421</v>
      </c>
      <c r="D2469" s="417">
        <v>16.82</v>
      </c>
      <c r="E2469" s="417">
        <v>7.63</v>
      </c>
      <c r="F2469" s="417">
        <v>24.45</v>
      </c>
    </row>
    <row r="2470" spans="1:6">
      <c r="A2470" s="409"/>
      <c r="B2470" s="413" t="s">
        <v>11435</v>
      </c>
      <c r="C2470" s="411"/>
      <c r="D2470" s="418"/>
      <c r="E2470" s="418"/>
      <c r="F2470" s="418"/>
    </row>
    <row r="2471" spans="1:6" ht="30">
      <c r="A2471" s="414">
        <v>91839</v>
      </c>
      <c r="B2471" s="415" t="s">
        <v>6834</v>
      </c>
      <c r="C2471" s="416" t="s">
        <v>5421</v>
      </c>
      <c r="D2471" s="417">
        <v>6.0600000000000005</v>
      </c>
      <c r="E2471" s="417">
        <v>5.9</v>
      </c>
      <c r="F2471" s="417">
        <v>11.96</v>
      </c>
    </row>
    <row r="2472" spans="1:6" ht="30">
      <c r="A2472" s="414">
        <v>91849</v>
      </c>
      <c r="B2472" s="415" t="s">
        <v>6835</v>
      </c>
      <c r="C2472" s="416" t="s">
        <v>5421</v>
      </c>
      <c r="D2472" s="417">
        <v>4.6099999999999994</v>
      </c>
      <c r="E2472" s="417">
        <v>4.75</v>
      </c>
      <c r="F2472" s="417">
        <v>9.36</v>
      </c>
    </row>
    <row r="2473" spans="1:6" ht="30">
      <c r="A2473" s="414">
        <v>91859</v>
      </c>
      <c r="B2473" s="415" t="s">
        <v>6836</v>
      </c>
      <c r="C2473" s="416" t="s">
        <v>5421</v>
      </c>
      <c r="D2473" s="417">
        <v>5.2299999999999995</v>
      </c>
      <c r="E2473" s="417">
        <v>7.28</v>
      </c>
      <c r="F2473" s="417">
        <v>12.51</v>
      </c>
    </row>
    <row r="2474" spans="1:6" ht="30">
      <c r="A2474" s="414">
        <v>91841</v>
      </c>
      <c r="B2474" s="415" t="s">
        <v>6837</v>
      </c>
      <c r="C2474" s="416" t="s">
        <v>5421</v>
      </c>
      <c r="D2474" s="417">
        <v>7.2200000000000006</v>
      </c>
      <c r="E2474" s="417">
        <v>6.93</v>
      </c>
      <c r="F2474" s="417">
        <v>14.15</v>
      </c>
    </row>
    <row r="2475" spans="1:6" ht="30">
      <c r="A2475" s="414">
        <v>91851</v>
      </c>
      <c r="B2475" s="415" t="s">
        <v>6838</v>
      </c>
      <c r="C2475" s="416" t="s">
        <v>5421</v>
      </c>
      <c r="D2475" s="417">
        <v>5.7799999999999994</v>
      </c>
      <c r="E2475" s="417">
        <v>5.84</v>
      </c>
      <c r="F2475" s="417">
        <v>11.62</v>
      </c>
    </row>
    <row r="2476" spans="1:6" ht="30">
      <c r="A2476" s="414">
        <v>91861</v>
      </c>
      <c r="B2476" s="415" t="s">
        <v>6839</v>
      </c>
      <c r="C2476" s="416" t="s">
        <v>5421</v>
      </c>
      <c r="D2476" s="417">
        <v>6.3599999999999994</v>
      </c>
      <c r="E2476" s="417">
        <v>8.34</v>
      </c>
      <c r="F2476" s="417">
        <v>14.7</v>
      </c>
    </row>
    <row r="2477" spans="1:6">
      <c r="A2477" s="409"/>
      <c r="B2477" s="413" t="s">
        <v>11436</v>
      </c>
      <c r="C2477" s="411"/>
      <c r="D2477" s="418"/>
      <c r="E2477" s="418"/>
      <c r="F2477" s="418"/>
    </row>
    <row r="2478" spans="1:6" ht="30">
      <c r="A2478" s="414">
        <v>91862</v>
      </c>
      <c r="B2478" s="415" t="s">
        <v>6840</v>
      </c>
      <c r="C2478" s="416" t="s">
        <v>5421</v>
      </c>
      <c r="D2478" s="417">
        <v>8.89</v>
      </c>
      <c r="E2478" s="417">
        <v>4.7699999999999996</v>
      </c>
      <c r="F2478" s="417">
        <v>13.66</v>
      </c>
    </row>
    <row r="2479" spans="1:6" ht="30">
      <c r="A2479" s="414">
        <v>91866</v>
      </c>
      <c r="B2479" s="415" t="s">
        <v>6841</v>
      </c>
      <c r="C2479" s="416" t="s">
        <v>5421</v>
      </c>
      <c r="D2479" s="417">
        <v>7.4700000000000006</v>
      </c>
      <c r="E2479" s="417">
        <v>3.77</v>
      </c>
      <c r="F2479" s="417">
        <v>11.24</v>
      </c>
    </row>
    <row r="2480" spans="1:6" ht="30">
      <c r="A2480" s="414">
        <v>91870</v>
      </c>
      <c r="B2480" s="415" t="s">
        <v>6842</v>
      </c>
      <c r="C2480" s="416" t="s">
        <v>5421</v>
      </c>
      <c r="D2480" s="417">
        <v>8.490000000000002</v>
      </c>
      <c r="E2480" s="417">
        <v>6.72</v>
      </c>
      <c r="F2480" s="417">
        <v>15.21</v>
      </c>
    </row>
    <row r="2481" spans="1:6" ht="30">
      <c r="A2481" s="414">
        <v>91863</v>
      </c>
      <c r="B2481" s="415" t="s">
        <v>6843</v>
      </c>
      <c r="C2481" s="416" t="s">
        <v>5421</v>
      </c>
      <c r="D2481" s="417">
        <v>10.660000000000002</v>
      </c>
      <c r="E2481" s="417">
        <v>5.51</v>
      </c>
      <c r="F2481" s="417">
        <v>16.170000000000002</v>
      </c>
    </row>
    <row r="2482" spans="1:6" ht="30">
      <c r="A2482" s="414">
        <v>91867</v>
      </c>
      <c r="B2482" s="415" t="s">
        <v>6844</v>
      </c>
      <c r="C2482" s="416" t="s">
        <v>5421</v>
      </c>
      <c r="D2482" s="417">
        <v>9.2199999999999989</v>
      </c>
      <c r="E2482" s="417">
        <v>4.53</v>
      </c>
      <c r="F2482" s="417">
        <v>13.75</v>
      </c>
    </row>
    <row r="2483" spans="1:6" ht="30">
      <c r="A2483" s="414">
        <v>91871</v>
      </c>
      <c r="B2483" s="415" t="s">
        <v>6845</v>
      </c>
      <c r="C2483" s="416" t="s">
        <v>5421</v>
      </c>
      <c r="D2483" s="417">
        <v>10.259999999999998</v>
      </c>
      <c r="E2483" s="417">
        <v>7.53</v>
      </c>
      <c r="F2483" s="417">
        <v>17.79</v>
      </c>
    </row>
    <row r="2484" spans="1:6" ht="30">
      <c r="A2484" s="414">
        <v>91864</v>
      </c>
      <c r="B2484" s="415" t="s">
        <v>6846</v>
      </c>
      <c r="C2484" s="416" t="s">
        <v>5421</v>
      </c>
      <c r="D2484" s="417">
        <v>15.32</v>
      </c>
      <c r="E2484" s="417">
        <v>6.56</v>
      </c>
      <c r="F2484" s="417">
        <v>21.88</v>
      </c>
    </row>
    <row r="2485" spans="1:6" ht="30">
      <c r="A2485" s="414">
        <v>91868</v>
      </c>
      <c r="B2485" s="415" t="s">
        <v>6847</v>
      </c>
      <c r="C2485" s="416" t="s">
        <v>5421</v>
      </c>
      <c r="D2485" s="417">
        <v>13.88</v>
      </c>
      <c r="E2485" s="417">
        <v>5.58</v>
      </c>
      <c r="F2485" s="417">
        <v>19.46</v>
      </c>
    </row>
    <row r="2486" spans="1:6" ht="30">
      <c r="A2486" s="414">
        <v>91872</v>
      </c>
      <c r="B2486" s="415" t="s">
        <v>6848</v>
      </c>
      <c r="C2486" s="416" t="s">
        <v>5421</v>
      </c>
      <c r="D2486" s="417">
        <v>14.899999999999999</v>
      </c>
      <c r="E2486" s="417">
        <v>8.59</v>
      </c>
      <c r="F2486" s="417">
        <v>23.49</v>
      </c>
    </row>
    <row r="2487" spans="1:6" ht="30">
      <c r="A2487" s="414">
        <v>91865</v>
      </c>
      <c r="B2487" s="415" t="s">
        <v>6849</v>
      </c>
      <c r="C2487" s="416" t="s">
        <v>5421</v>
      </c>
      <c r="D2487" s="417">
        <v>19.68</v>
      </c>
      <c r="E2487" s="417">
        <v>7.82</v>
      </c>
      <c r="F2487" s="417">
        <v>27.5</v>
      </c>
    </row>
    <row r="2488" spans="1:6" ht="30">
      <c r="A2488" s="414">
        <v>91869</v>
      </c>
      <c r="B2488" s="415" t="s">
        <v>6850</v>
      </c>
      <c r="C2488" s="416" t="s">
        <v>5421</v>
      </c>
      <c r="D2488" s="417">
        <v>18.28</v>
      </c>
      <c r="E2488" s="417">
        <v>6.81</v>
      </c>
      <c r="F2488" s="417">
        <v>25.09</v>
      </c>
    </row>
    <row r="2489" spans="1:6" ht="30">
      <c r="A2489" s="414">
        <v>91873</v>
      </c>
      <c r="B2489" s="415" t="s">
        <v>6851</v>
      </c>
      <c r="C2489" s="416" t="s">
        <v>5421</v>
      </c>
      <c r="D2489" s="417">
        <v>19.28</v>
      </c>
      <c r="E2489" s="417">
        <v>9.7799999999999994</v>
      </c>
      <c r="F2489" s="417">
        <v>29.06</v>
      </c>
    </row>
    <row r="2490" spans="1:6" ht="30">
      <c r="A2490" s="414">
        <v>93008</v>
      </c>
      <c r="B2490" s="415" t="s">
        <v>10764</v>
      </c>
      <c r="C2490" s="416" t="s">
        <v>5421</v>
      </c>
      <c r="D2490" s="417">
        <v>20.54</v>
      </c>
      <c r="E2490" s="417">
        <v>4.96</v>
      </c>
      <c r="F2490" s="417">
        <v>25.5</v>
      </c>
    </row>
    <row r="2491" spans="1:6" ht="30">
      <c r="A2491" s="414">
        <v>93009</v>
      </c>
      <c r="B2491" s="415" t="s">
        <v>10765</v>
      </c>
      <c r="C2491" s="416" t="s">
        <v>5421</v>
      </c>
      <c r="D2491" s="417">
        <v>32.74</v>
      </c>
      <c r="E2491" s="417">
        <v>5.71</v>
      </c>
      <c r="F2491" s="417">
        <v>38.450000000000003</v>
      </c>
    </row>
    <row r="2492" spans="1:6" ht="30">
      <c r="A2492" s="414">
        <v>93010</v>
      </c>
      <c r="B2492" s="415" t="s">
        <v>10766</v>
      </c>
      <c r="C2492" s="416" t="s">
        <v>5421</v>
      </c>
      <c r="D2492" s="417">
        <v>47.239999999999995</v>
      </c>
      <c r="E2492" s="417">
        <v>6.81</v>
      </c>
      <c r="F2492" s="417">
        <v>54.05</v>
      </c>
    </row>
    <row r="2493" spans="1:6" ht="30">
      <c r="A2493" s="414">
        <v>93011</v>
      </c>
      <c r="B2493" s="415" t="s">
        <v>10767</v>
      </c>
      <c r="C2493" s="416" t="s">
        <v>5421</v>
      </c>
      <c r="D2493" s="417">
        <v>58.870000000000005</v>
      </c>
      <c r="E2493" s="417">
        <v>7.56</v>
      </c>
      <c r="F2493" s="417">
        <v>66.430000000000007</v>
      </c>
    </row>
    <row r="2494" spans="1:6" ht="30">
      <c r="A2494" s="414">
        <v>93012</v>
      </c>
      <c r="B2494" s="415" t="s">
        <v>10768</v>
      </c>
      <c r="C2494" s="416" t="s">
        <v>5421</v>
      </c>
      <c r="D2494" s="417">
        <v>91.88</v>
      </c>
      <c r="E2494" s="417">
        <v>9.42</v>
      </c>
      <c r="F2494" s="417">
        <v>101.3</v>
      </c>
    </row>
    <row r="2495" spans="1:6">
      <c r="A2495" s="409"/>
      <c r="B2495" s="413" t="s">
        <v>11437</v>
      </c>
      <c r="C2495" s="411"/>
      <c r="D2495" s="418"/>
      <c r="E2495" s="418"/>
      <c r="F2495" s="418"/>
    </row>
    <row r="2496" spans="1:6" ht="30">
      <c r="A2496" s="414">
        <v>91874</v>
      </c>
      <c r="B2496" s="415" t="s">
        <v>6852</v>
      </c>
      <c r="C2496" s="416" t="s">
        <v>5390</v>
      </c>
      <c r="D2496" s="417">
        <v>2.44</v>
      </c>
      <c r="E2496" s="417">
        <v>3.69</v>
      </c>
      <c r="F2496" s="417">
        <v>6.13</v>
      </c>
    </row>
    <row r="2497" spans="1:6" ht="30">
      <c r="A2497" s="414">
        <v>91878</v>
      </c>
      <c r="B2497" s="415" t="s">
        <v>6853</v>
      </c>
      <c r="C2497" s="416" t="s">
        <v>5390</v>
      </c>
      <c r="D2497" s="417">
        <v>2.87</v>
      </c>
      <c r="E2497" s="417">
        <v>5.01</v>
      </c>
      <c r="F2497" s="417">
        <v>7.88</v>
      </c>
    </row>
    <row r="2498" spans="1:6" ht="30">
      <c r="A2498" s="414">
        <v>91882</v>
      </c>
      <c r="B2498" s="415" t="s">
        <v>6854</v>
      </c>
      <c r="C2498" s="416" t="s">
        <v>5390</v>
      </c>
      <c r="D2498" s="417">
        <v>3.3900000000000006</v>
      </c>
      <c r="E2498" s="417">
        <v>6.34</v>
      </c>
      <c r="F2498" s="417">
        <v>9.73</v>
      </c>
    </row>
    <row r="2499" spans="1:6" ht="30">
      <c r="A2499" s="414">
        <v>91875</v>
      </c>
      <c r="B2499" s="415" t="s">
        <v>6855</v>
      </c>
      <c r="C2499" s="416" t="s">
        <v>5390</v>
      </c>
      <c r="D2499" s="417">
        <v>3.3699999999999992</v>
      </c>
      <c r="E2499" s="417">
        <v>4.75</v>
      </c>
      <c r="F2499" s="417">
        <v>8.1199999999999992</v>
      </c>
    </row>
    <row r="2500" spans="1:6" ht="30">
      <c r="A2500" s="414">
        <v>91879</v>
      </c>
      <c r="B2500" s="415" t="s">
        <v>6856</v>
      </c>
      <c r="C2500" s="416" t="s">
        <v>5390</v>
      </c>
      <c r="D2500" s="417">
        <v>3.7900000000000009</v>
      </c>
      <c r="E2500" s="417">
        <v>6.01</v>
      </c>
      <c r="F2500" s="417">
        <v>9.8000000000000007</v>
      </c>
    </row>
    <row r="2501" spans="1:6" ht="30">
      <c r="A2501" s="414">
        <v>91884</v>
      </c>
      <c r="B2501" s="415" t="s">
        <v>6857</v>
      </c>
      <c r="C2501" s="416" t="s">
        <v>5390</v>
      </c>
      <c r="D2501" s="417">
        <v>4.1900000000000004</v>
      </c>
      <c r="E2501" s="417">
        <v>7.05</v>
      </c>
      <c r="F2501" s="417">
        <v>11.24</v>
      </c>
    </row>
    <row r="2502" spans="1:6" ht="30">
      <c r="A2502" s="414">
        <v>91876</v>
      </c>
      <c r="B2502" s="415" t="s">
        <v>6858</v>
      </c>
      <c r="C2502" s="416" t="s">
        <v>5390</v>
      </c>
      <c r="D2502" s="417">
        <v>4.5200000000000005</v>
      </c>
      <c r="E2502" s="417">
        <v>6.21</v>
      </c>
      <c r="F2502" s="417">
        <v>10.73</v>
      </c>
    </row>
    <row r="2503" spans="1:6" ht="30">
      <c r="A2503" s="414">
        <v>91880</v>
      </c>
      <c r="B2503" s="415" t="s">
        <v>6859</v>
      </c>
      <c r="C2503" s="416" t="s">
        <v>5390</v>
      </c>
      <c r="D2503" s="417">
        <v>5.0100000000000007</v>
      </c>
      <c r="E2503" s="417">
        <v>7.45</v>
      </c>
      <c r="F2503" s="417">
        <v>12.46</v>
      </c>
    </row>
    <row r="2504" spans="1:6" ht="30">
      <c r="A2504" s="414">
        <v>91885</v>
      </c>
      <c r="B2504" s="415" t="s">
        <v>6860</v>
      </c>
      <c r="C2504" s="416" t="s">
        <v>5390</v>
      </c>
      <c r="D2504" s="417">
        <v>5.2000000000000011</v>
      </c>
      <c r="E2504" s="417">
        <v>8.1</v>
      </c>
      <c r="F2504" s="417">
        <v>13.3</v>
      </c>
    </row>
    <row r="2505" spans="1:6" ht="30">
      <c r="A2505" s="414">
        <v>91877</v>
      </c>
      <c r="B2505" s="415" t="s">
        <v>6861</v>
      </c>
      <c r="C2505" s="416" t="s">
        <v>5390</v>
      </c>
      <c r="D2505" s="417">
        <v>6.46</v>
      </c>
      <c r="E2505" s="417">
        <v>7.8</v>
      </c>
      <c r="F2505" s="417">
        <v>14.26</v>
      </c>
    </row>
    <row r="2506" spans="1:6" ht="30">
      <c r="A2506" s="414">
        <v>91881</v>
      </c>
      <c r="B2506" s="415" t="s">
        <v>6862</v>
      </c>
      <c r="C2506" s="416" t="s">
        <v>5390</v>
      </c>
      <c r="D2506" s="417">
        <v>6.9</v>
      </c>
      <c r="E2506" s="417">
        <v>9.1</v>
      </c>
      <c r="F2506" s="417">
        <v>16</v>
      </c>
    </row>
    <row r="2507" spans="1:6" ht="30">
      <c r="A2507" s="414">
        <v>91886</v>
      </c>
      <c r="B2507" s="415" t="s">
        <v>6863</v>
      </c>
      <c r="C2507" s="416" t="s">
        <v>5390</v>
      </c>
      <c r="D2507" s="417">
        <v>6.93</v>
      </c>
      <c r="E2507" s="417">
        <v>9.25</v>
      </c>
      <c r="F2507" s="417">
        <v>16.18</v>
      </c>
    </row>
    <row r="2508" spans="1:6" ht="30">
      <c r="A2508" s="414">
        <v>93013</v>
      </c>
      <c r="B2508" s="415" t="s">
        <v>10773</v>
      </c>
      <c r="C2508" s="416" t="s">
        <v>5390</v>
      </c>
      <c r="D2508" s="417">
        <v>8.6000000000000014</v>
      </c>
      <c r="E2508" s="417">
        <v>9.9499999999999993</v>
      </c>
      <c r="F2508" s="417">
        <v>18.55</v>
      </c>
    </row>
    <row r="2509" spans="1:6" ht="30">
      <c r="A2509" s="414">
        <v>93014</v>
      </c>
      <c r="B2509" s="415" t="s">
        <v>10774</v>
      </c>
      <c r="C2509" s="416" t="s">
        <v>5390</v>
      </c>
      <c r="D2509" s="417">
        <v>11.410000000000002</v>
      </c>
      <c r="E2509" s="417">
        <v>11.44</v>
      </c>
      <c r="F2509" s="417">
        <v>22.85</v>
      </c>
    </row>
    <row r="2510" spans="1:6" ht="30">
      <c r="A2510" s="414">
        <v>93015</v>
      </c>
      <c r="B2510" s="415" t="s">
        <v>10775</v>
      </c>
      <c r="C2510" s="416" t="s">
        <v>5390</v>
      </c>
      <c r="D2510" s="417">
        <v>21.28</v>
      </c>
      <c r="E2510" s="417">
        <v>13.65</v>
      </c>
      <c r="F2510" s="417">
        <v>34.93</v>
      </c>
    </row>
    <row r="2511" spans="1:6" ht="30">
      <c r="A2511" s="414">
        <v>93016</v>
      </c>
      <c r="B2511" s="415" t="s">
        <v>10776</v>
      </c>
      <c r="C2511" s="416" t="s">
        <v>5390</v>
      </c>
      <c r="D2511" s="417">
        <v>27.42</v>
      </c>
      <c r="E2511" s="417">
        <v>15.15</v>
      </c>
      <c r="F2511" s="417">
        <v>42.57</v>
      </c>
    </row>
    <row r="2512" spans="1:6" ht="30">
      <c r="A2512" s="414">
        <v>93017</v>
      </c>
      <c r="B2512" s="415" t="s">
        <v>10777</v>
      </c>
      <c r="C2512" s="416" t="s">
        <v>5390</v>
      </c>
      <c r="D2512" s="417">
        <v>45.449999999999989</v>
      </c>
      <c r="E2512" s="417">
        <v>18.87</v>
      </c>
      <c r="F2512" s="417">
        <v>64.319999999999993</v>
      </c>
    </row>
    <row r="2513" spans="1:6" ht="30">
      <c r="A2513" s="414">
        <v>91887</v>
      </c>
      <c r="B2513" s="415" t="s">
        <v>6864</v>
      </c>
      <c r="C2513" s="416" t="s">
        <v>5390</v>
      </c>
      <c r="D2513" s="417">
        <v>5.8400000000000007</v>
      </c>
      <c r="E2513" s="417">
        <v>5.55</v>
      </c>
      <c r="F2513" s="417">
        <v>11.39</v>
      </c>
    </row>
    <row r="2514" spans="1:6" ht="30">
      <c r="A2514" s="414">
        <v>91899</v>
      </c>
      <c r="B2514" s="415" t="s">
        <v>6865</v>
      </c>
      <c r="C2514" s="416" t="s">
        <v>5390</v>
      </c>
      <c r="D2514" s="417">
        <v>6.51</v>
      </c>
      <c r="E2514" s="417">
        <v>7.4</v>
      </c>
      <c r="F2514" s="417">
        <v>13.91</v>
      </c>
    </row>
    <row r="2515" spans="1:6" ht="30">
      <c r="A2515" s="414">
        <v>91911</v>
      </c>
      <c r="B2515" s="415" t="s">
        <v>6866</v>
      </c>
      <c r="C2515" s="416" t="s">
        <v>5390</v>
      </c>
      <c r="D2515" s="417">
        <v>7.2399999999999984</v>
      </c>
      <c r="E2515" s="417">
        <v>9.5500000000000007</v>
      </c>
      <c r="F2515" s="417">
        <v>16.79</v>
      </c>
    </row>
    <row r="2516" spans="1:6" ht="30">
      <c r="A2516" s="414">
        <v>91890</v>
      </c>
      <c r="B2516" s="415" t="s">
        <v>6867</v>
      </c>
      <c r="C2516" s="416" t="s">
        <v>5390</v>
      </c>
      <c r="D2516" s="417">
        <v>6.4299999999999988</v>
      </c>
      <c r="E2516" s="417">
        <v>7.11</v>
      </c>
      <c r="F2516" s="417">
        <v>13.54</v>
      </c>
    </row>
    <row r="2517" spans="1:6" ht="30">
      <c r="A2517" s="414">
        <v>91902</v>
      </c>
      <c r="B2517" s="415" t="s">
        <v>6868</v>
      </c>
      <c r="C2517" s="416" t="s">
        <v>5390</v>
      </c>
      <c r="D2517" s="417">
        <v>7.1099999999999994</v>
      </c>
      <c r="E2517" s="417">
        <v>8.9499999999999993</v>
      </c>
      <c r="F2517" s="417">
        <v>16.059999999999999</v>
      </c>
    </row>
    <row r="2518" spans="1:6" ht="30">
      <c r="A2518" s="414">
        <v>91914</v>
      </c>
      <c r="B2518" s="415" t="s">
        <v>6869</v>
      </c>
      <c r="C2518" s="416" t="s">
        <v>5390</v>
      </c>
      <c r="D2518" s="417">
        <v>7.6700000000000017</v>
      </c>
      <c r="E2518" s="417">
        <v>10.61</v>
      </c>
      <c r="F2518" s="417">
        <v>18.28</v>
      </c>
    </row>
    <row r="2519" spans="1:6" ht="30">
      <c r="A2519" s="414">
        <v>91893</v>
      </c>
      <c r="B2519" s="415" t="s">
        <v>6870</v>
      </c>
      <c r="C2519" s="416" t="s">
        <v>5390</v>
      </c>
      <c r="D2519" s="417">
        <v>9.23</v>
      </c>
      <c r="E2519" s="417">
        <v>9.2899999999999991</v>
      </c>
      <c r="F2519" s="417">
        <v>18.52</v>
      </c>
    </row>
    <row r="2520" spans="1:6" ht="30">
      <c r="A2520" s="414">
        <v>91905</v>
      </c>
      <c r="B2520" s="415" t="s">
        <v>6871</v>
      </c>
      <c r="C2520" s="416" t="s">
        <v>5390</v>
      </c>
      <c r="D2520" s="417">
        <v>9.9</v>
      </c>
      <c r="E2520" s="417">
        <v>11.15</v>
      </c>
      <c r="F2520" s="417">
        <v>21.05</v>
      </c>
    </row>
    <row r="2521" spans="1:6" ht="30">
      <c r="A2521" s="414">
        <v>91917</v>
      </c>
      <c r="B2521" s="415" t="s">
        <v>6872</v>
      </c>
      <c r="C2521" s="416" t="s">
        <v>5390</v>
      </c>
      <c r="D2521" s="417">
        <v>10.25</v>
      </c>
      <c r="E2521" s="417">
        <v>12.11</v>
      </c>
      <c r="F2521" s="417">
        <v>22.36</v>
      </c>
    </row>
    <row r="2522" spans="1:6" ht="30">
      <c r="A2522" s="414">
        <v>91896</v>
      </c>
      <c r="B2522" s="415" t="s">
        <v>6873</v>
      </c>
      <c r="C2522" s="416" t="s">
        <v>5390</v>
      </c>
      <c r="D2522" s="417">
        <v>10.869999999999997</v>
      </c>
      <c r="E2522" s="417">
        <v>11.71</v>
      </c>
      <c r="F2522" s="417">
        <v>22.58</v>
      </c>
    </row>
    <row r="2523" spans="1:6" ht="30">
      <c r="A2523" s="414">
        <v>91908</v>
      </c>
      <c r="B2523" s="415" t="s">
        <v>6874</v>
      </c>
      <c r="C2523" s="416" t="s">
        <v>5390</v>
      </c>
      <c r="D2523" s="417">
        <v>11.540000000000001</v>
      </c>
      <c r="E2523" s="417">
        <v>13.62</v>
      </c>
      <c r="F2523" s="417">
        <v>25.16</v>
      </c>
    </row>
    <row r="2524" spans="1:6" ht="30">
      <c r="A2524" s="414">
        <v>91920</v>
      </c>
      <c r="B2524" s="415" t="s">
        <v>6875</v>
      </c>
      <c r="C2524" s="416" t="s">
        <v>5390</v>
      </c>
      <c r="D2524" s="417">
        <v>11.62</v>
      </c>
      <c r="E2524" s="417">
        <v>13.85</v>
      </c>
      <c r="F2524" s="417">
        <v>25.47</v>
      </c>
    </row>
    <row r="2525" spans="1:6" ht="45">
      <c r="A2525" s="414">
        <v>93018</v>
      </c>
      <c r="B2525" s="415" t="s">
        <v>10778</v>
      </c>
      <c r="C2525" s="416" t="s">
        <v>5390</v>
      </c>
      <c r="D2525" s="417">
        <v>13.43</v>
      </c>
      <c r="E2525" s="417">
        <v>14.93</v>
      </c>
      <c r="F2525" s="417">
        <v>28.36</v>
      </c>
    </row>
    <row r="2526" spans="1:6" ht="45">
      <c r="A2526" s="414">
        <v>93020</v>
      </c>
      <c r="B2526" s="415" t="s">
        <v>10779</v>
      </c>
      <c r="C2526" s="416" t="s">
        <v>5390</v>
      </c>
      <c r="D2526" s="417">
        <v>19.360000000000003</v>
      </c>
      <c r="E2526" s="417">
        <v>17.13</v>
      </c>
      <c r="F2526" s="417">
        <v>36.49</v>
      </c>
    </row>
    <row r="2527" spans="1:6" ht="45">
      <c r="A2527" s="414">
        <v>93022</v>
      </c>
      <c r="B2527" s="415" t="s">
        <v>10780</v>
      </c>
      <c r="C2527" s="416" t="s">
        <v>5390</v>
      </c>
      <c r="D2527" s="417">
        <v>41.17</v>
      </c>
      <c r="E2527" s="417">
        <v>20.48</v>
      </c>
      <c r="F2527" s="417">
        <v>61.65</v>
      </c>
    </row>
    <row r="2528" spans="1:6" ht="45">
      <c r="A2528" s="414">
        <v>93024</v>
      </c>
      <c r="B2528" s="415" t="s">
        <v>10781</v>
      </c>
      <c r="C2528" s="416" t="s">
        <v>5390</v>
      </c>
      <c r="D2528" s="417">
        <v>42.010000000000005</v>
      </c>
      <c r="E2528" s="417">
        <v>22.72</v>
      </c>
      <c r="F2528" s="417">
        <v>64.73</v>
      </c>
    </row>
    <row r="2529" spans="1:6" ht="45">
      <c r="A2529" s="414">
        <v>93026</v>
      </c>
      <c r="B2529" s="415" t="s">
        <v>10782</v>
      </c>
      <c r="C2529" s="416" t="s">
        <v>5390</v>
      </c>
      <c r="D2529" s="417">
        <v>78.25</v>
      </c>
      <c r="E2529" s="417">
        <v>28.31</v>
      </c>
      <c r="F2529" s="417">
        <v>106.56</v>
      </c>
    </row>
    <row r="2530" spans="1:6" ht="30">
      <c r="A2530" s="414">
        <v>97559</v>
      </c>
      <c r="B2530" s="415" t="s">
        <v>6876</v>
      </c>
      <c r="C2530" s="416" t="s">
        <v>5390</v>
      </c>
      <c r="D2530" s="417">
        <v>6.11</v>
      </c>
      <c r="E2530" s="417">
        <v>7.11</v>
      </c>
      <c r="F2530" s="417">
        <v>13.22</v>
      </c>
    </row>
    <row r="2531" spans="1:6" ht="30">
      <c r="A2531" s="414">
        <v>97562</v>
      </c>
      <c r="B2531" s="415" t="s">
        <v>6877</v>
      </c>
      <c r="C2531" s="416" t="s">
        <v>5390</v>
      </c>
      <c r="D2531" s="417">
        <v>6.7900000000000009</v>
      </c>
      <c r="E2531" s="417">
        <v>8.9499999999999993</v>
      </c>
      <c r="F2531" s="417">
        <v>15.74</v>
      </c>
    </row>
    <row r="2532" spans="1:6" ht="30">
      <c r="A2532" s="414">
        <v>97564</v>
      </c>
      <c r="B2532" s="415" t="s">
        <v>6878</v>
      </c>
      <c r="C2532" s="416" t="s">
        <v>5390</v>
      </c>
      <c r="D2532" s="417">
        <v>7.3500000000000014</v>
      </c>
      <c r="E2532" s="417">
        <v>10.61</v>
      </c>
      <c r="F2532" s="417">
        <v>17.96</v>
      </c>
    </row>
    <row r="2533" spans="1:6" ht="30">
      <c r="A2533" s="414">
        <v>91895</v>
      </c>
      <c r="B2533" s="415" t="s">
        <v>6879</v>
      </c>
      <c r="C2533" s="416" t="s">
        <v>5390</v>
      </c>
      <c r="D2533" s="417">
        <v>12.120000000000001</v>
      </c>
      <c r="E2533" s="417">
        <v>9.27</v>
      </c>
      <c r="F2533" s="417">
        <v>21.39</v>
      </c>
    </row>
    <row r="2534" spans="1:6" ht="30">
      <c r="A2534" s="414">
        <v>91907</v>
      </c>
      <c r="B2534" s="415" t="s">
        <v>6880</v>
      </c>
      <c r="C2534" s="416" t="s">
        <v>5390</v>
      </c>
      <c r="D2534" s="417">
        <v>12.790000000000001</v>
      </c>
      <c r="E2534" s="417">
        <v>11.13</v>
      </c>
      <c r="F2534" s="417">
        <v>23.92</v>
      </c>
    </row>
    <row r="2535" spans="1:6" ht="30">
      <c r="A2535" s="414">
        <v>91919</v>
      </c>
      <c r="B2535" s="415" t="s">
        <v>6881</v>
      </c>
      <c r="C2535" s="416" t="s">
        <v>5390</v>
      </c>
      <c r="D2535" s="417">
        <v>13.14</v>
      </c>
      <c r="E2535" s="417">
        <v>12.09</v>
      </c>
      <c r="F2535" s="417">
        <v>25.23</v>
      </c>
    </row>
    <row r="2536" spans="1:6" ht="30">
      <c r="A2536" s="414">
        <v>91889</v>
      </c>
      <c r="B2536" s="415" t="s">
        <v>6882</v>
      </c>
      <c r="C2536" s="416" t="s">
        <v>5390</v>
      </c>
      <c r="D2536" s="417">
        <v>5.410000000000001</v>
      </c>
      <c r="E2536" s="417">
        <v>5.56</v>
      </c>
      <c r="F2536" s="417">
        <v>10.97</v>
      </c>
    </row>
    <row r="2537" spans="1:6" ht="30">
      <c r="A2537" s="414">
        <v>91901</v>
      </c>
      <c r="B2537" s="415" t="s">
        <v>6883</v>
      </c>
      <c r="C2537" s="416" t="s">
        <v>5390</v>
      </c>
      <c r="D2537" s="417">
        <v>6.09</v>
      </c>
      <c r="E2537" s="417">
        <v>7.4</v>
      </c>
      <c r="F2537" s="417">
        <v>13.49</v>
      </c>
    </row>
    <row r="2538" spans="1:6" ht="30">
      <c r="A2538" s="414">
        <v>91913</v>
      </c>
      <c r="B2538" s="415" t="s">
        <v>6884</v>
      </c>
      <c r="C2538" s="416" t="s">
        <v>5390</v>
      </c>
      <c r="D2538" s="417">
        <v>6.82</v>
      </c>
      <c r="E2538" s="417">
        <v>9.5500000000000007</v>
      </c>
      <c r="F2538" s="417">
        <v>16.37</v>
      </c>
    </row>
    <row r="2539" spans="1:6" ht="30">
      <c r="A2539" s="414">
        <v>91892</v>
      </c>
      <c r="B2539" s="415" t="s">
        <v>6885</v>
      </c>
      <c r="C2539" s="416" t="s">
        <v>5390</v>
      </c>
      <c r="D2539" s="417">
        <v>9.2800000000000011</v>
      </c>
      <c r="E2539" s="417">
        <v>7.09</v>
      </c>
      <c r="F2539" s="417">
        <v>16.37</v>
      </c>
    </row>
    <row r="2540" spans="1:6" ht="30">
      <c r="A2540" s="414">
        <v>91904</v>
      </c>
      <c r="B2540" s="415" t="s">
        <v>6886</v>
      </c>
      <c r="C2540" s="416" t="s">
        <v>5390</v>
      </c>
      <c r="D2540" s="417">
        <v>9.9500000000000011</v>
      </c>
      <c r="E2540" s="417">
        <v>8.94</v>
      </c>
      <c r="F2540" s="417">
        <v>18.89</v>
      </c>
    </row>
    <row r="2541" spans="1:6" ht="30">
      <c r="A2541" s="414">
        <v>91916</v>
      </c>
      <c r="B2541" s="415" t="s">
        <v>6887</v>
      </c>
      <c r="C2541" s="416" t="s">
        <v>5390</v>
      </c>
      <c r="D2541" s="417">
        <v>10.5</v>
      </c>
      <c r="E2541" s="417">
        <v>10.61</v>
      </c>
      <c r="F2541" s="417">
        <v>21.11</v>
      </c>
    </row>
    <row r="2542" spans="1:6" ht="30">
      <c r="A2542" s="414">
        <v>91898</v>
      </c>
      <c r="B2542" s="415" t="s">
        <v>6888</v>
      </c>
      <c r="C2542" s="416" t="s">
        <v>5390</v>
      </c>
      <c r="D2542" s="417">
        <v>13.97</v>
      </c>
      <c r="E2542" s="417">
        <v>11.69</v>
      </c>
      <c r="F2542" s="417">
        <v>25.66</v>
      </c>
    </row>
    <row r="2543" spans="1:6" ht="30">
      <c r="A2543" s="414">
        <v>91910</v>
      </c>
      <c r="B2543" s="415" t="s">
        <v>6889</v>
      </c>
      <c r="C2543" s="416" t="s">
        <v>5390</v>
      </c>
      <c r="D2543" s="417">
        <v>14.629999999999999</v>
      </c>
      <c r="E2543" s="417">
        <v>13.61</v>
      </c>
      <c r="F2543" s="417">
        <v>28.24</v>
      </c>
    </row>
    <row r="2544" spans="1:6" ht="30">
      <c r="A2544" s="414">
        <v>91922</v>
      </c>
      <c r="B2544" s="415" t="s">
        <v>6890</v>
      </c>
      <c r="C2544" s="416" t="s">
        <v>5390</v>
      </c>
      <c r="D2544" s="417">
        <v>14.72</v>
      </c>
      <c r="E2544" s="417">
        <v>13.83</v>
      </c>
      <c r="F2544" s="417">
        <v>28.55</v>
      </c>
    </row>
    <row r="2545" spans="1:6">
      <c r="A2545" s="409"/>
      <c r="B2545" s="413" t="s">
        <v>11438</v>
      </c>
      <c r="C2545" s="411"/>
      <c r="D2545" s="423"/>
      <c r="E2545" s="423"/>
      <c r="F2545" s="423"/>
    </row>
    <row r="2546" spans="1:6">
      <c r="A2546" s="409"/>
      <c r="B2546" s="413" t="s">
        <v>11439</v>
      </c>
      <c r="C2546" s="411"/>
      <c r="D2546" s="418"/>
      <c r="E2546" s="418"/>
      <c r="F2546" s="418"/>
    </row>
    <row r="2547" spans="1:6" ht="30">
      <c r="A2547" s="414">
        <v>95726</v>
      </c>
      <c r="B2547" s="415" t="s">
        <v>12121</v>
      </c>
      <c r="C2547" s="416" t="s">
        <v>5421</v>
      </c>
      <c r="D2547" s="417">
        <v>6.43</v>
      </c>
      <c r="E2547" s="417">
        <v>4.74</v>
      </c>
      <c r="F2547" s="417">
        <v>11.17</v>
      </c>
    </row>
    <row r="2548" spans="1:6" ht="30">
      <c r="A2548" s="414">
        <v>95727</v>
      </c>
      <c r="B2548" s="415" t="s">
        <v>12122</v>
      </c>
      <c r="C2548" s="416" t="s">
        <v>5421</v>
      </c>
      <c r="D2548" s="417">
        <v>8.26</v>
      </c>
      <c r="E2548" s="417">
        <v>7.32</v>
      </c>
      <c r="F2548" s="417">
        <v>15.58</v>
      </c>
    </row>
    <row r="2549" spans="1:6" ht="30">
      <c r="A2549" s="414">
        <v>95728</v>
      </c>
      <c r="B2549" s="415" t="s">
        <v>12123</v>
      </c>
      <c r="C2549" s="416" t="s">
        <v>5421</v>
      </c>
      <c r="D2549" s="417">
        <v>12.040000000000001</v>
      </c>
      <c r="E2549" s="417">
        <v>10.9</v>
      </c>
      <c r="F2549" s="417">
        <v>22.94</v>
      </c>
    </row>
    <row r="2550" spans="1:6">
      <c r="A2550" s="409"/>
      <c r="B2550" s="413" t="s">
        <v>11440</v>
      </c>
      <c r="C2550" s="411"/>
      <c r="D2550" s="418"/>
      <c r="E2550" s="418"/>
      <c r="F2550" s="418"/>
    </row>
    <row r="2551" spans="1:6" ht="30">
      <c r="A2551" s="414">
        <v>90462</v>
      </c>
      <c r="B2551" s="415" t="s">
        <v>6891</v>
      </c>
      <c r="C2551" s="416" t="s">
        <v>5421</v>
      </c>
      <c r="D2551" s="417">
        <v>1.37</v>
      </c>
      <c r="E2551" s="417">
        <v>0.4</v>
      </c>
      <c r="F2551" s="417">
        <v>1.77</v>
      </c>
    </row>
    <row r="2552" spans="1:6" ht="30">
      <c r="A2552" s="414">
        <v>90463</v>
      </c>
      <c r="B2552" s="415" t="s">
        <v>6892</v>
      </c>
      <c r="C2552" s="416" t="s">
        <v>5421</v>
      </c>
      <c r="D2552" s="417">
        <v>1.1000000000000001</v>
      </c>
      <c r="E2552" s="417">
        <v>0.45</v>
      </c>
      <c r="F2552" s="417">
        <v>1.55</v>
      </c>
    </row>
    <row r="2553" spans="1:6" ht="30">
      <c r="A2553" s="414">
        <v>90460</v>
      </c>
      <c r="B2553" s="415" t="s">
        <v>6893</v>
      </c>
      <c r="C2553" s="416" t="s">
        <v>5421</v>
      </c>
      <c r="D2553" s="417">
        <v>11.43</v>
      </c>
      <c r="E2553" s="417">
        <v>1.46</v>
      </c>
      <c r="F2553" s="417">
        <v>12.89</v>
      </c>
    </row>
    <row r="2554" spans="1:6" ht="30">
      <c r="A2554" s="414">
        <v>90461</v>
      </c>
      <c r="B2554" s="415" t="s">
        <v>6894</v>
      </c>
      <c r="C2554" s="416" t="s">
        <v>5421</v>
      </c>
      <c r="D2554" s="417">
        <v>6.6999999999999993</v>
      </c>
      <c r="E2554" s="417">
        <v>1.66</v>
      </c>
      <c r="F2554" s="417">
        <v>8.36</v>
      </c>
    </row>
    <row r="2555" spans="1:6" ht="30">
      <c r="A2555" s="414">
        <v>96559</v>
      </c>
      <c r="B2555" s="415" t="s">
        <v>6895</v>
      </c>
      <c r="C2555" s="416" t="s">
        <v>98</v>
      </c>
      <c r="D2555" s="417">
        <v>31.7</v>
      </c>
      <c r="E2555" s="417">
        <v>4.2</v>
      </c>
      <c r="F2555" s="417">
        <v>35.9</v>
      </c>
    </row>
    <row r="2556" spans="1:6" ht="30">
      <c r="A2556" s="414">
        <v>96560</v>
      </c>
      <c r="B2556" s="415" t="s">
        <v>6896</v>
      </c>
      <c r="C2556" s="416" t="s">
        <v>98</v>
      </c>
      <c r="D2556" s="417">
        <v>19.89</v>
      </c>
      <c r="E2556" s="417">
        <v>4.16</v>
      </c>
      <c r="F2556" s="417">
        <v>24.05</v>
      </c>
    </row>
    <row r="2557" spans="1:6" ht="30">
      <c r="A2557" s="414">
        <v>96561</v>
      </c>
      <c r="B2557" s="415" t="s">
        <v>6897</v>
      </c>
      <c r="C2557" s="416" t="s">
        <v>98</v>
      </c>
      <c r="D2557" s="417">
        <v>15.14</v>
      </c>
      <c r="E2557" s="417">
        <v>2.2999999999999998</v>
      </c>
      <c r="F2557" s="417">
        <v>17.440000000000001</v>
      </c>
    </row>
    <row r="2558" spans="1:6" ht="45">
      <c r="A2558" s="414">
        <v>96562</v>
      </c>
      <c r="B2558" s="415" t="s">
        <v>6898</v>
      </c>
      <c r="C2558" s="416" t="s">
        <v>5421</v>
      </c>
      <c r="D2558" s="417">
        <v>18.09</v>
      </c>
      <c r="E2558" s="417">
        <v>4.38</v>
      </c>
      <c r="F2558" s="417">
        <v>22.47</v>
      </c>
    </row>
    <row r="2559" spans="1:6" ht="45">
      <c r="A2559" s="414">
        <v>96563</v>
      </c>
      <c r="B2559" s="415" t="s">
        <v>10928</v>
      </c>
      <c r="C2559" s="416" t="s">
        <v>5421</v>
      </c>
      <c r="D2559" s="417">
        <v>23.63</v>
      </c>
      <c r="E2559" s="417">
        <v>4.37</v>
      </c>
      <c r="F2559" s="417">
        <v>28</v>
      </c>
    </row>
    <row r="2560" spans="1:6">
      <c r="A2560" s="409"/>
      <c r="B2560" s="413" t="s">
        <v>11441</v>
      </c>
      <c r="C2560" s="411"/>
      <c r="D2560" s="418"/>
      <c r="E2560" s="418"/>
      <c r="F2560" s="418"/>
    </row>
    <row r="2561" spans="1:6">
      <c r="A2561" s="409"/>
      <c r="B2561" s="413" t="s">
        <v>11442</v>
      </c>
      <c r="C2561" s="411"/>
      <c r="D2561" s="418"/>
      <c r="E2561" s="418"/>
      <c r="F2561" s="418"/>
    </row>
    <row r="2562" spans="1:6">
      <c r="A2562" s="409"/>
      <c r="B2562" s="413" t="s">
        <v>11443</v>
      </c>
      <c r="C2562" s="411"/>
      <c r="D2562" s="418"/>
      <c r="E2562" s="418"/>
      <c r="F2562" s="418"/>
    </row>
    <row r="2563" spans="1:6">
      <c r="A2563" s="409"/>
      <c r="B2563" s="413" t="s">
        <v>11444</v>
      </c>
      <c r="C2563" s="411"/>
      <c r="D2563" s="418"/>
      <c r="E2563" s="418"/>
      <c r="F2563" s="418"/>
    </row>
    <row r="2564" spans="1:6">
      <c r="A2564" s="409"/>
      <c r="B2564" s="413" t="s">
        <v>11445</v>
      </c>
      <c r="C2564" s="411"/>
      <c r="D2564" s="418"/>
      <c r="E2564" s="418"/>
      <c r="F2564" s="418"/>
    </row>
    <row r="2565" spans="1:6">
      <c r="A2565" s="409"/>
      <c r="B2565" s="413" t="s">
        <v>11446</v>
      </c>
      <c r="C2565" s="411"/>
      <c r="D2565" s="418"/>
      <c r="E2565" s="418"/>
      <c r="F2565" s="418"/>
    </row>
    <row r="2566" spans="1:6">
      <c r="A2566" s="409"/>
      <c r="B2566" s="413" t="s">
        <v>11447</v>
      </c>
      <c r="C2566" s="411"/>
      <c r="D2566" s="418"/>
      <c r="E2566" s="418"/>
      <c r="F2566" s="418"/>
    </row>
    <row r="2567" spans="1:6">
      <c r="A2567" s="409"/>
      <c r="B2567" s="413" t="s">
        <v>11448</v>
      </c>
      <c r="C2567" s="411"/>
      <c r="D2567" s="418"/>
      <c r="E2567" s="418"/>
      <c r="F2567" s="418"/>
    </row>
    <row r="2568" spans="1:6" ht="15.75">
      <c r="A2568" s="409"/>
      <c r="B2568" s="410" t="s">
        <v>11449</v>
      </c>
      <c r="C2568" s="411"/>
      <c r="D2568" s="418"/>
      <c r="E2568" s="418"/>
      <c r="F2568" s="418"/>
    </row>
    <row r="2569" spans="1:6">
      <c r="A2569" s="409"/>
      <c r="B2569" s="413" t="s">
        <v>11450</v>
      </c>
      <c r="C2569" s="411"/>
      <c r="D2569" s="418"/>
      <c r="E2569" s="418"/>
      <c r="F2569" s="418"/>
    </row>
    <row r="2570" spans="1:6">
      <c r="A2570" s="409"/>
      <c r="B2570" s="413" t="s">
        <v>11451</v>
      </c>
      <c r="C2570" s="411"/>
      <c r="D2570" s="418"/>
      <c r="E2570" s="418"/>
      <c r="F2570" s="418"/>
    </row>
    <row r="2571" spans="1:6" ht="30">
      <c r="A2571" s="414">
        <v>97886</v>
      </c>
      <c r="B2571" s="415" t="s">
        <v>6899</v>
      </c>
      <c r="C2571" s="416" t="s">
        <v>5390</v>
      </c>
      <c r="D2571" s="417">
        <v>91.65000000000002</v>
      </c>
      <c r="E2571" s="417">
        <v>86.21</v>
      </c>
      <c r="F2571" s="417">
        <v>177.86</v>
      </c>
    </row>
    <row r="2572" spans="1:6" ht="30">
      <c r="A2572" s="414">
        <v>97887</v>
      </c>
      <c r="B2572" s="415" t="s">
        <v>6900</v>
      </c>
      <c r="C2572" s="416" t="s">
        <v>5390</v>
      </c>
      <c r="D2572" s="417">
        <v>145.52000000000004</v>
      </c>
      <c r="E2572" s="417">
        <v>135.13999999999999</v>
      </c>
      <c r="F2572" s="417">
        <v>280.66000000000003</v>
      </c>
    </row>
    <row r="2573" spans="1:6" ht="30">
      <c r="A2573" s="414">
        <v>97888</v>
      </c>
      <c r="B2573" s="415" t="s">
        <v>6901</v>
      </c>
      <c r="C2573" s="416" t="s">
        <v>5390</v>
      </c>
      <c r="D2573" s="417">
        <v>289.29999999999995</v>
      </c>
      <c r="E2573" s="417">
        <v>251.96</v>
      </c>
      <c r="F2573" s="417">
        <v>541.26</v>
      </c>
    </row>
    <row r="2574" spans="1:6" ht="30">
      <c r="A2574" s="414">
        <v>97889</v>
      </c>
      <c r="B2574" s="415" t="s">
        <v>6902</v>
      </c>
      <c r="C2574" s="416" t="s">
        <v>5390</v>
      </c>
      <c r="D2574" s="417">
        <v>390.09999999999997</v>
      </c>
      <c r="E2574" s="417">
        <v>342.82</v>
      </c>
      <c r="F2574" s="417">
        <v>732.92</v>
      </c>
    </row>
    <row r="2575" spans="1:6" ht="30">
      <c r="A2575" s="414">
        <v>97890</v>
      </c>
      <c r="B2575" s="415" t="s">
        <v>6903</v>
      </c>
      <c r="C2575" s="416" t="s">
        <v>5390</v>
      </c>
      <c r="D2575" s="417">
        <v>473.17</v>
      </c>
      <c r="E2575" s="417">
        <v>349.71</v>
      </c>
      <c r="F2575" s="417">
        <v>822.88</v>
      </c>
    </row>
    <row r="2576" spans="1:6" ht="30">
      <c r="A2576" s="414">
        <v>97891</v>
      </c>
      <c r="B2576" s="415" t="s">
        <v>6904</v>
      </c>
      <c r="C2576" s="416" t="s">
        <v>5390</v>
      </c>
      <c r="D2576" s="417">
        <v>103.82000000000001</v>
      </c>
      <c r="E2576" s="417">
        <v>105.49</v>
      </c>
      <c r="F2576" s="417">
        <v>209.31</v>
      </c>
    </row>
    <row r="2577" spans="1:6" ht="30">
      <c r="A2577" s="414">
        <v>97892</v>
      </c>
      <c r="B2577" s="415" t="s">
        <v>6905</v>
      </c>
      <c r="C2577" s="416" t="s">
        <v>5390</v>
      </c>
      <c r="D2577" s="417">
        <v>201.21</v>
      </c>
      <c r="E2577" s="417">
        <v>189.22</v>
      </c>
      <c r="F2577" s="417">
        <v>390.43</v>
      </c>
    </row>
    <row r="2578" spans="1:6" ht="30">
      <c r="A2578" s="414">
        <v>97893</v>
      </c>
      <c r="B2578" s="415" t="s">
        <v>6906</v>
      </c>
      <c r="C2578" s="416" t="s">
        <v>5390</v>
      </c>
      <c r="D2578" s="417">
        <v>277.69999999999993</v>
      </c>
      <c r="E2578" s="417">
        <v>262.85000000000002</v>
      </c>
      <c r="F2578" s="417">
        <v>540.54999999999995</v>
      </c>
    </row>
    <row r="2579" spans="1:6" ht="30">
      <c r="A2579" s="414">
        <v>97894</v>
      </c>
      <c r="B2579" s="415" t="s">
        <v>6907</v>
      </c>
      <c r="C2579" s="416" t="s">
        <v>5390</v>
      </c>
      <c r="D2579" s="417">
        <v>337.03</v>
      </c>
      <c r="E2579" s="417">
        <v>252.74</v>
      </c>
      <c r="F2579" s="417">
        <v>589.77</v>
      </c>
    </row>
    <row r="2580" spans="1:6" ht="30">
      <c r="A2580" s="414">
        <v>97881</v>
      </c>
      <c r="B2580" s="415" t="s">
        <v>6908</v>
      </c>
      <c r="C2580" s="416" t="s">
        <v>5390</v>
      </c>
      <c r="D2580" s="417">
        <v>84.95</v>
      </c>
      <c r="E2580" s="417">
        <v>23.25</v>
      </c>
      <c r="F2580" s="417">
        <v>108.2</v>
      </c>
    </row>
    <row r="2581" spans="1:6" ht="30">
      <c r="A2581" s="414">
        <v>97882</v>
      </c>
      <c r="B2581" s="415" t="s">
        <v>6909</v>
      </c>
      <c r="C2581" s="416" t="s">
        <v>5390</v>
      </c>
      <c r="D2581" s="417">
        <v>135.29</v>
      </c>
      <c r="E2581" s="417">
        <v>33.21</v>
      </c>
      <c r="F2581" s="417">
        <v>168.5</v>
      </c>
    </row>
    <row r="2582" spans="1:6" ht="30">
      <c r="A2582" s="414">
        <v>97883</v>
      </c>
      <c r="B2582" s="415" t="s">
        <v>6910</v>
      </c>
      <c r="C2582" s="416" t="s">
        <v>5390</v>
      </c>
      <c r="D2582" s="417">
        <v>267.21000000000004</v>
      </c>
      <c r="E2582" s="417">
        <v>57.72</v>
      </c>
      <c r="F2582" s="417">
        <v>324.93</v>
      </c>
    </row>
    <row r="2583" spans="1:6" ht="30">
      <c r="A2583" s="414">
        <v>97884</v>
      </c>
      <c r="B2583" s="415" t="s">
        <v>6911</v>
      </c>
      <c r="C2583" s="416" t="s">
        <v>5390</v>
      </c>
      <c r="D2583" s="417">
        <v>530.52</v>
      </c>
      <c r="E2583" s="417">
        <v>96.74</v>
      </c>
      <c r="F2583" s="417">
        <v>627.26</v>
      </c>
    </row>
    <row r="2584" spans="1:6" ht="30">
      <c r="A2584" s="414">
        <v>97885</v>
      </c>
      <c r="B2584" s="415" t="s">
        <v>6912</v>
      </c>
      <c r="C2584" s="416" t="s">
        <v>5390</v>
      </c>
      <c r="D2584" s="417">
        <v>825.66000000000008</v>
      </c>
      <c r="E2584" s="417">
        <v>131.03</v>
      </c>
      <c r="F2584" s="417">
        <v>956.69</v>
      </c>
    </row>
    <row r="2585" spans="1:6">
      <c r="A2585" s="409"/>
      <c r="B2585" s="413" t="s">
        <v>11452</v>
      </c>
      <c r="C2585" s="411"/>
      <c r="D2585" s="418"/>
      <c r="E2585" s="418"/>
      <c r="F2585" s="418"/>
    </row>
    <row r="2586" spans="1:6">
      <c r="A2586" s="409"/>
      <c r="B2586" s="413" t="s">
        <v>6913</v>
      </c>
      <c r="C2586" s="411"/>
      <c r="D2586" s="418"/>
      <c r="E2586" s="418"/>
      <c r="F2586" s="418"/>
    </row>
    <row r="2587" spans="1:6" ht="30">
      <c r="A2587" s="414">
        <v>100556</v>
      </c>
      <c r="B2587" s="415" t="s">
        <v>6914</v>
      </c>
      <c r="C2587" s="416" t="s">
        <v>5390</v>
      </c>
      <c r="D2587" s="417">
        <v>36.31</v>
      </c>
      <c r="E2587" s="417">
        <v>15.32</v>
      </c>
      <c r="F2587" s="417">
        <v>51.63</v>
      </c>
    </row>
    <row r="2588" spans="1:6" ht="30">
      <c r="A2588" s="414">
        <v>100557</v>
      </c>
      <c r="B2588" s="415" t="s">
        <v>6915</v>
      </c>
      <c r="C2588" s="416" t="s">
        <v>5390</v>
      </c>
      <c r="D2588" s="417">
        <v>593.15</v>
      </c>
      <c r="E2588" s="417">
        <v>45.78</v>
      </c>
      <c r="F2588" s="417">
        <v>638.92999999999995</v>
      </c>
    </row>
    <row r="2589" spans="1:6" ht="30">
      <c r="A2589" s="414">
        <v>101795</v>
      </c>
      <c r="B2589" s="415" t="s">
        <v>6916</v>
      </c>
      <c r="C2589" s="416" t="s">
        <v>5390</v>
      </c>
      <c r="D2589" s="417">
        <v>348.43999999999994</v>
      </c>
      <c r="E2589" s="417">
        <v>235.74</v>
      </c>
      <c r="F2589" s="417">
        <v>584.17999999999995</v>
      </c>
    </row>
    <row r="2590" spans="1:6" ht="30">
      <c r="A2590" s="414">
        <v>101798</v>
      </c>
      <c r="B2590" s="415" t="s">
        <v>10795</v>
      </c>
      <c r="C2590" s="416" t="s">
        <v>5390</v>
      </c>
      <c r="D2590" s="417">
        <v>361.41</v>
      </c>
      <c r="E2590" s="417">
        <v>38.950000000000003</v>
      </c>
      <c r="F2590" s="417">
        <v>400.36</v>
      </c>
    </row>
    <row r="2591" spans="1:6" ht="30">
      <c r="A2591" s="414">
        <v>101799</v>
      </c>
      <c r="B2591" s="415" t="s">
        <v>6917</v>
      </c>
      <c r="C2591" s="416" t="s">
        <v>5390</v>
      </c>
      <c r="D2591" s="417">
        <v>902.68000000000006</v>
      </c>
      <c r="E2591" s="417">
        <v>64.290000000000006</v>
      </c>
      <c r="F2591" s="417">
        <v>966.97</v>
      </c>
    </row>
    <row r="2592" spans="1:6">
      <c r="A2592" s="409"/>
      <c r="B2592" s="413" t="s">
        <v>11453</v>
      </c>
      <c r="C2592" s="411"/>
      <c r="D2592" s="418"/>
      <c r="E2592" s="418"/>
      <c r="F2592" s="418"/>
    </row>
    <row r="2593" spans="1:6" ht="30">
      <c r="A2593" s="414">
        <v>95777</v>
      </c>
      <c r="B2593" s="415" t="s">
        <v>12125</v>
      </c>
      <c r="C2593" s="416" t="s">
        <v>5390</v>
      </c>
      <c r="D2593" s="417">
        <v>17.910000000000004</v>
      </c>
      <c r="E2593" s="417">
        <v>10.19</v>
      </c>
      <c r="F2593" s="417">
        <v>28.1</v>
      </c>
    </row>
    <row r="2594" spans="1:6" ht="30">
      <c r="A2594" s="414">
        <v>95778</v>
      </c>
      <c r="B2594" s="415" t="s">
        <v>12126</v>
      </c>
      <c r="C2594" s="416" t="s">
        <v>5390</v>
      </c>
      <c r="D2594" s="417">
        <v>19.399999999999999</v>
      </c>
      <c r="E2594" s="417">
        <v>12.07</v>
      </c>
      <c r="F2594" s="417">
        <v>31.47</v>
      </c>
    </row>
    <row r="2595" spans="1:6" ht="30">
      <c r="A2595" s="414">
        <v>95779</v>
      </c>
      <c r="B2595" s="415" t="s">
        <v>12127</v>
      </c>
      <c r="C2595" s="416" t="s">
        <v>5390</v>
      </c>
      <c r="D2595" s="417">
        <v>15.99</v>
      </c>
      <c r="E2595" s="417">
        <v>10.19</v>
      </c>
      <c r="F2595" s="417">
        <v>26.18</v>
      </c>
    </row>
    <row r="2596" spans="1:6" ht="30">
      <c r="A2596" s="414">
        <v>95787</v>
      </c>
      <c r="B2596" s="415" t="s">
        <v>12132</v>
      </c>
      <c r="C2596" s="416" t="s">
        <v>5390</v>
      </c>
      <c r="D2596" s="417">
        <v>17.72</v>
      </c>
      <c r="E2596" s="417">
        <v>13.97</v>
      </c>
      <c r="F2596" s="417">
        <v>31.69</v>
      </c>
    </row>
    <row r="2597" spans="1:6" ht="30">
      <c r="A2597" s="414">
        <v>95795</v>
      </c>
      <c r="B2597" s="415" t="s">
        <v>12135</v>
      </c>
      <c r="C2597" s="416" t="s">
        <v>5390</v>
      </c>
      <c r="D2597" s="417">
        <v>20.230000000000004</v>
      </c>
      <c r="E2597" s="417">
        <v>15.87</v>
      </c>
      <c r="F2597" s="417">
        <v>36.1</v>
      </c>
    </row>
    <row r="2598" spans="1:6" ht="30">
      <c r="A2598" s="414">
        <v>95801</v>
      </c>
      <c r="B2598" s="415" t="s">
        <v>12138</v>
      </c>
      <c r="C2598" s="416" t="s">
        <v>5390</v>
      </c>
      <c r="D2598" s="417">
        <v>25.349999999999998</v>
      </c>
      <c r="E2598" s="417">
        <v>17.760000000000002</v>
      </c>
      <c r="F2598" s="417">
        <v>43.11</v>
      </c>
    </row>
    <row r="2599" spans="1:6" ht="30">
      <c r="A2599" s="414">
        <v>95780</v>
      </c>
      <c r="B2599" s="415" t="s">
        <v>12128</v>
      </c>
      <c r="C2599" s="416" t="s">
        <v>5390</v>
      </c>
      <c r="D2599" s="417">
        <v>22.12</v>
      </c>
      <c r="E2599" s="417">
        <v>11.3</v>
      </c>
      <c r="F2599" s="417">
        <v>33.42</v>
      </c>
    </row>
    <row r="2600" spans="1:6" ht="30">
      <c r="A2600" s="414">
        <v>95781</v>
      </c>
      <c r="B2600" s="415" t="s">
        <v>12129</v>
      </c>
      <c r="C2600" s="416" t="s">
        <v>5390</v>
      </c>
      <c r="D2600" s="417">
        <v>23.77</v>
      </c>
      <c r="E2600" s="417">
        <v>14.3</v>
      </c>
      <c r="F2600" s="417">
        <v>38.07</v>
      </c>
    </row>
    <row r="2601" spans="1:6" ht="30">
      <c r="A2601" s="414">
        <v>95782</v>
      </c>
      <c r="B2601" s="415" t="s">
        <v>12130</v>
      </c>
      <c r="C2601" s="416" t="s">
        <v>5390</v>
      </c>
      <c r="D2601" s="417">
        <v>24.33</v>
      </c>
      <c r="E2601" s="417">
        <v>11.29</v>
      </c>
      <c r="F2601" s="417">
        <v>35.619999999999997</v>
      </c>
    </row>
    <row r="2602" spans="1:6" ht="30">
      <c r="A2602" s="414">
        <v>95789</v>
      </c>
      <c r="B2602" s="415" t="s">
        <v>12133</v>
      </c>
      <c r="C2602" s="416" t="s">
        <v>5390</v>
      </c>
      <c r="D2602" s="417">
        <v>25.78</v>
      </c>
      <c r="E2602" s="417">
        <v>17.29</v>
      </c>
      <c r="F2602" s="417">
        <v>43.07</v>
      </c>
    </row>
    <row r="2603" spans="1:6" ht="30">
      <c r="A2603" s="414">
        <v>95796</v>
      </c>
      <c r="B2603" s="415" t="s">
        <v>12136</v>
      </c>
      <c r="C2603" s="416" t="s">
        <v>5390</v>
      </c>
      <c r="D2603" s="417">
        <v>30.3</v>
      </c>
      <c r="E2603" s="417">
        <v>20.27</v>
      </c>
      <c r="F2603" s="417">
        <v>50.57</v>
      </c>
    </row>
    <row r="2604" spans="1:6" ht="30">
      <c r="A2604" s="414">
        <v>95802</v>
      </c>
      <c r="B2604" s="415" t="s">
        <v>12139</v>
      </c>
      <c r="C2604" s="416" t="s">
        <v>5390</v>
      </c>
      <c r="D2604" s="417">
        <v>30.400000000000002</v>
      </c>
      <c r="E2604" s="417">
        <v>23.27</v>
      </c>
      <c r="F2604" s="417">
        <v>53.67</v>
      </c>
    </row>
    <row r="2605" spans="1:6" ht="30">
      <c r="A2605" s="414">
        <v>95785</v>
      </c>
      <c r="B2605" s="415" t="s">
        <v>12131</v>
      </c>
      <c r="C2605" s="416" t="s">
        <v>5390</v>
      </c>
      <c r="D2605" s="417">
        <v>29.310000000000002</v>
      </c>
      <c r="E2605" s="417">
        <v>12.83</v>
      </c>
      <c r="F2605" s="417">
        <v>42.14</v>
      </c>
    </row>
    <row r="2606" spans="1:6" ht="30">
      <c r="A2606" s="414">
        <v>95791</v>
      </c>
      <c r="B2606" s="415" t="s">
        <v>12134</v>
      </c>
      <c r="C2606" s="416" t="s">
        <v>5390</v>
      </c>
      <c r="D2606" s="417">
        <v>37.840000000000003</v>
      </c>
      <c r="E2606" s="417">
        <v>21.91</v>
      </c>
      <c r="F2606" s="417">
        <v>59.75</v>
      </c>
    </row>
    <row r="2607" spans="1:6" ht="30">
      <c r="A2607" s="414">
        <v>95797</v>
      </c>
      <c r="B2607" s="415" t="s">
        <v>12137</v>
      </c>
      <c r="C2607" s="416" t="s">
        <v>5390</v>
      </c>
      <c r="D2607" s="417">
        <v>43.39</v>
      </c>
      <c r="E2607" s="417">
        <v>26.45</v>
      </c>
      <c r="F2607" s="417">
        <v>69.84</v>
      </c>
    </row>
    <row r="2608" spans="1:6" ht="30">
      <c r="A2608" s="414">
        <v>95803</v>
      </c>
      <c r="B2608" s="415" t="s">
        <v>12140</v>
      </c>
      <c r="C2608" s="416" t="s">
        <v>5390</v>
      </c>
      <c r="D2608" s="417">
        <v>46.89</v>
      </c>
      <c r="E2608" s="417">
        <v>31</v>
      </c>
      <c r="F2608" s="417">
        <v>77.89</v>
      </c>
    </row>
    <row r="2609" spans="1:6">
      <c r="A2609" s="409"/>
      <c r="B2609" s="413" t="s">
        <v>11454</v>
      </c>
      <c r="C2609" s="411"/>
      <c r="D2609" s="418"/>
      <c r="E2609" s="418"/>
      <c r="F2609" s="418"/>
    </row>
    <row r="2610" spans="1:6" ht="30">
      <c r="A2610" s="414">
        <v>95804</v>
      </c>
      <c r="B2610" s="415" t="s">
        <v>12141</v>
      </c>
      <c r="C2610" s="416" t="s">
        <v>5390</v>
      </c>
      <c r="D2610" s="417">
        <v>18.399999999999999</v>
      </c>
      <c r="E2610" s="417">
        <v>9.51</v>
      </c>
      <c r="F2610" s="417">
        <v>27.91</v>
      </c>
    </row>
    <row r="2611" spans="1:6" ht="30">
      <c r="A2611" s="414">
        <v>95805</v>
      </c>
      <c r="B2611" s="415" t="s">
        <v>12142</v>
      </c>
      <c r="C2611" s="416" t="s">
        <v>5390</v>
      </c>
      <c r="D2611" s="417">
        <v>18.79</v>
      </c>
      <c r="E2611" s="417">
        <v>10.61</v>
      </c>
      <c r="F2611" s="417">
        <v>29.4</v>
      </c>
    </row>
    <row r="2612" spans="1:6" ht="30">
      <c r="A2612" s="414">
        <v>95806</v>
      </c>
      <c r="B2612" s="415" t="s">
        <v>12143</v>
      </c>
      <c r="C2612" s="416" t="s">
        <v>5390</v>
      </c>
      <c r="D2612" s="417">
        <v>19.989999999999998</v>
      </c>
      <c r="E2612" s="417">
        <v>12.16</v>
      </c>
      <c r="F2612" s="417">
        <v>32.15</v>
      </c>
    </row>
    <row r="2613" spans="1:6" ht="30">
      <c r="A2613" s="455">
        <v>104401</v>
      </c>
      <c r="B2613" s="456" t="s">
        <v>12161</v>
      </c>
      <c r="C2613" s="457" t="s">
        <v>5390</v>
      </c>
      <c r="D2613" s="458">
        <v>20.259999999999998</v>
      </c>
      <c r="E2613" s="458">
        <v>10.73</v>
      </c>
      <c r="F2613" s="458">
        <v>30.99</v>
      </c>
    </row>
    <row r="2614" spans="1:6" ht="30">
      <c r="A2614" s="455">
        <v>104402</v>
      </c>
      <c r="B2614" s="456" t="s">
        <v>12162</v>
      </c>
      <c r="C2614" s="457" t="s">
        <v>5390</v>
      </c>
      <c r="D2614" s="458">
        <v>19.310000000000002</v>
      </c>
      <c r="E2614" s="458">
        <v>12.93</v>
      </c>
      <c r="F2614" s="458">
        <v>32.24</v>
      </c>
    </row>
    <row r="2615" spans="1:6" ht="30">
      <c r="A2615" s="455">
        <v>104403</v>
      </c>
      <c r="B2615" s="456" t="s">
        <v>12163</v>
      </c>
      <c r="C2615" s="457" t="s">
        <v>5390</v>
      </c>
      <c r="D2615" s="458">
        <v>24.01</v>
      </c>
      <c r="E2615" s="458">
        <v>16.02</v>
      </c>
      <c r="F2615" s="458">
        <v>40.03</v>
      </c>
    </row>
    <row r="2616" spans="1:6" ht="30">
      <c r="A2616" s="455">
        <v>104395</v>
      </c>
      <c r="B2616" s="456" t="s">
        <v>12124</v>
      </c>
      <c r="C2616" s="457" t="s">
        <v>5390</v>
      </c>
      <c r="D2616" s="458">
        <v>17.740000000000002</v>
      </c>
      <c r="E2616" s="458">
        <v>9.51</v>
      </c>
      <c r="F2616" s="458">
        <v>27.25</v>
      </c>
    </row>
    <row r="2617" spans="1:6" ht="30">
      <c r="A2617" s="455">
        <v>104396</v>
      </c>
      <c r="B2617" s="456" t="s">
        <v>12156</v>
      </c>
      <c r="C2617" s="457" t="s">
        <v>5390</v>
      </c>
      <c r="D2617" s="458">
        <v>17.03</v>
      </c>
      <c r="E2617" s="458">
        <v>10.62</v>
      </c>
      <c r="F2617" s="458">
        <v>27.65</v>
      </c>
    </row>
    <row r="2618" spans="1:6" ht="30">
      <c r="A2618" s="455">
        <v>104397</v>
      </c>
      <c r="B2618" s="456" t="s">
        <v>12157</v>
      </c>
      <c r="C2618" s="457" t="s">
        <v>5390</v>
      </c>
      <c r="D2618" s="458">
        <v>20.830000000000002</v>
      </c>
      <c r="E2618" s="458">
        <v>12.16</v>
      </c>
      <c r="F2618" s="458">
        <v>32.99</v>
      </c>
    </row>
    <row r="2619" spans="1:6" ht="30">
      <c r="A2619" s="455">
        <v>104404</v>
      </c>
      <c r="B2619" s="456" t="s">
        <v>12164</v>
      </c>
      <c r="C2619" s="457" t="s">
        <v>5390</v>
      </c>
      <c r="D2619" s="458">
        <v>23.79</v>
      </c>
      <c r="E2619" s="458">
        <v>17.57</v>
      </c>
      <c r="F2619" s="458">
        <v>41.36</v>
      </c>
    </row>
    <row r="2620" spans="1:6" ht="30">
      <c r="A2620" s="455">
        <v>104405</v>
      </c>
      <c r="B2620" s="456" t="s">
        <v>12165</v>
      </c>
      <c r="C2620" s="457" t="s">
        <v>5390</v>
      </c>
      <c r="D2620" s="458">
        <v>32.099999999999994</v>
      </c>
      <c r="E2620" s="458">
        <v>23.73</v>
      </c>
      <c r="F2620" s="458">
        <v>55.83</v>
      </c>
    </row>
    <row r="2621" spans="1:6" ht="30">
      <c r="A2621" s="414">
        <v>95816</v>
      </c>
      <c r="B2621" s="415" t="s">
        <v>12153</v>
      </c>
      <c r="C2621" s="416" t="s">
        <v>5390</v>
      </c>
      <c r="D2621" s="417">
        <v>25.159999999999997</v>
      </c>
      <c r="E2621" s="417">
        <v>14.38</v>
      </c>
      <c r="F2621" s="417">
        <v>39.54</v>
      </c>
    </row>
    <row r="2622" spans="1:6" ht="30">
      <c r="A2622" s="414">
        <v>95817</v>
      </c>
      <c r="B2622" s="415" t="s">
        <v>12154</v>
      </c>
      <c r="C2622" s="416" t="s">
        <v>5390</v>
      </c>
      <c r="D2622" s="417">
        <v>26.500000000000004</v>
      </c>
      <c r="E2622" s="417">
        <v>19.88</v>
      </c>
      <c r="F2622" s="417">
        <v>46.38</v>
      </c>
    </row>
    <row r="2623" spans="1:6" ht="30">
      <c r="A2623" s="414">
        <v>95818</v>
      </c>
      <c r="B2623" s="415" t="s">
        <v>12155</v>
      </c>
      <c r="C2623" s="416" t="s">
        <v>5390</v>
      </c>
      <c r="D2623" s="417">
        <v>36.730000000000004</v>
      </c>
      <c r="E2623" s="417">
        <v>27.61</v>
      </c>
      <c r="F2623" s="417">
        <v>64.34</v>
      </c>
    </row>
    <row r="2624" spans="1:6" ht="30">
      <c r="A2624" s="414">
        <v>95807</v>
      </c>
      <c r="B2624" s="415" t="s">
        <v>12144</v>
      </c>
      <c r="C2624" s="416" t="s">
        <v>5390</v>
      </c>
      <c r="D2624" s="417">
        <v>20.709999999999997</v>
      </c>
      <c r="E2624" s="417">
        <v>11.95</v>
      </c>
      <c r="F2624" s="417">
        <v>32.659999999999997</v>
      </c>
    </row>
    <row r="2625" spans="1:6" ht="30">
      <c r="A2625" s="414">
        <v>95808</v>
      </c>
      <c r="B2625" s="415" t="s">
        <v>12145</v>
      </c>
      <c r="C2625" s="416" t="s">
        <v>5390</v>
      </c>
      <c r="D2625" s="417">
        <v>21.89</v>
      </c>
      <c r="E2625" s="417">
        <v>15.25</v>
      </c>
      <c r="F2625" s="417">
        <v>37.14</v>
      </c>
    </row>
    <row r="2626" spans="1:6" ht="30">
      <c r="A2626" s="414">
        <v>95809</v>
      </c>
      <c r="B2626" s="415" t="s">
        <v>12146</v>
      </c>
      <c r="C2626" s="416" t="s">
        <v>5390</v>
      </c>
      <c r="D2626" s="417">
        <v>26.13</v>
      </c>
      <c r="E2626" s="417">
        <v>19.88</v>
      </c>
      <c r="F2626" s="417">
        <v>46.01</v>
      </c>
    </row>
    <row r="2627" spans="1:6" ht="30">
      <c r="A2627" s="414">
        <v>95810</v>
      </c>
      <c r="B2627" s="415" t="s">
        <v>12147</v>
      </c>
      <c r="C2627" s="416" t="s">
        <v>5390</v>
      </c>
      <c r="D2627" s="417">
        <v>17.100000000000001</v>
      </c>
      <c r="E2627" s="417">
        <v>3.61</v>
      </c>
      <c r="F2627" s="417">
        <v>20.71</v>
      </c>
    </row>
    <row r="2628" spans="1:6" ht="30">
      <c r="A2628" s="414">
        <v>95811</v>
      </c>
      <c r="B2628" s="415" t="s">
        <v>12148</v>
      </c>
      <c r="C2628" s="416" t="s">
        <v>5390</v>
      </c>
      <c r="D2628" s="417">
        <v>18.25</v>
      </c>
      <c r="E2628" s="417">
        <v>6.95</v>
      </c>
      <c r="F2628" s="417">
        <v>25.2</v>
      </c>
    </row>
    <row r="2629" spans="1:6" ht="30">
      <c r="A2629" s="414">
        <v>95812</v>
      </c>
      <c r="B2629" s="415" t="s">
        <v>12149</v>
      </c>
      <c r="C2629" s="416" t="s">
        <v>5390</v>
      </c>
      <c r="D2629" s="417">
        <v>22.480000000000004</v>
      </c>
      <c r="E2629" s="417">
        <v>11.58</v>
      </c>
      <c r="F2629" s="417">
        <v>34.06</v>
      </c>
    </row>
    <row r="2630" spans="1:6" ht="30">
      <c r="A2630" s="455">
        <v>104398</v>
      </c>
      <c r="B2630" s="456" t="s">
        <v>12158</v>
      </c>
      <c r="C2630" s="457" t="s">
        <v>5390</v>
      </c>
      <c r="D2630" s="458">
        <v>20.680000000000003</v>
      </c>
      <c r="E2630" s="458">
        <v>11.95</v>
      </c>
      <c r="F2630" s="458">
        <v>32.630000000000003</v>
      </c>
    </row>
    <row r="2631" spans="1:6" ht="30">
      <c r="A2631" s="455">
        <v>104399</v>
      </c>
      <c r="B2631" s="456" t="s">
        <v>12159</v>
      </c>
      <c r="C2631" s="457" t="s">
        <v>5390</v>
      </c>
      <c r="D2631" s="458">
        <v>20.119999999999997</v>
      </c>
      <c r="E2631" s="458">
        <v>15.25</v>
      </c>
      <c r="F2631" s="458">
        <v>35.369999999999997</v>
      </c>
    </row>
    <row r="2632" spans="1:6" ht="30">
      <c r="A2632" s="455">
        <v>104400</v>
      </c>
      <c r="B2632" s="456" t="s">
        <v>12160</v>
      </c>
      <c r="C2632" s="457" t="s">
        <v>5390</v>
      </c>
      <c r="D2632" s="458">
        <v>25.37</v>
      </c>
      <c r="E2632" s="458">
        <v>19.88</v>
      </c>
      <c r="F2632" s="458">
        <v>45.25</v>
      </c>
    </row>
    <row r="2633" spans="1:6" ht="30">
      <c r="A2633" s="414">
        <v>95813</v>
      </c>
      <c r="B2633" s="415" t="s">
        <v>12150</v>
      </c>
      <c r="C2633" s="416" t="s">
        <v>5390</v>
      </c>
      <c r="D2633" s="417">
        <v>19.149999999999999</v>
      </c>
      <c r="E2633" s="417">
        <v>4.84</v>
      </c>
      <c r="F2633" s="417">
        <v>23.99</v>
      </c>
    </row>
    <row r="2634" spans="1:6" ht="30">
      <c r="A2634" s="414">
        <v>95814</v>
      </c>
      <c r="B2634" s="415" t="s">
        <v>12151</v>
      </c>
      <c r="C2634" s="416" t="s">
        <v>5390</v>
      </c>
      <c r="D2634" s="417">
        <v>20.689999999999998</v>
      </c>
      <c r="E2634" s="417">
        <v>9.2799999999999994</v>
      </c>
      <c r="F2634" s="417">
        <v>29.97</v>
      </c>
    </row>
    <row r="2635" spans="1:6" ht="30">
      <c r="A2635" s="414">
        <v>95815</v>
      </c>
      <c r="B2635" s="415" t="s">
        <v>12152</v>
      </c>
      <c r="C2635" s="416" t="s">
        <v>5390</v>
      </c>
      <c r="D2635" s="417">
        <v>28.43</v>
      </c>
      <c r="E2635" s="417">
        <v>15.46</v>
      </c>
      <c r="F2635" s="417">
        <v>43.89</v>
      </c>
    </row>
    <row r="2636" spans="1:6">
      <c r="A2636" s="409"/>
      <c r="B2636" s="413" t="s">
        <v>11455</v>
      </c>
      <c r="C2636" s="411"/>
      <c r="D2636" s="418"/>
      <c r="E2636" s="418"/>
      <c r="F2636" s="418"/>
    </row>
    <row r="2637" spans="1:6" ht="30">
      <c r="A2637" s="414">
        <v>91937</v>
      </c>
      <c r="B2637" s="415" t="s">
        <v>6918</v>
      </c>
      <c r="C2637" s="416" t="s">
        <v>5390</v>
      </c>
      <c r="D2637" s="417">
        <v>8.34</v>
      </c>
      <c r="E2637" s="417">
        <v>6.33</v>
      </c>
      <c r="F2637" s="417">
        <v>14.67</v>
      </c>
    </row>
    <row r="2638" spans="1:6" ht="30">
      <c r="A2638" s="414">
        <v>91936</v>
      </c>
      <c r="B2638" s="415" t="s">
        <v>6919</v>
      </c>
      <c r="C2638" s="416" t="s">
        <v>5390</v>
      </c>
      <c r="D2638" s="417">
        <v>11.049999999999999</v>
      </c>
      <c r="E2638" s="417">
        <v>6.33</v>
      </c>
      <c r="F2638" s="417">
        <v>17.38</v>
      </c>
    </row>
    <row r="2639" spans="1:6" ht="30">
      <c r="A2639" s="414">
        <v>91939</v>
      </c>
      <c r="B2639" s="415" t="s">
        <v>6920</v>
      </c>
      <c r="C2639" s="416" t="s">
        <v>5390</v>
      </c>
      <c r="D2639" s="417">
        <v>11.950000000000003</v>
      </c>
      <c r="E2639" s="417">
        <v>23.18</v>
      </c>
      <c r="F2639" s="417">
        <v>35.130000000000003</v>
      </c>
    </row>
    <row r="2640" spans="1:6" ht="30">
      <c r="A2640" s="414">
        <v>91940</v>
      </c>
      <c r="B2640" s="415" t="s">
        <v>6921</v>
      </c>
      <c r="C2640" s="416" t="s">
        <v>5390</v>
      </c>
      <c r="D2640" s="417">
        <v>7.6900000000000013</v>
      </c>
      <c r="E2640" s="417">
        <v>11.11</v>
      </c>
      <c r="F2640" s="417">
        <v>18.8</v>
      </c>
    </row>
    <row r="2641" spans="1:6" ht="30">
      <c r="A2641" s="414">
        <v>91941</v>
      </c>
      <c r="B2641" s="415" t="s">
        <v>6922</v>
      </c>
      <c r="C2641" s="416" t="s">
        <v>5390</v>
      </c>
      <c r="D2641" s="417">
        <v>6.08</v>
      </c>
      <c r="E2641" s="417">
        <v>6.6</v>
      </c>
      <c r="F2641" s="417">
        <v>12.68</v>
      </c>
    </row>
    <row r="2642" spans="1:6" ht="30">
      <c r="A2642" s="414">
        <v>91942</v>
      </c>
      <c r="B2642" s="415" t="s">
        <v>6923</v>
      </c>
      <c r="C2642" s="416" t="s">
        <v>5390</v>
      </c>
      <c r="D2642" s="417">
        <v>16.679999999999996</v>
      </c>
      <c r="E2642" s="417">
        <v>26.62</v>
      </c>
      <c r="F2642" s="417">
        <v>43.3</v>
      </c>
    </row>
    <row r="2643" spans="1:6" ht="30">
      <c r="A2643" s="414">
        <v>91943</v>
      </c>
      <c r="B2643" s="415" t="s">
        <v>6924</v>
      </c>
      <c r="C2643" s="416" t="s">
        <v>5390</v>
      </c>
      <c r="D2643" s="417">
        <v>11.78</v>
      </c>
      <c r="E2643" s="417">
        <v>12.74</v>
      </c>
      <c r="F2643" s="417">
        <v>24.52</v>
      </c>
    </row>
    <row r="2644" spans="1:6" ht="30">
      <c r="A2644" s="414">
        <v>91944</v>
      </c>
      <c r="B2644" s="415" t="s">
        <v>6925</v>
      </c>
      <c r="C2644" s="416" t="s">
        <v>5390</v>
      </c>
      <c r="D2644" s="417">
        <v>9.9600000000000009</v>
      </c>
      <c r="E2644" s="417">
        <v>7.54</v>
      </c>
      <c r="F2644" s="417">
        <v>17.5</v>
      </c>
    </row>
    <row r="2645" spans="1:6" ht="30">
      <c r="A2645" s="414">
        <v>92865</v>
      </c>
      <c r="B2645" s="415" t="s">
        <v>6926</v>
      </c>
      <c r="C2645" s="416" t="s">
        <v>5390</v>
      </c>
      <c r="D2645" s="417">
        <v>6.82</v>
      </c>
      <c r="E2645" s="417">
        <v>6.33</v>
      </c>
      <c r="F2645" s="417">
        <v>13.15</v>
      </c>
    </row>
    <row r="2646" spans="1:6" ht="30">
      <c r="A2646" s="414">
        <v>92866</v>
      </c>
      <c r="B2646" s="415" t="s">
        <v>6927</v>
      </c>
      <c r="C2646" s="416" t="s">
        <v>5390</v>
      </c>
      <c r="D2646" s="417">
        <v>4.33</v>
      </c>
      <c r="E2646" s="417">
        <v>6.34</v>
      </c>
      <c r="F2646" s="417">
        <v>10.67</v>
      </c>
    </row>
    <row r="2647" spans="1:6" ht="30">
      <c r="A2647" s="414">
        <v>92867</v>
      </c>
      <c r="B2647" s="415" t="s">
        <v>6928</v>
      </c>
      <c r="C2647" s="416" t="s">
        <v>5390</v>
      </c>
      <c r="D2647" s="417">
        <v>10.7</v>
      </c>
      <c r="E2647" s="417">
        <v>23.19</v>
      </c>
      <c r="F2647" s="417">
        <v>33.89</v>
      </c>
    </row>
    <row r="2648" spans="1:6" ht="30">
      <c r="A2648" s="414">
        <v>92868</v>
      </c>
      <c r="B2648" s="415" t="s">
        <v>6929</v>
      </c>
      <c r="C2648" s="416" t="s">
        <v>5390</v>
      </c>
      <c r="D2648" s="417">
        <v>6.4399999999999995</v>
      </c>
      <c r="E2648" s="417">
        <v>11.12</v>
      </c>
      <c r="F2648" s="417">
        <v>17.559999999999999</v>
      </c>
    </row>
    <row r="2649" spans="1:6" ht="30">
      <c r="A2649" s="414">
        <v>92869</v>
      </c>
      <c r="B2649" s="415" t="s">
        <v>6930</v>
      </c>
      <c r="C2649" s="416" t="s">
        <v>5390</v>
      </c>
      <c r="D2649" s="417">
        <v>4.84</v>
      </c>
      <c r="E2649" s="417">
        <v>6.6</v>
      </c>
      <c r="F2649" s="417">
        <v>11.44</v>
      </c>
    </row>
    <row r="2650" spans="1:6" ht="30">
      <c r="A2650" s="414">
        <v>92870</v>
      </c>
      <c r="B2650" s="415" t="s">
        <v>6931</v>
      </c>
      <c r="C2650" s="416" t="s">
        <v>5390</v>
      </c>
      <c r="D2650" s="417">
        <v>14.470000000000002</v>
      </c>
      <c r="E2650" s="417">
        <v>26.63</v>
      </c>
      <c r="F2650" s="417">
        <v>41.1</v>
      </c>
    </row>
    <row r="2651" spans="1:6" ht="30">
      <c r="A2651" s="414">
        <v>92871</v>
      </c>
      <c r="B2651" s="415" t="s">
        <v>6932</v>
      </c>
      <c r="C2651" s="416" t="s">
        <v>5390</v>
      </c>
      <c r="D2651" s="417">
        <v>9.58</v>
      </c>
      <c r="E2651" s="417">
        <v>12.74</v>
      </c>
      <c r="F2651" s="417">
        <v>22.32</v>
      </c>
    </row>
    <row r="2652" spans="1:6" ht="30">
      <c r="A2652" s="414">
        <v>92872</v>
      </c>
      <c r="B2652" s="415" t="s">
        <v>6933</v>
      </c>
      <c r="C2652" s="416" t="s">
        <v>5390</v>
      </c>
      <c r="D2652" s="417">
        <v>7.7500000000000009</v>
      </c>
      <c r="E2652" s="417">
        <v>7.55</v>
      </c>
      <c r="F2652" s="417">
        <v>15.3</v>
      </c>
    </row>
    <row r="2653" spans="1:6">
      <c r="A2653" s="409"/>
      <c r="B2653" s="413" t="s">
        <v>11456</v>
      </c>
      <c r="C2653" s="411"/>
      <c r="D2653" s="418"/>
      <c r="E2653" s="418"/>
      <c r="F2653" s="418"/>
    </row>
    <row r="2654" spans="1:6" ht="30">
      <c r="A2654" s="414">
        <v>91945</v>
      </c>
      <c r="B2654" s="415" t="s">
        <v>6934</v>
      </c>
      <c r="C2654" s="416" t="s">
        <v>5390</v>
      </c>
      <c r="D2654" s="417">
        <v>6.57</v>
      </c>
      <c r="E2654" s="417">
        <v>4.57</v>
      </c>
      <c r="F2654" s="417">
        <v>11.14</v>
      </c>
    </row>
    <row r="2655" spans="1:6" ht="30">
      <c r="A2655" s="414">
        <v>91946</v>
      </c>
      <c r="B2655" s="415" t="s">
        <v>6935</v>
      </c>
      <c r="C2655" s="416" t="s">
        <v>5390</v>
      </c>
      <c r="D2655" s="417">
        <v>6.120000000000001</v>
      </c>
      <c r="E2655" s="417">
        <v>3.11</v>
      </c>
      <c r="F2655" s="417">
        <v>9.23</v>
      </c>
    </row>
    <row r="2656" spans="1:6" ht="30">
      <c r="A2656" s="414">
        <v>91947</v>
      </c>
      <c r="B2656" s="415" t="s">
        <v>6936</v>
      </c>
      <c r="C2656" s="416" t="s">
        <v>5390</v>
      </c>
      <c r="D2656" s="417">
        <v>5.839999999999999</v>
      </c>
      <c r="E2656" s="417">
        <v>2.2000000000000002</v>
      </c>
      <c r="F2656" s="417">
        <v>8.0399999999999991</v>
      </c>
    </row>
    <row r="2657" spans="1:6" ht="30">
      <c r="A2657" s="414">
        <v>91949</v>
      </c>
      <c r="B2657" s="415" t="s">
        <v>6937</v>
      </c>
      <c r="C2657" s="416" t="s">
        <v>5390</v>
      </c>
      <c r="D2657" s="417">
        <v>11.459999999999999</v>
      </c>
      <c r="E2657" s="417">
        <v>5.42</v>
      </c>
      <c r="F2657" s="417">
        <v>16.88</v>
      </c>
    </row>
    <row r="2658" spans="1:6" ht="30">
      <c r="A2658" s="414">
        <v>91950</v>
      </c>
      <c r="B2658" s="415" t="s">
        <v>6938</v>
      </c>
      <c r="C2658" s="416" t="s">
        <v>5390</v>
      </c>
      <c r="D2658" s="417">
        <v>10.92</v>
      </c>
      <c r="E2658" s="417">
        <v>3.66</v>
      </c>
      <c r="F2658" s="417">
        <v>14.58</v>
      </c>
    </row>
    <row r="2659" spans="1:6" ht="30">
      <c r="A2659" s="414">
        <v>91951</v>
      </c>
      <c r="B2659" s="415" t="s">
        <v>6939</v>
      </c>
      <c r="C2659" s="416" t="s">
        <v>5390</v>
      </c>
      <c r="D2659" s="417">
        <v>10.59</v>
      </c>
      <c r="E2659" s="417">
        <v>2.6</v>
      </c>
      <c r="F2659" s="417">
        <v>13.19</v>
      </c>
    </row>
    <row r="2660" spans="1:6" ht="15.75">
      <c r="A2660" s="409"/>
      <c r="B2660" s="410" t="s">
        <v>11457</v>
      </c>
      <c r="C2660" s="411"/>
      <c r="D2660" s="418"/>
      <c r="E2660" s="418"/>
      <c r="F2660" s="418"/>
    </row>
    <row r="2661" spans="1:6">
      <c r="A2661" s="409"/>
      <c r="B2661" s="413" t="s">
        <v>11458</v>
      </c>
      <c r="C2661" s="411"/>
      <c r="D2661" s="418"/>
      <c r="E2661" s="418"/>
      <c r="F2661" s="418"/>
    </row>
    <row r="2662" spans="1:6">
      <c r="A2662" s="409"/>
      <c r="B2662" s="413" t="s">
        <v>11459</v>
      </c>
      <c r="C2662" s="411"/>
      <c r="D2662" s="418"/>
      <c r="E2662" s="418"/>
      <c r="F2662" s="418"/>
    </row>
    <row r="2663" spans="1:6">
      <c r="A2663" s="409"/>
      <c r="B2663" s="413" t="s">
        <v>11460</v>
      </c>
      <c r="C2663" s="411"/>
      <c r="D2663" s="418"/>
      <c r="E2663" s="418"/>
      <c r="F2663" s="418"/>
    </row>
    <row r="2664" spans="1:6" ht="30">
      <c r="A2664" s="414">
        <v>102136</v>
      </c>
      <c r="B2664" s="415" t="s">
        <v>6940</v>
      </c>
      <c r="C2664" s="416" t="s">
        <v>5390</v>
      </c>
      <c r="D2664" s="417">
        <v>23.429999999999993</v>
      </c>
      <c r="E2664" s="417">
        <v>62.2</v>
      </c>
      <c r="F2664" s="417">
        <v>85.63</v>
      </c>
    </row>
    <row r="2665" spans="1:6">
      <c r="A2665" s="409"/>
      <c r="B2665" s="413" t="s">
        <v>6941</v>
      </c>
      <c r="C2665" s="411"/>
      <c r="D2665" s="418"/>
      <c r="E2665" s="418"/>
      <c r="F2665" s="418"/>
    </row>
    <row r="2666" spans="1:6" ht="30">
      <c r="A2666" s="414">
        <v>100560</v>
      </c>
      <c r="B2666" s="415" t="s">
        <v>6942</v>
      </c>
      <c r="C2666" s="416" t="s">
        <v>5390</v>
      </c>
      <c r="D2666" s="417">
        <v>99.699999999999989</v>
      </c>
      <c r="E2666" s="417">
        <v>39.81</v>
      </c>
      <c r="F2666" s="417">
        <v>139.51</v>
      </c>
    </row>
    <row r="2667" spans="1:6" ht="30">
      <c r="A2667" s="414">
        <v>100561</v>
      </c>
      <c r="B2667" s="415" t="s">
        <v>6943</v>
      </c>
      <c r="C2667" s="416" t="s">
        <v>5390</v>
      </c>
      <c r="D2667" s="417">
        <v>207.39000000000001</v>
      </c>
      <c r="E2667" s="417">
        <v>45.47</v>
      </c>
      <c r="F2667" s="417">
        <v>252.86</v>
      </c>
    </row>
    <row r="2668" spans="1:6" ht="30">
      <c r="A2668" s="414">
        <v>100562</v>
      </c>
      <c r="B2668" s="415" t="s">
        <v>6944</v>
      </c>
      <c r="C2668" s="416" t="s">
        <v>5390</v>
      </c>
      <c r="D2668" s="417">
        <v>337.6</v>
      </c>
      <c r="E2668" s="417">
        <v>51.88</v>
      </c>
      <c r="F2668" s="417">
        <v>389.48</v>
      </c>
    </row>
    <row r="2669" spans="1:6" ht="30">
      <c r="A2669" s="414">
        <v>100563</v>
      </c>
      <c r="B2669" s="415" t="s">
        <v>6945</v>
      </c>
      <c r="C2669" s="416" t="s">
        <v>5390</v>
      </c>
      <c r="D2669" s="417">
        <v>500.45999999999992</v>
      </c>
      <c r="E2669" s="417">
        <v>59.09</v>
      </c>
      <c r="F2669" s="417">
        <v>559.54999999999995</v>
      </c>
    </row>
    <row r="2670" spans="1:6">
      <c r="A2670" s="409"/>
      <c r="B2670" s="413" t="s">
        <v>11461</v>
      </c>
      <c r="C2670" s="411"/>
      <c r="D2670" s="418"/>
      <c r="E2670" s="418"/>
      <c r="F2670" s="418"/>
    </row>
    <row r="2671" spans="1:6" ht="45">
      <c r="A2671" s="414">
        <v>101878</v>
      </c>
      <c r="B2671" s="415" t="s">
        <v>6946</v>
      </c>
      <c r="C2671" s="416" t="s">
        <v>5390</v>
      </c>
      <c r="D2671" s="417">
        <v>660.78</v>
      </c>
      <c r="E2671" s="417">
        <v>67.45</v>
      </c>
      <c r="F2671" s="417">
        <v>728.23</v>
      </c>
    </row>
    <row r="2672" spans="1:6" ht="30">
      <c r="A2672" s="414">
        <v>101877</v>
      </c>
      <c r="B2672" s="415" t="s">
        <v>6947</v>
      </c>
      <c r="C2672" s="416" t="s">
        <v>5390</v>
      </c>
      <c r="D2672" s="417">
        <v>50.42</v>
      </c>
      <c r="E2672" s="417">
        <v>13.55</v>
      </c>
      <c r="F2672" s="417">
        <v>63.97</v>
      </c>
    </row>
    <row r="2673" spans="1:6" ht="30">
      <c r="A2673" s="414">
        <v>101876</v>
      </c>
      <c r="B2673" s="415" t="s">
        <v>6948</v>
      </c>
      <c r="C2673" s="416" t="s">
        <v>5390</v>
      </c>
      <c r="D2673" s="417">
        <v>77.08</v>
      </c>
      <c r="E2673" s="417">
        <v>15.28</v>
      </c>
      <c r="F2673" s="417">
        <v>92.36</v>
      </c>
    </row>
    <row r="2674" spans="1:6" ht="45">
      <c r="A2674" s="414">
        <v>101875</v>
      </c>
      <c r="B2674" s="415" t="s">
        <v>6949</v>
      </c>
      <c r="C2674" s="416" t="s">
        <v>5390</v>
      </c>
      <c r="D2674" s="417">
        <v>503.84999999999997</v>
      </c>
      <c r="E2674" s="417">
        <v>23.57</v>
      </c>
      <c r="F2674" s="417">
        <v>527.41999999999996</v>
      </c>
    </row>
    <row r="2675" spans="1:6" ht="45">
      <c r="A2675" s="414">
        <v>101883</v>
      </c>
      <c r="B2675" s="415" t="s">
        <v>6950</v>
      </c>
      <c r="C2675" s="416" t="s">
        <v>5390</v>
      </c>
      <c r="D2675" s="417">
        <v>702.52</v>
      </c>
      <c r="E2675" s="417">
        <v>26.22</v>
      </c>
      <c r="F2675" s="417">
        <v>728.74</v>
      </c>
    </row>
    <row r="2676" spans="1:6" ht="45">
      <c r="A2676" s="414">
        <v>101879</v>
      </c>
      <c r="B2676" s="415" t="s">
        <v>6951</v>
      </c>
      <c r="C2676" s="416" t="s">
        <v>5390</v>
      </c>
      <c r="D2676" s="417">
        <v>738.02</v>
      </c>
      <c r="E2676" s="417">
        <v>26.46</v>
      </c>
      <c r="F2676" s="417">
        <v>764.48</v>
      </c>
    </row>
    <row r="2677" spans="1:6" ht="45">
      <c r="A2677" s="414">
        <v>101880</v>
      </c>
      <c r="B2677" s="415" t="s">
        <v>6952</v>
      </c>
      <c r="C2677" s="416" t="s">
        <v>5390</v>
      </c>
      <c r="D2677" s="417">
        <v>847.90000000000009</v>
      </c>
      <c r="E2677" s="417">
        <v>31.79</v>
      </c>
      <c r="F2677" s="417">
        <v>879.69</v>
      </c>
    </row>
    <row r="2678" spans="1:6" ht="45">
      <c r="A2678" s="414">
        <v>101882</v>
      </c>
      <c r="B2678" s="415" t="s">
        <v>6953</v>
      </c>
      <c r="C2678" s="416" t="s">
        <v>5390</v>
      </c>
      <c r="D2678" s="417">
        <v>1769.5600000000002</v>
      </c>
      <c r="E2678" s="417">
        <v>31.86</v>
      </c>
      <c r="F2678" s="417">
        <v>1801.42</v>
      </c>
    </row>
    <row r="2679" spans="1:6" ht="45">
      <c r="A2679" s="414">
        <v>101881</v>
      </c>
      <c r="B2679" s="415" t="s">
        <v>6954</v>
      </c>
      <c r="C2679" s="416" t="s">
        <v>5390</v>
      </c>
      <c r="D2679" s="417">
        <v>1235.3799999999999</v>
      </c>
      <c r="E2679" s="417">
        <v>31.93</v>
      </c>
      <c r="F2679" s="417">
        <v>1267.31</v>
      </c>
    </row>
    <row r="2680" spans="1:6">
      <c r="A2680" s="409"/>
      <c r="B2680" s="413" t="s">
        <v>11462</v>
      </c>
      <c r="C2680" s="411"/>
      <c r="D2680" s="418"/>
      <c r="E2680" s="418"/>
      <c r="F2680" s="418"/>
    </row>
    <row r="2681" spans="1:6" ht="30">
      <c r="A2681" s="414">
        <v>97359</v>
      </c>
      <c r="B2681" s="415" t="s">
        <v>6955</v>
      </c>
      <c r="C2681" s="416" t="s">
        <v>5390</v>
      </c>
      <c r="D2681" s="417">
        <v>3925.25</v>
      </c>
      <c r="E2681" s="417">
        <v>162.1</v>
      </c>
      <c r="F2681" s="417">
        <v>4087.35</v>
      </c>
    </row>
    <row r="2682" spans="1:6" ht="30">
      <c r="A2682" s="414">
        <v>97360</v>
      </c>
      <c r="B2682" s="415" t="s">
        <v>6956</v>
      </c>
      <c r="C2682" s="416" t="s">
        <v>5390</v>
      </c>
      <c r="D2682" s="417">
        <v>7628.3600000000006</v>
      </c>
      <c r="E2682" s="417">
        <v>243.16</v>
      </c>
      <c r="F2682" s="417">
        <v>7871.52</v>
      </c>
    </row>
    <row r="2683" spans="1:6" ht="30">
      <c r="A2683" s="414">
        <v>97361</v>
      </c>
      <c r="B2683" s="415" t="s">
        <v>6957</v>
      </c>
      <c r="C2683" s="416" t="s">
        <v>5390</v>
      </c>
      <c r="D2683" s="417">
        <v>10171.150000000001</v>
      </c>
      <c r="E2683" s="417">
        <v>324.22000000000003</v>
      </c>
      <c r="F2683" s="417">
        <v>10495.37</v>
      </c>
    </row>
    <row r="2684" spans="1:6" ht="30">
      <c r="A2684" s="414">
        <v>97362</v>
      </c>
      <c r="B2684" s="415" t="s">
        <v>6958</v>
      </c>
      <c r="C2684" s="416" t="s">
        <v>5390</v>
      </c>
      <c r="D2684" s="417">
        <v>2436.7399999999998</v>
      </c>
      <c r="E2684" s="417">
        <v>37.549999999999997</v>
      </c>
      <c r="F2684" s="417">
        <v>2474.29</v>
      </c>
    </row>
    <row r="2685" spans="1:6" ht="30">
      <c r="A2685" s="414">
        <v>101946</v>
      </c>
      <c r="B2685" s="415" t="s">
        <v>6959</v>
      </c>
      <c r="C2685" s="416" t="s">
        <v>5390</v>
      </c>
      <c r="D2685" s="417">
        <v>119.61000000000001</v>
      </c>
      <c r="E2685" s="417">
        <v>67.47</v>
      </c>
      <c r="F2685" s="417">
        <v>187.08</v>
      </c>
    </row>
    <row r="2686" spans="1:6">
      <c r="A2686" s="409"/>
      <c r="B2686" s="413" t="s">
        <v>11463</v>
      </c>
      <c r="C2686" s="411"/>
      <c r="D2686" s="418"/>
      <c r="E2686" s="418"/>
      <c r="F2686" s="418"/>
    </row>
    <row r="2687" spans="1:6" ht="30">
      <c r="A2687" s="414">
        <v>101938</v>
      </c>
      <c r="B2687" s="415" t="s">
        <v>6812</v>
      </c>
      <c r="C2687" s="416" t="s">
        <v>5390</v>
      </c>
      <c r="D2687" s="417">
        <v>104.35000000000001</v>
      </c>
      <c r="E2687" s="417">
        <v>19.16</v>
      </c>
      <c r="F2687" s="417">
        <v>123.51</v>
      </c>
    </row>
    <row r="2688" spans="1:6">
      <c r="A2688" s="409"/>
      <c r="B2688" s="413" t="s">
        <v>6960</v>
      </c>
      <c r="C2688" s="411"/>
      <c r="D2688" s="418"/>
      <c r="E2688" s="418"/>
      <c r="F2688" s="418"/>
    </row>
    <row r="2689" spans="1:6">
      <c r="A2689" s="414">
        <v>101901</v>
      </c>
      <c r="B2689" s="415" t="s">
        <v>6961</v>
      </c>
      <c r="C2689" s="416" t="s">
        <v>5390</v>
      </c>
      <c r="D2689" s="417">
        <v>99.070000000000007</v>
      </c>
      <c r="E2689" s="417">
        <v>6.3</v>
      </c>
      <c r="F2689" s="417">
        <v>105.37</v>
      </c>
    </row>
    <row r="2690" spans="1:6">
      <c r="A2690" s="414">
        <v>101902</v>
      </c>
      <c r="B2690" s="415" t="s">
        <v>6962</v>
      </c>
      <c r="C2690" s="416" t="s">
        <v>5390</v>
      </c>
      <c r="D2690" s="417">
        <v>122.02000000000001</v>
      </c>
      <c r="E2690" s="417">
        <v>8.7899999999999991</v>
      </c>
      <c r="F2690" s="417">
        <v>130.81</v>
      </c>
    </row>
    <row r="2691" spans="1:6">
      <c r="A2691" s="414">
        <v>101903</v>
      </c>
      <c r="B2691" s="415" t="s">
        <v>6963</v>
      </c>
      <c r="C2691" s="416" t="s">
        <v>5390</v>
      </c>
      <c r="D2691" s="417">
        <v>254.04000000000002</v>
      </c>
      <c r="E2691" s="417">
        <v>17.95</v>
      </c>
      <c r="F2691" s="417">
        <v>271.99</v>
      </c>
    </row>
    <row r="2692" spans="1:6">
      <c r="A2692" s="414">
        <v>101904</v>
      </c>
      <c r="B2692" s="415" t="s">
        <v>6964</v>
      </c>
      <c r="C2692" s="416" t="s">
        <v>5390</v>
      </c>
      <c r="D2692" s="417">
        <v>945.02</v>
      </c>
      <c r="E2692" s="417">
        <v>34.65</v>
      </c>
      <c r="F2692" s="417">
        <v>979.67</v>
      </c>
    </row>
    <row r="2693" spans="1:6">
      <c r="A2693" s="409"/>
      <c r="B2693" s="413" t="s">
        <v>11464</v>
      </c>
      <c r="C2693" s="411"/>
      <c r="D2693" s="418"/>
      <c r="E2693" s="418"/>
      <c r="F2693" s="418"/>
    </row>
    <row r="2694" spans="1:6" ht="30">
      <c r="A2694" s="414">
        <v>101890</v>
      </c>
      <c r="B2694" s="415" t="s">
        <v>6965</v>
      </c>
      <c r="C2694" s="416" t="s">
        <v>5390</v>
      </c>
      <c r="D2694" s="417">
        <v>14.07</v>
      </c>
      <c r="E2694" s="417">
        <v>2.93</v>
      </c>
      <c r="F2694" s="417">
        <v>17</v>
      </c>
    </row>
    <row r="2695" spans="1:6" ht="30">
      <c r="A2695" s="414">
        <v>101891</v>
      </c>
      <c r="B2695" s="415" t="s">
        <v>6966</v>
      </c>
      <c r="C2695" s="416" t="s">
        <v>5390</v>
      </c>
      <c r="D2695" s="417">
        <v>23.540000000000003</v>
      </c>
      <c r="E2695" s="417">
        <v>5.97</v>
      </c>
      <c r="F2695" s="417">
        <v>29.51</v>
      </c>
    </row>
    <row r="2696" spans="1:6" ht="30">
      <c r="A2696" s="414">
        <v>93653</v>
      </c>
      <c r="B2696" s="415" t="s">
        <v>6967</v>
      </c>
      <c r="C2696" s="416" t="s">
        <v>5390</v>
      </c>
      <c r="D2696" s="417">
        <v>10.61</v>
      </c>
      <c r="E2696" s="417">
        <v>1.55</v>
      </c>
      <c r="F2696" s="417">
        <v>12.16</v>
      </c>
    </row>
    <row r="2697" spans="1:6" ht="30">
      <c r="A2697" s="414">
        <v>93654</v>
      </c>
      <c r="B2697" s="415" t="s">
        <v>6968</v>
      </c>
      <c r="C2697" s="416" t="s">
        <v>5390</v>
      </c>
      <c r="D2697" s="417">
        <v>10.82</v>
      </c>
      <c r="E2697" s="417">
        <v>2.08</v>
      </c>
      <c r="F2697" s="417">
        <v>12.9</v>
      </c>
    </row>
    <row r="2698" spans="1:6" ht="30">
      <c r="A2698" s="414">
        <v>93655</v>
      </c>
      <c r="B2698" s="415" t="s">
        <v>6969</v>
      </c>
      <c r="C2698" s="416" t="s">
        <v>5390</v>
      </c>
      <c r="D2698" s="417">
        <v>11.36</v>
      </c>
      <c r="E2698" s="417">
        <v>2.93</v>
      </c>
      <c r="F2698" s="417">
        <v>14.29</v>
      </c>
    </row>
    <row r="2699" spans="1:6" ht="30">
      <c r="A2699" s="414">
        <v>93656</v>
      </c>
      <c r="B2699" s="415" t="s">
        <v>6970</v>
      </c>
      <c r="C2699" s="416" t="s">
        <v>5390</v>
      </c>
      <c r="D2699" s="417">
        <v>11.36</v>
      </c>
      <c r="E2699" s="417">
        <v>2.93</v>
      </c>
      <c r="F2699" s="417">
        <v>14.29</v>
      </c>
    </row>
    <row r="2700" spans="1:6" ht="30">
      <c r="A2700" s="414">
        <v>93657</v>
      </c>
      <c r="B2700" s="415" t="s">
        <v>6971</v>
      </c>
      <c r="C2700" s="416" t="s">
        <v>5390</v>
      </c>
      <c r="D2700" s="417">
        <v>11.95</v>
      </c>
      <c r="E2700" s="417">
        <v>4.04</v>
      </c>
      <c r="F2700" s="417">
        <v>15.99</v>
      </c>
    </row>
    <row r="2701" spans="1:6" ht="30">
      <c r="A2701" s="414">
        <v>93658</v>
      </c>
      <c r="B2701" s="415" t="s">
        <v>6972</v>
      </c>
      <c r="C2701" s="416" t="s">
        <v>5390</v>
      </c>
      <c r="D2701" s="417">
        <v>17.190000000000001</v>
      </c>
      <c r="E2701" s="417">
        <v>5.98</v>
      </c>
      <c r="F2701" s="417">
        <v>23.17</v>
      </c>
    </row>
    <row r="2702" spans="1:6" ht="30">
      <c r="A2702" s="414">
        <v>93659</v>
      </c>
      <c r="B2702" s="415" t="s">
        <v>6973</v>
      </c>
      <c r="C2702" s="416" t="s">
        <v>5390</v>
      </c>
      <c r="D2702" s="417">
        <v>18.310000000000002</v>
      </c>
      <c r="E2702" s="417">
        <v>8.3699999999999992</v>
      </c>
      <c r="F2702" s="417">
        <v>26.68</v>
      </c>
    </row>
    <row r="2703" spans="1:6">
      <c r="A2703" s="409"/>
      <c r="B2703" s="413" t="s">
        <v>11465</v>
      </c>
      <c r="C2703" s="411"/>
      <c r="D2703" s="418"/>
      <c r="E2703" s="418"/>
      <c r="F2703" s="418"/>
    </row>
    <row r="2704" spans="1:6" ht="30">
      <c r="A2704" s="414">
        <v>101892</v>
      </c>
      <c r="B2704" s="415" t="s">
        <v>6974</v>
      </c>
      <c r="C2704" s="416" t="s">
        <v>5390</v>
      </c>
      <c r="D2704" s="417">
        <v>68.399999999999991</v>
      </c>
      <c r="E2704" s="417">
        <v>5.84</v>
      </c>
      <c r="F2704" s="417">
        <v>74.239999999999995</v>
      </c>
    </row>
    <row r="2705" spans="1:6" ht="30">
      <c r="A2705" s="414">
        <v>93660</v>
      </c>
      <c r="B2705" s="415" t="s">
        <v>6975</v>
      </c>
      <c r="C2705" s="416" t="s">
        <v>5390</v>
      </c>
      <c r="D2705" s="417">
        <v>55.53</v>
      </c>
      <c r="E2705" s="417">
        <v>3.09</v>
      </c>
      <c r="F2705" s="417">
        <v>58.62</v>
      </c>
    </row>
    <row r="2706" spans="1:6" ht="30">
      <c r="A2706" s="414">
        <v>93661</v>
      </c>
      <c r="B2706" s="415" t="s">
        <v>6976</v>
      </c>
      <c r="C2706" s="416" t="s">
        <v>5390</v>
      </c>
      <c r="D2706" s="417">
        <v>55.93</v>
      </c>
      <c r="E2706" s="417">
        <v>4.18</v>
      </c>
      <c r="F2706" s="417">
        <v>60.11</v>
      </c>
    </row>
    <row r="2707" spans="1:6" ht="30">
      <c r="A2707" s="414">
        <v>93662</v>
      </c>
      <c r="B2707" s="415" t="s">
        <v>6977</v>
      </c>
      <c r="C2707" s="416" t="s">
        <v>5390</v>
      </c>
      <c r="D2707" s="417">
        <v>57.03</v>
      </c>
      <c r="E2707" s="417">
        <v>5.84</v>
      </c>
      <c r="F2707" s="417">
        <v>62.87</v>
      </c>
    </row>
    <row r="2708" spans="1:6" ht="30">
      <c r="A2708" s="414">
        <v>93663</v>
      </c>
      <c r="B2708" s="415" t="s">
        <v>6978</v>
      </c>
      <c r="C2708" s="416" t="s">
        <v>5390</v>
      </c>
      <c r="D2708" s="417">
        <v>57.03</v>
      </c>
      <c r="E2708" s="417">
        <v>5.84</v>
      </c>
      <c r="F2708" s="417">
        <v>62.87</v>
      </c>
    </row>
    <row r="2709" spans="1:6" ht="30">
      <c r="A2709" s="414">
        <v>93664</v>
      </c>
      <c r="B2709" s="415" t="s">
        <v>6979</v>
      </c>
      <c r="C2709" s="416" t="s">
        <v>5390</v>
      </c>
      <c r="D2709" s="417">
        <v>58.22</v>
      </c>
      <c r="E2709" s="417">
        <v>8.06</v>
      </c>
      <c r="F2709" s="417">
        <v>66.28</v>
      </c>
    </row>
    <row r="2710" spans="1:6" ht="30">
      <c r="A2710" s="414">
        <v>93665</v>
      </c>
      <c r="B2710" s="415" t="s">
        <v>6980</v>
      </c>
      <c r="C2710" s="416" t="s">
        <v>5390</v>
      </c>
      <c r="D2710" s="417">
        <v>59.010000000000005</v>
      </c>
      <c r="E2710" s="417">
        <v>11.97</v>
      </c>
      <c r="F2710" s="417">
        <v>70.98</v>
      </c>
    </row>
    <row r="2711" spans="1:6" ht="30">
      <c r="A2711" s="414">
        <v>93666</v>
      </c>
      <c r="B2711" s="415" t="s">
        <v>6981</v>
      </c>
      <c r="C2711" s="416" t="s">
        <v>5390</v>
      </c>
      <c r="D2711" s="417">
        <v>61.239999999999995</v>
      </c>
      <c r="E2711" s="417">
        <v>16.75</v>
      </c>
      <c r="F2711" s="417">
        <v>77.989999999999995</v>
      </c>
    </row>
    <row r="2712" spans="1:6">
      <c r="A2712" s="409"/>
      <c r="B2712" s="413" t="s">
        <v>11466</v>
      </c>
      <c r="C2712" s="411"/>
      <c r="D2712" s="418"/>
      <c r="E2712" s="418"/>
      <c r="F2712" s="418"/>
    </row>
    <row r="2713" spans="1:6" ht="30">
      <c r="A2713" s="414">
        <v>101893</v>
      </c>
      <c r="B2713" s="415" t="s">
        <v>6982</v>
      </c>
      <c r="C2713" s="416" t="s">
        <v>5390</v>
      </c>
      <c r="D2713" s="417">
        <v>86.4</v>
      </c>
      <c r="E2713" s="417">
        <v>8.7899999999999991</v>
      </c>
      <c r="F2713" s="417">
        <v>95.19</v>
      </c>
    </row>
    <row r="2714" spans="1:6" ht="30">
      <c r="A2714" s="414">
        <v>101894</v>
      </c>
      <c r="B2714" s="415" t="s">
        <v>6983</v>
      </c>
      <c r="C2714" s="416" t="s">
        <v>5390</v>
      </c>
      <c r="D2714" s="417">
        <v>132.03</v>
      </c>
      <c r="E2714" s="417">
        <v>34.659999999999997</v>
      </c>
      <c r="F2714" s="417">
        <v>166.69</v>
      </c>
    </row>
    <row r="2715" spans="1:6" ht="30">
      <c r="A2715" s="414">
        <v>101895</v>
      </c>
      <c r="B2715" s="415" t="s">
        <v>6984</v>
      </c>
      <c r="C2715" s="416" t="s">
        <v>5390</v>
      </c>
      <c r="D2715" s="417">
        <v>386.77</v>
      </c>
      <c r="E2715" s="417">
        <v>58.6</v>
      </c>
      <c r="F2715" s="417">
        <v>445.37</v>
      </c>
    </row>
    <row r="2716" spans="1:6" ht="30">
      <c r="A2716" s="414">
        <v>101896</v>
      </c>
      <c r="B2716" s="415" t="s">
        <v>6985</v>
      </c>
      <c r="C2716" s="416" t="s">
        <v>5390</v>
      </c>
      <c r="D2716" s="417">
        <v>602.68999999999994</v>
      </c>
      <c r="E2716" s="417">
        <v>58.59</v>
      </c>
      <c r="F2716" s="417">
        <v>661.28</v>
      </c>
    </row>
    <row r="2717" spans="1:6" ht="30">
      <c r="A2717" s="414">
        <v>101897</v>
      </c>
      <c r="B2717" s="415" t="s">
        <v>6986</v>
      </c>
      <c r="C2717" s="416" t="s">
        <v>5390</v>
      </c>
      <c r="D2717" s="417">
        <v>989.49999999999989</v>
      </c>
      <c r="E2717" s="417">
        <v>58.59</v>
      </c>
      <c r="F2717" s="417">
        <v>1048.0899999999999</v>
      </c>
    </row>
    <row r="2718" spans="1:6" ht="30">
      <c r="A2718" s="414">
        <v>101898</v>
      </c>
      <c r="B2718" s="415" t="s">
        <v>6987</v>
      </c>
      <c r="C2718" s="416" t="s">
        <v>5390</v>
      </c>
      <c r="D2718" s="417">
        <v>1340.13</v>
      </c>
      <c r="E2718" s="417">
        <v>58.59</v>
      </c>
      <c r="F2718" s="417">
        <v>1398.72</v>
      </c>
    </row>
    <row r="2719" spans="1:6" ht="30">
      <c r="A2719" s="414">
        <v>101899</v>
      </c>
      <c r="B2719" s="415" t="s">
        <v>6988</v>
      </c>
      <c r="C2719" s="416" t="s">
        <v>5390</v>
      </c>
      <c r="D2719" s="417">
        <v>2174.1499999999996</v>
      </c>
      <c r="E2719" s="417">
        <v>58.59</v>
      </c>
      <c r="F2719" s="417">
        <v>2232.7399999999998</v>
      </c>
    </row>
    <row r="2720" spans="1:6" ht="30">
      <c r="A2720" s="414">
        <v>101900</v>
      </c>
      <c r="B2720" s="415" t="s">
        <v>6989</v>
      </c>
      <c r="C2720" s="416" t="s">
        <v>5390</v>
      </c>
      <c r="D2720" s="417">
        <v>4589.82</v>
      </c>
      <c r="E2720" s="417">
        <v>58.59</v>
      </c>
      <c r="F2720" s="417">
        <v>4648.41</v>
      </c>
    </row>
    <row r="2721" spans="1:6" ht="30">
      <c r="A2721" s="414">
        <v>93667</v>
      </c>
      <c r="B2721" s="415" t="s">
        <v>6990</v>
      </c>
      <c r="C2721" s="416" t="s">
        <v>5390</v>
      </c>
      <c r="D2721" s="417">
        <v>68.819999999999993</v>
      </c>
      <c r="E2721" s="417">
        <v>4.6399999999999997</v>
      </c>
      <c r="F2721" s="417">
        <v>73.459999999999994</v>
      </c>
    </row>
    <row r="2722" spans="1:6" ht="30">
      <c r="A2722" s="414">
        <v>93668</v>
      </c>
      <c r="B2722" s="415" t="s">
        <v>6991</v>
      </c>
      <c r="C2722" s="416" t="s">
        <v>5390</v>
      </c>
      <c r="D2722" s="417">
        <v>69.400000000000006</v>
      </c>
      <c r="E2722" s="417">
        <v>6.3</v>
      </c>
      <c r="F2722" s="417">
        <v>75.7</v>
      </c>
    </row>
    <row r="2723" spans="1:6" ht="30">
      <c r="A2723" s="414">
        <v>93669</v>
      </c>
      <c r="B2723" s="415" t="s">
        <v>6992</v>
      </c>
      <c r="C2723" s="416" t="s">
        <v>5390</v>
      </c>
      <c r="D2723" s="417">
        <v>71.050000000000011</v>
      </c>
      <c r="E2723" s="417">
        <v>8.7899999999999991</v>
      </c>
      <c r="F2723" s="417">
        <v>79.84</v>
      </c>
    </row>
    <row r="2724" spans="1:6" ht="30">
      <c r="A2724" s="414">
        <v>93670</v>
      </c>
      <c r="B2724" s="415" t="s">
        <v>6993</v>
      </c>
      <c r="C2724" s="416" t="s">
        <v>5390</v>
      </c>
      <c r="D2724" s="417">
        <v>71.050000000000011</v>
      </c>
      <c r="E2724" s="417">
        <v>8.7899999999999991</v>
      </c>
      <c r="F2724" s="417">
        <v>79.84</v>
      </c>
    </row>
    <row r="2725" spans="1:6" ht="30">
      <c r="A2725" s="414">
        <v>93671</v>
      </c>
      <c r="B2725" s="415" t="s">
        <v>6994</v>
      </c>
      <c r="C2725" s="416" t="s">
        <v>5390</v>
      </c>
      <c r="D2725" s="417">
        <v>72.849999999999994</v>
      </c>
      <c r="E2725" s="417">
        <v>12.09</v>
      </c>
      <c r="F2725" s="417">
        <v>84.94</v>
      </c>
    </row>
    <row r="2726" spans="1:6" ht="30">
      <c r="A2726" s="414">
        <v>93672</v>
      </c>
      <c r="B2726" s="415" t="s">
        <v>6995</v>
      </c>
      <c r="C2726" s="416" t="s">
        <v>5390</v>
      </c>
      <c r="D2726" s="417">
        <v>75.25</v>
      </c>
      <c r="E2726" s="417">
        <v>17.96</v>
      </c>
      <c r="F2726" s="417">
        <v>93.21</v>
      </c>
    </row>
    <row r="2727" spans="1:6" ht="30">
      <c r="A2727" s="414">
        <v>93673</v>
      </c>
      <c r="B2727" s="415" t="s">
        <v>6996</v>
      </c>
      <c r="C2727" s="416" t="s">
        <v>5390</v>
      </c>
      <c r="D2727" s="417">
        <v>78.61</v>
      </c>
      <c r="E2727" s="417">
        <v>25.14</v>
      </c>
      <c r="F2727" s="417">
        <v>103.75</v>
      </c>
    </row>
    <row r="2728" spans="1:6">
      <c r="A2728" s="409"/>
      <c r="B2728" s="413" t="s">
        <v>6997</v>
      </c>
      <c r="C2728" s="411"/>
      <c r="D2728" s="418"/>
      <c r="E2728" s="418"/>
      <c r="F2728" s="418"/>
    </row>
    <row r="2729" spans="1:6" ht="15.75">
      <c r="A2729" s="409"/>
      <c r="B2729" s="410" t="s">
        <v>11467</v>
      </c>
      <c r="C2729" s="411"/>
      <c r="D2729" s="418"/>
      <c r="E2729" s="418"/>
      <c r="F2729" s="418"/>
    </row>
    <row r="2730" spans="1:6">
      <c r="A2730" s="409"/>
      <c r="B2730" s="413" t="s">
        <v>11468</v>
      </c>
      <c r="C2730" s="411"/>
      <c r="D2730" s="418"/>
      <c r="E2730" s="418"/>
      <c r="F2730" s="418"/>
    </row>
    <row r="2731" spans="1:6">
      <c r="A2731" s="414">
        <v>97661</v>
      </c>
      <c r="B2731" s="415" t="s">
        <v>6998</v>
      </c>
      <c r="C2731" s="416" t="s">
        <v>5421</v>
      </c>
      <c r="D2731" s="417">
        <v>0.19000000000000006</v>
      </c>
      <c r="E2731" s="417">
        <v>0.59</v>
      </c>
      <c r="F2731" s="417">
        <v>0.78</v>
      </c>
    </row>
    <row r="2732" spans="1:6">
      <c r="A2732" s="409"/>
      <c r="B2732" s="413" t="s">
        <v>11469</v>
      </c>
      <c r="C2732" s="411"/>
      <c r="D2732" s="418"/>
      <c r="E2732" s="418"/>
      <c r="F2732" s="418"/>
    </row>
    <row r="2733" spans="1:6">
      <c r="A2733" s="409"/>
      <c r="B2733" s="413" t="s">
        <v>6999</v>
      </c>
      <c r="C2733" s="411"/>
      <c r="D2733" s="418"/>
      <c r="E2733" s="418"/>
      <c r="F2733" s="418"/>
    </row>
    <row r="2734" spans="1:6">
      <c r="A2734" s="409"/>
      <c r="B2734" s="413" t="s">
        <v>11470</v>
      </c>
      <c r="C2734" s="411"/>
      <c r="D2734" s="418"/>
      <c r="E2734" s="418"/>
      <c r="F2734" s="418"/>
    </row>
    <row r="2735" spans="1:6" ht="30">
      <c r="A2735" s="414">
        <v>101884</v>
      </c>
      <c r="B2735" s="415" t="s">
        <v>7000</v>
      </c>
      <c r="C2735" s="416" t="s">
        <v>5421</v>
      </c>
      <c r="D2735" s="417">
        <v>10.26</v>
      </c>
      <c r="E2735" s="417">
        <v>0.16</v>
      </c>
      <c r="F2735" s="417">
        <v>10.42</v>
      </c>
    </row>
    <row r="2736" spans="1:6" ht="30">
      <c r="A2736" s="414">
        <v>101886</v>
      </c>
      <c r="B2736" s="415" t="s">
        <v>7001</v>
      </c>
      <c r="C2736" s="416" t="s">
        <v>5421</v>
      </c>
      <c r="D2736" s="417">
        <v>14.68</v>
      </c>
      <c r="E2736" s="417">
        <v>0.3</v>
      </c>
      <c r="F2736" s="417">
        <v>14.98</v>
      </c>
    </row>
    <row r="2737" spans="1:6" ht="30">
      <c r="A2737" s="414">
        <v>101888</v>
      </c>
      <c r="B2737" s="415" t="s">
        <v>7002</v>
      </c>
      <c r="C2737" s="416" t="s">
        <v>5421</v>
      </c>
      <c r="D2737" s="417">
        <v>22.98</v>
      </c>
      <c r="E2737" s="417">
        <v>0.5</v>
      </c>
      <c r="F2737" s="417">
        <v>23.48</v>
      </c>
    </row>
    <row r="2738" spans="1:6" ht="30">
      <c r="A2738" s="414">
        <v>91924</v>
      </c>
      <c r="B2738" s="415" t="s">
        <v>7003</v>
      </c>
      <c r="C2738" s="416" t="s">
        <v>5421</v>
      </c>
      <c r="D2738" s="417">
        <v>2.0599999999999996</v>
      </c>
      <c r="E2738" s="417">
        <v>1.05</v>
      </c>
      <c r="F2738" s="417">
        <v>3.11</v>
      </c>
    </row>
    <row r="2739" spans="1:6" ht="30">
      <c r="A2739" s="414">
        <v>91926</v>
      </c>
      <c r="B2739" s="415" t="s">
        <v>7004</v>
      </c>
      <c r="C2739" s="416" t="s">
        <v>5421</v>
      </c>
      <c r="D2739" s="417">
        <v>3.0999999999999996</v>
      </c>
      <c r="E2739" s="417">
        <v>1.32</v>
      </c>
      <c r="F2739" s="417">
        <v>4.42</v>
      </c>
    </row>
    <row r="2740" spans="1:6" ht="30">
      <c r="A2740" s="414">
        <v>91928</v>
      </c>
      <c r="B2740" s="415" t="s">
        <v>7005</v>
      </c>
      <c r="C2740" s="416" t="s">
        <v>5421</v>
      </c>
      <c r="D2740" s="417">
        <v>4.97</v>
      </c>
      <c r="E2740" s="417">
        <v>1.75</v>
      </c>
      <c r="F2740" s="417">
        <v>6.72</v>
      </c>
    </row>
    <row r="2741" spans="1:6" ht="30">
      <c r="A2741" s="414">
        <v>91930</v>
      </c>
      <c r="B2741" s="415" t="s">
        <v>7006</v>
      </c>
      <c r="C2741" s="416" t="s">
        <v>5421</v>
      </c>
      <c r="D2741" s="417">
        <v>7.0100000000000007</v>
      </c>
      <c r="E2741" s="417">
        <v>2.2999999999999998</v>
      </c>
      <c r="F2741" s="417">
        <v>9.31</v>
      </c>
    </row>
    <row r="2742" spans="1:6" ht="30">
      <c r="A2742" s="414">
        <v>91932</v>
      </c>
      <c r="B2742" s="415" t="s">
        <v>7007</v>
      </c>
      <c r="C2742" s="416" t="s">
        <v>5421</v>
      </c>
      <c r="D2742" s="417">
        <v>13.020000000000001</v>
      </c>
      <c r="E2742" s="417">
        <v>3.4</v>
      </c>
      <c r="F2742" s="417">
        <v>16.420000000000002</v>
      </c>
    </row>
    <row r="2743" spans="1:6" ht="30">
      <c r="A2743" s="414">
        <v>91934</v>
      </c>
      <c r="B2743" s="415" t="s">
        <v>7008</v>
      </c>
      <c r="C2743" s="416" t="s">
        <v>5421</v>
      </c>
      <c r="D2743" s="417">
        <v>18.670000000000002</v>
      </c>
      <c r="E2743" s="417">
        <v>5.08</v>
      </c>
      <c r="F2743" s="417">
        <v>23.75</v>
      </c>
    </row>
    <row r="2744" spans="1:6" ht="30">
      <c r="A2744" s="414">
        <v>92979</v>
      </c>
      <c r="B2744" s="415" t="s">
        <v>7009</v>
      </c>
      <c r="C2744" s="416" t="s">
        <v>5421</v>
      </c>
      <c r="D2744" s="417">
        <v>10.360000000000001</v>
      </c>
      <c r="E2744" s="417">
        <v>0.37</v>
      </c>
      <c r="F2744" s="417">
        <v>10.73</v>
      </c>
    </row>
    <row r="2745" spans="1:6" ht="30">
      <c r="A2745" s="414">
        <v>92981</v>
      </c>
      <c r="B2745" s="415" t="s">
        <v>7010</v>
      </c>
      <c r="C2745" s="416" t="s">
        <v>5421</v>
      </c>
      <c r="D2745" s="417">
        <v>14.77</v>
      </c>
      <c r="E2745" s="417">
        <v>0.56000000000000005</v>
      </c>
      <c r="F2745" s="417">
        <v>15.33</v>
      </c>
    </row>
    <row r="2746" spans="1:6">
      <c r="A2746" s="409"/>
      <c r="B2746" s="413" t="s">
        <v>11471</v>
      </c>
      <c r="C2746" s="411"/>
      <c r="D2746" s="418"/>
      <c r="E2746" s="418"/>
      <c r="F2746" s="418"/>
    </row>
    <row r="2747" spans="1:6" ht="30">
      <c r="A2747" s="414">
        <v>101885</v>
      </c>
      <c r="B2747" s="415" t="s">
        <v>7011</v>
      </c>
      <c r="C2747" s="416" t="s">
        <v>5421</v>
      </c>
      <c r="D2747" s="417">
        <v>9.7899999999999991</v>
      </c>
      <c r="E2747" s="417">
        <v>0.16</v>
      </c>
      <c r="F2747" s="417">
        <v>9.9499999999999993</v>
      </c>
    </row>
    <row r="2748" spans="1:6" ht="30">
      <c r="A2748" s="414">
        <v>101887</v>
      </c>
      <c r="B2748" s="415" t="s">
        <v>7012</v>
      </c>
      <c r="C2748" s="416" t="s">
        <v>5421</v>
      </c>
      <c r="D2748" s="417">
        <v>15.58</v>
      </c>
      <c r="E2748" s="417">
        <v>0.3</v>
      </c>
      <c r="F2748" s="417">
        <v>15.88</v>
      </c>
    </row>
    <row r="2749" spans="1:6" ht="30">
      <c r="A2749" s="414">
        <v>101889</v>
      </c>
      <c r="B2749" s="415" t="s">
        <v>7013</v>
      </c>
      <c r="C2749" s="416" t="s">
        <v>5421</v>
      </c>
      <c r="D2749" s="417">
        <v>24.16</v>
      </c>
      <c r="E2749" s="417">
        <v>0.5</v>
      </c>
      <c r="F2749" s="417">
        <v>24.66</v>
      </c>
    </row>
    <row r="2750" spans="1:6" ht="30">
      <c r="A2750" s="414">
        <v>91925</v>
      </c>
      <c r="B2750" s="415" t="s">
        <v>7014</v>
      </c>
      <c r="C2750" s="416" t="s">
        <v>5421</v>
      </c>
      <c r="D2750" s="417">
        <v>2.63</v>
      </c>
      <c r="E2750" s="417">
        <v>1.05</v>
      </c>
      <c r="F2750" s="417">
        <v>3.68</v>
      </c>
    </row>
    <row r="2751" spans="1:6" ht="30">
      <c r="A2751" s="414">
        <v>91927</v>
      </c>
      <c r="B2751" s="415" t="s">
        <v>7015</v>
      </c>
      <c r="C2751" s="416" t="s">
        <v>5421</v>
      </c>
      <c r="D2751" s="417">
        <v>3.59</v>
      </c>
      <c r="E2751" s="417">
        <v>1.32</v>
      </c>
      <c r="F2751" s="417">
        <v>4.91</v>
      </c>
    </row>
    <row r="2752" spans="1:6" ht="30">
      <c r="A2752" s="414">
        <v>91929</v>
      </c>
      <c r="B2752" s="415" t="s">
        <v>7016</v>
      </c>
      <c r="C2752" s="416" t="s">
        <v>5421</v>
      </c>
      <c r="D2752" s="417">
        <v>5.39</v>
      </c>
      <c r="E2752" s="417">
        <v>1.75</v>
      </c>
      <c r="F2752" s="417">
        <v>7.14</v>
      </c>
    </row>
    <row r="2753" spans="1:6" ht="30">
      <c r="A2753" s="414">
        <v>91931</v>
      </c>
      <c r="B2753" s="415" t="s">
        <v>7017</v>
      </c>
      <c r="C2753" s="416" t="s">
        <v>5421</v>
      </c>
      <c r="D2753" s="417">
        <v>7.7</v>
      </c>
      <c r="E2753" s="417">
        <v>2.2999999999999998</v>
      </c>
      <c r="F2753" s="417">
        <v>10</v>
      </c>
    </row>
    <row r="2754" spans="1:6" ht="30">
      <c r="A2754" s="414">
        <v>91933</v>
      </c>
      <c r="B2754" s="415" t="s">
        <v>7018</v>
      </c>
      <c r="C2754" s="416" t="s">
        <v>5421</v>
      </c>
      <c r="D2754" s="417">
        <v>12.48</v>
      </c>
      <c r="E2754" s="417">
        <v>3.4</v>
      </c>
      <c r="F2754" s="417">
        <v>15.88</v>
      </c>
    </row>
    <row r="2755" spans="1:6" ht="30">
      <c r="A2755" s="414">
        <v>91935</v>
      </c>
      <c r="B2755" s="415" t="s">
        <v>7019</v>
      </c>
      <c r="C2755" s="416" t="s">
        <v>5421</v>
      </c>
      <c r="D2755" s="417">
        <v>19.72</v>
      </c>
      <c r="E2755" s="417">
        <v>5.08</v>
      </c>
      <c r="F2755" s="417">
        <v>24.8</v>
      </c>
    </row>
    <row r="2756" spans="1:6" ht="30">
      <c r="A2756" s="414">
        <v>92980</v>
      </c>
      <c r="B2756" s="415" t="s">
        <v>7020</v>
      </c>
      <c r="C2756" s="416" t="s">
        <v>5421</v>
      </c>
      <c r="D2756" s="417">
        <v>9.89</v>
      </c>
      <c r="E2756" s="417">
        <v>0.37</v>
      </c>
      <c r="F2756" s="417">
        <v>10.26</v>
      </c>
    </row>
    <row r="2757" spans="1:6" ht="30">
      <c r="A2757" s="414">
        <v>92982</v>
      </c>
      <c r="B2757" s="415" t="s">
        <v>7021</v>
      </c>
      <c r="C2757" s="416" t="s">
        <v>5421</v>
      </c>
      <c r="D2757" s="417">
        <v>15.67</v>
      </c>
      <c r="E2757" s="417">
        <v>0.56000000000000005</v>
      </c>
      <c r="F2757" s="417">
        <v>16.23</v>
      </c>
    </row>
    <row r="2758" spans="1:6" ht="30">
      <c r="A2758" s="414">
        <v>92984</v>
      </c>
      <c r="B2758" s="415" t="s">
        <v>10783</v>
      </c>
      <c r="C2758" s="416" t="s">
        <v>5421</v>
      </c>
      <c r="D2758" s="417">
        <v>24.64</v>
      </c>
      <c r="E2758" s="417">
        <v>2.67</v>
      </c>
      <c r="F2758" s="417">
        <v>27.31</v>
      </c>
    </row>
    <row r="2759" spans="1:6" ht="30">
      <c r="A2759" s="414">
        <v>92986</v>
      </c>
      <c r="B2759" s="415" t="s">
        <v>10784</v>
      </c>
      <c r="C2759" s="416" t="s">
        <v>5421</v>
      </c>
      <c r="D2759" s="417">
        <v>34.54</v>
      </c>
      <c r="E2759" s="417">
        <v>3.07</v>
      </c>
      <c r="F2759" s="417">
        <v>37.61</v>
      </c>
    </row>
    <row r="2760" spans="1:6" ht="30">
      <c r="A2760" s="414">
        <v>92988</v>
      </c>
      <c r="B2760" s="415" t="s">
        <v>10785</v>
      </c>
      <c r="C2760" s="416" t="s">
        <v>5421</v>
      </c>
      <c r="D2760" s="417">
        <v>50.75</v>
      </c>
      <c r="E2760" s="417">
        <v>3.65</v>
      </c>
      <c r="F2760" s="417">
        <v>54.4</v>
      </c>
    </row>
    <row r="2761" spans="1:6" ht="30">
      <c r="A2761" s="414">
        <v>92990</v>
      </c>
      <c r="B2761" s="415" t="s">
        <v>10786</v>
      </c>
      <c r="C2761" s="416" t="s">
        <v>5421</v>
      </c>
      <c r="D2761" s="417">
        <v>70.72</v>
      </c>
      <c r="E2761" s="417">
        <v>4.45</v>
      </c>
      <c r="F2761" s="417">
        <v>75.17</v>
      </c>
    </row>
    <row r="2762" spans="1:6" ht="30">
      <c r="A2762" s="414">
        <v>92992</v>
      </c>
      <c r="B2762" s="415" t="s">
        <v>10787</v>
      </c>
      <c r="C2762" s="416" t="s">
        <v>5421</v>
      </c>
      <c r="D2762" s="417">
        <v>91.7</v>
      </c>
      <c r="E2762" s="417">
        <v>5.41</v>
      </c>
      <c r="F2762" s="417">
        <v>97.11</v>
      </c>
    </row>
    <row r="2763" spans="1:6" ht="45">
      <c r="A2763" s="414">
        <v>92994</v>
      </c>
      <c r="B2763" s="415" t="s">
        <v>10788</v>
      </c>
      <c r="C2763" s="416" t="s">
        <v>5421</v>
      </c>
      <c r="D2763" s="417">
        <v>119.64</v>
      </c>
      <c r="E2763" s="417">
        <v>6.4</v>
      </c>
      <c r="F2763" s="417">
        <v>126.04</v>
      </c>
    </row>
    <row r="2764" spans="1:6" ht="45">
      <c r="A2764" s="414">
        <v>92996</v>
      </c>
      <c r="B2764" s="415" t="s">
        <v>10789</v>
      </c>
      <c r="C2764" s="416" t="s">
        <v>5421</v>
      </c>
      <c r="D2764" s="417">
        <v>144.88</v>
      </c>
      <c r="E2764" s="417">
        <v>7.58</v>
      </c>
      <c r="F2764" s="417">
        <v>152.46</v>
      </c>
    </row>
    <row r="2765" spans="1:6" ht="45">
      <c r="A2765" s="414">
        <v>92998</v>
      </c>
      <c r="B2765" s="415" t="s">
        <v>10790</v>
      </c>
      <c r="C2765" s="416" t="s">
        <v>5421</v>
      </c>
      <c r="D2765" s="417">
        <v>177.78</v>
      </c>
      <c r="E2765" s="417">
        <v>8.9600000000000009</v>
      </c>
      <c r="F2765" s="417">
        <v>186.74</v>
      </c>
    </row>
    <row r="2766" spans="1:6" ht="45">
      <c r="A2766" s="414">
        <v>93000</v>
      </c>
      <c r="B2766" s="415" t="s">
        <v>10791</v>
      </c>
      <c r="C2766" s="416" t="s">
        <v>5421</v>
      </c>
      <c r="D2766" s="417">
        <v>235.95999999999998</v>
      </c>
      <c r="E2766" s="417">
        <v>11.11</v>
      </c>
      <c r="F2766" s="417">
        <v>247.07</v>
      </c>
    </row>
    <row r="2767" spans="1:6" ht="45">
      <c r="A2767" s="414">
        <v>93002</v>
      </c>
      <c r="B2767" s="415" t="s">
        <v>10792</v>
      </c>
      <c r="C2767" s="416" t="s">
        <v>5421</v>
      </c>
      <c r="D2767" s="417">
        <v>305.81</v>
      </c>
      <c r="E2767" s="417">
        <v>13.46</v>
      </c>
      <c r="F2767" s="417">
        <v>319.27</v>
      </c>
    </row>
    <row r="2768" spans="1:6" ht="30">
      <c r="A2768" s="414">
        <v>101560</v>
      </c>
      <c r="B2768" s="415" t="s">
        <v>7022</v>
      </c>
      <c r="C2768" s="416" t="s">
        <v>5421</v>
      </c>
      <c r="D2768" s="417">
        <v>9.82</v>
      </c>
      <c r="E2768" s="417">
        <v>7.0000000000000007E-2</v>
      </c>
      <c r="F2768" s="417">
        <v>9.89</v>
      </c>
    </row>
    <row r="2769" spans="1:6" ht="30">
      <c r="A2769" s="414">
        <v>101561</v>
      </c>
      <c r="B2769" s="415" t="s">
        <v>7023</v>
      </c>
      <c r="C2769" s="416" t="s">
        <v>5421</v>
      </c>
      <c r="D2769" s="417">
        <v>15.629999999999999</v>
      </c>
      <c r="E2769" s="417">
        <v>7.0000000000000007E-2</v>
      </c>
      <c r="F2769" s="417">
        <v>15.7</v>
      </c>
    </row>
    <row r="2770" spans="1:6" ht="30">
      <c r="A2770" s="414">
        <v>101562</v>
      </c>
      <c r="B2770" s="415" t="s">
        <v>7024</v>
      </c>
      <c r="C2770" s="416" t="s">
        <v>5421</v>
      </c>
      <c r="D2770" s="417">
        <v>24.23</v>
      </c>
      <c r="E2770" s="417">
        <v>7.0000000000000007E-2</v>
      </c>
      <c r="F2770" s="417">
        <v>24.3</v>
      </c>
    </row>
    <row r="2771" spans="1:6" ht="30">
      <c r="A2771" s="414">
        <v>101563</v>
      </c>
      <c r="B2771" s="415" t="s">
        <v>7025</v>
      </c>
      <c r="C2771" s="416" t="s">
        <v>5421</v>
      </c>
      <c r="D2771" s="417">
        <v>34.229999999999997</v>
      </c>
      <c r="E2771" s="417">
        <v>7.0000000000000007E-2</v>
      </c>
      <c r="F2771" s="417">
        <v>34.299999999999997</v>
      </c>
    </row>
    <row r="2772" spans="1:6" ht="30">
      <c r="A2772" s="414">
        <v>101564</v>
      </c>
      <c r="B2772" s="415" t="s">
        <v>7026</v>
      </c>
      <c r="C2772" s="416" t="s">
        <v>5421</v>
      </c>
      <c r="D2772" s="417">
        <v>50.63</v>
      </c>
      <c r="E2772" s="417">
        <v>7.0000000000000007E-2</v>
      </c>
      <c r="F2772" s="417">
        <v>50.7</v>
      </c>
    </row>
    <row r="2773" spans="1:6" ht="30">
      <c r="A2773" s="414">
        <v>101565</v>
      </c>
      <c r="B2773" s="415" t="s">
        <v>7027</v>
      </c>
      <c r="C2773" s="416" t="s">
        <v>5421</v>
      </c>
      <c r="D2773" s="417">
        <v>70.820000000000007</v>
      </c>
      <c r="E2773" s="417">
        <v>7.0000000000000007E-2</v>
      </c>
      <c r="F2773" s="417">
        <v>70.89</v>
      </c>
    </row>
    <row r="2774" spans="1:6" ht="30">
      <c r="A2774" s="414">
        <v>101567</v>
      </c>
      <c r="B2774" s="415" t="s">
        <v>7028</v>
      </c>
      <c r="C2774" s="416" t="s">
        <v>5421</v>
      </c>
      <c r="D2774" s="417">
        <v>91.95</v>
      </c>
      <c r="E2774" s="417">
        <v>7.0000000000000007E-2</v>
      </c>
      <c r="F2774" s="417">
        <v>92.02</v>
      </c>
    </row>
    <row r="2775" spans="1:6" ht="30">
      <c r="A2775" s="414">
        <v>101568</v>
      </c>
      <c r="B2775" s="415" t="s">
        <v>7029</v>
      </c>
      <c r="C2775" s="416" t="s">
        <v>5421</v>
      </c>
      <c r="D2775" s="417">
        <v>120.23</v>
      </c>
      <c r="E2775" s="417">
        <v>7.0000000000000007E-2</v>
      </c>
      <c r="F2775" s="417">
        <v>120.3</v>
      </c>
    </row>
    <row r="2776" spans="1:6">
      <c r="A2776" s="409"/>
      <c r="B2776" s="413" t="s">
        <v>5438</v>
      </c>
      <c r="C2776" s="411"/>
      <c r="D2776" s="418"/>
      <c r="E2776" s="418"/>
      <c r="F2776" s="418"/>
    </row>
    <row r="2777" spans="1:6" ht="15.75">
      <c r="A2777" s="409"/>
      <c r="B2777" s="410" t="s">
        <v>11472</v>
      </c>
      <c r="C2777" s="411"/>
      <c r="D2777" s="418"/>
      <c r="E2777" s="418"/>
      <c r="F2777" s="418"/>
    </row>
    <row r="2778" spans="1:6">
      <c r="A2778" s="409"/>
      <c r="B2778" s="413" t="s">
        <v>11473</v>
      </c>
      <c r="C2778" s="411"/>
      <c r="D2778" s="418"/>
      <c r="E2778" s="418"/>
      <c r="F2778" s="418"/>
    </row>
    <row r="2779" spans="1:6" ht="30">
      <c r="A2779" s="414">
        <v>97660</v>
      </c>
      <c r="B2779" s="415" t="s">
        <v>7030</v>
      </c>
      <c r="C2779" s="416" t="s">
        <v>5390</v>
      </c>
      <c r="D2779" s="417">
        <v>0.19000000000000006</v>
      </c>
      <c r="E2779" s="417">
        <v>0.57999999999999996</v>
      </c>
      <c r="F2779" s="417">
        <v>0.77</v>
      </c>
    </row>
    <row r="2780" spans="1:6" ht="30">
      <c r="A2780" s="414">
        <v>101633</v>
      </c>
      <c r="B2780" s="415" t="s">
        <v>7031</v>
      </c>
      <c r="C2780" s="416" t="s">
        <v>5390</v>
      </c>
      <c r="D2780" s="417">
        <v>105.2</v>
      </c>
      <c r="E2780" s="417">
        <v>7.17</v>
      </c>
      <c r="F2780" s="417">
        <v>112.37</v>
      </c>
    </row>
    <row r="2781" spans="1:6">
      <c r="A2781" s="409"/>
      <c r="B2781" s="413" t="s">
        <v>11474</v>
      </c>
      <c r="C2781" s="411"/>
      <c r="D2781" s="418"/>
      <c r="E2781" s="418"/>
      <c r="F2781" s="418"/>
    </row>
    <row r="2782" spans="1:6" ht="30">
      <c r="A2782" s="414">
        <v>91952</v>
      </c>
      <c r="B2782" s="415" t="s">
        <v>7032</v>
      </c>
      <c r="C2782" s="416" t="s">
        <v>5390</v>
      </c>
      <c r="D2782" s="417">
        <v>11.53</v>
      </c>
      <c r="E2782" s="417">
        <v>9.9700000000000006</v>
      </c>
      <c r="F2782" s="417">
        <v>21.5</v>
      </c>
    </row>
    <row r="2783" spans="1:6" ht="30">
      <c r="A2783" s="414">
        <v>91953</v>
      </c>
      <c r="B2783" s="415" t="s">
        <v>7033</v>
      </c>
      <c r="C2783" s="416" t="s">
        <v>5390</v>
      </c>
      <c r="D2783" s="417">
        <v>17.64</v>
      </c>
      <c r="E2783" s="417">
        <v>13.09</v>
      </c>
      <c r="F2783" s="417">
        <v>30.73</v>
      </c>
    </row>
    <row r="2784" spans="1:6" ht="30">
      <c r="A2784" s="414">
        <v>91958</v>
      </c>
      <c r="B2784" s="415" t="s">
        <v>7034</v>
      </c>
      <c r="C2784" s="416" t="s">
        <v>5390</v>
      </c>
      <c r="D2784" s="417">
        <v>22.14</v>
      </c>
      <c r="E2784" s="417">
        <v>17.28</v>
      </c>
      <c r="F2784" s="417">
        <v>39.42</v>
      </c>
    </row>
    <row r="2785" spans="1:6" ht="30">
      <c r="A2785" s="414">
        <v>91959</v>
      </c>
      <c r="B2785" s="415" t="s">
        <v>7035</v>
      </c>
      <c r="C2785" s="416" t="s">
        <v>5390</v>
      </c>
      <c r="D2785" s="417">
        <v>28.25</v>
      </c>
      <c r="E2785" s="417">
        <v>20.399999999999999</v>
      </c>
      <c r="F2785" s="417">
        <v>48.65</v>
      </c>
    </row>
    <row r="2786" spans="1:6" ht="30">
      <c r="A2786" s="414">
        <v>91966</v>
      </c>
      <c r="B2786" s="415" t="s">
        <v>7036</v>
      </c>
      <c r="C2786" s="416" t="s">
        <v>5390</v>
      </c>
      <c r="D2786" s="417">
        <v>32.730000000000004</v>
      </c>
      <c r="E2786" s="417">
        <v>24.59</v>
      </c>
      <c r="F2786" s="417">
        <v>57.32</v>
      </c>
    </row>
    <row r="2787" spans="1:6" ht="30">
      <c r="A2787" s="414">
        <v>91967</v>
      </c>
      <c r="B2787" s="415" t="s">
        <v>7037</v>
      </c>
      <c r="C2787" s="416" t="s">
        <v>5390</v>
      </c>
      <c r="D2787" s="417">
        <v>38.849999999999994</v>
      </c>
      <c r="E2787" s="417">
        <v>27.7</v>
      </c>
      <c r="F2787" s="417">
        <v>66.55</v>
      </c>
    </row>
    <row r="2788" spans="1:6" ht="30">
      <c r="A2788" s="414">
        <v>91974</v>
      </c>
      <c r="B2788" s="415" t="s">
        <v>7038</v>
      </c>
      <c r="C2788" s="416" t="s">
        <v>5390</v>
      </c>
      <c r="D2788" s="417">
        <v>43.44</v>
      </c>
      <c r="E2788" s="417">
        <v>32.159999999999997</v>
      </c>
      <c r="F2788" s="417">
        <v>75.599999999999994</v>
      </c>
    </row>
    <row r="2789" spans="1:6" ht="30">
      <c r="A2789" s="414">
        <v>91975</v>
      </c>
      <c r="B2789" s="415" t="s">
        <v>7039</v>
      </c>
      <c r="C2789" s="416" t="s">
        <v>5390</v>
      </c>
      <c r="D2789" s="417">
        <v>54.360000000000007</v>
      </c>
      <c r="E2789" s="417">
        <v>35.82</v>
      </c>
      <c r="F2789" s="417">
        <v>90.18</v>
      </c>
    </row>
    <row r="2790" spans="1:6" ht="30">
      <c r="A2790" s="414">
        <v>91976</v>
      </c>
      <c r="B2790" s="415" t="s">
        <v>7040</v>
      </c>
      <c r="C2790" s="416" t="s">
        <v>5390</v>
      </c>
      <c r="D2790" s="417">
        <v>64.66</v>
      </c>
      <c r="E2790" s="417">
        <v>46.88</v>
      </c>
      <c r="F2790" s="417">
        <v>111.54</v>
      </c>
    </row>
    <row r="2791" spans="1:6" ht="30">
      <c r="A2791" s="414">
        <v>91977</v>
      </c>
      <c r="B2791" s="415" t="s">
        <v>7041</v>
      </c>
      <c r="C2791" s="416" t="s">
        <v>5390</v>
      </c>
      <c r="D2791" s="417">
        <v>75.570000000000007</v>
      </c>
      <c r="E2791" s="417">
        <v>50.55</v>
      </c>
      <c r="F2791" s="417">
        <v>126.12</v>
      </c>
    </row>
    <row r="2792" spans="1:6">
      <c r="A2792" s="409"/>
      <c r="B2792" s="413" t="s">
        <v>11475</v>
      </c>
      <c r="C2792" s="411"/>
      <c r="D2792" s="418"/>
      <c r="E2792" s="418"/>
      <c r="F2792" s="418"/>
    </row>
    <row r="2793" spans="1:6" ht="30">
      <c r="A2793" s="414">
        <v>91956</v>
      </c>
      <c r="B2793" s="415" t="s">
        <v>7042</v>
      </c>
      <c r="C2793" s="416" t="s">
        <v>5390</v>
      </c>
      <c r="D2793" s="417">
        <v>25.839999999999996</v>
      </c>
      <c r="E2793" s="417">
        <v>20.92</v>
      </c>
      <c r="F2793" s="417">
        <v>46.76</v>
      </c>
    </row>
    <row r="2794" spans="1:6" ht="30">
      <c r="A2794" s="414">
        <v>91957</v>
      </c>
      <c r="B2794" s="415" t="s">
        <v>7043</v>
      </c>
      <c r="C2794" s="416" t="s">
        <v>5390</v>
      </c>
      <c r="D2794" s="417">
        <v>31.950000000000003</v>
      </c>
      <c r="E2794" s="417">
        <v>24.04</v>
      </c>
      <c r="F2794" s="417">
        <v>55.99</v>
      </c>
    </row>
    <row r="2795" spans="1:6" ht="30">
      <c r="A2795" s="414">
        <v>91962</v>
      </c>
      <c r="B2795" s="415" t="s">
        <v>7044</v>
      </c>
      <c r="C2795" s="416" t="s">
        <v>5390</v>
      </c>
      <c r="D2795" s="417">
        <v>40.179999999999993</v>
      </c>
      <c r="E2795" s="417">
        <v>31.89</v>
      </c>
      <c r="F2795" s="417">
        <v>72.069999999999993</v>
      </c>
    </row>
    <row r="2796" spans="1:6" ht="30">
      <c r="A2796" s="414">
        <v>91963</v>
      </c>
      <c r="B2796" s="415" t="s">
        <v>7045</v>
      </c>
      <c r="C2796" s="416" t="s">
        <v>5390</v>
      </c>
      <c r="D2796" s="417">
        <v>46.29</v>
      </c>
      <c r="E2796" s="417">
        <v>35.01</v>
      </c>
      <c r="F2796" s="417">
        <v>81.3</v>
      </c>
    </row>
    <row r="2797" spans="1:6" ht="30">
      <c r="A2797" s="414">
        <v>91964</v>
      </c>
      <c r="B2797" s="415" t="s">
        <v>7046</v>
      </c>
      <c r="C2797" s="416" t="s">
        <v>5390</v>
      </c>
      <c r="D2797" s="417">
        <v>36.44</v>
      </c>
      <c r="E2797" s="417">
        <v>28.22</v>
      </c>
      <c r="F2797" s="417">
        <v>64.66</v>
      </c>
    </row>
    <row r="2798" spans="1:6" ht="30">
      <c r="A2798" s="414">
        <v>91965</v>
      </c>
      <c r="B2798" s="415" t="s">
        <v>7047</v>
      </c>
      <c r="C2798" s="416" t="s">
        <v>5390</v>
      </c>
      <c r="D2798" s="417">
        <v>42.55</v>
      </c>
      <c r="E2798" s="417">
        <v>31.34</v>
      </c>
      <c r="F2798" s="417">
        <v>73.89</v>
      </c>
    </row>
    <row r="2799" spans="1:6" ht="30">
      <c r="A2799" s="414">
        <v>91970</v>
      </c>
      <c r="B2799" s="415" t="s">
        <v>7048</v>
      </c>
      <c r="C2799" s="416" t="s">
        <v>5390</v>
      </c>
      <c r="D2799" s="417">
        <v>47.16</v>
      </c>
      <c r="E2799" s="417">
        <v>35.840000000000003</v>
      </c>
      <c r="F2799" s="417">
        <v>83</v>
      </c>
    </row>
    <row r="2800" spans="1:6" ht="30">
      <c r="A2800" s="414">
        <v>91971</v>
      </c>
      <c r="B2800" s="415" t="s">
        <v>7049</v>
      </c>
      <c r="C2800" s="416" t="s">
        <v>5390</v>
      </c>
      <c r="D2800" s="417">
        <v>58.07</v>
      </c>
      <c r="E2800" s="417">
        <v>39.51</v>
      </c>
      <c r="F2800" s="417">
        <v>97.58</v>
      </c>
    </row>
    <row r="2801" spans="1:6" ht="30">
      <c r="A2801" s="414">
        <v>91972</v>
      </c>
      <c r="B2801" s="415" t="s">
        <v>7050</v>
      </c>
      <c r="C2801" s="416" t="s">
        <v>5390</v>
      </c>
      <c r="D2801" s="417">
        <v>50.88</v>
      </c>
      <c r="E2801" s="417">
        <v>39.520000000000003</v>
      </c>
      <c r="F2801" s="417">
        <v>90.4</v>
      </c>
    </row>
    <row r="2802" spans="1:6" ht="30">
      <c r="A2802" s="414">
        <v>91973</v>
      </c>
      <c r="B2802" s="415" t="s">
        <v>7051</v>
      </c>
      <c r="C2802" s="416" t="s">
        <v>5390</v>
      </c>
      <c r="D2802" s="417">
        <v>61.800000000000004</v>
      </c>
      <c r="E2802" s="417">
        <v>43.18</v>
      </c>
      <c r="F2802" s="417">
        <v>104.98</v>
      </c>
    </row>
    <row r="2803" spans="1:6">
      <c r="A2803" s="409"/>
      <c r="B2803" s="413" t="s">
        <v>11476</v>
      </c>
      <c r="C2803" s="411"/>
      <c r="D2803" s="418"/>
      <c r="E2803" s="418"/>
      <c r="F2803" s="418"/>
    </row>
    <row r="2804" spans="1:6" ht="30">
      <c r="A2804" s="414">
        <v>92022</v>
      </c>
      <c r="B2804" s="415" t="s">
        <v>7052</v>
      </c>
      <c r="C2804" s="416" t="s">
        <v>5390</v>
      </c>
      <c r="D2804" s="417">
        <v>24.519999999999996</v>
      </c>
      <c r="E2804" s="417">
        <v>20.92</v>
      </c>
      <c r="F2804" s="417">
        <v>45.44</v>
      </c>
    </row>
    <row r="2805" spans="1:6" ht="30">
      <c r="A2805" s="414">
        <v>92023</v>
      </c>
      <c r="B2805" s="415" t="s">
        <v>7053</v>
      </c>
      <c r="C2805" s="416" t="s">
        <v>5390</v>
      </c>
      <c r="D2805" s="417">
        <v>30.630000000000003</v>
      </c>
      <c r="E2805" s="417">
        <v>24.04</v>
      </c>
      <c r="F2805" s="417">
        <v>54.67</v>
      </c>
    </row>
    <row r="2806" spans="1:6" ht="30">
      <c r="A2806" s="414">
        <v>92024</v>
      </c>
      <c r="B2806" s="415" t="s">
        <v>7054</v>
      </c>
      <c r="C2806" s="416" t="s">
        <v>5390</v>
      </c>
      <c r="D2806" s="417">
        <v>37.540000000000006</v>
      </c>
      <c r="E2806" s="417">
        <v>31.89</v>
      </c>
      <c r="F2806" s="417">
        <v>69.430000000000007</v>
      </c>
    </row>
    <row r="2807" spans="1:6" ht="30">
      <c r="A2807" s="414">
        <v>92025</v>
      </c>
      <c r="B2807" s="415" t="s">
        <v>7055</v>
      </c>
      <c r="C2807" s="416" t="s">
        <v>5390</v>
      </c>
      <c r="D2807" s="417">
        <v>43.65</v>
      </c>
      <c r="E2807" s="417">
        <v>35.01</v>
      </c>
      <c r="F2807" s="417">
        <v>78.66</v>
      </c>
    </row>
    <row r="2808" spans="1:6" ht="30">
      <c r="A2808" s="414">
        <v>92026</v>
      </c>
      <c r="B2808" s="415" t="s">
        <v>7056</v>
      </c>
      <c r="C2808" s="416" t="s">
        <v>5390</v>
      </c>
      <c r="D2808" s="417">
        <v>35.120000000000005</v>
      </c>
      <c r="E2808" s="417">
        <v>28.22</v>
      </c>
      <c r="F2808" s="417">
        <v>63.34</v>
      </c>
    </row>
    <row r="2809" spans="1:6" ht="30">
      <c r="A2809" s="414">
        <v>92027</v>
      </c>
      <c r="B2809" s="415" t="s">
        <v>7057</v>
      </c>
      <c r="C2809" s="416" t="s">
        <v>5390</v>
      </c>
      <c r="D2809" s="417">
        <v>41.22999999999999</v>
      </c>
      <c r="E2809" s="417">
        <v>31.34</v>
      </c>
      <c r="F2809" s="417">
        <v>72.569999999999993</v>
      </c>
    </row>
    <row r="2810" spans="1:6">
      <c r="A2810" s="409"/>
      <c r="B2810" s="413" t="s">
        <v>11477</v>
      </c>
      <c r="C2810" s="411"/>
      <c r="D2810" s="418"/>
      <c r="E2810" s="418"/>
      <c r="F2810" s="418"/>
    </row>
    <row r="2811" spans="1:6" ht="30">
      <c r="A2811" s="414">
        <v>92034</v>
      </c>
      <c r="B2811" s="415" t="s">
        <v>7058</v>
      </c>
      <c r="C2811" s="416" t="s">
        <v>5390</v>
      </c>
      <c r="D2811" s="417">
        <v>38.86</v>
      </c>
      <c r="E2811" s="417">
        <v>31.89</v>
      </c>
      <c r="F2811" s="417">
        <v>70.75</v>
      </c>
    </row>
    <row r="2812" spans="1:6" ht="45">
      <c r="A2812" s="414">
        <v>92035</v>
      </c>
      <c r="B2812" s="415" t="s">
        <v>7059</v>
      </c>
      <c r="C2812" s="416" t="s">
        <v>5390</v>
      </c>
      <c r="D2812" s="417">
        <v>44.970000000000006</v>
      </c>
      <c r="E2812" s="417">
        <v>35.01</v>
      </c>
      <c r="F2812" s="417">
        <v>79.98</v>
      </c>
    </row>
    <row r="2813" spans="1:6">
      <c r="A2813" s="409"/>
      <c r="B2813" s="413" t="s">
        <v>11478</v>
      </c>
      <c r="C2813" s="411"/>
      <c r="D2813" s="418"/>
      <c r="E2813" s="418"/>
      <c r="F2813" s="418"/>
    </row>
    <row r="2814" spans="1:6" ht="30">
      <c r="A2814" s="414">
        <v>91954</v>
      </c>
      <c r="B2814" s="415" t="s">
        <v>7060</v>
      </c>
      <c r="C2814" s="416" t="s">
        <v>5390</v>
      </c>
      <c r="D2814" s="417">
        <v>15.259999999999998</v>
      </c>
      <c r="E2814" s="417">
        <v>13.64</v>
      </c>
      <c r="F2814" s="417">
        <v>28.9</v>
      </c>
    </row>
    <row r="2815" spans="1:6" ht="30">
      <c r="A2815" s="414">
        <v>91955</v>
      </c>
      <c r="B2815" s="415" t="s">
        <v>7061</v>
      </c>
      <c r="C2815" s="416" t="s">
        <v>5390</v>
      </c>
      <c r="D2815" s="417">
        <v>21.380000000000003</v>
      </c>
      <c r="E2815" s="417">
        <v>16.75</v>
      </c>
      <c r="F2815" s="417">
        <v>38.130000000000003</v>
      </c>
    </row>
    <row r="2816" spans="1:6" ht="30">
      <c r="A2816" s="414">
        <v>91960</v>
      </c>
      <c r="B2816" s="415" t="s">
        <v>7062</v>
      </c>
      <c r="C2816" s="416" t="s">
        <v>5390</v>
      </c>
      <c r="D2816" s="417">
        <v>29.56</v>
      </c>
      <c r="E2816" s="417">
        <v>24.59</v>
      </c>
      <c r="F2816" s="417">
        <v>54.15</v>
      </c>
    </row>
    <row r="2817" spans="1:6" ht="30">
      <c r="A2817" s="414">
        <v>91961</v>
      </c>
      <c r="B2817" s="415" t="s">
        <v>7063</v>
      </c>
      <c r="C2817" s="416" t="s">
        <v>5390</v>
      </c>
      <c r="D2817" s="417">
        <v>35.680000000000007</v>
      </c>
      <c r="E2817" s="417">
        <v>27.7</v>
      </c>
      <c r="F2817" s="417">
        <v>63.38</v>
      </c>
    </row>
    <row r="2818" spans="1:6" ht="30">
      <c r="A2818" s="414">
        <v>91968</v>
      </c>
      <c r="B2818" s="415" t="s">
        <v>7064</v>
      </c>
      <c r="C2818" s="416" t="s">
        <v>5390</v>
      </c>
      <c r="D2818" s="417">
        <v>43.87</v>
      </c>
      <c r="E2818" s="417">
        <v>35.54</v>
      </c>
      <c r="F2818" s="417">
        <v>79.41</v>
      </c>
    </row>
    <row r="2819" spans="1:6" ht="30">
      <c r="A2819" s="414">
        <v>91969</v>
      </c>
      <c r="B2819" s="415" t="s">
        <v>7065</v>
      </c>
      <c r="C2819" s="416" t="s">
        <v>5390</v>
      </c>
      <c r="D2819" s="417">
        <v>49.980000000000004</v>
      </c>
      <c r="E2819" s="417">
        <v>38.659999999999997</v>
      </c>
      <c r="F2819" s="417">
        <v>88.64</v>
      </c>
    </row>
    <row r="2820" spans="1:6">
      <c r="A2820" s="409"/>
      <c r="B2820" s="413" t="s">
        <v>11479</v>
      </c>
      <c r="C2820" s="411"/>
      <c r="D2820" s="418"/>
      <c r="E2820" s="418"/>
      <c r="F2820" s="418"/>
    </row>
    <row r="2821" spans="1:6" ht="30">
      <c r="A2821" s="414">
        <v>92028</v>
      </c>
      <c r="B2821" s="415" t="s">
        <v>7066</v>
      </c>
      <c r="C2821" s="416" t="s">
        <v>5390</v>
      </c>
      <c r="D2821" s="417">
        <v>28.24</v>
      </c>
      <c r="E2821" s="417">
        <v>24.59</v>
      </c>
      <c r="F2821" s="417">
        <v>52.83</v>
      </c>
    </row>
    <row r="2822" spans="1:6" ht="30">
      <c r="A2822" s="414">
        <v>92029</v>
      </c>
      <c r="B2822" s="415" t="s">
        <v>7067</v>
      </c>
      <c r="C2822" s="416" t="s">
        <v>5390</v>
      </c>
      <c r="D2822" s="417">
        <v>34.36</v>
      </c>
      <c r="E2822" s="417">
        <v>27.7</v>
      </c>
      <c r="F2822" s="417">
        <v>62.06</v>
      </c>
    </row>
    <row r="2823" spans="1:6" ht="30">
      <c r="A2823" s="414">
        <v>92030</v>
      </c>
      <c r="B2823" s="415" t="s">
        <v>7068</v>
      </c>
      <c r="C2823" s="416" t="s">
        <v>5390</v>
      </c>
      <c r="D2823" s="417">
        <v>41.23</v>
      </c>
      <c r="E2823" s="417">
        <v>35.54</v>
      </c>
      <c r="F2823" s="417">
        <v>76.77</v>
      </c>
    </row>
    <row r="2824" spans="1:6" ht="30">
      <c r="A2824" s="414">
        <v>92031</v>
      </c>
      <c r="B2824" s="415" t="s">
        <v>7069</v>
      </c>
      <c r="C2824" s="416" t="s">
        <v>5390</v>
      </c>
      <c r="D2824" s="417">
        <v>47.34</v>
      </c>
      <c r="E2824" s="417">
        <v>38.659999999999997</v>
      </c>
      <c r="F2824" s="417">
        <v>86</v>
      </c>
    </row>
    <row r="2825" spans="1:6" ht="30">
      <c r="A2825" s="414">
        <v>92032</v>
      </c>
      <c r="B2825" s="415" t="s">
        <v>7070</v>
      </c>
      <c r="C2825" s="416" t="s">
        <v>5390</v>
      </c>
      <c r="D2825" s="417">
        <v>42.550000000000004</v>
      </c>
      <c r="E2825" s="417">
        <v>35.54</v>
      </c>
      <c r="F2825" s="417">
        <v>78.09</v>
      </c>
    </row>
    <row r="2826" spans="1:6" ht="30">
      <c r="A2826" s="414">
        <v>92033</v>
      </c>
      <c r="B2826" s="415" t="s">
        <v>7071</v>
      </c>
      <c r="C2826" s="416" t="s">
        <v>5390</v>
      </c>
      <c r="D2826" s="417">
        <v>48.66</v>
      </c>
      <c r="E2826" s="417">
        <v>38.659999999999997</v>
      </c>
      <c r="F2826" s="417">
        <v>87.32</v>
      </c>
    </row>
    <row r="2827" spans="1:6">
      <c r="A2827" s="409"/>
      <c r="B2827" s="413" t="s">
        <v>11480</v>
      </c>
      <c r="C2827" s="411"/>
      <c r="D2827" s="418"/>
      <c r="E2827" s="418"/>
      <c r="F2827" s="418"/>
    </row>
    <row r="2828" spans="1:6" ht="30">
      <c r="A2828" s="414">
        <v>91978</v>
      </c>
      <c r="B2828" s="415" t="s">
        <v>7072</v>
      </c>
      <c r="C2828" s="416" t="s">
        <v>5390</v>
      </c>
      <c r="D2828" s="417">
        <v>28.28</v>
      </c>
      <c r="E2828" s="417">
        <v>17.28</v>
      </c>
      <c r="F2828" s="417">
        <v>45.56</v>
      </c>
    </row>
    <row r="2829" spans="1:6" ht="30">
      <c r="A2829" s="414">
        <v>91979</v>
      </c>
      <c r="B2829" s="415" t="s">
        <v>7073</v>
      </c>
      <c r="C2829" s="416" t="s">
        <v>5390</v>
      </c>
      <c r="D2829" s="417">
        <v>34.4</v>
      </c>
      <c r="E2829" s="417">
        <v>20.39</v>
      </c>
      <c r="F2829" s="417">
        <v>54.79</v>
      </c>
    </row>
    <row r="2830" spans="1:6">
      <c r="A2830" s="409"/>
      <c r="B2830" s="413" t="s">
        <v>11481</v>
      </c>
      <c r="C2830" s="411"/>
      <c r="D2830" s="418"/>
      <c r="E2830" s="418"/>
      <c r="F2830" s="418"/>
    </row>
    <row r="2831" spans="1:6" ht="30">
      <c r="A2831" s="414">
        <v>91984</v>
      </c>
      <c r="B2831" s="415" t="s">
        <v>7074</v>
      </c>
      <c r="C2831" s="416" t="s">
        <v>5390</v>
      </c>
      <c r="D2831" s="417">
        <v>10.229999999999999</v>
      </c>
      <c r="E2831" s="417">
        <v>9.9700000000000006</v>
      </c>
      <c r="F2831" s="417">
        <v>20.2</v>
      </c>
    </row>
    <row r="2832" spans="1:6" ht="30">
      <c r="A2832" s="414">
        <v>91985</v>
      </c>
      <c r="B2832" s="415" t="s">
        <v>7075</v>
      </c>
      <c r="C2832" s="416" t="s">
        <v>5390</v>
      </c>
      <c r="D2832" s="417">
        <v>16.34</v>
      </c>
      <c r="E2832" s="417">
        <v>13.09</v>
      </c>
      <c r="F2832" s="417">
        <v>29.43</v>
      </c>
    </row>
    <row r="2833" spans="1:6" ht="30">
      <c r="A2833" s="414">
        <v>91988</v>
      </c>
      <c r="B2833" s="415" t="s">
        <v>7076</v>
      </c>
      <c r="C2833" s="416" t="s">
        <v>5390</v>
      </c>
      <c r="D2833" s="417">
        <v>14.950000000000001</v>
      </c>
      <c r="E2833" s="417">
        <v>9.9700000000000006</v>
      </c>
      <c r="F2833" s="417">
        <v>24.92</v>
      </c>
    </row>
    <row r="2834" spans="1:6" ht="30">
      <c r="A2834" s="414">
        <v>91989</v>
      </c>
      <c r="B2834" s="415" t="s">
        <v>7077</v>
      </c>
      <c r="C2834" s="416" t="s">
        <v>5390</v>
      </c>
      <c r="D2834" s="417">
        <v>21.07</v>
      </c>
      <c r="E2834" s="417">
        <v>13.08</v>
      </c>
      <c r="F2834" s="417">
        <v>34.15</v>
      </c>
    </row>
    <row r="2835" spans="1:6">
      <c r="A2835" s="409"/>
      <c r="B2835" s="413" t="s">
        <v>11482</v>
      </c>
      <c r="C2835" s="411"/>
      <c r="D2835" s="418"/>
      <c r="E2835" s="418"/>
      <c r="F2835" s="418"/>
    </row>
    <row r="2836" spans="1:6" ht="30">
      <c r="A2836" s="414">
        <v>91980</v>
      </c>
      <c r="B2836" s="415" t="s">
        <v>7078</v>
      </c>
      <c r="C2836" s="416" t="s">
        <v>5390</v>
      </c>
      <c r="D2836" s="417">
        <v>26.869999999999997</v>
      </c>
      <c r="E2836" s="417">
        <v>17.28</v>
      </c>
      <c r="F2836" s="417">
        <v>44.15</v>
      </c>
    </row>
    <row r="2837" spans="1:6" ht="30">
      <c r="A2837" s="414">
        <v>91981</v>
      </c>
      <c r="B2837" s="415" t="s">
        <v>7079</v>
      </c>
      <c r="C2837" s="416" t="s">
        <v>5390</v>
      </c>
      <c r="D2837" s="417">
        <v>32.99</v>
      </c>
      <c r="E2837" s="417">
        <v>20.39</v>
      </c>
      <c r="F2837" s="417">
        <v>53.38</v>
      </c>
    </row>
    <row r="2838" spans="1:6">
      <c r="A2838" s="409"/>
      <c r="B2838" s="413" t="s">
        <v>7080</v>
      </c>
      <c r="C2838" s="411"/>
      <c r="D2838" s="418"/>
      <c r="E2838" s="418"/>
      <c r="F2838" s="418"/>
    </row>
    <row r="2839" spans="1:6" ht="30">
      <c r="A2839" s="414">
        <v>91982</v>
      </c>
      <c r="B2839" s="415" t="s">
        <v>7081</v>
      </c>
      <c r="C2839" s="416" t="s">
        <v>5390</v>
      </c>
      <c r="D2839" s="417">
        <v>92.679999999999993</v>
      </c>
      <c r="E2839" s="417">
        <v>9.9499999999999993</v>
      </c>
      <c r="F2839" s="417">
        <v>102.63</v>
      </c>
    </row>
    <row r="2840" spans="1:6" ht="30">
      <c r="A2840" s="414">
        <v>91983</v>
      </c>
      <c r="B2840" s="415" t="s">
        <v>7082</v>
      </c>
      <c r="C2840" s="416" t="s">
        <v>5390</v>
      </c>
      <c r="D2840" s="417">
        <v>98.8</v>
      </c>
      <c r="E2840" s="417">
        <v>13.06</v>
      </c>
      <c r="F2840" s="417">
        <v>111.86</v>
      </c>
    </row>
    <row r="2841" spans="1:6">
      <c r="A2841" s="409"/>
      <c r="B2841" s="413" t="s">
        <v>7083</v>
      </c>
      <c r="C2841" s="411"/>
      <c r="D2841" s="418"/>
      <c r="E2841" s="418"/>
      <c r="F2841" s="418"/>
    </row>
    <row r="2842" spans="1:6">
      <c r="A2842" s="409"/>
      <c r="B2842" s="413" t="s">
        <v>11483</v>
      </c>
      <c r="C2842" s="411"/>
      <c r="D2842" s="418"/>
      <c r="E2842" s="418"/>
      <c r="F2842" s="418"/>
    </row>
    <row r="2843" spans="1:6" ht="30">
      <c r="A2843" s="414">
        <v>91990</v>
      </c>
      <c r="B2843" s="415" t="s">
        <v>7084</v>
      </c>
      <c r="C2843" s="416" t="s">
        <v>5390</v>
      </c>
      <c r="D2843" s="417">
        <v>16.869999999999997</v>
      </c>
      <c r="E2843" s="417">
        <v>22</v>
      </c>
      <c r="F2843" s="417">
        <v>38.869999999999997</v>
      </c>
    </row>
    <row r="2844" spans="1:6" ht="30">
      <c r="A2844" s="414">
        <v>91991</v>
      </c>
      <c r="B2844" s="415" t="s">
        <v>7085</v>
      </c>
      <c r="C2844" s="416" t="s">
        <v>5390</v>
      </c>
      <c r="D2844" s="417">
        <v>19.420000000000002</v>
      </c>
      <c r="E2844" s="417">
        <v>22</v>
      </c>
      <c r="F2844" s="417">
        <v>41.42</v>
      </c>
    </row>
    <row r="2845" spans="1:6" ht="30">
      <c r="A2845" s="414">
        <v>91992</v>
      </c>
      <c r="B2845" s="415" t="s">
        <v>7086</v>
      </c>
      <c r="C2845" s="416" t="s">
        <v>5390</v>
      </c>
      <c r="D2845" s="417">
        <v>22.98</v>
      </c>
      <c r="E2845" s="417">
        <v>25.12</v>
      </c>
      <c r="F2845" s="417">
        <v>48.1</v>
      </c>
    </row>
    <row r="2846" spans="1:6" ht="30">
      <c r="A2846" s="414">
        <v>91993</v>
      </c>
      <c r="B2846" s="415" t="s">
        <v>7087</v>
      </c>
      <c r="C2846" s="416" t="s">
        <v>5390</v>
      </c>
      <c r="D2846" s="417">
        <v>25.549999999999997</v>
      </c>
      <c r="E2846" s="417">
        <v>25.1</v>
      </c>
      <c r="F2846" s="417">
        <v>50.65</v>
      </c>
    </row>
    <row r="2847" spans="1:6">
      <c r="A2847" s="409"/>
      <c r="B2847" s="413" t="s">
        <v>11484</v>
      </c>
      <c r="C2847" s="411"/>
      <c r="D2847" s="418"/>
      <c r="E2847" s="418"/>
      <c r="F2847" s="418"/>
    </row>
    <row r="2848" spans="1:6" ht="30">
      <c r="A2848" s="414">
        <v>91994</v>
      </c>
      <c r="B2848" s="415" t="s">
        <v>7088</v>
      </c>
      <c r="C2848" s="416" t="s">
        <v>5390</v>
      </c>
      <c r="D2848" s="417">
        <v>13.939999999999998</v>
      </c>
      <c r="E2848" s="417">
        <v>13.64</v>
      </c>
      <c r="F2848" s="417">
        <v>27.58</v>
      </c>
    </row>
    <row r="2849" spans="1:6" ht="30">
      <c r="A2849" s="414">
        <v>91995</v>
      </c>
      <c r="B2849" s="415" t="s">
        <v>7089</v>
      </c>
      <c r="C2849" s="416" t="s">
        <v>5390</v>
      </c>
      <c r="D2849" s="417">
        <v>16.489999999999998</v>
      </c>
      <c r="E2849" s="417">
        <v>13.64</v>
      </c>
      <c r="F2849" s="417">
        <v>30.13</v>
      </c>
    </row>
    <row r="2850" spans="1:6" ht="30">
      <c r="A2850" s="414">
        <v>91996</v>
      </c>
      <c r="B2850" s="415" t="s">
        <v>7090</v>
      </c>
      <c r="C2850" s="416" t="s">
        <v>5390</v>
      </c>
      <c r="D2850" s="417">
        <v>20.05</v>
      </c>
      <c r="E2850" s="417">
        <v>16.760000000000002</v>
      </c>
      <c r="F2850" s="417">
        <v>36.81</v>
      </c>
    </row>
    <row r="2851" spans="1:6" ht="30">
      <c r="A2851" s="414">
        <v>91997</v>
      </c>
      <c r="B2851" s="415" t="s">
        <v>7091</v>
      </c>
      <c r="C2851" s="416" t="s">
        <v>5390</v>
      </c>
      <c r="D2851" s="417">
        <v>22.61</v>
      </c>
      <c r="E2851" s="417">
        <v>16.75</v>
      </c>
      <c r="F2851" s="417">
        <v>39.36</v>
      </c>
    </row>
    <row r="2852" spans="1:6" ht="30">
      <c r="A2852" s="414">
        <v>92002</v>
      </c>
      <c r="B2852" s="415" t="s">
        <v>7092</v>
      </c>
      <c r="C2852" s="416" t="s">
        <v>5390</v>
      </c>
      <c r="D2852" s="417">
        <v>26.919999999999998</v>
      </c>
      <c r="E2852" s="417">
        <v>24.59</v>
      </c>
      <c r="F2852" s="417">
        <v>51.51</v>
      </c>
    </row>
    <row r="2853" spans="1:6" ht="30">
      <c r="A2853" s="414">
        <v>92003</v>
      </c>
      <c r="B2853" s="415" t="s">
        <v>7093</v>
      </c>
      <c r="C2853" s="416" t="s">
        <v>5390</v>
      </c>
      <c r="D2853" s="417">
        <v>32.019999999999996</v>
      </c>
      <c r="E2853" s="417">
        <v>24.59</v>
      </c>
      <c r="F2853" s="417">
        <v>56.61</v>
      </c>
    </row>
    <row r="2854" spans="1:6" ht="30">
      <c r="A2854" s="414">
        <v>92004</v>
      </c>
      <c r="B2854" s="415" t="s">
        <v>7094</v>
      </c>
      <c r="C2854" s="416" t="s">
        <v>5390</v>
      </c>
      <c r="D2854" s="417">
        <v>33.03</v>
      </c>
      <c r="E2854" s="417">
        <v>27.71</v>
      </c>
      <c r="F2854" s="417">
        <v>60.74</v>
      </c>
    </row>
    <row r="2855" spans="1:6" ht="30">
      <c r="A2855" s="414">
        <v>92005</v>
      </c>
      <c r="B2855" s="415" t="s">
        <v>7095</v>
      </c>
      <c r="C2855" s="416" t="s">
        <v>5390</v>
      </c>
      <c r="D2855" s="417">
        <v>38.14</v>
      </c>
      <c r="E2855" s="417">
        <v>27.7</v>
      </c>
      <c r="F2855" s="417">
        <v>65.84</v>
      </c>
    </row>
    <row r="2856" spans="1:6" ht="30">
      <c r="A2856" s="414">
        <v>92010</v>
      </c>
      <c r="B2856" s="415" t="s">
        <v>7096</v>
      </c>
      <c r="C2856" s="416" t="s">
        <v>5390</v>
      </c>
      <c r="D2856" s="417">
        <v>39.910000000000004</v>
      </c>
      <c r="E2856" s="417">
        <v>35.54</v>
      </c>
      <c r="F2856" s="417">
        <v>75.45</v>
      </c>
    </row>
    <row r="2857" spans="1:6" ht="30">
      <c r="A2857" s="414">
        <v>92011</v>
      </c>
      <c r="B2857" s="415" t="s">
        <v>7097</v>
      </c>
      <c r="C2857" s="416" t="s">
        <v>5390</v>
      </c>
      <c r="D2857" s="417">
        <v>47.559999999999995</v>
      </c>
      <c r="E2857" s="417">
        <v>35.54</v>
      </c>
      <c r="F2857" s="417">
        <v>83.1</v>
      </c>
    </row>
    <row r="2858" spans="1:6" ht="30">
      <c r="A2858" s="414">
        <v>92012</v>
      </c>
      <c r="B2858" s="415" t="s">
        <v>7098</v>
      </c>
      <c r="C2858" s="416" t="s">
        <v>5390</v>
      </c>
      <c r="D2858" s="417">
        <v>46.02000000000001</v>
      </c>
      <c r="E2858" s="417">
        <v>38.659999999999997</v>
      </c>
      <c r="F2858" s="417">
        <v>84.68</v>
      </c>
    </row>
    <row r="2859" spans="1:6" ht="30">
      <c r="A2859" s="414">
        <v>92013</v>
      </c>
      <c r="B2859" s="415" t="s">
        <v>7099</v>
      </c>
      <c r="C2859" s="416" t="s">
        <v>5390</v>
      </c>
      <c r="D2859" s="417">
        <v>53.68</v>
      </c>
      <c r="E2859" s="417">
        <v>38.65</v>
      </c>
      <c r="F2859" s="417">
        <v>92.33</v>
      </c>
    </row>
    <row r="2860" spans="1:6">
      <c r="A2860" s="409"/>
      <c r="B2860" s="413" t="s">
        <v>11485</v>
      </c>
      <c r="C2860" s="411"/>
      <c r="D2860" s="418"/>
      <c r="E2860" s="418"/>
      <c r="F2860" s="418"/>
    </row>
    <row r="2861" spans="1:6" ht="30">
      <c r="A2861" s="414">
        <v>91998</v>
      </c>
      <c r="B2861" s="415" t="s">
        <v>7100</v>
      </c>
      <c r="C2861" s="416" t="s">
        <v>5390</v>
      </c>
      <c r="D2861" s="417">
        <v>12.79</v>
      </c>
      <c r="E2861" s="417">
        <v>10.41</v>
      </c>
      <c r="F2861" s="417">
        <v>23.2</v>
      </c>
    </row>
    <row r="2862" spans="1:6" ht="30">
      <c r="A2862" s="414">
        <v>91999</v>
      </c>
      <c r="B2862" s="415" t="s">
        <v>7101</v>
      </c>
      <c r="C2862" s="416" t="s">
        <v>5390</v>
      </c>
      <c r="D2862" s="417">
        <v>15.34</v>
      </c>
      <c r="E2862" s="417">
        <v>10.41</v>
      </c>
      <c r="F2862" s="417">
        <v>25.75</v>
      </c>
    </row>
    <row r="2863" spans="1:6" ht="30">
      <c r="A2863" s="414">
        <v>92000</v>
      </c>
      <c r="B2863" s="415" t="s">
        <v>7102</v>
      </c>
      <c r="C2863" s="416" t="s">
        <v>5390</v>
      </c>
      <c r="D2863" s="417">
        <v>18.899999999999999</v>
      </c>
      <c r="E2863" s="417">
        <v>13.53</v>
      </c>
      <c r="F2863" s="417">
        <v>32.43</v>
      </c>
    </row>
    <row r="2864" spans="1:6" ht="30">
      <c r="A2864" s="414">
        <v>92001</v>
      </c>
      <c r="B2864" s="415" t="s">
        <v>7103</v>
      </c>
      <c r="C2864" s="416" t="s">
        <v>5390</v>
      </c>
      <c r="D2864" s="417">
        <v>21.459999999999997</v>
      </c>
      <c r="E2864" s="417">
        <v>13.52</v>
      </c>
      <c r="F2864" s="417">
        <v>34.979999999999997</v>
      </c>
    </row>
    <row r="2865" spans="1:6" ht="30">
      <c r="A2865" s="414">
        <v>92006</v>
      </c>
      <c r="B2865" s="415" t="s">
        <v>7104</v>
      </c>
      <c r="C2865" s="416" t="s">
        <v>5390</v>
      </c>
      <c r="D2865" s="417">
        <v>24.64</v>
      </c>
      <c r="E2865" s="417">
        <v>18.11</v>
      </c>
      <c r="F2865" s="417">
        <v>42.75</v>
      </c>
    </row>
    <row r="2866" spans="1:6" ht="30">
      <c r="A2866" s="414">
        <v>92007</v>
      </c>
      <c r="B2866" s="415" t="s">
        <v>7105</v>
      </c>
      <c r="C2866" s="416" t="s">
        <v>5390</v>
      </c>
      <c r="D2866" s="417">
        <v>29.740000000000002</v>
      </c>
      <c r="E2866" s="417">
        <v>18.11</v>
      </c>
      <c r="F2866" s="417">
        <v>47.85</v>
      </c>
    </row>
    <row r="2867" spans="1:6" ht="30">
      <c r="A2867" s="414">
        <v>92008</v>
      </c>
      <c r="B2867" s="415" t="s">
        <v>7106</v>
      </c>
      <c r="C2867" s="416" t="s">
        <v>5390</v>
      </c>
      <c r="D2867" s="417">
        <v>30.749999999999996</v>
      </c>
      <c r="E2867" s="417">
        <v>21.23</v>
      </c>
      <c r="F2867" s="417">
        <v>51.98</v>
      </c>
    </row>
    <row r="2868" spans="1:6" ht="30">
      <c r="A2868" s="414">
        <v>92009</v>
      </c>
      <c r="B2868" s="415" t="s">
        <v>7107</v>
      </c>
      <c r="C2868" s="416" t="s">
        <v>5390</v>
      </c>
      <c r="D2868" s="417">
        <v>35.86</v>
      </c>
      <c r="E2868" s="417">
        <v>21.22</v>
      </c>
      <c r="F2868" s="417">
        <v>57.08</v>
      </c>
    </row>
    <row r="2869" spans="1:6" ht="30">
      <c r="A2869" s="414">
        <v>92014</v>
      </c>
      <c r="B2869" s="415" t="s">
        <v>7108</v>
      </c>
      <c r="C2869" s="416" t="s">
        <v>5390</v>
      </c>
      <c r="D2869" s="417">
        <v>36.489999999999995</v>
      </c>
      <c r="E2869" s="417">
        <v>25.81</v>
      </c>
      <c r="F2869" s="417">
        <v>62.3</v>
      </c>
    </row>
    <row r="2870" spans="1:6" ht="30">
      <c r="A2870" s="414">
        <v>92015</v>
      </c>
      <c r="B2870" s="415" t="s">
        <v>7109</v>
      </c>
      <c r="C2870" s="416" t="s">
        <v>5390</v>
      </c>
      <c r="D2870" s="417">
        <v>44.14</v>
      </c>
      <c r="E2870" s="417">
        <v>25.81</v>
      </c>
      <c r="F2870" s="417">
        <v>69.95</v>
      </c>
    </row>
    <row r="2871" spans="1:6" ht="30">
      <c r="A2871" s="414">
        <v>92016</v>
      </c>
      <c r="B2871" s="415" t="s">
        <v>7110</v>
      </c>
      <c r="C2871" s="416" t="s">
        <v>5390</v>
      </c>
      <c r="D2871" s="417">
        <v>42.6</v>
      </c>
      <c r="E2871" s="417">
        <v>28.93</v>
      </c>
      <c r="F2871" s="417">
        <v>71.53</v>
      </c>
    </row>
    <row r="2872" spans="1:6" ht="30">
      <c r="A2872" s="414">
        <v>92017</v>
      </c>
      <c r="B2872" s="415" t="s">
        <v>7111</v>
      </c>
      <c r="C2872" s="416" t="s">
        <v>5390</v>
      </c>
      <c r="D2872" s="417">
        <v>50.260000000000005</v>
      </c>
      <c r="E2872" s="417">
        <v>28.92</v>
      </c>
      <c r="F2872" s="417">
        <v>79.180000000000007</v>
      </c>
    </row>
    <row r="2873" spans="1:6" ht="30">
      <c r="A2873" s="414">
        <v>92018</v>
      </c>
      <c r="B2873" s="415" t="s">
        <v>7112</v>
      </c>
      <c r="C2873" s="416" t="s">
        <v>5390</v>
      </c>
      <c r="D2873" s="417">
        <v>48.469999999999992</v>
      </c>
      <c r="E2873" s="417">
        <v>33.99</v>
      </c>
      <c r="F2873" s="417">
        <v>82.46</v>
      </c>
    </row>
    <row r="2874" spans="1:6" ht="30">
      <c r="A2874" s="414">
        <v>92019</v>
      </c>
      <c r="B2874" s="415" t="s">
        <v>7113</v>
      </c>
      <c r="C2874" s="416" t="s">
        <v>5390</v>
      </c>
      <c r="D2874" s="417">
        <v>59.390000000000008</v>
      </c>
      <c r="E2874" s="417">
        <v>37.65</v>
      </c>
      <c r="F2874" s="417">
        <v>97.04</v>
      </c>
    </row>
    <row r="2875" spans="1:6" ht="30">
      <c r="A2875" s="414">
        <v>92020</v>
      </c>
      <c r="B2875" s="415" t="s">
        <v>7114</v>
      </c>
      <c r="C2875" s="416" t="s">
        <v>5390</v>
      </c>
      <c r="D2875" s="417">
        <v>72.25</v>
      </c>
      <c r="E2875" s="417">
        <v>49.61</v>
      </c>
      <c r="F2875" s="417">
        <v>121.86</v>
      </c>
    </row>
    <row r="2876" spans="1:6" ht="30">
      <c r="A2876" s="414">
        <v>92021</v>
      </c>
      <c r="B2876" s="415" t="s">
        <v>7115</v>
      </c>
      <c r="C2876" s="416" t="s">
        <v>5390</v>
      </c>
      <c r="D2876" s="417">
        <v>83.169999999999987</v>
      </c>
      <c r="E2876" s="417">
        <v>53.27</v>
      </c>
      <c r="F2876" s="417">
        <v>136.44</v>
      </c>
    </row>
    <row r="2877" spans="1:6">
      <c r="A2877" s="409"/>
      <c r="B2877" s="413" t="s">
        <v>7116</v>
      </c>
      <c r="C2877" s="411"/>
      <c r="D2877" s="418"/>
      <c r="E2877" s="418"/>
      <c r="F2877" s="418"/>
    </row>
    <row r="2878" spans="1:6" ht="60">
      <c r="A2878" s="414">
        <v>104475</v>
      </c>
      <c r="B2878" s="415" t="s">
        <v>12226</v>
      </c>
      <c r="C2878" s="416" t="s">
        <v>5390</v>
      </c>
      <c r="D2878" s="417">
        <v>86.169999999999987</v>
      </c>
      <c r="E2878" s="417">
        <v>69.930000000000007</v>
      </c>
      <c r="F2878" s="417">
        <v>156.1</v>
      </c>
    </row>
    <row r="2879" spans="1:6" ht="60">
      <c r="A2879" s="414">
        <v>104476</v>
      </c>
      <c r="B2879" s="415" t="s">
        <v>12227</v>
      </c>
      <c r="C2879" s="416" t="s">
        <v>5390</v>
      </c>
      <c r="D2879" s="417">
        <v>103.95</v>
      </c>
      <c r="E2879" s="417">
        <v>97.26</v>
      </c>
      <c r="F2879" s="417">
        <v>201.21</v>
      </c>
    </row>
    <row r="2880" spans="1:6" ht="45">
      <c r="A2880" s="414">
        <v>104479</v>
      </c>
      <c r="B2880" s="415" t="s">
        <v>12230</v>
      </c>
      <c r="C2880" s="416" t="s">
        <v>5390</v>
      </c>
      <c r="D2880" s="417">
        <v>80.459999999999994</v>
      </c>
      <c r="E2880" s="417">
        <v>54.58</v>
      </c>
      <c r="F2880" s="417">
        <v>135.04</v>
      </c>
    </row>
    <row r="2881" spans="1:6" ht="45">
      <c r="A2881" s="414">
        <v>104480</v>
      </c>
      <c r="B2881" s="415" t="s">
        <v>12231</v>
      </c>
      <c r="C2881" s="416" t="s">
        <v>5390</v>
      </c>
      <c r="D2881" s="417">
        <v>91.37</v>
      </c>
      <c r="E2881" s="417">
        <v>63.76</v>
      </c>
      <c r="F2881" s="417">
        <v>155.13</v>
      </c>
    </row>
    <row r="2882" spans="1:6" ht="45">
      <c r="A2882" s="414">
        <v>104481</v>
      </c>
      <c r="B2882" s="415" t="s">
        <v>12232</v>
      </c>
      <c r="C2882" s="416" t="s">
        <v>5390</v>
      </c>
      <c r="D2882" s="417">
        <v>222.6</v>
      </c>
      <c r="E2882" s="417">
        <v>144.66</v>
      </c>
      <c r="F2882" s="417">
        <v>367.26</v>
      </c>
    </row>
    <row r="2883" spans="1:6">
      <c r="A2883" s="409"/>
      <c r="B2883" s="413" t="s">
        <v>11486</v>
      </c>
      <c r="C2883" s="411"/>
      <c r="D2883" s="418"/>
      <c r="E2883" s="418"/>
      <c r="F2883" s="418"/>
    </row>
    <row r="2884" spans="1:6" ht="30">
      <c r="A2884" s="414">
        <v>91986</v>
      </c>
      <c r="B2884" s="415" t="s">
        <v>7117</v>
      </c>
      <c r="C2884" s="416" t="s">
        <v>5390</v>
      </c>
      <c r="D2884" s="417">
        <v>26.979999999999997</v>
      </c>
      <c r="E2884" s="417">
        <v>15.53</v>
      </c>
      <c r="F2884" s="417">
        <v>42.51</v>
      </c>
    </row>
    <row r="2885" spans="1:6" ht="30">
      <c r="A2885" s="414">
        <v>91987</v>
      </c>
      <c r="B2885" s="415" t="s">
        <v>7118</v>
      </c>
      <c r="C2885" s="416" t="s">
        <v>5390</v>
      </c>
      <c r="D2885" s="417">
        <v>33.1</v>
      </c>
      <c r="E2885" s="417">
        <v>18.64</v>
      </c>
      <c r="F2885" s="417">
        <v>51.74</v>
      </c>
    </row>
    <row r="2886" spans="1:6">
      <c r="A2886" s="409"/>
      <c r="B2886" s="413" t="s">
        <v>11487</v>
      </c>
      <c r="C2886" s="411"/>
      <c r="D2886" s="418"/>
      <c r="E2886" s="418"/>
      <c r="F2886" s="418"/>
    </row>
    <row r="2887" spans="1:6" ht="30">
      <c r="A2887" s="414">
        <v>101632</v>
      </c>
      <c r="B2887" s="415" t="s">
        <v>7119</v>
      </c>
      <c r="C2887" s="416" t="s">
        <v>5390</v>
      </c>
      <c r="D2887" s="417">
        <v>44.720000000000006</v>
      </c>
      <c r="E2887" s="417">
        <v>0.73</v>
      </c>
      <c r="F2887" s="417">
        <v>45.45</v>
      </c>
    </row>
    <row r="2888" spans="1:6">
      <c r="A2888" s="409"/>
      <c r="B2888" s="413" t="s">
        <v>11488</v>
      </c>
      <c r="C2888" s="411"/>
      <c r="D2888" s="418"/>
      <c r="E2888" s="418"/>
      <c r="F2888" s="418"/>
    </row>
    <row r="2889" spans="1:6" ht="30">
      <c r="A2889" s="414">
        <v>97595</v>
      </c>
      <c r="B2889" s="415" t="s">
        <v>7120</v>
      </c>
      <c r="C2889" s="416" t="s">
        <v>5390</v>
      </c>
      <c r="D2889" s="417">
        <v>104.2</v>
      </c>
      <c r="E2889" s="417">
        <v>18.670000000000002</v>
      </c>
      <c r="F2889" s="417">
        <v>122.87</v>
      </c>
    </row>
    <row r="2890" spans="1:6" ht="30">
      <c r="A2890" s="414">
        <v>97597</v>
      </c>
      <c r="B2890" s="415" t="s">
        <v>7121</v>
      </c>
      <c r="C2890" s="416" t="s">
        <v>5390</v>
      </c>
      <c r="D2890" s="417">
        <v>72.34</v>
      </c>
      <c r="E2890" s="417">
        <v>12.43</v>
      </c>
      <c r="F2890" s="417">
        <v>84.77</v>
      </c>
    </row>
    <row r="2891" spans="1:6" ht="30">
      <c r="A2891" s="414">
        <v>97596</v>
      </c>
      <c r="B2891" s="415" t="s">
        <v>7122</v>
      </c>
      <c r="C2891" s="416" t="s">
        <v>5390</v>
      </c>
      <c r="D2891" s="417">
        <v>66.84</v>
      </c>
      <c r="E2891" s="417">
        <v>18.670000000000002</v>
      </c>
      <c r="F2891" s="417">
        <v>85.51</v>
      </c>
    </row>
    <row r="2892" spans="1:6" ht="30">
      <c r="A2892" s="414">
        <v>97598</v>
      </c>
      <c r="B2892" s="415" t="s">
        <v>7123</v>
      </c>
      <c r="C2892" s="416" t="s">
        <v>5390</v>
      </c>
      <c r="D2892" s="417">
        <v>67.56</v>
      </c>
      <c r="E2892" s="417">
        <v>12.43</v>
      </c>
      <c r="F2892" s="417">
        <v>79.989999999999995</v>
      </c>
    </row>
    <row r="2893" spans="1:6" ht="15.75">
      <c r="A2893" s="409"/>
      <c r="B2893" s="410" t="s">
        <v>7124</v>
      </c>
      <c r="C2893" s="411"/>
      <c r="D2893" s="418"/>
      <c r="E2893" s="418"/>
      <c r="F2893" s="418"/>
    </row>
    <row r="2894" spans="1:6">
      <c r="A2894" s="409"/>
      <c r="B2894" s="413" t="s">
        <v>11489</v>
      </c>
      <c r="C2894" s="411"/>
      <c r="D2894" s="418"/>
      <c r="E2894" s="418"/>
      <c r="F2894" s="418"/>
    </row>
    <row r="2895" spans="1:6">
      <c r="A2895" s="414">
        <v>97665</v>
      </c>
      <c r="B2895" s="415" t="s">
        <v>7125</v>
      </c>
      <c r="C2895" s="416" t="s">
        <v>5390</v>
      </c>
      <c r="D2895" s="417">
        <v>0.3899999999999999</v>
      </c>
      <c r="E2895" s="417">
        <v>1.1100000000000001</v>
      </c>
      <c r="F2895" s="417">
        <v>1.5</v>
      </c>
    </row>
    <row r="2896" spans="1:6" ht="30">
      <c r="A2896" s="414">
        <v>101630</v>
      </c>
      <c r="B2896" s="415" t="s">
        <v>7126</v>
      </c>
      <c r="C2896" s="416" t="s">
        <v>5390</v>
      </c>
      <c r="D2896" s="417">
        <v>64.559999999999988</v>
      </c>
      <c r="E2896" s="417">
        <v>18.010000000000002</v>
      </c>
      <c r="F2896" s="417">
        <v>82.57</v>
      </c>
    </row>
    <row r="2897" spans="1:6" ht="30">
      <c r="A2897" s="414">
        <v>101651</v>
      </c>
      <c r="B2897" s="415" t="s">
        <v>7127</v>
      </c>
      <c r="C2897" s="416" t="s">
        <v>5390</v>
      </c>
      <c r="D2897" s="417">
        <v>61.14</v>
      </c>
      <c r="E2897" s="417">
        <v>8.2799999999999994</v>
      </c>
      <c r="F2897" s="417">
        <v>69.42</v>
      </c>
    </row>
    <row r="2898" spans="1:6" ht="30">
      <c r="A2898" s="414">
        <v>101661</v>
      </c>
      <c r="B2898" s="415" t="s">
        <v>7128</v>
      </c>
      <c r="C2898" s="416" t="s">
        <v>5390</v>
      </c>
      <c r="D2898" s="417">
        <v>76.67</v>
      </c>
      <c r="E2898" s="417">
        <v>52.17</v>
      </c>
      <c r="F2898" s="417">
        <v>128.84</v>
      </c>
    </row>
    <row r="2899" spans="1:6">
      <c r="A2899" s="409"/>
      <c r="B2899" s="413" t="s">
        <v>7129</v>
      </c>
      <c r="C2899" s="411"/>
      <c r="D2899" s="418"/>
      <c r="E2899" s="418"/>
      <c r="F2899" s="418"/>
    </row>
    <row r="2900" spans="1:6" ht="30">
      <c r="A2900" s="414">
        <v>97583</v>
      </c>
      <c r="B2900" s="415" t="s">
        <v>7133</v>
      </c>
      <c r="C2900" s="416" t="s">
        <v>5390</v>
      </c>
      <c r="D2900" s="417">
        <v>91.259999999999991</v>
      </c>
      <c r="E2900" s="417">
        <v>12.04</v>
      </c>
      <c r="F2900" s="417">
        <v>103.3</v>
      </c>
    </row>
    <row r="2901" spans="1:6" ht="30">
      <c r="A2901" s="414">
        <v>100904</v>
      </c>
      <c r="B2901" s="415" t="s">
        <v>7130</v>
      </c>
      <c r="C2901" s="416" t="s">
        <v>5390</v>
      </c>
      <c r="D2901" s="417">
        <v>91.259999999999991</v>
      </c>
      <c r="E2901" s="417">
        <v>12.04</v>
      </c>
      <c r="F2901" s="417">
        <v>103.3</v>
      </c>
    </row>
    <row r="2902" spans="1:6" ht="30">
      <c r="A2902" s="414">
        <v>97584</v>
      </c>
      <c r="B2902" s="415" t="s">
        <v>7134</v>
      </c>
      <c r="C2902" s="416" t="s">
        <v>5390</v>
      </c>
      <c r="D2902" s="417">
        <v>132.71</v>
      </c>
      <c r="E2902" s="417">
        <v>12.04</v>
      </c>
      <c r="F2902" s="417">
        <v>144.75</v>
      </c>
    </row>
    <row r="2903" spans="1:6" ht="30">
      <c r="A2903" s="414">
        <v>97585</v>
      </c>
      <c r="B2903" s="415" t="s">
        <v>7135</v>
      </c>
      <c r="C2903" s="416" t="s">
        <v>5390</v>
      </c>
      <c r="D2903" s="417">
        <v>125.44999999999999</v>
      </c>
      <c r="E2903" s="417">
        <v>13.69</v>
      </c>
      <c r="F2903" s="417">
        <v>139.13999999999999</v>
      </c>
    </row>
    <row r="2904" spans="1:6" ht="30">
      <c r="A2904" s="414">
        <v>97586</v>
      </c>
      <c r="B2904" s="415" t="s">
        <v>7136</v>
      </c>
      <c r="C2904" s="416" t="s">
        <v>5390</v>
      </c>
      <c r="D2904" s="417">
        <v>175.5</v>
      </c>
      <c r="E2904" s="417">
        <v>13.69</v>
      </c>
      <c r="F2904" s="417">
        <v>189.19</v>
      </c>
    </row>
    <row r="2905" spans="1:6" ht="45">
      <c r="A2905" s="414">
        <v>100905</v>
      </c>
      <c r="B2905" s="415" t="s">
        <v>7131</v>
      </c>
      <c r="C2905" s="416" t="s">
        <v>5390</v>
      </c>
      <c r="D2905" s="417">
        <v>250.87999999999997</v>
      </c>
      <c r="E2905" s="417">
        <v>27.4</v>
      </c>
      <c r="F2905" s="417">
        <v>278.27999999999997</v>
      </c>
    </row>
    <row r="2906" spans="1:6" ht="45">
      <c r="A2906" s="414">
        <v>100906</v>
      </c>
      <c r="B2906" s="415" t="s">
        <v>7132</v>
      </c>
      <c r="C2906" s="416" t="s">
        <v>5390</v>
      </c>
      <c r="D2906" s="417">
        <v>350.98</v>
      </c>
      <c r="E2906" s="417">
        <v>27.4</v>
      </c>
      <c r="F2906" s="417">
        <v>378.38</v>
      </c>
    </row>
    <row r="2907" spans="1:6" ht="30">
      <c r="A2907" s="455">
        <v>103782</v>
      </c>
      <c r="B2907" s="456" t="s">
        <v>12172</v>
      </c>
      <c r="C2907" s="457" t="s">
        <v>5390</v>
      </c>
      <c r="D2907" s="458">
        <v>25.519999999999996</v>
      </c>
      <c r="E2907" s="458">
        <v>16.39</v>
      </c>
      <c r="F2907" s="458">
        <v>41.91</v>
      </c>
    </row>
    <row r="2908" spans="1:6" ht="30">
      <c r="A2908" s="414">
        <v>97589</v>
      </c>
      <c r="B2908" s="415" t="s">
        <v>7137</v>
      </c>
      <c r="C2908" s="416" t="s">
        <v>5390</v>
      </c>
      <c r="D2908" s="417">
        <v>30.22</v>
      </c>
      <c r="E2908" s="417">
        <v>17.72</v>
      </c>
      <c r="F2908" s="417">
        <v>47.94</v>
      </c>
    </row>
    <row r="2909" spans="1:6" ht="30">
      <c r="A2909" s="414">
        <v>97590</v>
      </c>
      <c r="B2909" s="415" t="s">
        <v>7138</v>
      </c>
      <c r="C2909" s="416" t="s">
        <v>5390</v>
      </c>
      <c r="D2909" s="417">
        <v>99.389999999999986</v>
      </c>
      <c r="E2909" s="417">
        <v>17.71</v>
      </c>
      <c r="F2909" s="417">
        <v>117.1</v>
      </c>
    </row>
    <row r="2910" spans="1:6" ht="30">
      <c r="A2910" s="414">
        <v>97591</v>
      </c>
      <c r="B2910" s="415" t="s">
        <v>7139</v>
      </c>
      <c r="C2910" s="416" t="s">
        <v>5390</v>
      </c>
      <c r="D2910" s="417">
        <v>129.43</v>
      </c>
      <c r="E2910" s="417">
        <v>22.89</v>
      </c>
      <c r="F2910" s="417">
        <v>152.32</v>
      </c>
    </row>
    <row r="2911" spans="1:6" ht="30">
      <c r="A2911" s="414">
        <v>97593</v>
      </c>
      <c r="B2911" s="415" t="s">
        <v>7140</v>
      </c>
      <c r="C2911" s="416" t="s">
        <v>5390</v>
      </c>
      <c r="D2911" s="417">
        <v>155.43</v>
      </c>
      <c r="E2911" s="417">
        <v>14.84</v>
      </c>
      <c r="F2911" s="417">
        <v>170.27</v>
      </c>
    </row>
    <row r="2912" spans="1:6" ht="30">
      <c r="A2912" s="414">
        <v>97594</v>
      </c>
      <c r="B2912" s="415" t="s">
        <v>7141</v>
      </c>
      <c r="C2912" s="416" t="s">
        <v>5390</v>
      </c>
      <c r="D2912" s="417">
        <v>133.91</v>
      </c>
      <c r="E2912" s="417">
        <v>19.3</v>
      </c>
      <c r="F2912" s="417">
        <v>153.21</v>
      </c>
    </row>
    <row r="2913" spans="1:6" ht="30">
      <c r="A2913" s="414">
        <v>102085</v>
      </c>
      <c r="B2913" s="415" t="s">
        <v>7142</v>
      </c>
      <c r="C2913" s="416" t="s">
        <v>5390</v>
      </c>
      <c r="D2913" s="417">
        <v>209.06</v>
      </c>
      <c r="E2913" s="417">
        <v>29.61</v>
      </c>
      <c r="F2913" s="417">
        <v>238.67</v>
      </c>
    </row>
    <row r="2914" spans="1:6">
      <c r="A2914" s="409"/>
      <c r="B2914" s="413" t="s">
        <v>7143</v>
      </c>
      <c r="C2914" s="411"/>
      <c r="D2914" s="418"/>
      <c r="E2914" s="418"/>
      <c r="F2914" s="418"/>
    </row>
    <row r="2915" spans="1:6" ht="30">
      <c r="A2915" s="414">
        <v>97587</v>
      </c>
      <c r="B2915" s="415" t="s">
        <v>7144</v>
      </c>
      <c r="C2915" s="416" t="s">
        <v>5390</v>
      </c>
      <c r="D2915" s="417">
        <v>334.15999999999997</v>
      </c>
      <c r="E2915" s="417">
        <v>11.73</v>
      </c>
      <c r="F2915" s="417">
        <v>345.89</v>
      </c>
    </row>
    <row r="2916" spans="1:6">
      <c r="A2916" s="409"/>
      <c r="B2916" s="413" t="s">
        <v>7145</v>
      </c>
      <c r="C2916" s="411"/>
      <c r="D2916" s="418"/>
      <c r="E2916" s="418"/>
      <c r="F2916" s="418"/>
    </row>
    <row r="2917" spans="1:6" ht="30">
      <c r="A2917" s="414">
        <v>97599</v>
      </c>
      <c r="B2917" s="415" t="s">
        <v>7146</v>
      </c>
      <c r="C2917" s="416" t="s">
        <v>5390</v>
      </c>
      <c r="D2917" s="417">
        <v>23.55</v>
      </c>
      <c r="E2917" s="417">
        <v>5.93</v>
      </c>
      <c r="F2917" s="417">
        <v>29.48</v>
      </c>
    </row>
    <row r="2918" spans="1:6">
      <c r="A2918" s="409"/>
      <c r="B2918" s="413" t="s">
        <v>7147</v>
      </c>
      <c r="C2918" s="411"/>
      <c r="D2918" s="418"/>
      <c r="E2918" s="418"/>
      <c r="F2918" s="418"/>
    </row>
    <row r="2919" spans="1:6">
      <c r="A2919" s="409"/>
      <c r="B2919" s="413" t="s">
        <v>7148</v>
      </c>
      <c r="C2919" s="411"/>
      <c r="D2919" s="418"/>
      <c r="E2919" s="418"/>
      <c r="F2919" s="418"/>
    </row>
    <row r="2920" spans="1:6" ht="30">
      <c r="A2920" s="414">
        <v>97605</v>
      </c>
      <c r="B2920" s="415" t="s">
        <v>7149</v>
      </c>
      <c r="C2920" s="416" t="s">
        <v>5390</v>
      </c>
      <c r="D2920" s="417">
        <v>94.309999999999988</v>
      </c>
      <c r="E2920" s="417">
        <v>15.65</v>
      </c>
      <c r="F2920" s="417">
        <v>109.96</v>
      </c>
    </row>
    <row r="2921" spans="1:6" ht="30">
      <c r="A2921" s="414">
        <v>97606</v>
      </c>
      <c r="B2921" s="415" t="s">
        <v>7150</v>
      </c>
      <c r="C2921" s="416" t="s">
        <v>5390</v>
      </c>
      <c r="D2921" s="417">
        <v>102.92999999999999</v>
      </c>
      <c r="E2921" s="417">
        <v>15.65</v>
      </c>
      <c r="F2921" s="417">
        <v>118.58</v>
      </c>
    </row>
    <row r="2922" spans="1:6" ht="30">
      <c r="A2922" s="414">
        <v>97607</v>
      </c>
      <c r="B2922" s="415" t="s">
        <v>7151</v>
      </c>
      <c r="C2922" s="416" t="s">
        <v>5390</v>
      </c>
      <c r="D2922" s="417">
        <v>114.60000000000001</v>
      </c>
      <c r="E2922" s="417">
        <v>18.239999999999998</v>
      </c>
      <c r="F2922" s="417">
        <v>132.84</v>
      </c>
    </row>
    <row r="2923" spans="1:6" ht="30">
      <c r="A2923" s="414">
        <v>97608</v>
      </c>
      <c r="B2923" s="415" t="s">
        <v>7152</v>
      </c>
      <c r="C2923" s="416" t="s">
        <v>5390</v>
      </c>
      <c r="D2923" s="417">
        <v>123.22000000000001</v>
      </c>
      <c r="E2923" s="417">
        <v>18.239999999999998</v>
      </c>
      <c r="F2923" s="417">
        <v>141.46</v>
      </c>
    </row>
    <row r="2924" spans="1:6">
      <c r="A2924" s="409"/>
      <c r="B2924" s="413" t="s">
        <v>7153</v>
      </c>
      <c r="C2924" s="411"/>
      <c r="D2924" s="418"/>
      <c r="E2924" s="418"/>
      <c r="F2924" s="418"/>
    </row>
    <row r="2925" spans="1:6" ht="30">
      <c r="A2925" s="414">
        <v>97600</v>
      </c>
      <c r="B2925" s="415" t="s">
        <v>7154</v>
      </c>
      <c r="C2925" s="416" t="s">
        <v>5390</v>
      </c>
      <c r="D2925" s="417">
        <v>350.01</v>
      </c>
      <c r="E2925" s="417">
        <v>13.76</v>
      </c>
      <c r="F2925" s="417">
        <v>363.77</v>
      </c>
    </row>
    <row r="2926" spans="1:6" ht="30">
      <c r="A2926" s="414">
        <v>97601</v>
      </c>
      <c r="B2926" s="415" t="s">
        <v>7155</v>
      </c>
      <c r="C2926" s="416" t="s">
        <v>5390</v>
      </c>
      <c r="D2926" s="417">
        <v>370.24</v>
      </c>
      <c r="E2926" s="417">
        <v>13.76</v>
      </c>
      <c r="F2926" s="417">
        <v>384</v>
      </c>
    </row>
    <row r="2927" spans="1:6" ht="30">
      <c r="A2927" s="414">
        <v>101666</v>
      </c>
      <c r="B2927" s="415" t="s">
        <v>7156</v>
      </c>
      <c r="C2927" s="416" t="s">
        <v>5390</v>
      </c>
      <c r="D2927" s="417">
        <v>440.96</v>
      </c>
      <c r="E2927" s="417">
        <v>26.06</v>
      </c>
      <c r="F2927" s="417">
        <v>467.02</v>
      </c>
    </row>
    <row r="2928" spans="1:6">
      <c r="A2928" s="409"/>
      <c r="B2928" s="413" t="s">
        <v>11490</v>
      </c>
      <c r="C2928" s="411"/>
      <c r="D2928" s="418"/>
      <c r="E2928" s="418"/>
      <c r="F2928" s="418"/>
    </row>
    <row r="2929" spans="1:6" ht="30">
      <c r="A2929" s="414">
        <v>101652</v>
      </c>
      <c r="B2929" s="415" t="s">
        <v>7157</v>
      </c>
      <c r="C2929" s="416" t="s">
        <v>5390</v>
      </c>
      <c r="D2929" s="417">
        <v>560.54999999999995</v>
      </c>
      <c r="E2929" s="417">
        <v>41.59</v>
      </c>
      <c r="F2929" s="417">
        <v>602.14</v>
      </c>
    </row>
    <row r="2930" spans="1:6" ht="30">
      <c r="A2930" s="414">
        <v>101662</v>
      </c>
      <c r="B2930" s="415" t="s">
        <v>7158</v>
      </c>
      <c r="C2930" s="416" t="s">
        <v>5390</v>
      </c>
      <c r="D2930" s="417">
        <v>777.55000000000007</v>
      </c>
      <c r="E2930" s="417">
        <v>51.41</v>
      </c>
      <c r="F2930" s="417">
        <v>828.96</v>
      </c>
    </row>
    <row r="2931" spans="1:6" ht="60">
      <c r="A2931" s="414">
        <v>101653</v>
      </c>
      <c r="B2931" s="415" t="s">
        <v>7159</v>
      </c>
      <c r="C2931" s="416" t="s">
        <v>5390</v>
      </c>
      <c r="D2931" s="417">
        <v>249.73</v>
      </c>
      <c r="E2931" s="417">
        <v>71.41</v>
      </c>
      <c r="F2931" s="417">
        <v>321.14</v>
      </c>
    </row>
    <row r="2932" spans="1:6" ht="30">
      <c r="A2932" s="414">
        <v>101654</v>
      </c>
      <c r="B2932" s="415" t="s">
        <v>7160</v>
      </c>
      <c r="C2932" s="416" t="s">
        <v>5390</v>
      </c>
      <c r="D2932" s="417">
        <v>285.14</v>
      </c>
      <c r="E2932" s="417">
        <v>16.239999999999998</v>
      </c>
      <c r="F2932" s="417">
        <v>301.38</v>
      </c>
    </row>
    <row r="2933" spans="1:6" ht="30">
      <c r="A2933" s="414">
        <v>101655</v>
      </c>
      <c r="B2933" s="415" t="s">
        <v>7161</v>
      </c>
      <c r="C2933" s="416" t="s">
        <v>5390</v>
      </c>
      <c r="D2933" s="417">
        <v>472.03999999999996</v>
      </c>
      <c r="E2933" s="417">
        <v>16.239999999999998</v>
      </c>
      <c r="F2933" s="417">
        <v>488.28</v>
      </c>
    </row>
    <row r="2934" spans="1:6" ht="30">
      <c r="A2934" s="414">
        <v>101656</v>
      </c>
      <c r="B2934" s="415" t="s">
        <v>7162</v>
      </c>
      <c r="C2934" s="416" t="s">
        <v>5390</v>
      </c>
      <c r="D2934" s="417">
        <v>515.66999999999996</v>
      </c>
      <c r="E2934" s="417">
        <v>16.239999999999998</v>
      </c>
      <c r="F2934" s="417">
        <v>531.91</v>
      </c>
    </row>
    <row r="2935" spans="1:6" ht="30">
      <c r="A2935" s="414">
        <v>101657</v>
      </c>
      <c r="B2935" s="415" t="s">
        <v>7163</v>
      </c>
      <c r="C2935" s="416" t="s">
        <v>5390</v>
      </c>
      <c r="D2935" s="417">
        <v>608.63</v>
      </c>
      <c r="E2935" s="417">
        <v>16.239999999999998</v>
      </c>
      <c r="F2935" s="417">
        <v>624.87</v>
      </c>
    </row>
    <row r="2936" spans="1:6" ht="30">
      <c r="A2936" s="414">
        <v>101658</v>
      </c>
      <c r="B2936" s="415" t="s">
        <v>7164</v>
      </c>
      <c r="C2936" s="416" t="s">
        <v>5390</v>
      </c>
      <c r="D2936" s="417">
        <v>799.76</v>
      </c>
      <c r="E2936" s="417">
        <v>16.239999999999998</v>
      </c>
      <c r="F2936" s="417">
        <v>816</v>
      </c>
    </row>
    <row r="2937" spans="1:6" ht="30">
      <c r="A2937" s="414">
        <v>101659</v>
      </c>
      <c r="B2937" s="415" t="s">
        <v>7165</v>
      </c>
      <c r="C2937" s="416" t="s">
        <v>5390</v>
      </c>
      <c r="D2937" s="417">
        <v>918.64</v>
      </c>
      <c r="E2937" s="417">
        <v>16.239999999999998</v>
      </c>
      <c r="F2937" s="417">
        <v>934.88</v>
      </c>
    </row>
    <row r="2938" spans="1:6" ht="30">
      <c r="A2938" s="414">
        <v>101660</v>
      </c>
      <c r="B2938" s="415" t="s">
        <v>7166</v>
      </c>
      <c r="C2938" s="416" t="s">
        <v>5390</v>
      </c>
      <c r="D2938" s="417">
        <v>1479.81</v>
      </c>
      <c r="E2938" s="417">
        <v>16.239999999999998</v>
      </c>
      <c r="F2938" s="417">
        <v>1496.05</v>
      </c>
    </row>
    <row r="2939" spans="1:6">
      <c r="A2939" s="409"/>
      <c r="B2939" s="413" t="s">
        <v>11491</v>
      </c>
      <c r="C2939" s="411"/>
      <c r="D2939" s="418"/>
      <c r="E2939" s="418"/>
      <c r="F2939" s="418"/>
    </row>
    <row r="2940" spans="1:6" ht="30">
      <c r="A2940" s="414">
        <v>101636</v>
      </c>
      <c r="B2940" s="415" t="s">
        <v>7167</v>
      </c>
      <c r="C2940" s="416" t="s">
        <v>5390</v>
      </c>
      <c r="D2940" s="417">
        <v>132.42999999999998</v>
      </c>
      <c r="E2940" s="417">
        <v>35.520000000000003</v>
      </c>
      <c r="F2940" s="417">
        <v>167.95</v>
      </c>
    </row>
    <row r="2941" spans="1:6" ht="30">
      <c r="A2941" s="414">
        <v>101637</v>
      </c>
      <c r="B2941" s="415" t="s">
        <v>7168</v>
      </c>
      <c r="C2941" s="416" t="s">
        <v>5390</v>
      </c>
      <c r="D2941" s="417">
        <v>127.26999999999998</v>
      </c>
      <c r="E2941" s="417">
        <v>35.520000000000003</v>
      </c>
      <c r="F2941" s="417">
        <v>162.79</v>
      </c>
    </row>
    <row r="2942" spans="1:6" ht="30">
      <c r="A2942" s="414">
        <v>101663</v>
      </c>
      <c r="B2942" s="415" t="s">
        <v>7169</v>
      </c>
      <c r="C2942" s="416" t="s">
        <v>5390</v>
      </c>
      <c r="D2942" s="417">
        <v>12.89</v>
      </c>
      <c r="E2942" s="417">
        <v>16.309999999999999</v>
      </c>
      <c r="F2942" s="417">
        <v>29.2</v>
      </c>
    </row>
    <row r="2943" spans="1:6" ht="30">
      <c r="A2943" s="414">
        <v>101664</v>
      </c>
      <c r="B2943" s="415" t="s">
        <v>7170</v>
      </c>
      <c r="C2943" s="416" t="s">
        <v>5390</v>
      </c>
      <c r="D2943" s="417">
        <v>13.93</v>
      </c>
      <c r="E2943" s="417">
        <v>16.309999999999999</v>
      </c>
      <c r="F2943" s="417">
        <v>30.24</v>
      </c>
    </row>
    <row r="2944" spans="1:6" ht="30">
      <c r="A2944" s="414">
        <v>101665</v>
      </c>
      <c r="B2944" s="415" t="s">
        <v>7171</v>
      </c>
      <c r="C2944" s="416" t="s">
        <v>5390</v>
      </c>
      <c r="D2944" s="417">
        <v>18.439999999999998</v>
      </c>
      <c r="E2944" s="417">
        <v>16.29</v>
      </c>
      <c r="F2944" s="417">
        <v>34.729999999999997</v>
      </c>
    </row>
    <row r="2945" spans="1:6">
      <c r="A2945" s="409"/>
      <c r="B2945" s="413" t="s">
        <v>11490</v>
      </c>
      <c r="C2945" s="411"/>
      <c r="D2945" s="418"/>
      <c r="E2945" s="418"/>
      <c r="F2945" s="418"/>
    </row>
    <row r="2946" spans="1:6">
      <c r="A2946" s="409"/>
      <c r="B2946" s="413" t="s">
        <v>11492</v>
      </c>
      <c r="C2946" s="411"/>
      <c r="D2946" s="418"/>
      <c r="E2946" s="418"/>
      <c r="F2946" s="418"/>
    </row>
    <row r="2947" spans="1:6" ht="60">
      <c r="A2947" s="414">
        <v>104473</v>
      </c>
      <c r="B2947" s="415" t="s">
        <v>12224</v>
      </c>
      <c r="C2947" s="416" t="s">
        <v>5390</v>
      </c>
      <c r="D2947" s="417">
        <v>97.340000000000018</v>
      </c>
      <c r="E2947" s="417">
        <v>85.96</v>
      </c>
      <c r="F2947" s="417">
        <v>183.3</v>
      </c>
    </row>
    <row r="2948" spans="1:6" ht="60">
      <c r="A2948" s="414">
        <v>104474</v>
      </c>
      <c r="B2948" s="415" t="s">
        <v>12225</v>
      </c>
      <c r="C2948" s="416" t="s">
        <v>5390</v>
      </c>
      <c r="D2948" s="417">
        <v>216.5</v>
      </c>
      <c r="E2948" s="417">
        <v>179.81</v>
      </c>
      <c r="F2948" s="417">
        <v>396.31</v>
      </c>
    </row>
    <row r="2949" spans="1:6" ht="60">
      <c r="A2949" s="414">
        <v>104477</v>
      </c>
      <c r="B2949" s="415" t="s">
        <v>12228</v>
      </c>
      <c r="C2949" s="416" t="s">
        <v>5390</v>
      </c>
      <c r="D2949" s="417">
        <v>89.28</v>
      </c>
      <c r="E2949" s="417">
        <v>64.430000000000007</v>
      </c>
      <c r="F2949" s="417">
        <v>153.71</v>
      </c>
    </row>
    <row r="2950" spans="1:6" ht="60">
      <c r="A2950" s="414">
        <v>104478</v>
      </c>
      <c r="B2950" s="415" t="s">
        <v>12229</v>
      </c>
      <c r="C2950" s="416" t="s">
        <v>5390</v>
      </c>
      <c r="D2950" s="417">
        <v>202.16</v>
      </c>
      <c r="E2950" s="417">
        <v>141.78</v>
      </c>
      <c r="F2950" s="417">
        <v>343.94</v>
      </c>
    </row>
    <row r="2951" spans="1:6">
      <c r="A2951" s="409"/>
      <c r="B2951" s="413" t="s">
        <v>7172</v>
      </c>
      <c r="C2951" s="411"/>
      <c r="D2951" s="418"/>
      <c r="E2951" s="418"/>
      <c r="F2951" s="418"/>
    </row>
    <row r="2952" spans="1:6" ht="15.75">
      <c r="A2952" s="424"/>
      <c r="B2952" s="410" t="s">
        <v>11493</v>
      </c>
      <c r="C2952" s="425"/>
      <c r="D2952" s="426"/>
      <c r="E2952" s="426"/>
      <c r="F2952" s="426"/>
    </row>
    <row r="2953" spans="1:6">
      <c r="A2953" s="409"/>
      <c r="B2953" s="413" t="s">
        <v>11494</v>
      </c>
      <c r="C2953" s="411"/>
      <c r="D2953" s="418"/>
      <c r="E2953" s="418"/>
      <c r="F2953" s="418"/>
    </row>
    <row r="2954" spans="1:6">
      <c r="A2954" s="409"/>
      <c r="B2954" s="413" t="s">
        <v>11495</v>
      </c>
      <c r="C2954" s="411"/>
      <c r="D2954" s="418"/>
      <c r="E2954" s="418"/>
      <c r="F2954" s="418"/>
    </row>
    <row r="2955" spans="1:6">
      <c r="A2955" s="409"/>
      <c r="B2955" s="413" t="s">
        <v>11496</v>
      </c>
      <c r="C2955" s="411"/>
      <c r="D2955" s="418"/>
      <c r="E2955" s="418"/>
      <c r="F2955" s="418"/>
    </row>
    <row r="2956" spans="1:6" ht="30">
      <c r="A2956" s="414">
        <v>97611</v>
      </c>
      <c r="B2956" s="415" t="s">
        <v>7173</v>
      </c>
      <c r="C2956" s="416" t="s">
        <v>5390</v>
      </c>
      <c r="D2956" s="417">
        <v>21.91</v>
      </c>
      <c r="E2956" s="417">
        <v>5.46</v>
      </c>
      <c r="F2956" s="417">
        <v>27.37</v>
      </c>
    </row>
    <row r="2957" spans="1:6" ht="30">
      <c r="A2957" s="414">
        <v>97612</v>
      </c>
      <c r="B2957" s="415" t="s">
        <v>7174</v>
      </c>
      <c r="C2957" s="416" t="s">
        <v>5390</v>
      </c>
      <c r="D2957" s="417">
        <v>24.169999999999998</v>
      </c>
      <c r="E2957" s="417">
        <v>5.46</v>
      </c>
      <c r="F2957" s="417">
        <v>29.63</v>
      </c>
    </row>
    <row r="2958" spans="1:6" ht="30">
      <c r="A2958" s="414">
        <v>97615</v>
      </c>
      <c r="B2958" s="415" t="s">
        <v>12166</v>
      </c>
      <c r="C2958" s="416" t="s">
        <v>5390</v>
      </c>
      <c r="D2958" s="417">
        <v>56.19</v>
      </c>
      <c r="E2958" s="417">
        <v>8.19</v>
      </c>
      <c r="F2958" s="417">
        <v>64.38</v>
      </c>
    </row>
    <row r="2959" spans="1:6" ht="30">
      <c r="A2959" s="414">
        <v>97616</v>
      </c>
      <c r="B2959" s="415" t="s">
        <v>12167</v>
      </c>
      <c r="C2959" s="416" t="s">
        <v>5390</v>
      </c>
      <c r="D2959" s="417">
        <v>65.699999999999989</v>
      </c>
      <c r="E2959" s="417">
        <v>8.18</v>
      </c>
      <c r="F2959" s="417">
        <v>73.88</v>
      </c>
    </row>
    <row r="2960" spans="1:6" ht="30">
      <c r="A2960" s="414">
        <v>97617</v>
      </c>
      <c r="B2960" s="415" t="s">
        <v>12168</v>
      </c>
      <c r="C2960" s="416" t="s">
        <v>5390</v>
      </c>
      <c r="D2960" s="417">
        <v>65.349999999999994</v>
      </c>
      <c r="E2960" s="417">
        <v>8.18</v>
      </c>
      <c r="F2960" s="417">
        <v>73.53</v>
      </c>
    </row>
    <row r="2961" spans="1:6" ht="30">
      <c r="A2961" s="414">
        <v>97618</v>
      </c>
      <c r="B2961" s="415" t="s">
        <v>12169</v>
      </c>
      <c r="C2961" s="416" t="s">
        <v>5390</v>
      </c>
      <c r="D2961" s="417">
        <v>59.38</v>
      </c>
      <c r="E2961" s="417">
        <v>8.18</v>
      </c>
      <c r="F2961" s="417">
        <v>67.56</v>
      </c>
    </row>
    <row r="2962" spans="1:6" ht="30">
      <c r="A2962" s="414">
        <v>100919</v>
      </c>
      <c r="B2962" s="415" t="s">
        <v>7175</v>
      </c>
      <c r="C2962" s="416" t="s">
        <v>5390</v>
      </c>
      <c r="D2962" s="417">
        <v>67.75</v>
      </c>
      <c r="E2962" s="417">
        <v>5.45</v>
      </c>
      <c r="F2962" s="417">
        <v>73.2</v>
      </c>
    </row>
    <row r="2963" spans="1:6" ht="30">
      <c r="A2963" s="414">
        <v>100920</v>
      </c>
      <c r="B2963" s="415" t="s">
        <v>7176</v>
      </c>
      <c r="C2963" s="416" t="s">
        <v>5390</v>
      </c>
      <c r="D2963" s="417">
        <v>117.85</v>
      </c>
      <c r="E2963" s="417">
        <v>5.45</v>
      </c>
      <c r="F2963" s="417">
        <v>123.3</v>
      </c>
    </row>
    <row r="2964" spans="1:6">
      <c r="A2964" s="409"/>
      <c r="B2964" s="413" t="s">
        <v>11497</v>
      </c>
      <c r="C2964" s="411"/>
      <c r="D2964" s="418"/>
      <c r="E2964" s="418"/>
      <c r="F2964" s="418"/>
    </row>
    <row r="2965" spans="1:6" ht="30">
      <c r="A2965" s="414">
        <v>97614</v>
      </c>
      <c r="B2965" s="415" t="s">
        <v>7177</v>
      </c>
      <c r="C2965" s="416" t="s">
        <v>5390</v>
      </c>
      <c r="D2965" s="417">
        <v>58.86999999999999</v>
      </c>
      <c r="E2965" s="417">
        <v>5.45</v>
      </c>
      <c r="F2965" s="417">
        <v>64.319999999999993</v>
      </c>
    </row>
    <row r="2966" spans="1:6">
      <c r="A2966" s="414">
        <v>101640</v>
      </c>
      <c r="B2966" s="415" t="s">
        <v>7178</v>
      </c>
      <c r="C2966" s="416" t="s">
        <v>5390</v>
      </c>
      <c r="D2966" s="417">
        <v>104.21000000000001</v>
      </c>
      <c r="E2966" s="417">
        <v>1.19</v>
      </c>
      <c r="F2966" s="417">
        <v>105.4</v>
      </c>
    </row>
    <row r="2967" spans="1:6">
      <c r="A2967" s="414">
        <v>101641</v>
      </c>
      <c r="B2967" s="415" t="s">
        <v>7179</v>
      </c>
      <c r="C2967" s="416" t="s">
        <v>5390</v>
      </c>
      <c r="D2967" s="417">
        <v>53.47</v>
      </c>
      <c r="E2967" s="417">
        <v>1.19</v>
      </c>
      <c r="F2967" s="417">
        <v>54.66</v>
      </c>
    </row>
    <row r="2968" spans="1:6">
      <c r="A2968" s="409"/>
      <c r="B2968" s="413" t="s">
        <v>11498</v>
      </c>
      <c r="C2968" s="411"/>
      <c r="D2968" s="418"/>
      <c r="E2968" s="418"/>
      <c r="F2968" s="418"/>
    </row>
    <row r="2969" spans="1:6" ht="30">
      <c r="A2969" s="414">
        <v>97613</v>
      </c>
      <c r="B2969" s="415" t="s">
        <v>7180</v>
      </c>
      <c r="C2969" s="416" t="s">
        <v>5390</v>
      </c>
      <c r="D2969" s="417">
        <v>31.699999999999996</v>
      </c>
      <c r="E2969" s="417">
        <v>5.46</v>
      </c>
      <c r="F2969" s="417">
        <v>37.159999999999997</v>
      </c>
    </row>
    <row r="2970" spans="1:6">
      <c r="A2970" s="414">
        <v>101642</v>
      </c>
      <c r="B2970" s="415" t="s">
        <v>7181</v>
      </c>
      <c r="C2970" s="416" t="s">
        <v>5390</v>
      </c>
      <c r="D2970" s="417">
        <v>26.31</v>
      </c>
      <c r="E2970" s="417">
        <v>1.19</v>
      </c>
      <c r="F2970" s="417">
        <v>27.5</v>
      </c>
    </row>
    <row r="2971" spans="1:6">
      <c r="A2971" s="414">
        <v>101643</v>
      </c>
      <c r="B2971" s="415" t="s">
        <v>7182</v>
      </c>
      <c r="C2971" s="416" t="s">
        <v>5390</v>
      </c>
      <c r="D2971" s="417">
        <v>46.54</v>
      </c>
      <c r="E2971" s="417">
        <v>1.19</v>
      </c>
      <c r="F2971" s="417">
        <v>47.73</v>
      </c>
    </row>
    <row r="2972" spans="1:6">
      <c r="A2972" s="414">
        <v>101644</v>
      </c>
      <c r="B2972" s="415" t="s">
        <v>7183</v>
      </c>
      <c r="C2972" s="416" t="s">
        <v>5390</v>
      </c>
      <c r="D2972" s="417">
        <v>63.350000000000009</v>
      </c>
      <c r="E2972" s="417">
        <v>1.19</v>
      </c>
      <c r="F2972" s="417">
        <v>64.540000000000006</v>
      </c>
    </row>
    <row r="2973" spans="1:6">
      <c r="A2973" s="409"/>
      <c r="B2973" s="413" t="s">
        <v>11499</v>
      </c>
      <c r="C2973" s="411"/>
      <c r="D2973" s="418"/>
      <c r="E2973" s="418"/>
      <c r="F2973" s="418"/>
    </row>
    <row r="2974" spans="1:6">
      <c r="A2974" s="414">
        <v>101648</v>
      </c>
      <c r="B2974" s="415" t="s">
        <v>7184</v>
      </c>
      <c r="C2974" s="416" t="s">
        <v>5390</v>
      </c>
      <c r="D2974" s="417">
        <v>56.46</v>
      </c>
      <c r="E2974" s="417">
        <v>1.19</v>
      </c>
      <c r="F2974" s="417">
        <v>57.65</v>
      </c>
    </row>
    <row r="2975" spans="1:6">
      <c r="A2975" s="414">
        <v>101649</v>
      </c>
      <c r="B2975" s="415" t="s">
        <v>7185</v>
      </c>
      <c r="C2975" s="416" t="s">
        <v>5390</v>
      </c>
      <c r="D2975" s="417">
        <v>65.22</v>
      </c>
      <c r="E2975" s="417">
        <v>1.19</v>
      </c>
      <c r="F2975" s="417">
        <v>66.41</v>
      </c>
    </row>
    <row r="2976" spans="1:6">
      <c r="A2976" s="414">
        <v>101650</v>
      </c>
      <c r="B2976" s="415" t="s">
        <v>7186</v>
      </c>
      <c r="C2976" s="416" t="s">
        <v>5390</v>
      </c>
      <c r="D2976" s="417">
        <v>75.97</v>
      </c>
      <c r="E2976" s="417">
        <v>1.19</v>
      </c>
      <c r="F2976" s="417">
        <v>77.16</v>
      </c>
    </row>
    <row r="2977" spans="1:6">
      <c r="A2977" s="409"/>
      <c r="B2977" s="413" t="s">
        <v>11500</v>
      </c>
      <c r="C2977" s="411"/>
      <c r="D2977" s="418"/>
      <c r="E2977" s="418"/>
      <c r="F2977" s="418"/>
    </row>
    <row r="2978" spans="1:6">
      <c r="A2978" s="414">
        <v>101645</v>
      </c>
      <c r="B2978" s="415" t="s">
        <v>7187</v>
      </c>
      <c r="C2978" s="416" t="s">
        <v>5390</v>
      </c>
      <c r="D2978" s="417">
        <v>29.439999999999998</v>
      </c>
      <c r="E2978" s="417">
        <v>1.19</v>
      </c>
      <c r="F2978" s="417">
        <v>30.63</v>
      </c>
    </row>
    <row r="2979" spans="1:6">
      <c r="A2979" s="414">
        <v>101646</v>
      </c>
      <c r="B2979" s="415" t="s">
        <v>7188</v>
      </c>
      <c r="C2979" s="416" t="s">
        <v>5390</v>
      </c>
      <c r="D2979" s="417">
        <v>39.440000000000005</v>
      </c>
      <c r="E2979" s="417">
        <v>1.19</v>
      </c>
      <c r="F2979" s="417">
        <v>40.630000000000003</v>
      </c>
    </row>
    <row r="2980" spans="1:6">
      <c r="A2980" s="414">
        <v>101647</v>
      </c>
      <c r="B2980" s="415" t="s">
        <v>7189</v>
      </c>
      <c r="C2980" s="416" t="s">
        <v>5390</v>
      </c>
      <c r="D2980" s="417">
        <v>73.3</v>
      </c>
      <c r="E2980" s="417">
        <v>1.19</v>
      </c>
      <c r="F2980" s="417">
        <v>74.489999999999995</v>
      </c>
    </row>
    <row r="2981" spans="1:6">
      <c r="A2981" s="409"/>
      <c r="B2981" s="413" t="s">
        <v>11501</v>
      </c>
      <c r="C2981" s="411"/>
      <c r="D2981" s="418"/>
      <c r="E2981" s="418"/>
      <c r="F2981" s="418"/>
    </row>
    <row r="2982" spans="1:6" ht="30">
      <c r="A2982" s="414">
        <v>100902</v>
      </c>
      <c r="B2982" s="415" t="s">
        <v>12170</v>
      </c>
      <c r="C2982" s="416" t="s">
        <v>5390</v>
      </c>
      <c r="D2982" s="417">
        <v>22.2</v>
      </c>
      <c r="E2982" s="417">
        <v>8.1999999999999993</v>
      </c>
      <c r="F2982" s="417">
        <v>30.4</v>
      </c>
    </row>
    <row r="2983" spans="1:6" ht="30">
      <c r="A2983" s="414">
        <v>100903</v>
      </c>
      <c r="B2983" s="415" t="s">
        <v>12171</v>
      </c>
      <c r="C2983" s="416" t="s">
        <v>5390</v>
      </c>
      <c r="D2983" s="417">
        <v>27.190000000000005</v>
      </c>
      <c r="E2983" s="417">
        <v>8.19</v>
      </c>
      <c r="F2983" s="417">
        <v>35.380000000000003</v>
      </c>
    </row>
    <row r="2984" spans="1:6">
      <c r="A2984" s="414">
        <v>97609</v>
      </c>
      <c r="B2984" s="415" t="s">
        <v>7190</v>
      </c>
      <c r="C2984" s="416" t="s">
        <v>5390</v>
      </c>
      <c r="D2984" s="417">
        <v>13.280000000000001</v>
      </c>
      <c r="E2984" s="417">
        <v>5.47</v>
      </c>
      <c r="F2984" s="417">
        <v>18.75</v>
      </c>
    </row>
    <row r="2985" spans="1:6">
      <c r="A2985" s="414">
        <v>97610</v>
      </c>
      <c r="B2985" s="415" t="s">
        <v>7191</v>
      </c>
      <c r="C2985" s="416" t="s">
        <v>5390</v>
      </c>
      <c r="D2985" s="417">
        <v>14.41</v>
      </c>
      <c r="E2985" s="417">
        <v>5.47</v>
      </c>
      <c r="F2985" s="417">
        <v>19.88</v>
      </c>
    </row>
    <row r="2986" spans="1:6">
      <c r="A2986" s="409"/>
      <c r="B2986" s="413" t="s">
        <v>7192</v>
      </c>
      <c r="C2986" s="411"/>
      <c r="D2986" s="418"/>
      <c r="E2986" s="418"/>
      <c r="F2986" s="418"/>
    </row>
    <row r="2987" spans="1:6" ht="30">
      <c r="A2987" s="414">
        <v>100921</v>
      </c>
      <c r="B2987" s="415" t="s">
        <v>7193</v>
      </c>
      <c r="C2987" s="416" t="s">
        <v>5390</v>
      </c>
      <c r="D2987" s="417">
        <v>56.34</v>
      </c>
      <c r="E2987" s="417">
        <v>22.8</v>
      </c>
      <c r="F2987" s="417">
        <v>79.14</v>
      </c>
    </row>
    <row r="2988" spans="1:6" ht="30">
      <c r="A2988" s="414">
        <v>100922</v>
      </c>
      <c r="B2988" s="415" t="s">
        <v>7194</v>
      </c>
      <c r="C2988" s="416" t="s">
        <v>5390</v>
      </c>
      <c r="D2988" s="417">
        <v>41.150000000000006</v>
      </c>
      <c r="E2988" s="417">
        <v>15.69</v>
      </c>
      <c r="F2988" s="417">
        <v>56.84</v>
      </c>
    </row>
    <row r="2989" spans="1:6" ht="30">
      <c r="A2989" s="414">
        <v>100923</v>
      </c>
      <c r="B2989" s="415" t="s">
        <v>7195</v>
      </c>
      <c r="C2989" s="416" t="s">
        <v>5390</v>
      </c>
      <c r="D2989" s="417">
        <v>50.08</v>
      </c>
      <c r="E2989" s="417">
        <v>15.69</v>
      </c>
      <c r="F2989" s="417">
        <v>65.77</v>
      </c>
    </row>
    <row r="2990" spans="1:6" ht="30">
      <c r="A2990" s="414">
        <v>101626</v>
      </c>
      <c r="B2990" s="415" t="s">
        <v>7196</v>
      </c>
      <c r="C2990" s="416" t="s">
        <v>5390</v>
      </c>
      <c r="D2990" s="417">
        <v>195.91</v>
      </c>
      <c r="E2990" s="417">
        <v>8.59</v>
      </c>
      <c r="F2990" s="417">
        <v>204.5</v>
      </c>
    </row>
    <row r="2991" spans="1:6" ht="30">
      <c r="A2991" s="414">
        <v>101627</v>
      </c>
      <c r="B2991" s="415" t="s">
        <v>7197</v>
      </c>
      <c r="C2991" s="416" t="s">
        <v>5390</v>
      </c>
      <c r="D2991" s="417">
        <v>309.24</v>
      </c>
      <c r="E2991" s="417">
        <v>8.59</v>
      </c>
      <c r="F2991" s="417">
        <v>317.83</v>
      </c>
    </row>
    <row r="2992" spans="1:6" ht="30">
      <c r="A2992" s="414">
        <v>101628</v>
      </c>
      <c r="B2992" s="415" t="s">
        <v>7198</v>
      </c>
      <c r="C2992" s="416" t="s">
        <v>5390</v>
      </c>
      <c r="D2992" s="417">
        <v>143.47999999999999</v>
      </c>
      <c r="E2992" s="417">
        <v>8.59</v>
      </c>
      <c r="F2992" s="417">
        <v>152.07</v>
      </c>
    </row>
    <row r="2993" spans="1:6" ht="30">
      <c r="A2993" s="414">
        <v>101629</v>
      </c>
      <c r="B2993" s="415" t="s">
        <v>7199</v>
      </c>
      <c r="C2993" s="416" t="s">
        <v>5390</v>
      </c>
      <c r="D2993" s="417">
        <v>170.48</v>
      </c>
      <c r="E2993" s="417">
        <v>8.59</v>
      </c>
      <c r="F2993" s="417">
        <v>179.07</v>
      </c>
    </row>
    <row r="2994" spans="1:6" ht="30">
      <c r="A2994" s="414">
        <v>101631</v>
      </c>
      <c r="B2994" s="415" t="s">
        <v>7200</v>
      </c>
      <c r="C2994" s="416" t="s">
        <v>5390</v>
      </c>
      <c r="D2994" s="417">
        <v>28.78</v>
      </c>
      <c r="E2994" s="417">
        <v>8.6</v>
      </c>
      <c r="F2994" s="417">
        <v>37.380000000000003</v>
      </c>
    </row>
    <row r="2995" spans="1:6" ht="15.75">
      <c r="A2995" s="424"/>
      <c r="B2995" s="410" t="s">
        <v>11502</v>
      </c>
      <c r="C2995" s="425"/>
      <c r="D2995" s="426"/>
      <c r="E2995" s="426"/>
      <c r="F2995" s="426"/>
    </row>
    <row r="2996" spans="1:6">
      <c r="A2996" s="409"/>
      <c r="B2996" s="413" t="s">
        <v>11503</v>
      </c>
      <c r="C2996" s="411"/>
      <c r="D2996" s="418"/>
      <c r="E2996" s="418"/>
      <c r="F2996" s="418"/>
    </row>
    <row r="2997" spans="1:6">
      <c r="A2997" s="409"/>
      <c r="B2997" s="413" t="s">
        <v>11504</v>
      </c>
      <c r="C2997" s="411"/>
      <c r="D2997" s="418"/>
      <c r="E2997" s="418"/>
      <c r="F2997" s="418"/>
    </row>
    <row r="2998" spans="1:6" ht="30">
      <c r="A2998" s="414">
        <v>100860</v>
      </c>
      <c r="B2998" s="415" t="s">
        <v>7201</v>
      </c>
      <c r="C2998" s="416" t="s">
        <v>5390</v>
      </c>
      <c r="D2998" s="417">
        <v>80.539999999999992</v>
      </c>
      <c r="E2998" s="417">
        <v>13.42</v>
      </c>
      <c r="F2998" s="417">
        <v>93.96</v>
      </c>
    </row>
    <row r="2999" spans="1:6">
      <c r="A2999" s="409"/>
      <c r="B2999" s="413" t="s">
        <v>11505</v>
      </c>
      <c r="C2999" s="411"/>
      <c r="D2999" s="418"/>
      <c r="E2999" s="418"/>
      <c r="F2999" s="418"/>
    </row>
    <row r="3000" spans="1:6" ht="30">
      <c r="A3000" s="414">
        <v>101537</v>
      </c>
      <c r="B3000" s="415" t="s">
        <v>7202</v>
      </c>
      <c r="C3000" s="416" t="s">
        <v>5390</v>
      </c>
      <c r="D3000" s="417">
        <v>106.47</v>
      </c>
      <c r="E3000" s="417">
        <v>36.270000000000003</v>
      </c>
      <c r="F3000" s="417">
        <v>142.74</v>
      </c>
    </row>
    <row r="3001" spans="1:6">
      <c r="A3001" s="409"/>
      <c r="B3001" s="413" t="s">
        <v>11506</v>
      </c>
      <c r="C3001" s="411"/>
      <c r="D3001" s="418"/>
      <c r="E3001" s="418"/>
      <c r="F3001" s="418"/>
    </row>
    <row r="3002" spans="1:6">
      <c r="A3002" s="409"/>
      <c r="B3002" s="413" t="s">
        <v>11507</v>
      </c>
      <c r="C3002" s="411"/>
      <c r="D3002" s="418"/>
      <c r="E3002" s="418"/>
      <c r="F3002" s="418"/>
    </row>
    <row r="3003" spans="1:6">
      <c r="A3003" s="409"/>
      <c r="B3003" s="413" t="s">
        <v>11508</v>
      </c>
      <c r="C3003" s="411"/>
      <c r="D3003" s="418"/>
      <c r="E3003" s="418"/>
      <c r="F3003" s="418"/>
    </row>
    <row r="3004" spans="1:6">
      <c r="A3004" s="409"/>
      <c r="B3004" s="413" t="s">
        <v>11509</v>
      </c>
      <c r="C3004" s="411"/>
      <c r="D3004" s="418"/>
      <c r="E3004" s="418"/>
      <c r="F3004" s="418"/>
    </row>
    <row r="3005" spans="1:6" ht="45">
      <c r="A3005" s="414">
        <v>103517</v>
      </c>
      <c r="B3005" s="415" t="s">
        <v>10929</v>
      </c>
      <c r="C3005" s="416" t="s">
        <v>5390</v>
      </c>
      <c r="D3005" s="417">
        <v>3223.6699999999996</v>
      </c>
      <c r="E3005" s="417">
        <v>98.01</v>
      </c>
      <c r="F3005" s="417">
        <v>3321.68</v>
      </c>
    </row>
    <row r="3006" spans="1:6" ht="30">
      <c r="A3006" s="414">
        <v>103519</v>
      </c>
      <c r="B3006" s="415" t="s">
        <v>10930</v>
      </c>
      <c r="C3006" s="416" t="s">
        <v>5390</v>
      </c>
      <c r="D3006" s="417">
        <v>6.44</v>
      </c>
      <c r="E3006" s="417">
        <v>4.3</v>
      </c>
      <c r="F3006" s="417">
        <v>10.74</v>
      </c>
    </row>
    <row r="3007" spans="1:6" ht="45">
      <c r="A3007" s="414">
        <v>103520</v>
      </c>
      <c r="B3007" s="415" t="s">
        <v>10931</v>
      </c>
      <c r="C3007" s="416" t="s">
        <v>5390</v>
      </c>
      <c r="D3007" s="417">
        <v>5418.45</v>
      </c>
      <c r="E3007" s="417">
        <v>26.92</v>
      </c>
      <c r="F3007" s="417">
        <v>5445.37</v>
      </c>
    </row>
    <row r="3008" spans="1:6" ht="45">
      <c r="A3008" s="414">
        <v>103521</v>
      </c>
      <c r="B3008" s="415" t="s">
        <v>10932</v>
      </c>
      <c r="C3008" s="416" t="s">
        <v>5390</v>
      </c>
      <c r="D3008" s="417">
        <v>7192.31</v>
      </c>
      <c r="E3008" s="417">
        <v>38.71</v>
      </c>
      <c r="F3008" s="417">
        <v>7231.02</v>
      </c>
    </row>
    <row r="3009" spans="1:6" ht="45">
      <c r="A3009" s="414">
        <v>103522</v>
      </c>
      <c r="B3009" s="415" t="s">
        <v>10933</v>
      </c>
      <c r="C3009" s="416" t="s">
        <v>5390</v>
      </c>
      <c r="D3009" s="417">
        <v>7137.38</v>
      </c>
      <c r="E3009" s="417">
        <v>255.71</v>
      </c>
      <c r="F3009" s="417">
        <v>7393.09</v>
      </c>
    </row>
    <row r="3010" spans="1:6" ht="45">
      <c r="A3010" s="414">
        <v>103523</v>
      </c>
      <c r="B3010" s="415" t="s">
        <v>10934</v>
      </c>
      <c r="C3010" s="416" t="s">
        <v>5390</v>
      </c>
      <c r="D3010" s="417">
        <v>10806.76</v>
      </c>
      <c r="E3010" s="417">
        <v>263.19</v>
      </c>
      <c r="F3010" s="417">
        <v>11069.95</v>
      </c>
    </row>
    <row r="3011" spans="1:6" ht="15.75">
      <c r="A3011" s="409"/>
      <c r="B3011" s="410" t="s">
        <v>7203</v>
      </c>
      <c r="C3011" s="411"/>
      <c r="D3011" s="418"/>
      <c r="E3011" s="418"/>
      <c r="F3011" s="418"/>
    </row>
    <row r="3012" spans="1:6">
      <c r="A3012" s="409"/>
      <c r="B3012" s="413" t="s">
        <v>7204</v>
      </c>
      <c r="C3012" s="411"/>
      <c r="D3012" s="418"/>
      <c r="E3012" s="418"/>
      <c r="F3012" s="418"/>
    </row>
    <row r="3013" spans="1:6">
      <c r="A3013" s="409"/>
      <c r="B3013" s="413" t="s">
        <v>7205</v>
      </c>
      <c r="C3013" s="411"/>
      <c r="D3013" s="418"/>
      <c r="E3013" s="418"/>
      <c r="F3013" s="418"/>
    </row>
    <row r="3014" spans="1:6">
      <c r="A3014" s="414">
        <v>96985</v>
      </c>
      <c r="B3014" s="415" t="s">
        <v>7206</v>
      </c>
      <c r="C3014" s="416" t="s">
        <v>5390</v>
      </c>
      <c r="D3014" s="417">
        <v>80.72</v>
      </c>
      <c r="E3014" s="417">
        <v>11.2</v>
      </c>
      <c r="F3014" s="417">
        <v>91.92</v>
      </c>
    </row>
    <row r="3015" spans="1:6">
      <c r="A3015" s="414">
        <v>96986</v>
      </c>
      <c r="B3015" s="415" t="s">
        <v>7207</v>
      </c>
      <c r="C3015" s="416" t="s">
        <v>5390</v>
      </c>
      <c r="D3015" s="417">
        <v>119.80000000000001</v>
      </c>
      <c r="E3015" s="417">
        <v>17.5</v>
      </c>
      <c r="F3015" s="417">
        <v>137.30000000000001</v>
      </c>
    </row>
    <row r="3016" spans="1:6">
      <c r="A3016" s="409"/>
      <c r="B3016" s="413" t="s">
        <v>7208</v>
      </c>
      <c r="C3016" s="411"/>
      <c r="D3016" s="418"/>
      <c r="E3016" s="418"/>
      <c r="F3016" s="418"/>
    </row>
    <row r="3017" spans="1:6">
      <c r="A3017" s="414">
        <v>96989</v>
      </c>
      <c r="B3017" s="415" t="s">
        <v>7209</v>
      </c>
      <c r="C3017" s="416" t="s">
        <v>5390</v>
      </c>
      <c r="D3017" s="417">
        <v>139.30999999999997</v>
      </c>
      <c r="E3017" s="417">
        <v>5.58</v>
      </c>
      <c r="F3017" s="417">
        <v>144.88999999999999</v>
      </c>
    </row>
    <row r="3018" spans="1:6">
      <c r="A3018" s="414">
        <v>96987</v>
      </c>
      <c r="B3018" s="415" t="s">
        <v>7210</v>
      </c>
      <c r="C3018" s="416" t="s">
        <v>5390</v>
      </c>
      <c r="D3018" s="417">
        <v>73.209999999999994</v>
      </c>
      <c r="E3018" s="417">
        <v>50.17</v>
      </c>
      <c r="F3018" s="417">
        <v>123.38</v>
      </c>
    </row>
    <row r="3019" spans="1:6">
      <c r="A3019" s="414">
        <v>96988</v>
      </c>
      <c r="B3019" s="415" t="s">
        <v>7211</v>
      </c>
      <c r="C3019" s="416" t="s">
        <v>5390</v>
      </c>
      <c r="D3019" s="417">
        <v>166.20999999999998</v>
      </c>
      <c r="E3019" s="417">
        <v>6.99</v>
      </c>
      <c r="F3019" s="417">
        <v>173.2</v>
      </c>
    </row>
    <row r="3020" spans="1:6" ht="30">
      <c r="A3020" s="414">
        <v>98463</v>
      </c>
      <c r="B3020" s="415" t="s">
        <v>7212</v>
      </c>
      <c r="C3020" s="416" t="s">
        <v>5390</v>
      </c>
      <c r="D3020" s="417">
        <v>13.440000000000001</v>
      </c>
      <c r="E3020" s="417">
        <v>14.02</v>
      </c>
      <c r="F3020" s="417">
        <v>27.46</v>
      </c>
    </row>
    <row r="3021" spans="1:6">
      <c r="A3021" s="409"/>
      <c r="B3021" s="413" t="s">
        <v>7213</v>
      </c>
      <c r="C3021" s="411"/>
      <c r="D3021" s="418"/>
      <c r="E3021" s="418"/>
      <c r="F3021" s="418"/>
    </row>
    <row r="3022" spans="1:6" ht="30">
      <c r="A3022" s="414">
        <v>96971</v>
      </c>
      <c r="B3022" s="415" t="s">
        <v>7214</v>
      </c>
      <c r="C3022" s="416" t="s">
        <v>5421</v>
      </c>
      <c r="D3022" s="417">
        <v>26.18</v>
      </c>
      <c r="E3022" s="417">
        <v>11.24</v>
      </c>
      <c r="F3022" s="417">
        <v>37.42</v>
      </c>
    </row>
    <row r="3023" spans="1:6" ht="30">
      <c r="A3023" s="414">
        <v>96972</v>
      </c>
      <c r="B3023" s="415" t="s">
        <v>7215</v>
      </c>
      <c r="C3023" s="416" t="s">
        <v>5421</v>
      </c>
      <c r="D3023" s="417">
        <v>35.229999999999997</v>
      </c>
      <c r="E3023" s="417">
        <v>15.21</v>
      </c>
      <c r="F3023" s="417">
        <v>50.44</v>
      </c>
    </row>
    <row r="3024" spans="1:6" ht="30">
      <c r="A3024" s="414">
        <v>96973</v>
      </c>
      <c r="B3024" s="415" t="s">
        <v>7216</v>
      </c>
      <c r="C3024" s="416" t="s">
        <v>5421</v>
      </c>
      <c r="D3024" s="417">
        <v>48.39</v>
      </c>
      <c r="E3024" s="417">
        <v>18.23</v>
      </c>
      <c r="F3024" s="417">
        <v>66.62</v>
      </c>
    </row>
    <row r="3025" spans="1:6" ht="30">
      <c r="A3025" s="414">
        <v>96974</v>
      </c>
      <c r="B3025" s="415" t="s">
        <v>7217</v>
      </c>
      <c r="C3025" s="416" t="s">
        <v>5421</v>
      </c>
      <c r="D3025" s="417">
        <v>65.55</v>
      </c>
      <c r="E3025" s="417">
        <v>21.39</v>
      </c>
      <c r="F3025" s="417">
        <v>86.94</v>
      </c>
    </row>
    <row r="3026" spans="1:6" ht="30">
      <c r="A3026" s="414">
        <v>96975</v>
      </c>
      <c r="B3026" s="415" t="s">
        <v>7218</v>
      </c>
      <c r="C3026" s="416" t="s">
        <v>5421</v>
      </c>
      <c r="D3026" s="417">
        <v>83.85</v>
      </c>
      <c r="E3026" s="417">
        <v>24.39</v>
      </c>
      <c r="F3026" s="417">
        <v>108.24</v>
      </c>
    </row>
    <row r="3027" spans="1:6" ht="30">
      <c r="A3027" s="414">
        <v>96976</v>
      </c>
      <c r="B3027" s="415" t="s">
        <v>7219</v>
      </c>
      <c r="C3027" s="416" t="s">
        <v>5421</v>
      </c>
      <c r="D3027" s="417">
        <v>115.92999999999999</v>
      </c>
      <c r="E3027" s="417">
        <v>27.11</v>
      </c>
      <c r="F3027" s="417">
        <v>143.04</v>
      </c>
    </row>
    <row r="3028" spans="1:6" ht="30">
      <c r="A3028" s="414">
        <v>96977</v>
      </c>
      <c r="B3028" s="415" t="s">
        <v>7220</v>
      </c>
      <c r="C3028" s="416" t="s">
        <v>5421</v>
      </c>
      <c r="D3028" s="417">
        <v>56.81</v>
      </c>
      <c r="E3028" s="417">
        <v>1.48</v>
      </c>
      <c r="F3028" s="417">
        <v>58.29</v>
      </c>
    </row>
    <row r="3029" spans="1:6" ht="30">
      <c r="A3029" s="414">
        <v>96978</v>
      </c>
      <c r="B3029" s="415" t="s">
        <v>7221</v>
      </c>
      <c r="C3029" s="416" t="s">
        <v>5421</v>
      </c>
      <c r="D3029" s="417">
        <v>74.989999999999995</v>
      </c>
      <c r="E3029" s="417">
        <v>1.78</v>
      </c>
      <c r="F3029" s="417">
        <v>76.77</v>
      </c>
    </row>
    <row r="3030" spans="1:6" ht="30">
      <c r="A3030" s="414">
        <v>96979</v>
      </c>
      <c r="B3030" s="415" t="s">
        <v>7222</v>
      </c>
      <c r="C3030" s="416" t="s">
        <v>5421</v>
      </c>
      <c r="D3030" s="417">
        <v>107.67</v>
      </c>
      <c r="E3030" s="417">
        <v>2.0699999999999998</v>
      </c>
      <c r="F3030" s="417">
        <v>109.74</v>
      </c>
    </row>
    <row r="3031" spans="1:6">
      <c r="A3031" s="414">
        <v>96984</v>
      </c>
      <c r="B3031" s="415" t="s">
        <v>7223</v>
      </c>
      <c r="C3031" s="416" t="s">
        <v>5390</v>
      </c>
      <c r="D3031" s="417">
        <v>42.81</v>
      </c>
      <c r="E3031" s="417">
        <v>36.700000000000003</v>
      </c>
      <c r="F3031" s="417">
        <v>79.510000000000005</v>
      </c>
    </row>
    <row r="3032" spans="1:6">
      <c r="A3032" s="409"/>
      <c r="B3032" s="413" t="s">
        <v>11510</v>
      </c>
      <c r="C3032" s="411"/>
      <c r="D3032" s="418"/>
      <c r="E3032" s="418"/>
      <c r="F3032" s="418"/>
    </row>
    <row r="3033" spans="1:6">
      <c r="A3033" s="409"/>
      <c r="B3033" s="413" t="s">
        <v>11511</v>
      </c>
      <c r="C3033" s="411"/>
      <c r="D3033" s="418"/>
      <c r="E3033" s="418"/>
      <c r="F3033" s="418"/>
    </row>
    <row r="3034" spans="1:6">
      <c r="A3034" s="409"/>
      <c r="B3034" s="413" t="s">
        <v>11512</v>
      </c>
      <c r="C3034" s="411"/>
      <c r="D3034" s="418"/>
      <c r="E3034" s="418"/>
      <c r="F3034" s="418"/>
    </row>
    <row r="3035" spans="1:6" ht="15.75">
      <c r="A3035" s="409"/>
      <c r="B3035" s="410" t="s">
        <v>7224</v>
      </c>
      <c r="C3035" s="411"/>
      <c r="D3035" s="418"/>
      <c r="E3035" s="418"/>
      <c r="F3035" s="418"/>
    </row>
    <row r="3036" spans="1:6">
      <c r="A3036" s="409"/>
      <c r="B3036" s="413" t="s">
        <v>7225</v>
      </c>
      <c r="C3036" s="411"/>
      <c r="D3036" s="418"/>
      <c r="E3036" s="418"/>
      <c r="F3036" s="418"/>
    </row>
    <row r="3037" spans="1:6">
      <c r="A3037" s="409"/>
      <c r="B3037" s="413" t="s">
        <v>7226</v>
      </c>
      <c r="C3037" s="411"/>
      <c r="D3037" s="418"/>
      <c r="E3037" s="418"/>
      <c r="F3037" s="418"/>
    </row>
    <row r="3038" spans="1:6">
      <c r="A3038" s="409"/>
      <c r="B3038" s="413" t="s">
        <v>13619</v>
      </c>
      <c r="C3038" s="411"/>
      <c r="D3038" s="418"/>
      <c r="E3038" s="418"/>
      <c r="F3038" s="418"/>
    </row>
    <row r="3039" spans="1:6" ht="30">
      <c r="A3039" s="414">
        <v>98306</v>
      </c>
      <c r="B3039" s="415" t="s">
        <v>12279</v>
      </c>
      <c r="C3039" s="416" t="s">
        <v>5390</v>
      </c>
      <c r="D3039" s="417">
        <v>45.95</v>
      </c>
      <c r="E3039" s="417">
        <v>30.23</v>
      </c>
      <c r="F3039" s="417">
        <v>76.180000000000007</v>
      </c>
    </row>
    <row r="3040" spans="1:6">
      <c r="A3040" s="409"/>
      <c r="B3040" s="413" t="s">
        <v>7227</v>
      </c>
      <c r="C3040" s="411"/>
      <c r="D3040" s="418"/>
      <c r="E3040" s="418"/>
      <c r="F3040" s="418"/>
    </row>
    <row r="3041" spans="1:6">
      <c r="A3041" s="409"/>
      <c r="B3041" s="413" t="s">
        <v>11513</v>
      </c>
      <c r="C3041" s="411"/>
      <c r="D3041" s="418"/>
      <c r="E3041" s="418"/>
      <c r="F3041" s="418"/>
    </row>
    <row r="3042" spans="1:6" ht="30">
      <c r="A3042" s="414">
        <v>98400</v>
      </c>
      <c r="B3042" s="415" t="s">
        <v>7228</v>
      </c>
      <c r="C3042" s="416" t="s">
        <v>5421</v>
      </c>
      <c r="D3042" s="417">
        <v>12.8</v>
      </c>
      <c r="E3042" s="417">
        <v>4.0599999999999996</v>
      </c>
      <c r="F3042" s="417">
        <v>16.86</v>
      </c>
    </row>
    <row r="3043" spans="1:6" ht="30">
      <c r="A3043" s="414">
        <v>98401</v>
      </c>
      <c r="B3043" s="415" t="s">
        <v>7229</v>
      </c>
      <c r="C3043" s="416" t="s">
        <v>5421</v>
      </c>
      <c r="D3043" s="417">
        <v>21.65</v>
      </c>
      <c r="E3043" s="417">
        <v>4.5999999999999996</v>
      </c>
      <c r="F3043" s="417">
        <v>26.25</v>
      </c>
    </row>
    <row r="3044" spans="1:6" ht="30">
      <c r="A3044" s="414">
        <v>98402</v>
      </c>
      <c r="B3044" s="415" t="s">
        <v>7230</v>
      </c>
      <c r="C3044" s="416" t="s">
        <v>5421</v>
      </c>
      <c r="D3044" s="417">
        <v>25.54</v>
      </c>
      <c r="E3044" s="417">
        <v>5.05</v>
      </c>
      <c r="F3044" s="417">
        <v>30.59</v>
      </c>
    </row>
    <row r="3045" spans="1:6">
      <c r="A3045" s="409"/>
      <c r="B3045" s="413" t="s">
        <v>11514</v>
      </c>
      <c r="C3045" s="411"/>
      <c r="D3045" s="418"/>
      <c r="E3045" s="418"/>
      <c r="F3045" s="418"/>
    </row>
    <row r="3046" spans="1:6" ht="30">
      <c r="A3046" s="414">
        <v>98261</v>
      </c>
      <c r="B3046" s="415" t="s">
        <v>7231</v>
      </c>
      <c r="C3046" s="416" t="s">
        <v>5421</v>
      </c>
      <c r="D3046" s="417">
        <v>1.8599999999999994</v>
      </c>
      <c r="E3046" s="417">
        <v>2.74</v>
      </c>
      <c r="F3046" s="417">
        <v>4.5999999999999996</v>
      </c>
    </row>
    <row r="3047" spans="1:6" ht="30">
      <c r="A3047" s="414">
        <v>98262</v>
      </c>
      <c r="B3047" s="415" t="s">
        <v>7232</v>
      </c>
      <c r="C3047" s="416" t="s">
        <v>5421</v>
      </c>
      <c r="D3047" s="417">
        <v>2.7900000000000005</v>
      </c>
      <c r="E3047" s="417">
        <v>2.86</v>
      </c>
      <c r="F3047" s="417">
        <v>5.65</v>
      </c>
    </row>
    <row r="3048" spans="1:6" ht="30">
      <c r="A3048" s="414">
        <v>98263</v>
      </c>
      <c r="B3048" s="415" t="s">
        <v>7233</v>
      </c>
      <c r="C3048" s="416" t="s">
        <v>5421</v>
      </c>
      <c r="D3048" s="417">
        <v>2.93</v>
      </c>
      <c r="E3048" s="417">
        <v>2.98</v>
      </c>
      <c r="F3048" s="417">
        <v>5.91</v>
      </c>
    </row>
    <row r="3049" spans="1:6" ht="30">
      <c r="A3049" s="414">
        <v>98264</v>
      </c>
      <c r="B3049" s="415" t="s">
        <v>7234</v>
      </c>
      <c r="C3049" s="416" t="s">
        <v>5421</v>
      </c>
      <c r="D3049" s="417">
        <v>3.9599999999999995</v>
      </c>
      <c r="E3049" s="417">
        <v>3.06</v>
      </c>
      <c r="F3049" s="417">
        <v>7.02</v>
      </c>
    </row>
    <row r="3050" spans="1:6" ht="30">
      <c r="A3050" s="414">
        <v>98265</v>
      </c>
      <c r="B3050" s="415" t="s">
        <v>7235</v>
      </c>
      <c r="C3050" s="416" t="s">
        <v>5421</v>
      </c>
      <c r="D3050" s="417">
        <v>4.66</v>
      </c>
      <c r="E3050" s="417">
        <v>3.1</v>
      </c>
      <c r="F3050" s="417">
        <v>7.76</v>
      </c>
    </row>
    <row r="3051" spans="1:6" ht="30">
      <c r="A3051" s="414">
        <v>98266</v>
      </c>
      <c r="B3051" s="415" t="s">
        <v>7236</v>
      </c>
      <c r="C3051" s="416" t="s">
        <v>5421</v>
      </c>
      <c r="D3051" s="417">
        <v>5.6499999999999986</v>
      </c>
      <c r="E3051" s="417">
        <v>3.14</v>
      </c>
      <c r="F3051" s="417">
        <v>8.7899999999999991</v>
      </c>
    </row>
    <row r="3052" spans="1:6" ht="30">
      <c r="A3052" s="414">
        <v>98273</v>
      </c>
      <c r="B3052" s="415" t="s">
        <v>7237</v>
      </c>
      <c r="C3052" s="416" t="s">
        <v>5421</v>
      </c>
      <c r="D3052" s="417">
        <v>3.05</v>
      </c>
      <c r="E3052" s="417">
        <v>0.35</v>
      </c>
      <c r="F3052" s="417">
        <v>3.4</v>
      </c>
    </row>
    <row r="3053" spans="1:6" ht="30">
      <c r="A3053" s="414">
        <v>98274</v>
      </c>
      <c r="B3053" s="415" t="s">
        <v>7238</v>
      </c>
      <c r="C3053" s="416" t="s">
        <v>5421</v>
      </c>
      <c r="D3053" s="417">
        <v>3.7199999999999998</v>
      </c>
      <c r="E3053" s="417">
        <v>0.42</v>
      </c>
      <c r="F3053" s="417">
        <v>4.1399999999999997</v>
      </c>
    </row>
    <row r="3054" spans="1:6" ht="30">
      <c r="A3054" s="414">
        <v>98275</v>
      </c>
      <c r="B3054" s="415" t="s">
        <v>7239</v>
      </c>
      <c r="C3054" s="416" t="s">
        <v>5421</v>
      </c>
      <c r="D3054" s="417">
        <v>4.71</v>
      </c>
      <c r="E3054" s="417">
        <v>0.46</v>
      </c>
      <c r="F3054" s="417">
        <v>5.17</v>
      </c>
    </row>
    <row r="3055" spans="1:6" ht="30">
      <c r="A3055" s="414">
        <v>98280</v>
      </c>
      <c r="B3055" s="415" t="s">
        <v>7240</v>
      </c>
      <c r="C3055" s="416" t="s">
        <v>5421</v>
      </c>
      <c r="D3055" s="417">
        <v>3.05</v>
      </c>
      <c r="E3055" s="417">
        <v>6.21</v>
      </c>
      <c r="F3055" s="417">
        <v>9.26</v>
      </c>
    </row>
    <row r="3056" spans="1:6" ht="30">
      <c r="A3056" s="414">
        <v>98281</v>
      </c>
      <c r="B3056" s="415" t="s">
        <v>7241</v>
      </c>
      <c r="C3056" s="416" t="s">
        <v>5421</v>
      </c>
      <c r="D3056" s="417">
        <v>4.0100000000000007</v>
      </c>
      <c r="E3056" s="417">
        <v>6.29</v>
      </c>
      <c r="F3056" s="417">
        <v>10.3</v>
      </c>
    </row>
    <row r="3057" spans="1:6" ht="30">
      <c r="A3057" s="414">
        <v>98282</v>
      </c>
      <c r="B3057" s="415" t="s">
        <v>7242</v>
      </c>
      <c r="C3057" s="416" t="s">
        <v>5421</v>
      </c>
      <c r="D3057" s="417">
        <v>4.1500000000000004</v>
      </c>
      <c r="E3057" s="417">
        <v>6.4</v>
      </c>
      <c r="F3057" s="417">
        <v>10.55</v>
      </c>
    </row>
    <row r="3058" spans="1:6" ht="30">
      <c r="A3058" s="414">
        <v>98283</v>
      </c>
      <c r="B3058" s="415" t="s">
        <v>7243</v>
      </c>
      <c r="C3058" s="416" t="s">
        <v>5421</v>
      </c>
      <c r="D3058" s="417">
        <v>5.18</v>
      </c>
      <c r="E3058" s="417">
        <v>6.49</v>
      </c>
      <c r="F3058" s="417">
        <v>11.67</v>
      </c>
    </row>
    <row r="3059" spans="1:6" ht="30">
      <c r="A3059" s="414">
        <v>98284</v>
      </c>
      <c r="B3059" s="415" t="s">
        <v>7244</v>
      </c>
      <c r="C3059" s="416" t="s">
        <v>5421</v>
      </c>
      <c r="D3059" s="417">
        <v>5.83</v>
      </c>
      <c r="E3059" s="417">
        <v>6.57</v>
      </c>
      <c r="F3059" s="417">
        <v>12.4</v>
      </c>
    </row>
    <row r="3060" spans="1:6" ht="30">
      <c r="A3060" s="414">
        <v>98285</v>
      </c>
      <c r="B3060" s="415" t="s">
        <v>7245</v>
      </c>
      <c r="C3060" s="416" t="s">
        <v>5421</v>
      </c>
      <c r="D3060" s="417">
        <v>6.85</v>
      </c>
      <c r="E3060" s="417">
        <v>6.59</v>
      </c>
      <c r="F3060" s="417">
        <v>13.44</v>
      </c>
    </row>
    <row r="3061" spans="1:6" ht="30">
      <c r="A3061" s="414">
        <v>98287</v>
      </c>
      <c r="B3061" s="415" t="s">
        <v>7246</v>
      </c>
      <c r="C3061" s="416" t="s">
        <v>5421</v>
      </c>
      <c r="D3061" s="417">
        <v>1.1600000000000001</v>
      </c>
      <c r="E3061" s="417">
        <v>0.66</v>
      </c>
      <c r="F3061" s="417">
        <v>1.82</v>
      </c>
    </row>
    <row r="3062" spans="1:6" ht="30">
      <c r="A3062" s="414">
        <v>98288</v>
      </c>
      <c r="B3062" s="415" t="s">
        <v>7247</v>
      </c>
      <c r="C3062" s="416" t="s">
        <v>5421</v>
      </c>
      <c r="D3062" s="417">
        <v>2.08</v>
      </c>
      <c r="E3062" s="417">
        <v>0.77</v>
      </c>
      <c r="F3062" s="417">
        <v>2.85</v>
      </c>
    </row>
    <row r="3063" spans="1:6" ht="30">
      <c r="A3063" s="414">
        <v>98289</v>
      </c>
      <c r="B3063" s="415" t="s">
        <v>7248</v>
      </c>
      <c r="C3063" s="416" t="s">
        <v>5421</v>
      </c>
      <c r="D3063" s="417">
        <v>2.2400000000000002</v>
      </c>
      <c r="E3063" s="417">
        <v>0.88</v>
      </c>
      <c r="F3063" s="417">
        <v>3.12</v>
      </c>
    </row>
    <row r="3064" spans="1:6" ht="30">
      <c r="A3064" s="414">
        <v>98290</v>
      </c>
      <c r="B3064" s="415" t="s">
        <v>7249</v>
      </c>
      <c r="C3064" s="416" t="s">
        <v>5421</v>
      </c>
      <c r="D3064" s="417">
        <v>3.25</v>
      </c>
      <c r="E3064" s="417">
        <v>0.97</v>
      </c>
      <c r="F3064" s="417">
        <v>4.22</v>
      </c>
    </row>
    <row r="3065" spans="1:6" ht="30">
      <c r="A3065" s="414">
        <v>98291</v>
      </c>
      <c r="B3065" s="415" t="s">
        <v>7250</v>
      </c>
      <c r="C3065" s="416" t="s">
        <v>5421</v>
      </c>
      <c r="D3065" s="417">
        <v>3.9299999999999997</v>
      </c>
      <c r="E3065" s="417">
        <v>1.04</v>
      </c>
      <c r="F3065" s="417">
        <v>4.97</v>
      </c>
    </row>
    <row r="3066" spans="1:6" ht="30">
      <c r="A3066" s="414">
        <v>98292</v>
      </c>
      <c r="B3066" s="415" t="s">
        <v>7251</v>
      </c>
      <c r="C3066" s="416" t="s">
        <v>5421</v>
      </c>
      <c r="D3066" s="417">
        <v>4.92</v>
      </c>
      <c r="E3066" s="417">
        <v>1.08</v>
      </c>
      <c r="F3066" s="417">
        <v>6</v>
      </c>
    </row>
    <row r="3067" spans="1:6">
      <c r="A3067" s="409"/>
      <c r="B3067" s="413" t="s">
        <v>11515</v>
      </c>
      <c r="C3067" s="411"/>
      <c r="D3067" s="418"/>
      <c r="E3067" s="418"/>
      <c r="F3067" s="418"/>
    </row>
    <row r="3068" spans="1:6" ht="30">
      <c r="A3068" s="414">
        <v>98267</v>
      </c>
      <c r="B3068" s="415" t="s">
        <v>7252</v>
      </c>
      <c r="C3068" s="416" t="s">
        <v>5421</v>
      </c>
      <c r="D3068" s="417">
        <v>9.740000000000002</v>
      </c>
      <c r="E3068" s="417">
        <v>4.0599999999999996</v>
      </c>
      <c r="F3068" s="417">
        <v>13.8</v>
      </c>
    </row>
    <row r="3069" spans="1:6" ht="30">
      <c r="A3069" s="414">
        <v>98268</v>
      </c>
      <c r="B3069" s="415" t="s">
        <v>7253</v>
      </c>
      <c r="C3069" s="416" t="s">
        <v>5421</v>
      </c>
      <c r="D3069" s="417">
        <v>17.400000000000002</v>
      </c>
      <c r="E3069" s="417">
        <v>4.6100000000000003</v>
      </c>
      <c r="F3069" s="417">
        <v>22.01</v>
      </c>
    </row>
    <row r="3070" spans="1:6" ht="30">
      <c r="A3070" s="414">
        <v>98269</v>
      </c>
      <c r="B3070" s="415" t="s">
        <v>7254</v>
      </c>
      <c r="C3070" s="416" t="s">
        <v>5421</v>
      </c>
      <c r="D3070" s="417">
        <v>24.860000000000003</v>
      </c>
      <c r="E3070" s="417">
        <v>5.0599999999999996</v>
      </c>
      <c r="F3070" s="417">
        <v>29.92</v>
      </c>
    </row>
    <row r="3071" spans="1:6" ht="30">
      <c r="A3071" s="414">
        <v>98270</v>
      </c>
      <c r="B3071" s="415" t="s">
        <v>7255</v>
      </c>
      <c r="C3071" s="416" t="s">
        <v>5421</v>
      </c>
      <c r="D3071" s="417">
        <v>39.319999999999993</v>
      </c>
      <c r="E3071" s="417">
        <v>5.59</v>
      </c>
      <c r="F3071" s="417">
        <v>44.91</v>
      </c>
    </row>
    <row r="3072" spans="1:6" ht="30">
      <c r="A3072" s="414">
        <v>98271</v>
      </c>
      <c r="B3072" s="415" t="s">
        <v>7256</v>
      </c>
      <c r="C3072" s="416" t="s">
        <v>5421</v>
      </c>
      <c r="D3072" s="417">
        <v>56.82</v>
      </c>
      <c r="E3072" s="417">
        <v>6.14</v>
      </c>
      <c r="F3072" s="417">
        <v>62.96</v>
      </c>
    </row>
    <row r="3073" spans="1:6" ht="30">
      <c r="A3073" s="414">
        <v>98272</v>
      </c>
      <c r="B3073" s="415" t="s">
        <v>7257</v>
      </c>
      <c r="C3073" s="416" t="s">
        <v>5421</v>
      </c>
      <c r="D3073" s="417">
        <v>135.43</v>
      </c>
      <c r="E3073" s="417">
        <v>8.3800000000000008</v>
      </c>
      <c r="F3073" s="417">
        <v>143.81</v>
      </c>
    </row>
    <row r="3074" spans="1:6" ht="30">
      <c r="A3074" s="414">
        <v>98276</v>
      </c>
      <c r="B3074" s="415" t="s">
        <v>7258</v>
      </c>
      <c r="C3074" s="416" t="s">
        <v>5421</v>
      </c>
      <c r="D3074" s="417">
        <v>8.7999999999999989</v>
      </c>
      <c r="E3074" s="417">
        <v>1.39</v>
      </c>
      <c r="F3074" s="417">
        <v>10.19</v>
      </c>
    </row>
    <row r="3075" spans="1:6" ht="30">
      <c r="A3075" s="414">
        <v>98277</v>
      </c>
      <c r="B3075" s="415" t="s">
        <v>7259</v>
      </c>
      <c r="C3075" s="416" t="s">
        <v>5421</v>
      </c>
      <c r="D3075" s="417">
        <v>16.45</v>
      </c>
      <c r="E3075" s="417">
        <v>1.94</v>
      </c>
      <c r="F3075" s="417">
        <v>18.39</v>
      </c>
    </row>
    <row r="3076" spans="1:6" ht="30">
      <c r="A3076" s="414">
        <v>98278</v>
      </c>
      <c r="B3076" s="415" t="s">
        <v>7260</v>
      </c>
      <c r="C3076" s="416" t="s">
        <v>5421</v>
      </c>
      <c r="D3076" s="417">
        <v>23.939999999999998</v>
      </c>
      <c r="E3076" s="417">
        <v>2.37</v>
      </c>
      <c r="F3076" s="417">
        <v>26.31</v>
      </c>
    </row>
    <row r="3077" spans="1:6" ht="30">
      <c r="A3077" s="414">
        <v>98279</v>
      </c>
      <c r="B3077" s="415" t="s">
        <v>7261</v>
      </c>
      <c r="C3077" s="416" t="s">
        <v>5421</v>
      </c>
      <c r="D3077" s="417">
        <v>38.369999999999997</v>
      </c>
      <c r="E3077" s="417">
        <v>2.92</v>
      </c>
      <c r="F3077" s="417">
        <v>41.29</v>
      </c>
    </row>
    <row r="3078" spans="1:6" ht="30">
      <c r="A3078" s="414">
        <v>98286</v>
      </c>
      <c r="B3078" s="415" t="s">
        <v>7262</v>
      </c>
      <c r="C3078" s="416" t="s">
        <v>5421</v>
      </c>
      <c r="D3078" s="417">
        <v>10.950000000000001</v>
      </c>
      <c r="E3078" s="417">
        <v>7.51</v>
      </c>
      <c r="F3078" s="417">
        <v>18.46</v>
      </c>
    </row>
    <row r="3079" spans="1:6" ht="30">
      <c r="A3079" s="414">
        <v>98293</v>
      </c>
      <c r="B3079" s="415" t="s">
        <v>7263</v>
      </c>
      <c r="C3079" s="416" t="s">
        <v>5421</v>
      </c>
      <c r="D3079" s="417">
        <v>9.01</v>
      </c>
      <c r="E3079" s="417">
        <v>2</v>
      </c>
      <c r="F3079" s="417">
        <v>11.01</v>
      </c>
    </row>
    <row r="3080" spans="1:6">
      <c r="A3080" s="409"/>
      <c r="B3080" s="413" t="s">
        <v>7264</v>
      </c>
      <c r="C3080" s="411"/>
      <c r="D3080" s="418"/>
      <c r="E3080" s="418"/>
      <c r="F3080" s="418"/>
    </row>
    <row r="3081" spans="1:6" ht="30">
      <c r="A3081" s="414">
        <v>98294</v>
      </c>
      <c r="B3081" s="415" t="s">
        <v>7265</v>
      </c>
      <c r="C3081" s="416" t="s">
        <v>5421</v>
      </c>
      <c r="D3081" s="417">
        <v>7.6</v>
      </c>
      <c r="E3081" s="417">
        <v>0.73</v>
      </c>
      <c r="F3081" s="417">
        <v>8.33</v>
      </c>
    </row>
    <row r="3082" spans="1:6" ht="30">
      <c r="A3082" s="414">
        <v>98295</v>
      </c>
      <c r="B3082" s="415" t="s">
        <v>7266</v>
      </c>
      <c r="C3082" s="416" t="s">
        <v>5421</v>
      </c>
      <c r="D3082" s="417">
        <v>7.38</v>
      </c>
      <c r="E3082" s="417">
        <v>0.11</v>
      </c>
      <c r="F3082" s="417">
        <v>7.49</v>
      </c>
    </row>
    <row r="3083" spans="1:6" ht="30">
      <c r="A3083" s="414">
        <v>98296</v>
      </c>
      <c r="B3083" s="415" t="s">
        <v>7267</v>
      </c>
      <c r="C3083" s="416" t="s">
        <v>5421</v>
      </c>
      <c r="D3083" s="417">
        <v>11</v>
      </c>
      <c r="E3083" s="417">
        <v>1.1599999999999999</v>
      </c>
      <c r="F3083" s="417">
        <v>12.16</v>
      </c>
    </row>
    <row r="3084" spans="1:6" ht="30">
      <c r="A3084" s="414">
        <v>98297</v>
      </c>
      <c r="B3084" s="415" t="s">
        <v>7268</v>
      </c>
      <c r="C3084" s="416" t="s">
        <v>5421</v>
      </c>
      <c r="D3084" s="417">
        <v>10.64</v>
      </c>
      <c r="E3084" s="417">
        <v>0.18</v>
      </c>
      <c r="F3084" s="417">
        <v>10.82</v>
      </c>
    </row>
    <row r="3085" spans="1:6" ht="30">
      <c r="A3085" s="414">
        <v>98298</v>
      </c>
      <c r="B3085" s="415" t="s">
        <v>12275</v>
      </c>
      <c r="C3085" s="416" t="s">
        <v>5421</v>
      </c>
      <c r="D3085" s="417">
        <v>28.34</v>
      </c>
      <c r="E3085" s="417">
        <v>1.45</v>
      </c>
      <c r="F3085" s="417">
        <v>29.79</v>
      </c>
    </row>
    <row r="3086" spans="1:6" ht="30">
      <c r="A3086" s="414">
        <v>98299</v>
      </c>
      <c r="B3086" s="415" t="s">
        <v>12276</v>
      </c>
      <c r="C3086" s="416" t="s">
        <v>5421</v>
      </c>
      <c r="D3086" s="417">
        <v>27.9</v>
      </c>
      <c r="E3086" s="417">
        <v>0.23</v>
      </c>
      <c r="F3086" s="417">
        <v>28.13</v>
      </c>
    </row>
    <row r="3087" spans="1:6">
      <c r="A3087" s="409"/>
      <c r="B3087" s="413" t="s">
        <v>11516</v>
      </c>
      <c r="C3087" s="411"/>
      <c r="D3087" s="418"/>
      <c r="E3087" s="418"/>
      <c r="F3087" s="418"/>
    </row>
    <row r="3088" spans="1:6">
      <c r="A3088" s="409"/>
      <c r="B3088" s="413" t="s">
        <v>13592</v>
      </c>
      <c r="C3088" s="411"/>
      <c r="D3088" s="418"/>
      <c r="E3088" s="418"/>
      <c r="F3088" s="418"/>
    </row>
    <row r="3089" spans="1:6">
      <c r="A3089" s="414">
        <v>98300</v>
      </c>
      <c r="B3089" s="415" t="s">
        <v>12277</v>
      </c>
      <c r="C3089" s="416" t="s">
        <v>5421</v>
      </c>
      <c r="D3089" s="417">
        <v>3.69</v>
      </c>
      <c r="E3089" s="417">
        <v>3.32</v>
      </c>
      <c r="F3089" s="417">
        <v>7.01</v>
      </c>
    </row>
    <row r="3090" spans="1:6">
      <c r="A3090" s="414">
        <v>100553</v>
      </c>
      <c r="B3090" s="415" t="s">
        <v>12280</v>
      </c>
      <c r="C3090" s="416" t="s">
        <v>5421</v>
      </c>
      <c r="D3090" s="417">
        <v>28.34</v>
      </c>
      <c r="E3090" s="417">
        <v>3.35</v>
      </c>
      <c r="F3090" s="417">
        <v>31.69</v>
      </c>
    </row>
    <row r="3091" spans="1:6">
      <c r="A3091" s="414">
        <v>100554</v>
      </c>
      <c r="B3091" s="415" t="s">
        <v>12281</v>
      </c>
      <c r="C3091" s="416" t="s">
        <v>5421</v>
      </c>
      <c r="D3091" s="417">
        <v>3.53</v>
      </c>
      <c r="E3091" s="417">
        <v>3.14</v>
      </c>
      <c r="F3091" s="417">
        <v>6.67</v>
      </c>
    </row>
    <row r="3092" spans="1:6">
      <c r="A3092" s="409"/>
      <c r="B3092" s="413" t="s">
        <v>7269</v>
      </c>
      <c r="C3092" s="411"/>
      <c r="D3092" s="418"/>
      <c r="E3092" s="418"/>
      <c r="F3092" s="418"/>
    </row>
    <row r="3093" spans="1:6">
      <c r="A3093" s="414">
        <v>98307</v>
      </c>
      <c r="B3093" s="415" t="s">
        <v>7270</v>
      </c>
      <c r="C3093" s="416" t="s">
        <v>5390</v>
      </c>
      <c r="D3093" s="417">
        <v>44.900000000000006</v>
      </c>
      <c r="E3093" s="417">
        <v>9.1199999999999992</v>
      </c>
      <c r="F3093" s="417">
        <v>54.02</v>
      </c>
    </row>
    <row r="3094" spans="1:6">
      <c r="A3094" s="414">
        <v>98308</v>
      </c>
      <c r="B3094" s="415" t="s">
        <v>7271</v>
      </c>
      <c r="C3094" s="416" t="s">
        <v>5390</v>
      </c>
      <c r="D3094" s="417">
        <v>26.85</v>
      </c>
      <c r="E3094" s="417">
        <v>9.1199999999999992</v>
      </c>
      <c r="F3094" s="417">
        <v>35.97</v>
      </c>
    </row>
    <row r="3095" spans="1:6">
      <c r="A3095" s="409"/>
      <c r="B3095" s="413" t="s">
        <v>7272</v>
      </c>
      <c r="C3095" s="411"/>
      <c r="D3095" s="418"/>
      <c r="E3095" s="418"/>
      <c r="F3095" s="418"/>
    </row>
    <row r="3096" spans="1:6">
      <c r="A3096" s="414">
        <v>98305</v>
      </c>
      <c r="B3096" s="415" t="s">
        <v>12278</v>
      </c>
      <c r="C3096" s="416" t="s">
        <v>5390</v>
      </c>
      <c r="D3096" s="417">
        <v>3259.07</v>
      </c>
      <c r="E3096" s="417">
        <v>45.41</v>
      </c>
      <c r="F3096" s="417">
        <v>3304.48</v>
      </c>
    </row>
    <row r="3097" spans="1:6">
      <c r="A3097" s="414">
        <v>100555</v>
      </c>
      <c r="B3097" s="415" t="s">
        <v>12282</v>
      </c>
      <c r="C3097" s="416" t="s">
        <v>5390</v>
      </c>
      <c r="D3097" s="417">
        <v>1609.85</v>
      </c>
      <c r="E3097" s="417">
        <v>45.42</v>
      </c>
      <c r="F3097" s="417">
        <v>1655.27</v>
      </c>
    </row>
    <row r="3098" spans="1:6">
      <c r="A3098" s="409"/>
      <c r="B3098" s="413" t="s">
        <v>11517</v>
      </c>
      <c r="C3098" s="411"/>
      <c r="D3098" s="418"/>
      <c r="E3098" s="418"/>
      <c r="F3098" s="418"/>
    </row>
    <row r="3099" spans="1:6">
      <c r="A3099" s="409"/>
      <c r="B3099" s="413" t="s">
        <v>11518</v>
      </c>
      <c r="C3099" s="411"/>
      <c r="D3099" s="418"/>
      <c r="E3099" s="418"/>
      <c r="F3099" s="418"/>
    </row>
    <row r="3100" spans="1:6">
      <c r="A3100" s="414">
        <v>98301</v>
      </c>
      <c r="B3100" s="415" t="s">
        <v>7273</v>
      </c>
      <c r="C3100" s="416" t="s">
        <v>5390</v>
      </c>
      <c r="D3100" s="417">
        <v>495.98</v>
      </c>
      <c r="E3100" s="417">
        <v>274.62</v>
      </c>
      <c r="F3100" s="417">
        <v>770.6</v>
      </c>
    </row>
    <row r="3101" spans="1:6">
      <c r="A3101" s="414">
        <v>98302</v>
      </c>
      <c r="B3101" s="415" t="s">
        <v>7274</v>
      </c>
      <c r="C3101" s="416" t="s">
        <v>5390</v>
      </c>
      <c r="D3101" s="417">
        <v>1164.71</v>
      </c>
      <c r="E3101" s="417">
        <v>274.61</v>
      </c>
      <c r="F3101" s="417">
        <v>1439.32</v>
      </c>
    </row>
    <row r="3102" spans="1:6">
      <c r="A3102" s="414">
        <v>98304</v>
      </c>
      <c r="B3102" s="415" t="s">
        <v>7275</v>
      </c>
      <c r="C3102" s="416" t="s">
        <v>5390</v>
      </c>
      <c r="D3102" s="417">
        <v>3955.1299999999997</v>
      </c>
      <c r="E3102" s="417">
        <v>545.80999999999995</v>
      </c>
      <c r="F3102" s="417">
        <v>4500.9399999999996</v>
      </c>
    </row>
    <row r="3103" spans="1:6">
      <c r="A3103" s="414">
        <v>98593</v>
      </c>
      <c r="B3103" s="415" t="s">
        <v>7276</v>
      </c>
      <c r="C3103" s="416" t="s">
        <v>5390</v>
      </c>
      <c r="D3103" s="417">
        <v>2591.6</v>
      </c>
      <c r="E3103" s="417">
        <v>545.80999999999995</v>
      </c>
      <c r="F3103" s="417">
        <v>3137.41</v>
      </c>
    </row>
    <row r="3104" spans="1:6">
      <c r="A3104" s="409"/>
      <c r="B3104" s="413" t="s">
        <v>11519</v>
      </c>
      <c r="C3104" s="411"/>
      <c r="D3104" s="418"/>
      <c r="E3104" s="418"/>
      <c r="F3104" s="418"/>
    </row>
    <row r="3105" spans="1:6">
      <c r="A3105" s="409"/>
      <c r="B3105" s="413" t="s">
        <v>11520</v>
      </c>
      <c r="C3105" s="411"/>
      <c r="D3105" s="418"/>
      <c r="E3105" s="418"/>
      <c r="F3105" s="418"/>
    </row>
    <row r="3106" spans="1:6">
      <c r="A3106" s="409"/>
      <c r="B3106" s="413" t="s">
        <v>11521</v>
      </c>
      <c r="C3106" s="411"/>
      <c r="D3106" s="418"/>
      <c r="E3106" s="418"/>
      <c r="F3106" s="418"/>
    </row>
    <row r="3107" spans="1:6">
      <c r="A3107" s="409"/>
      <c r="B3107" s="413" t="s">
        <v>11522</v>
      </c>
      <c r="C3107" s="411"/>
      <c r="D3107" s="418"/>
      <c r="E3107" s="418"/>
      <c r="F3107" s="418"/>
    </row>
    <row r="3108" spans="1:6">
      <c r="A3108" s="409"/>
      <c r="B3108" s="413" t="s">
        <v>11523</v>
      </c>
      <c r="C3108" s="411"/>
      <c r="D3108" s="418"/>
      <c r="E3108" s="418"/>
      <c r="F3108" s="418"/>
    </row>
    <row r="3109" spans="1:6" ht="15.75">
      <c r="A3109" s="409"/>
      <c r="B3109" s="410" t="s">
        <v>7277</v>
      </c>
      <c r="C3109" s="411"/>
      <c r="D3109" s="418"/>
      <c r="E3109" s="418"/>
      <c r="F3109" s="418"/>
    </row>
    <row r="3110" spans="1:6">
      <c r="A3110" s="409"/>
      <c r="B3110" s="413" t="s">
        <v>11524</v>
      </c>
      <c r="C3110" s="411"/>
      <c r="D3110" s="418"/>
      <c r="E3110" s="418"/>
      <c r="F3110" s="418"/>
    </row>
    <row r="3111" spans="1:6" ht="30">
      <c r="A3111" s="414">
        <v>103288</v>
      </c>
      <c r="B3111" s="415" t="s">
        <v>10796</v>
      </c>
      <c r="C3111" s="416" t="s">
        <v>5390</v>
      </c>
      <c r="D3111" s="417">
        <v>5.2999999999999989</v>
      </c>
      <c r="E3111" s="417">
        <v>15.4</v>
      </c>
      <c r="F3111" s="417">
        <v>20.7</v>
      </c>
    </row>
    <row r="3112" spans="1:6">
      <c r="A3112" s="409"/>
      <c r="B3112" s="413" t="s">
        <v>7278</v>
      </c>
      <c r="C3112" s="411"/>
      <c r="D3112" s="418"/>
      <c r="E3112" s="418"/>
      <c r="F3112" s="418"/>
    </row>
    <row r="3113" spans="1:6">
      <c r="A3113" s="409"/>
      <c r="B3113" s="413" t="s">
        <v>11525</v>
      </c>
      <c r="C3113" s="411"/>
      <c r="D3113" s="418"/>
      <c r="E3113" s="418"/>
      <c r="F3113" s="418"/>
    </row>
    <row r="3114" spans="1:6" ht="45">
      <c r="A3114" s="414">
        <v>97327</v>
      </c>
      <c r="B3114" s="415" t="s">
        <v>7279</v>
      </c>
      <c r="C3114" s="416" t="s">
        <v>5421</v>
      </c>
      <c r="D3114" s="417">
        <v>27.64</v>
      </c>
      <c r="E3114" s="417">
        <v>2.2400000000000002</v>
      </c>
      <c r="F3114" s="417">
        <v>29.88</v>
      </c>
    </row>
    <row r="3115" spans="1:6" ht="45">
      <c r="A3115" s="414">
        <v>97328</v>
      </c>
      <c r="B3115" s="415" t="s">
        <v>7280</v>
      </c>
      <c r="C3115" s="416" t="s">
        <v>5421</v>
      </c>
      <c r="D3115" s="417">
        <v>49.83</v>
      </c>
      <c r="E3115" s="417">
        <v>2.4500000000000002</v>
      </c>
      <c r="F3115" s="417">
        <v>52.28</v>
      </c>
    </row>
    <row r="3116" spans="1:6" ht="45">
      <c r="A3116" s="414">
        <v>97329</v>
      </c>
      <c r="B3116" s="415" t="s">
        <v>7281</v>
      </c>
      <c r="C3116" s="416" t="s">
        <v>5421</v>
      </c>
      <c r="D3116" s="417">
        <v>62.279999999999994</v>
      </c>
      <c r="E3116" s="417">
        <v>2.63</v>
      </c>
      <c r="F3116" s="417">
        <v>64.91</v>
      </c>
    </row>
    <row r="3117" spans="1:6" ht="45">
      <c r="A3117" s="414">
        <v>97330</v>
      </c>
      <c r="B3117" s="415" t="s">
        <v>7282</v>
      </c>
      <c r="C3117" s="416" t="s">
        <v>5421</v>
      </c>
      <c r="D3117" s="417">
        <v>76.25</v>
      </c>
      <c r="E3117" s="417">
        <v>2.76</v>
      </c>
      <c r="F3117" s="417">
        <v>79.010000000000005</v>
      </c>
    </row>
    <row r="3118" spans="1:6" ht="45">
      <c r="A3118" s="414">
        <v>97331</v>
      </c>
      <c r="B3118" s="415" t="s">
        <v>7283</v>
      </c>
      <c r="C3118" s="416" t="s">
        <v>5421</v>
      </c>
      <c r="D3118" s="417">
        <v>27.73</v>
      </c>
      <c r="E3118" s="417">
        <v>2.5499999999999998</v>
      </c>
      <c r="F3118" s="417">
        <v>30.28</v>
      </c>
    </row>
    <row r="3119" spans="1:6" ht="45">
      <c r="A3119" s="414">
        <v>97332</v>
      </c>
      <c r="B3119" s="415" t="s">
        <v>7284</v>
      </c>
      <c r="C3119" s="416" t="s">
        <v>5421</v>
      </c>
      <c r="D3119" s="417">
        <v>49.940000000000005</v>
      </c>
      <c r="E3119" s="417">
        <v>2.8</v>
      </c>
      <c r="F3119" s="417">
        <v>52.74</v>
      </c>
    </row>
    <row r="3120" spans="1:6" ht="45">
      <c r="A3120" s="414">
        <v>97333</v>
      </c>
      <c r="B3120" s="415" t="s">
        <v>7285</v>
      </c>
      <c r="C3120" s="416" t="s">
        <v>5421</v>
      </c>
      <c r="D3120" s="417">
        <v>62.419999999999995</v>
      </c>
      <c r="E3120" s="417">
        <v>3.07</v>
      </c>
      <c r="F3120" s="417">
        <v>65.489999999999995</v>
      </c>
    </row>
    <row r="3121" spans="1:6" ht="45">
      <c r="A3121" s="414">
        <v>97334</v>
      </c>
      <c r="B3121" s="415" t="s">
        <v>7286</v>
      </c>
      <c r="C3121" s="416" t="s">
        <v>5421</v>
      </c>
      <c r="D3121" s="417">
        <v>76.410000000000011</v>
      </c>
      <c r="E3121" s="417">
        <v>3.24</v>
      </c>
      <c r="F3121" s="417">
        <v>79.650000000000006</v>
      </c>
    </row>
    <row r="3122" spans="1:6" ht="30">
      <c r="A3122" s="414">
        <v>103289</v>
      </c>
      <c r="B3122" s="415" t="s">
        <v>10797</v>
      </c>
      <c r="C3122" s="416" t="s">
        <v>5421</v>
      </c>
      <c r="D3122" s="417">
        <v>30.53</v>
      </c>
      <c r="E3122" s="417">
        <v>4.53</v>
      </c>
      <c r="F3122" s="417">
        <v>35.06</v>
      </c>
    </row>
    <row r="3123" spans="1:6" ht="30">
      <c r="A3123" s="414">
        <v>103290</v>
      </c>
      <c r="B3123" s="415" t="s">
        <v>10798</v>
      </c>
      <c r="C3123" s="416" t="s">
        <v>5421</v>
      </c>
      <c r="D3123" s="417">
        <v>52.74</v>
      </c>
      <c r="E3123" s="417">
        <v>4.78</v>
      </c>
      <c r="F3123" s="417">
        <v>57.52</v>
      </c>
    </row>
    <row r="3124" spans="1:6" ht="30">
      <c r="A3124" s="414">
        <v>103291</v>
      </c>
      <c r="B3124" s="415" t="s">
        <v>10799</v>
      </c>
      <c r="C3124" s="416" t="s">
        <v>5421</v>
      </c>
      <c r="D3124" s="417">
        <v>65.22999999999999</v>
      </c>
      <c r="E3124" s="417">
        <v>5.04</v>
      </c>
      <c r="F3124" s="417">
        <v>70.27</v>
      </c>
    </row>
    <row r="3125" spans="1:6" ht="30">
      <c r="A3125" s="414">
        <v>103292</v>
      </c>
      <c r="B3125" s="415" t="s">
        <v>10800</v>
      </c>
      <c r="C3125" s="416" t="s">
        <v>5421</v>
      </c>
      <c r="D3125" s="417">
        <v>79.220000000000013</v>
      </c>
      <c r="E3125" s="417">
        <v>5.21</v>
      </c>
      <c r="F3125" s="417">
        <v>84.43</v>
      </c>
    </row>
    <row r="3126" spans="1:6">
      <c r="A3126" s="409"/>
      <c r="B3126" s="413" t="s">
        <v>7287</v>
      </c>
      <c r="C3126" s="411"/>
      <c r="D3126" s="418"/>
      <c r="E3126" s="418"/>
      <c r="F3126" s="418"/>
    </row>
    <row r="3127" spans="1:6" ht="30">
      <c r="A3127" s="414">
        <v>104315</v>
      </c>
      <c r="B3127" s="415" t="s">
        <v>12396</v>
      </c>
      <c r="C3127" s="416" t="s">
        <v>5421</v>
      </c>
      <c r="D3127" s="417">
        <v>7.8099999999999987</v>
      </c>
      <c r="E3127" s="417">
        <v>10.57</v>
      </c>
      <c r="F3127" s="417">
        <v>18.38</v>
      </c>
    </row>
    <row r="3128" spans="1:6" ht="30">
      <c r="A3128" s="414">
        <v>89865</v>
      </c>
      <c r="B3128" s="415" t="s">
        <v>12322</v>
      </c>
      <c r="C3128" s="416" t="s">
        <v>5421</v>
      </c>
      <c r="D3128" s="417">
        <v>8.57</v>
      </c>
      <c r="E3128" s="417">
        <v>11.11</v>
      </c>
      <c r="F3128" s="417">
        <v>19.68</v>
      </c>
    </row>
    <row r="3129" spans="1:6" ht="30">
      <c r="A3129" s="455">
        <v>104316</v>
      </c>
      <c r="B3129" s="456" t="s">
        <v>12397</v>
      </c>
      <c r="C3129" s="457" t="s">
        <v>5421</v>
      </c>
      <c r="D3129" s="458">
        <v>14.560000000000002</v>
      </c>
      <c r="E3129" s="458">
        <v>11.86</v>
      </c>
      <c r="F3129" s="458">
        <v>26.42</v>
      </c>
    </row>
    <row r="3130" spans="1:6" ht="30">
      <c r="A3130" s="455">
        <v>104318</v>
      </c>
      <c r="B3130" s="456" t="s">
        <v>13175</v>
      </c>
      <c r="C3130" s="457" t="s">
        <v>5390</v>
      </c>
      <c r="D3130" s="458">
        <v>3.7100000000000009</v>
      </c>
      <c r="E3130" s="458">
        <v>4.59</v>
      </c>
      <c r="F3130" s="458">
        <v>8.3000000000000007</v>
      </c>
    </row>
    <row r="3131" spans="1:6" ht="30">
      <c r="A3131" s="414">
        <v>89867</v>
      </c>
      <c r="B3131" s="415" t="s">
        <v>12790</v>
      </c>
      <c r="C3131" s="416" t="s">
        <v>5390</v>
      </c>
      <c r="D3131" s="417">
        <v>4.4800000000000004</v>
      </c>
      <c r="E3131" s="417">
        <v>4.83</v>
      </c>
      <c r="F3131" s="417">
        <v>9.31</v>
      </c>
    </row>
    <row r="3132" spans="1:6" ht="30">
      <c r="A3132" s="455">
        <v>104320</v>
      </c>
      <c r="B3132" s="456" t="s">
        <v>13177</v>
      </c>
      <c r="C3132" s="457" t="s">
        <v>5390</v>
      </c>
      <c r="D3132" s="458">
        <v>7.99</v>
      </c>
      <c r="E3132" s="458">
        <v>5.15</v>
      </c>
      <c r="F3132" s="458">
        <v>13.14</v>
      </c>
    </row>
    <row r="3133" spans="1:6" ht="30">
      <c r="A3133" s="455">
        <v>104317</v>
      </c>
      <c r="B3133" s="456" t="s">
        <v>13174</v>
      </c>
      <c r="C3133" s="457" t="s">
        <v>5390</v>
      </c>
      <c r="D3133" s="458">
        <v>3.1000000000000005</v>
      </c>
      <c r="E3133" s="458">
        <v>4.5999999999999996</v>
      </c>
      <c r="F3133" s="458">
        <v>7.7</v>
      </c>
    </row>
    <row r="3134" spans="1:6" ht="30">
      <c r="A3134" s="414">
        <v>89866</v>
      </c>
      <c r="B3134" s="415" t="s">
        <v>12789</v>
      </c>
      <c r="C3134" s="416" t="s">
        <v>5390</v>
      </c>
      <c r="D3134" s="417">
        <v>3.6099999999999994</v>
      </c>
      <c r="E3134" s="417">
        <v>4.83</v>
      </c>
      <c r="F3134" s="417">
        <v>8.44</v>
      </c>
    </row>
    <row r="3135" spans="1:6" ht="30">
      <c r="A3135" s="455">
        <v>104319</v>
      </c>
      <c r="B3135" s="456" t="s">
        <v>13176</v>
      </c>
      <c r="C3135" s="457" t="s">
        <v>5390</v>
      </c>
      <c r="D3135" s="458">
        <v>6.0600000000000005</v>
      </c>
      <c r="E3135" s="458">
        <v>5.15</v>
      </c>
      <c r="F3135" s="458">
        <v>11.21</v>
      </c>
    </row>
    <row r="3136" spans="1:6" ht="30">
      <c r="A3136" s="455">
        <v>104321</v>
      </c>
      <c r="B3136" s="456" t="s">
        <v>13178</v>
      </c>
      <c r="C3136" s="457" t="s">
        <v>5390</v>
      </c>
      <c r="D3136" s="458">
        <v>2.81</v>
      </c>
      <c r="E3136" s="458">
        <v>3.06</v>
      </c>
      <c r="F3136" s="458">
        <v>5.87</v>
      </c>
    </row>
    <row r="3137" spans="1:6" ht="30">
      <c r="A3137" s="414">
        <v>89868</v>
      </c>
      <c r="B3137" s="415" t="s">
        <v>12791</v>
      </c>
      <c r="C3137" s="416" t="s">
        <v>5390</v>
      </c>
      <c r="D3137" s="417">
        <v>3.19</v>
      </c>
      <c r="E3137" s="417">
        <v>3.22</v>
      </c>
      <c r="F3137" s="417">
        <v>6.41</v>
      </c>
    </row>
    <row r="3138" spans="1:6" ht="30">
      <c r="A3138" s="455">
        <v>104322</v>
      </c>
      <c r="B3138" s="456" t="s">
        <v>13179</v>
      </c>
      <c r="C3138" s="457" t="s">
        <v>5390</v>
      </c>
      <c r="D3138" s="458">
        <v>5.01</v>
      </c>
      <c r="E3138" s="458">
        <v>3.44</v>
      </c>
      <c r="F3138" s="458">
        <v>8.4499999999999993</v>
      </c>
    </row>
    <row r="3139" spans="1:6" ht="30">
      <c r="A3139" s="455">
        <v>104323</v>
      </c>
      <c r="B3139" s="456" t="s">
        <v>13180</v>
      </c>
      <c r="C3139" s="457" t="s">
        <v>5390</v>
      </c>
      <c r="D3139" s="458">
        <v>4.6300000000000008</v>
      </c>
      <c r="E3139" s="458">
        <v>6.1</v>
      </c>
      <c r="F3139" s="458">
        <v>10.73</v>
      </c>
    </row>
    <row r="3140" spans="1:6" ht="30">
      <c r="A3140" s="414">
        <v>89869</v>
      </c>
      <c r="B3140" s="415" t="s">
        <v>12792</v>
      </c>
      <c r="C3140" s="416" t="s">
        <v>5390</v>
      </c>
      <c r="D3140" s="417">
        <v>5.27</v>
      </c>
      <c r="E3140" s="417">
        <v>6.43</v>
      </c>
      <c r="F3140" s="417">
        <v>11.7</v>
      </c>
    </row>
    <row r="3141" spans="1:6" ht="30">
      <c r="A3141" s="414">
        <v>104324</v>
      </c>
      <c r="B3141" s="415" t="s">
        <v>13181</v>
      </c>
      <c r="C3141" s="416" t="s">
        <v>5390</v>
      </c>
      <c r="D3141" s="417">
        <v>8.98</v>
      </c>
      <c r="E3141" s="417">
        <v>6.86</v>
      </c>
      <c r="F3141" s="417">
        <v>15.84</v>
      </c>
    </row>
    <row r="3142" spans="1:6">
      <c r="A3142" s="409"/>
      <c r="B3142" s="413" t="s">
        <v>7288</v>
      </c>
      <c r="C3142" s="411"/>
      <c r="D3142" s="418"/>
      <c r="E3142" s="418"/>
      <c r="F3142" s="418"/>
    </row>
    <row r="3143" spans="1:6" ht="30">
      <c r="A3143" s="414">
        <v>103244</v>
      </c>
      <c r="B3143" s="415" t="s">
        <v>12240</v>
      </c>
      <c r="C3143" s="416" t="s">
        <v>5390</v>
      </c>
      <c r="D3143" s="417">
        <v>2093.84</v>
      </c>
      <c r="E3143" s="417">
        <v>108</v>
      </c>
      <c r="F3143" s="417">
        <v>2201.84</v>
      </c>
    </row>
    <row r="3144" spans="1:6" ht="30">
      <c r="A3144" s="414">
        <v>103245</v>
      </c>
      <c r="B3144" s="415" t="s">
        <v>12241</v>
      </c>
      <c r="C3144" s="416" t="s">
        <v>5390</v>
      </c>
      <c r="D3144" s="417">
        <v>1637.26</v>
      </c>
      <c r="E3144" s="417">
        <v>108</v>
      </c>
      <c r="F3144" s="417">
        <v>1745.26</v>
      </c>
    </row>
    <row r="3145" spans="1:6" ht="30">
      <c r="A3145" s="414">
        <v>103246</v>
      </c>
      <c r="B3145" s="415" t="s">
        <v>12242</v>
      </c>
      <c r="C3145" s="416" t="s">
        <v>5390</v>
      </c>
      <c r="D3145" s="417">
        <v>1791.67</v>
      </c>
      <c r="E3145" s="417">
        <v>108</v>
      </c>
      <c r="F3145" s="417">
        <v>1899.67</v>
      </c>
    </row>
    <row r="3146" spans="1:6" ht="30">
      <c r="A3146" s="414">
        <v>103247</v>
      </c>
      <c r="B3146" s="415" t="s">
        <v>12243</v>
      </c>
      <c r="C3146" s="416" t="s">
        <v>5390</v>
      </c>
      <c r="D3146" s="417">
        <v>2331.3200000000002</v>
      </c>
      <c r="E3146" s="417">
        <v>108</v>
      </c>
      <c r="F3146" s="417">
        <v>2439.3200000000002</v>
      </c>
    </row>
    <row r="3147" spans="1:6" ht="30">
      <c r="A3147" s="414">
        <v>103248</v>
      </c>
      <c r="B3147" s="415" t="s">
        <v>12244</v>
      </c>
      <c r="C3147" s="416" t="s">
        <v>5390</v>
      </c>
      <c r="D3147" s="417">
        <v>1892.77</v>
      </c>
      <c r="E3147" s="417">
        <v>108</v>
      </c>
      <c r="F3147" s="417">
        <v>2000.77</v>
      </c>
    </row>
    <row r="3148" spans="1:6" ht="30">
      <c r="A3148" s="414">
        <v>103249</v>
      </c>
      <c r="B3148" s="415" t="s">
        <v>12245</v>
      </c>
      <c r="C3148" s="416" t="s">
        <v>5390</v>
      </c>
      <c r="D3148" s="417">
        <v>2038.4899999999998</v>
      </c>
      <c r="E3148" s="417">
        <v>108</v>
      </c>
      <c r="F3148" s="417">
        <v>2146.4899999999998</v>
      </c>
    </row>
    <row r="3149" spans="1:6" ht="30">
      <c r="A3149" s="414">
        <v>103250</v>
      </c>
      <c r="B3149" s="415" t="s">
        <v>12246</v>
      </c>
      <c r="C3149" s="416" t="s">
        <v>5390</v>
      </c>
      <c r="D3149" s="417">
        <v>3410.54</v>
      </c>
      <c r="E3149" s="417">
        <v>116.77</v>
      </c>
      <c r="F3149" s="417">
        <v>3527.31</v>
      </c>
    </row>
    <row r="3150" spans="1:6" ht="30">
      <c r="A3150" s="414">
        <v>103251</v>
      </c>
      <c r="B3150" s="415" t="s">
        <v>12247</v>
      </c>
      <c r="C3150" s="416" t="s">
        <v>5390</v>
      </c>
      <c r="D3150" s="417">
        <v>2678.09</v>
      </c>
      <c r="E3150" s="417">
        <v>116.77</v>
      </c>
      <c r="F3150" s="417">
        <v>2794.86</v>
      </c>
    </row>
    <row r="3151" spans="1:6" ht="30">
      <c r="A3151" s="414">
        <v>103252</v>
      </c>
      <c r="B3151" s="415" t="s">
        <v>12248</v>
      </c>
      <c r="C3151" s="416" t="s">
        <v>5390</v>
      </c>
      <c r="D3151" s="417">
        <v>2973.47</v>
      </c>
      <c r="E3151" s="417">
        <v>116.77</v>
      </c>
      <c r="F3151" s="417">
        <v>3090.24</v>
      </c>
    </row>
    <row r="3152" spans="1:6" ht="30">
      <c r="A3152" s="414">
        <v>103253</v>
      </c>
      <c r="B3152" s="415" t="s">
        <v>12249</v>
      </c>
      <c r="C3152" s="416" t="s">
        <v>5390</v>
      </c>
      <c r="D3152" s="417">
        <v>4672.22</v>
      </c>
      <c r="E3152" s="417">
        <v>121.88</v>
      </c>
      <c r="F3152" s="417">
        <v>4794.1000000000004</v>
      </c>
    </row>
    <row r="3153" spans="1:6" ht="30">
      <c r="A3153" s="414">
        <v>103254</v>
      </c>
      <c r="B3153" s="415" t="s">
        <v>12250</v>
      </c>
      <c r="C3153" s="416" t="s">
        <v>5390</v>
      </c>
      <c r="D3153" s="417">
        <v>3474.74</v>
      </c>
      <c r="E3153" s="417">
        <v>121.88</v>
      </c>
      <c r="F3153" s="417">
        <v>3596.62</v>
      </c>
    </row>
    <row r="3154" spans="1:6" ht="30">
      <c r="A3154" s="414">
        <v>103255</v>
      </c>
      <c r="B3154" s="415" t="s">
        <v>12251</v>
      </c>
      <c r="C3154" s="416" t="s">
        <v>5390</v>
      </c>
      <c r="D3154" s="417">
        <v>3897.24</v>
      </c>
      <c r="E3154" s="417">
        <v>121.88</v>
      </c>
      <c r="F3154" s="417">
        <v>4019.12</v>
      </c>
    </row>
    <row r="3155" spans="1:6" ht="30">
      <c r="A3155" s="414">
        <v>103256</v>
      </c>
      <c r="B3155" s="415" t="s">
        <v>12252</v>
      </c>
      <c r="C3155" s="416" t="s">
        <v>5390</v>
      </c>
      <c r="D3155" s="417">
        <v>8700.2699999999986</v>
      </c>
      <c r="E3155" s="417">
        <v>179.12</v>
      </c>
      <c r="F3155" s="417">
        <v>8879.39</v>
      </c>
    </row>
    <row r="3156" spans="1:6" ht="30">
      <c r="A3156" s="414">
        <v>103257</v>
      </c>
      <c r="B3156" s="415" t="s">
        <v>12253</v>
      </c>
      <c r="C3156" s="416" t="s">
        <v>5390</v>
      </c>
      <c r="D3156" s="417">
        <v>4920.34</v>
      </c>
      <c r="E3156" s="417">
        <v>179.12</v>
      </c>
      <c r="F3156" s="417">
        <v>5099.46</v>
      </c>
    </row>
    <row r="3157" spans="1:6" ht="30">
      <c r="A3157" s="414">
        <v>103258</v>
      </c>
      <c r="B3157" s="415" t="s">
        <v>12254</v>
      </c>
      <c r="C3157" s="416" t="s">
        <v>5390</v>
      </c>
      <c r="D3157" s="417">
        <v>9737.33</v>
      </c>
      <c r="E3157" s="417">
        <v>183.88</v>
      </c>
      <c r="F3157" s="417">
        <v>9921.2099999999991</v>
      </c>
    </row>
    <row r="3158" spans="1:6" ht="30">
      <c r="A3158" s="414">
        <v>103259</v>
      </c>
      <c r="B3158" s="415" t="s">
        <v>12255</v>
      </c>
      <c r="C3158" s="416" t="s">
        <v>5390</v>
      </c>
      <c r="D3158" s="417">
        <v>5190.76</v>
      </c>
      <c r="E3158" s="417">
        <v>183.88</v>
      </c>
      <c r="F3158" s="417">
        <v>5374.64</v>
      </c>
    </row>
    <row r="3159" spans="1:6" ht="30">
      <c r="A3159" s="414">
        <v>103260</v>
      </c>
      <c r="B3159" s="415" t="s">
        <v>12256</v>
      </c>
      <c r="C3159" s="416" t="s">
        <v>5390</v>
      </c>
      <c r="D3159" s="417">
        <v>5335.45</v>
      </c>
      <c r="E3159" s="417">
        <v>183.88</v>
      </c>
      <c r="F3159" s="417">
        <v>5519.33</v>
      </c>
    </row>
    <row r="3160" spans="1:6" ht="30">
      <c r="A3160" s="414">
        <v>103261</v>
      </c>
      <c r="B3160" s="415" t="s">
        <v>12257</v>
      </c>
      <c r="C3160" s="416" t="s">
        <v>5390</v>
      </c>
      <c r="D3160" s="417">
        <v>10987.69</v>
      </c>
      <c r="E3160" s="417">
        <v>201.88</v>
      </c>
      <c r="F3160" s="417">
        <v>11189.57</v>
      </c>
    </row>
    <row r="3161" spans="1:6" ht="30">
      <c r="A3161" s="414">
        <v>103262</v>
      </c>
      <c r="B3161" s="415" t="s">
        <v>12258</v>
      </c>
      <c r="C3161" s="416" t="s">
        <v>5390</v>
      </c>
      <c r="D3161" s="417">
        <v>6845.15</v>
      </c>
      <c r="E3161" s="417">
        <v>201.88</v>
      </c>
      <c r="F3161" s="417">
        <v>7047.03</v>
      </c>
    </row>
    <row r="3162" spans="1:6" ht="30">
      <c r="A3162" s="414">
        <v>103263</v>
      </c>
      <c r="B3162" s="415" t="s">
        <v>12259</v>
      </c>
      <c r="C3162" s="416" t="s">
        <v>5390</v>
      </c>
      <c r="D3162" s="417">
        <v>15256.640000000001</v>
      </c>
      <c r="E3162" s="417">
        <v>309.38</v>
      </c>
      <c r="F3162" s="417">
        <v>15566.02</v>
      </c>
    </row>
    <row r="3163" spans="1:6" ht="30">
      <c r="A3163" s="414">
        <v>103264</v>
      </c>
      <c r="B3163" s="415" t="s">
        <v>12260</v>
      </c>
      <c r="C3163" s="416" t="s">
        <v>5390</v>
      </c>
      <c r="D3163" s="417">
        <v>8474.11</v>
      </c>
      <c r="E3163" s="417">
        <v>309.38</v>
      </c>
      <c r="F3163" s="417">
        <v>8783.49</v>
      </c>
    </row>
    <row r="3164" spans="1:6" ht="30">
      <c r="A3164" s="414">
        <v>103265</v>
      </c>
      <c r="B3164" s="415" t="s">
        <v>12261</v>
      </c>
      <c r="C3164" s="416" t="s">
        <v>5390</v>
      </c>
      <c r="D3164" s="417">
        <v>18431.41</v>
      </c>
      <c r="E3164" s="417">
        <v>309.38</v>
      </c>
      <c r="F3164" s="417">
        <v>18740.79</v>
      </c>
    </row>
    <row r="3165" spans="1:6" ht="30">
      <c r="A3165" s="414">
        <v>103266</v>
      </c>
      <c r="B3165" s="415" t="s">
        <v>12262</v>
      </c>
      <c r="C3165" s="416" t="s">
        <v>5390</v>
      </c>
      <c r="D3165" s="417">
        <v>9485.83</v>
      </c>
      <c r="E3165" s="417">
        <v>309.38</v>
      </c>
      <c r="F3165" s="417">
        <v>9795.2099999999991</v>
      </c>
    </row>
    <row r="3166" spans="1:6" ht="30">
      <c r="A3166" s="414">
        <v>103267</v>
      </c>
      <c r="B3166" s="415" t="s">
        <v>12263</v>
      </c>
      <c r="C3166" s="416" t="s">
        <v>5390</v>
      </c>
      <c r="D3166" s="417">
        <v>5387.57</v>
      </c>
      <c r="E3166" s="417">
        <v>183.8</v>
      </c>
      <c r="F3166" s="417">
        <v>5571.37</v>
      </c>
    </row>
    <row r="3167" spans="1:6" ht="30">
      <c r="A3167" s="414">
        <v>103268</v>
      </c>
      <c r="B3167" s="415" t="s">
        <v>12264</v>
      </c>
      <c r="C3167" s="416" t="s">
        <v>5390</v>
      </c>
      <c r="D3167" s="417">
        <v>6418.09</v>
      </c>
      <c r="E3167" s="417">
        <v>183.8</v>
      </c>
      <c r="F3167" s="417">
        <v>6601.89</v>
      </c>
    </row>
    <row r="3168" spans="1:6" ht="30">
      <c r="A3168" s="414">
        <v>103269</v>
      </c>
      <c r="B3168" s="415" t="s">
        <v>12265</v>
      </c>
      <c r="C3168" s="416" t="s">
        <v>5390</v>
      </c>
      <c r="D3168" s="417">
        <v>6644.72</v>
      </c>
      <c r="E3168" s="417">
        <v>191.08</v>
      </c>
      <c r="F3168" s="417">
        <v>6835.8</v>
      </c>
    </row>
    <row r="3169" spans="1:6" ht="30">
      <c r="A3169" s="414">
        <v>103270</v>
      </c>
      <c r="B3169" s="415" t="s">
        <v>12266</v>
      </c>
      <c r="C3169" s="416" t="s">
        <v>5390</v>
      </c>
      <c r="D3169" s="417">
        <v>6902.16</v>
      </c>
      <c r="E3169" s="417">
        <v>191.08</v>
      </c>
      <c r="F3169" s="417">
        <v>7093.24</v>
      </c>
    </row>
    <row r="3170" spans="1:6" ht="30">
      <c r="A3170" s="414">
        <v>103271</v>
      </c>
      <c r="B3170" s="415" t="s">
        <v>12267</v>
      </c>
      <c r="C3170" s="416" t="s">
        <v>5390</v>
      </c>
      <c r="D3170" s="417">
        <v>9811.66</v>
      </c>
      <c r="E3170" s="417">
        <v>219.97</v>
      </c>
      <c r="F3170" s="417">
        <v>10031.629999999999</v>
      </c>
    </row>
    <row r="3171" spans="1:6" ht="30">
      <c r="A3171" s="414">
        <v>103272</v>
      </c>
      <c r="B3171" s="415" t="s">
        <v>12268</v>
      </c>
      <c r="C3171" s="416" t="s">
        <v>5390</v>
      </c>
      <c r="D3171" s="417">
        <v>10139.040000000001</v>
      </c>
      <c r="E3171" s="417">
        <v>219.97</v>
      </c>
      <c r="F3171" s="417">
        <v>10359.01</v>
      </c>
    </row>
    <row r="3172" spans="1:6" ht="30">
      <c r="A3172" s="414">
        <v>103273</v>
      </c>
      <c r="B3172" s="415" t="s">
        <v>12269</v>
      </c>
      <c r="C3172" s="416" t="s">
        <v>5390</v>
      </c>
      <c r="D3172" s="417">
        <v>10379.44</v>
      </c>
      <c r="E3172" s="417">
        <v>329.48</v>
      </c>
      <c r="F3172" s="417">
        <v>10708.92</v>
      </c>
    </row>
    <row r="3173" spans="1:6" ht="30">
      <c r="A3173" s="414">
        <v>103274</v>
      </c>
      <c r="B3173" s="415" t="s">
        <v>12270</v>
      </c>
      <c r="C3173" s="416" t="s">
        <v>5390</v>
      </c>
      <c r="D3173" s="417">
        <v>11919.15</v>
      </c>
      <c r="E3173" s="417">
        <v>329.48</v>
      </c>
      <c r="F3173" s="417">
        <v>12248.63</v>
      </c>
    </row>
    <row r="3174" spans="1:6" ht="30">
      <c r="A3174" s="414">
        <v>103275</v>
      </c>
      <c r="B3174" s="415" t="s">
        <v>12271</v>
      </c>
      <c r="C3174" s="416" t="s">
        <v>5390</v>
      </c>
      <c r="D3174" s="417">
        <v>11856.29</v>
      </c>
      <c r="E3174" s="417">
        <v>329.48</v>
      </c>
      <c r="F3174" s="417">
        <v>12185.77</v>
      </c>
    </row>
    <row r="3175" spans="1:6" ht="30">
      <c r="A3175" s="414">
        <v>103276</v>
      </c>
      <c r="B3175" s="415" t="s">
        <v>12272</v>
      </c>
      <c r="C3175" s="416" t="s">
        <v>5390</v>
      </c>
      <c r="D3175" s="417">
        <v>12451.800000000001</v>
      </c>
      <c r="E3175" s="417">
        <v>329.48</v>
      </c>
      <c r="F3175" s="417">
        <v>12781.28</v>
      </c>
    </row>
    <row r="3176" spans="1:6">
      <c r="A3176" s="414">
        <v>103277</v>
      </c>
      <c r="B3176" s="415" t="s">
        <v>12273</v>
      </c>
      <c r="C3176" s="416" t="s">
        <v>5390</v>
      </c>
      <c r="D3176" s="417">
        <v>23109.35</v>
      </c>
      <c r="E3176" s="417">
        <v>443.36</v>
      </c>
      <c r="F3176" s="417">
        <v>23552.71</v>
      </c>
    </row>
    <row r="3177" spans="1:6">
      <c r="A3177" s="414">
        <v>103278</v>
      </c>
      <c r="B3177" s="415" t="s">
        <v>12274</v>
      </c>
      <c r="C3177" s="416" t="s">
        <v>5390</v>
      </c>
      <c r="D3177" s="417">
        <v>29645.07</v>
      </c>
      <c r="E3177" s="417">
        <v>452.9</v>
      </c>
      <c r="F3177" s="417">
        <v>30097.97</v>
      </c>
    </row>
    <row r="3178" spans="1:6" ht="15.75">
      <c r="A3178" s="409"/>
      <c r="B3178" s="410" t="s">
        <v>7289</v>
      </c>
      <c r="C3178" s="411"/>
      <c r="D3178" s="418"/>
      <c r="E3178" s="418"/>
      <c r="F3178" s="418"/>
    </row>
    <row r="3179" spans="1:6">
      <c r="A3179" s="409"/>
      <c r="B3179" s="413" t="s">
        <v>7290</v>
      </c>
      <c r="C3179" s="411"/>
      <c r="D3179" s="418"/>
      <c r="E3179" s="418"/>
      <c r="F3179" s="418"/>
    </row>
    <row r="3180" spans="1:6">
      <c r="A3180" s="409"/>
      <c r="B3180" s="413" t="s">
        <v>7291</v>
      </c>
      <c r="C3180" s="411"/>
      <c r="D3180" s="418"/>
      <c r="E3180" s="418"/>
      <c r="F3180" s="418"/>
    </row>
    <row r="3181" spans="1:6">
      <c r="A3181" s="414">
        <v>103029</v>
      </c>
      <c r="B3181" s="415" t="s">
        <v>10909</v>
      </c>
      <c r="C3181" s="416" t="s">
        <v>5390</v>
      </c>
      <c r="D3181" s="417">
        <v>42.85</v>
      </c>
      <c r="E3181" s="417">
        <v>4.76</v>
      </c>
      <c r="F3181" s="417">
        <v>47.61</v>
      </c>
    </row>
    <row r="3182" spans="1:6" ht="45">
      <c r="A3182" s="414">
        <v>100788</v>
      </c>
      <c r="B3182" s="415" t="s">
        <v>7292</v>
      </c>
      <c r="C3182" s="416" t="s">
        <v>5390</v>
      </c>
      <c r="D3182" s="417">
        <v>595.59</v>
      </c>
      <c r="E3182" s="417">
        <v>164.61</v>
      </c>
      <c r="F3182" s="417">
        <v>760.2</v>
      </c>
    </row>
    <row r="3183" spans="1:6">
      <c r="A3183" s="409"/>
      <c r="B3183" s="413" t="s">
        <v>7293</v>
      </c>
      <c r="C3183" s="411"/>
      <c r="D3183" s="418"/>
      <c r="E3183" s="418"/>
      <c r="F3183" s="418"/>
    </row>
    <row r="3184" spans="1:6" ht="30">
      <c r="A3184" s="414">
        <v>101917</v>
      </c>
      <c r="B3184" s="415" t="s">
        <v>7294</v>
      </c>
      <c r="C3184" s="416" t="s">
        <v>5390</v>
      </c>
      <c r="D3184" s="417">
        <v>126.73</v>
      </c>
      <c r="E3184" s="417">
        <v>36.58</v>
      </c>
      <c r="F3184" s="417">
        <v>163.31</v>
      </c>
    </row>
    <row r="3185" spans="1:6">
      <c r="A3185" s="409"/>
      <c r="B3185" s="413" t="s">
        <v>11526</v>
      </c>
      <c r="C3185" s="411"/>
      <c r="D3185" s="418"/>
      <c r="E3185" s="418"/>
      <c r="F3185" s="418"/>
    </row>
    <row r="3186" spans="1:6">
      <c r="A3186" s="409"/>
      <c r="B3186" s="413" t="s">
        <v>11527</v>
      </c>
      <c r="C3186" s="411"/>
      <c r="D3186" s="418"/>
      <c r="E3186" s="418"/>
      <c r="F3186" s="418"/>
    </row>
    <row r="3187" spans="1:6" ht="45">
      <c r="A3187" s="414">
        <v>101936</v>
      </c>
      <c r="B3187" s="415" t="s">
        <v>7295</v>
      </c>
      <c r="C3187" s="416" t="s">
        <v>5390</v>
      </c>
      <c r="D3187" s="417">
        <v>5769.82</v>
      </c>
      <c r="E3187" s="417">
        <v>3206.6</v>
      </c>
      <c r="F3187" s="417">
        <v>8976.42</v>
      </c>
    </row>
    <row r="3188" spans="1:6" ht="45">
      <c r="A3188" s="414">
        <v>101937</v>
      </c>
      <c r="B3188" s="415" t="s">
        <v>7296</v>
      </c>
      <c r="C3188" s="416" t="s">
        <v>5390</v>
      </c>
      <c r="D3188" s="417">
        <v>9494.7599999999984</v>
      </c>
      <c r="E3188" s="417">
        <v>6934.61</v>
      </c>
      <c r="F3188" s="417">
        <v>16429.37</v>
      </c>
    </row>
    <row r="3189" spans="1:6">
      <c r="A3189" s="409"/>
      <c r="B3189" s="413" t="s">
        <v>11528</v>
      </c>
      <c r="C3189" s="411"/>
      <c r="D3189" s="418"/>
      <c r="E3189" s="418"/>
      <c r="F3189" s="418"/>
    </row>
    <row r="3190" spans="1:6" ht="30">
      <c r="A3190" s="414">
        <v>100791</v>
      </c>
      <c r="B3190" s="415" t="s">
        <v>7297</v>
      </c>
      <c r="C3190" s="416" t="s">
        <v>5421</v>
      </c>
      <c r="D3190" s="417">
        <v>13.31</v>
      </c>
      <c r="E3190" s="417">
        <v>6.9</v>
      </c>
      <c r="F3190" s="417">
        <v>20.21</v>
      </c>
    </row>
    <row r="3191" spans="1:6" ht="30">
      <c r="A3191" s="414">
        <v>100792</v>
      </c>
      <c r="B3191" s="415" t="s">
        <v>7298</v>
      </c>
      <c r="C3191" s="416" t="s">
        <v>5421</v>
      </c>
      <c r="D3191" s="417">
        <v>20.85</v>
      </c>
      <c r="E3191" s="417">
        <v>8.18</v>
      </c>
      <c r="F3191" s="417">
        <v>29.03</v>
      </c>
    </row>
    <row r="3192" spans="1:6" ht="30">
      <c r="A3192" s="414">
        <v>100793</v>
      </c>
      <c r="B3192" s="415" t="s">
        <v>7299</v>
      </c>
      <c r="C3192" s="416" t="s">
        <v>5421</v>
      </c>
      <c r="D3192" s="417">
        <v>28.4</v>
      </c>
      <c r="E3192" s="417">
        <v>9.7799999999999994</v>
      </c>
      <c r="F3192" s="417">
        <v>38.18</v>
      </c>
    </row>
    <row r="3193" spans="1:6" ht="30">
      <c r="A3193" s="414">
        <v>100794</v>
      </c>
      <c r="B3193" s="415" t="s">
        <v>7300</v>
      </c>
      <c r="C3193" s="416" t="s">
        <v>5421</v>
      </c>
      <c r="D3193" s="417">
        <v>39.120000000000005</v>
      </c>
      <c r="E3193" s="417">
        <v>12.02</v>
      </c>
      <c r="F3193" s="417">
        <v>51.14</v>
      </c>
    </row>
    <row r="3194" spans="1:6" ht="30">
      <c r="A3194" s="414">
        <v>100799</v>
      </c>
      <c r="B3194" s="415" t="s">
        <v>10801</v>
      </c>
      <c r="C3194" s="416" t="s">
        <v>5421</v>
      </c>
      <c r="D3194" s="417">
        <v>13.450000000000001</v>
      </c>
      <c r="E3194" s="417">
        <v>7.33</v>
      </c>
      <c r="F3194" s="417">
        <v>20.78</v>
      </c>
    </row>
    <row r="3195" spans="1:6" ht="30">
      <c r="A3195" s="414">
        <v>100800</v>
      </c>
      <c r="B3195" s="415" t="s">
        <v>10802</v>
      </c>
      <c r="C3195" s="416" t="s">
        <v>5421</v>
      </c>
      <c r="D3195" s="417">
        <v>21</v>
      </c>
      <c r="E3195" s="417">
        <v>8.61</v>
      </c>
      <c r="F3195" s="417">
        <v>29.61</v>
      </c>
    </row>
    <row r="3196" spans="1:6" ht="30">
      <c r="A3196" s="414">
        <v>100801</v>
      </c>
      <c r="B3196" s="415" t="s">
        <v>10803</v>
      </c>
      <c r="C3196" s="416" t="s">
        <v>5421</v>
      </c>
      <c r="D3196" s="417">
        <v>28.54</v>
      </c>
      <c r="E3196" s="417">
        <v>10.220000000000001</v>
      </c>
      <c r="F3196" s="417">
        <v>38.76</v>
      </c>
    </row>
    <row r="3197" spans="1:6" ht="30">
      <c r="A3197" s="414">
        <v>100802</v>
      </c>
      <c r="B3197" s="415" t="s">
        <v>10804</v>
      </c>
      <c r="C3197" s="416" t="s">
        <v>5421</v>
      </c>
      <c r="D3197" s="417">
        <v>39.25</v>
      </c>
      <c r="E3197" s="417">
        <v>12.47</v>
      </c>
      <c r="F3197" s="417">
        <v>51.72</v>
      </c>
    </row>
    <row r="3198" spans="1:6" ht="30">
      <c r="A3198" s="414">
        <v>100803</v>
      </c>
      <c r="B3198" s="415" t="s">
        <v>7301</v>
      </c>
      <c r="C3198" s="416" t="s">
        <v>5421</v>
      </c>
      <c r="D3198" s="417">
        <v>13.04</v>
      </c>
      <c r="E3198" s="417">
        <v>6</v>
      </c>
      <c r="F3198" s="417">
        <v>19.04</v>
      </c>
    </row>
    <row r="3199" spans="1:6" ht="30">
      <c r="A3199" s="414">
        <v>100804</v>
      </c>
      <c r="B3199" s="415" t="s">
        <v>7302</v>
      </c>
      <c r="C3199" s="416" t="s">
        <v>5421</v>
      </c>
      <c r="D3199" s="417">
        <v>20.53</v>
      </c>
      <c r="E3199" s="417">
        <v>7.11</v>
      </c>
      <c r="F3199" s="417">
        <v>27.64</v>
      </c>
    </row>
    <row r="3200" spans="1:6" ht="30">
      <c r="A3200" s="414">
        <v>100805</v>
      </c>
      <c r="B3200" s="415" t="s">
        <v>7303</v>
      </c>
      <c r="C3200" s="416" t="s">
        <v>5421</v>
      </c>
      <c r="D3200" s="417">
        <v>28.020000000000003</v>
      </c>
      <c r="E3200" s="417">
        <v>8.5</v>
      </c>
      <c r="F3200" s="417">
        <v>36.520000000000003</v>
      </c>
    </row>
    <row r="3201" spans="1:6" ht="30">
      <c r="A3201" s="414">
        <v>100806</v>
      </c>
      <c r="B3201" s="415" t="s">
        <v>7304</v>
      </c>
      <c r="C3201" s="416" t="s">
        <v>5421</v>
      </c>
      <c r="D3201" s="417">
        <v>38.64</v>
      </c>
      <c r="E3201" s="417">
        <v>10.46</v>
      </c>
      <c r="F3201" s="417">
        <v>49.1</v>
      </c>
    </row>
    <row r="3202" spans="1:6" ht="30">
      <c r="A3202" s="414">
        <v>100807</v>
      </c>
      <c r="B3202" s="415" t="s">
        <v>10805</v>
      </c>
      <c r="C3202" s="416" t="s">
        <v>5421</v>
      </c>
      <c r="D3202" s="417">
        <v>15.010000000000002</v>
      </c>
      <c r="E3202" s="417">
        <v>12.45</v>
      </c>
      <c r="F3202" s="417">
        <v>27.46</v>
      </c>
    </row>
    <row r="3203" spans="1:6" ht="30">
      <c r="A3203" s="414">
        <v>100808</v>
      </c>
      <c r="B3203" s="415" t="s">
        <v>10806</v>
      </c>
      <c r="C3203" s="416" t="s">
        <v>5421</v>
      </c>
      <c r="D3203" s="417">
        <v>22.85</v>
      </c>
      <c r="E3203" s="417">
        <v>14.68</v>
      </c>
      <c r="F3203" s="417">
        <v>37.53</v>
      </c>
    </row>
    <row r="3204" spans="1:6" ht="30">
      <c r="A3204" s="414">
        <v>100809</v>
      </c>
      <c r="B3204" s="415" t="s">
        <v>10807</v>
      </c>
      <c r="C3204" s="416" t="s">
        <v>5421</v>
      </c>
      <c r="D3204" s="417">
        <v>30.770000000000003</v>
      </c>
      <c r="E3204" s="417">
        <v>17.47</v>
      </c>
      <c r="F3204" s="417">
        <v>48.24</v>
      </c>
    </row>
    <row r="3205" spans="1:6" ht="30">
      <c r="A3205" s="414">
        <v>100810</v>
      </c>
      <c r="B3205" s="415" t="s">
        <v>10808</v>
      </c>
      <c r="C3205" s="416" t="s">
        <v>5421</v>
      </c>
      <c r="D3205" s="417">
        <v>42</v>
      </c>
      <c r="E3205" s="417">
        <v>21.38</v>
      </c>
      <c r="F3205" s="417">
        <v>63.38</v>
      </c>
    </row>
    <row r="3206" spans="1:6">
      <c r="A3206" s="409"/>
      <c r="B3206" s="413" t="s">
        <v>7305</v>
      </c>
      <c r="C3206" s="411"/>
      <c r="D3206" s="418"/>
      <c r="E3206" s="418"/>
      <c r="F3206" s="418"/>
    </row>
    <row r="3207" spans="1:6" ht="30">
      <c r="A3207" s="414">
        <v>92691</v>
      </c>
      <c r="B3207" s="415" t="s">
        <v>7306</v>
      </c>
      <c r="C3207" s="416" t="s">
        <v>5421</v>
      </c>
      <c r="D3207" s="417">
        <v>75.490000000000009</v>
      </c>
      <c r="E3207" s="417">
        <v>26.18</v>
      </c>
      <c r="F3207" s="417">
        <v>101.67</v>
      </c>
    </row>
    <row r="3208" spans="1:6" ht="30">
      <c r="A3208" s="414">
        <v>92338</v>
      </c>
      <c r="B3208" s="415" t="s">
        <v>7307</v>
      </c>
      <c r="C3208" s="416" t="s">
        <v>5421</v>
      </c>
      <c r="D3208" s="417">
        <v>128.22000000000003</v>
      </c>
      <c r="E3208" s="417">
        <v>25.89</v>
      </c>
      <c r="F3208" s="417">
        <v>154.11000000000001</v>
      </c>
    </row>
    <row r="3209" spans="1:6" ht="30">
      <c r="A3209" s="414">
        <v>92339</v>
      </c>
      <c r="B3209" s="415" t="s">
        <v>7308</v>
      </c>
      <c r="C3209" s="416" t="s">
        <v>5421</v>
      </c>
      <c r="D3209" s="417">
        <v>203.29</v>
      </c>
      <c r="E3209" s="417">
        <v>28.69</v>
      </c>
      <c r="F3209" s="417">
        <v>231.98</v>
      </c>
    </row>
    <row r="3210" spans="1:6" ht="30">
      <c r="A3210" s="414">
        <v>92648</v>
      </c>
      <c r="B3210" s="415" t="s">
        <v>7309</v>
      </c>
      <c r="C3210" s="416" t="s">
        <v>5421</v>
      </c>
      <c r="D3210" s="417">
        <v>100.39999999999999</v>
      </c>
      <c r="E3210" s="417">
        <v>8.8699999999999992</v>
      </c>
      <c r="F3210" s="417">
        <v>109.27</v>
      </c>
    </row>
    <row r="3211" spans="1:6" ht="30">
      <c r="A3211" s="414">
        <v>92649</v>
      </c>
      <c r="B3211" s="415" t="s">
        <v>7310</v>
      </c>
      <c r="C3211" s="416" t="s">
        <v>5421</v>
      </c>
      <c r="D3211" s="417">
        <v>122.96</v>
      </c>
      <c r="E3211" s="417">
        <v>10.26</v>
      </c>
      <c r="F3211" s="417">
        <v>133.22</v>
      </c>
    </row>
    <row r="3212" spans="1:6" ht="30">
      <c r="A3212" s="414">
        <v>92650</v>
      </c>
      <c r="B3212" s="415" t="s">
        <v>7311</v>
      </c>
      <c r="C3212" s="416" t="s">
        <v>5421</v>
      </c>
      <c r="D3212" s="417">
        <v>197.77</v>
      </c>
      <c r="E3212" s="417">
        <v>12.31</v>
      </c>
      <c r="F3212" s="417">
        <v>210.08</v>
      </c>
    </row>
    <row r="3213" spans="1:6" ht="30">
      <c r="A3213" s="414">
        <v>92689</v>
      </c>
      <c r="B3213" s="415" t="s">
        <v>7312</v>
      </c>
      <c r="C3213" s="416" t="s">
        <v>5421</v>
      </c>
      <c r="D3213" s="417">
        <v>46.07</v>
      </c>
      <c r="E3213" s="417">
        <v>7.79</v>
      </c>
      <c r="F3213" s="417">
        <v>53.86</v>
      </c>
    </row>
    <row r="3214" spans="1:6" ht="30">
      <c r="A3214" s="414">
        <v>92690</v>
      </c>
      <c r="B3214" s="415" t="s">
        <v>7313</v>
      </c>
      <c r="C3214" s="416" t="s">
        <v>5421</v>
      </c>
      <c r="D3214" s="417">
        <v>63.78</v>
      </c>
      <c r="E3214" s="417">
        <v>13.42</v>
      </c>
      <c r="F3214" s="417">
        <v>77.2</v>
      </c>
    </row>
    <row r="3215" spans="1:6">
      <c r="A3215" s="409"/>
      <c r="B3215" s="413" t="s">
        <v>11529</v>
      </c>
      <c r="C3215" s="411"/>
      <c r="D3215" s="418"/>
      <c r="E3215" s="418"/>
      <c r="F3215" s="418"/>
    </row>
    <row r="3216" spans="1:6" ht="30">
      <c r="A3216" s="414">
        <v>97537</v>
      </c>
      <c r="B3216" s="415" t="s">
        <v>7314</v>
      </c>
      <c r="C3216" s="416" t="s">
        <v>5390</v>
      </c>
      <c r="D3216" s="417">
        <v>20.380000000000003</v>
      </c>
      <c r="E3216" s="417">
        <v>7.81</v>
      </c>
      <c r="F3216" s="417">
        <v>28.19</v>
      </c>
    </row>
    <row r="3217" spans="1:6" ht="30">
      <c r="A3217" s="414">
        <v>97540</v>
      </c>
      <c r="B3217" s="415" t="s">
        <v>7315</v>
      </c>
      <c r="C3217" s="416" t="s">
        <v>5390</v>
      </c>
      <c r="D3217" s="417">
        <v>24.510000000000005</v>
      </c>
      <c r="E3217" s="417">
        <v>13.44</v>
      </c>
      <c r="F3217" s="417">
        <v>37.950000000000003</v>
      </c>
    </row>
    <row r="3218" spans="1:6" ht="30">
      <c r="A3218" s="414">
        <v>97541</v>
      </c>
      <c r="B3218" s="415" t="s">
        <v>7316</v>
      </c>
      <c r="C3218" s="416" t="s">
        <v>5390</v>
      </c>
      <c r="D3218" s="417">
        <v>18.96</v>
      </c>
      <c r="E3218" s="417">
        <v>13.44</v>
      </c>
      <c r="F3218" s="417">
        <v>32.4</v>
      </c>
    </row>
    <row r="3219" spans="1:6" ht="30">
      <c r="A3219" s="414">
        <v>97543</v>
      </c>
      <c r="B3219" s="415" t="s">
        <v>7317</v>
      </c>
      <c r="C3219" s="416" t="s">
        <v>5390</v>
      </c>
      <c r="D3219" s="417">
        <v>35.67</v>
      </c>
      <c r="E3219" s="417">
        <v>26.12</v>
      </c>
      <c r="F3219" s="417">
        <v>61.79</v>
      </c>
    </row>
    <row r="3220" spans="1:6" ht="30">
      <c r="A3220" s="414">
        <v>97544</v>
      </c>
      <c r="B3220" s="415" t="s">
        <v>7318</v>
      </c>
      <c r="C3220" s="416" t="s">
        <v>5390</v>
      </c>
      <c r="D3220" s="417">
        <v>28.98</v>
      </c>
      <c r="E3220" s="417">
        <v>26.13</v>
      </c>
      <c r="F3220" s="417">
        <v>55.11</v>
      </c>
    </row>
    <row r="3221" spans="1:6" ht="30">
      <c r="A3221" s="414">
        <v>97546</v>
      </c>
      <c r="B3221" s="415" t="s">
        <v>7319</v>
      </c>
      <c r="C3221" s="416" t="s">
        <v>5390</v>
      </c>
      <c r="D3221" s="417">
        <v>27.680000000000003</v>
      </c>
      <c r="E3221" s="417">
        <v>11.77</v>
      </c>
      <c r="F3221" s="417">
        <v>39.450000000000003</v>
      </c>
    </row>
    <row r="3222" spans="1:6" ht="30">
      <c r="A3222" s="414">
        <v>97547</v>
      </c>
      <c r="B3222" s="415" t="s">
        <v>7320</v>
      </c>
      <c r="C3222" s="416" t="s">
        <v>5390</v>
      </c>
      <c r="D3222" s="417">
        <v>27.680000000000003</v>
      </c>
      <c r="E3222" s="417">
        <v>11.77</v>
      </c>
      <c r="F3222" s="417">
        <v>39.450000000000003</v>
      </c>
    </row>
    <row r="3223" spans="1:6" ht="30">
      <c r="A3223" s="414">
        <v>97548</v>
      </c>
      <c r="B3223" s="415" t="s">
        <v>7321</v>
      </c>
      <c r="C3223" s="416" t="s">
        <v>5390</v>
      </c>
      <c r="D3223" s="417">
        <v>38.4</v>
      </c>
      <c r="E3223" s="417">
        <v>20.14</v>
      </c>
      <c r="F3223" s="417">
        <v>58.54</v>
      </c>
    </row>
    <row r="3224" spans="1:6" ht="30">
      <c r="A3224" s="414">
        <v>97549</v>
      </c>
      <c r="B3224" s="415" t="s">
        <v>7322</v>
      </c>
      <c r="C3224" s="416" t="s">
        <v>5390</v>
      </c>
      <c r="D3224" s="417">
        <v>38.4</v>
      </c>
      <c r="E3224" s="417">
        <v>20.14</v>
      </c>
      <c r="F3224" s="417">
        <v>58.54</v>
      </c>
    </row>
    <row r="3225" spans="1:6" ht="30">
      <c r="A3225" s="414">
        <v>97550</v>
      </c>
      <c r="B3225" s="415" t="s">
        <v>7323</v>
      </c>
      <c r="C3225" s="416" t="s">
        <v>5390</v>
      </c>
      <c r="D3225" s="417">
        <v>58.1</v>
      </c>
      <c r="E3225" s="417">
        <v>39.21</v>
      </c>
      <c r="F3225" s="417">
        <v>97.31</v>
      </c>
    </row>
    <row r="3226" spans="1:6" ht="30">
      <c r="A3226" s="414">
        <v>97551</v>
      </c>
      <c r="B3226" s="415" t="s">
        <v>7324</v>
      </c>
      <c r="C3226" s="416" t="s">
        <v>5390</v>
      </c>
      <c r="D3226" s="417">
        <v>58.1</v>
      </c>
      <c r="E3226" s="417">
        <v>39.21</v>
      </c>
      <c r="F3226" s="417">
        <v>97.31</v>
      </c>
    </row>
    <row r="3227" spans="1:6" ht="30">
      <c r="A3227" s="414">
        <v>97552</v>
      </c>
      <c r="B3227" s="415" t="s">
        <v>7325</v>
      </c>
      <c r="C3227" s="416" t="s">
        <v>5390</v>
      </c>
      <c r="D3227" s="417">
        <v>41.75</v>
      </c>
      <c r="E3227" s="417">
        <v>15.69</v>
      </c>
      <c r="F3227" s="417">
        <v>57.44</v>
      </c>
    </row>
    <row r="3228" spans="1:6" ht="30">
      <c r="A3228" s="414">
        <v>97553</v>
      </c>
      <c r="B3228" s="415" t="s">
        <v>7326</v>
      </c>
      <c r="C3228" s="416" t="s">
        <v>5390</v>
      </c>
      <c r="D3228" s="417">
        <v>56.03</v>
      </c>
      <c r="E3228" s="417">
        <v>26.87</v>
      </c>
      <c r="F3228" s="417">
        <v>82.9</v>
      </c>
    </row>
    <row r="3229" spans="1:6" ht="30">
      <c r="A3229" s="414">
        <v>97554</v>
      </c>
      <c r="B3229" s="415" t="s">
        <v>7327</v>
      </c>
      <c r="C3229" s="416" t="s">
        <v>5390</v>
      </c>
      <c r="D3229" s="417">
        <v>91.37</v>
      </c>
      <c r="E3229" s="417">
        <v>52.29</v>
      </c>
      <c r="F3229" s="417">
        <v>143.66</v>
      </c>
    </row>
    <row r="3230" spans="1:6">
      <c r="A3230" s="409"/>
      <c r="B3230" s="413" t="s">
        <v>11530</v>
      </c>
      <c r="C3230" s="411"/>
      <c r="D3230" s="418"/>
      <c r="E3230" s="418"/>
      <c r="F3230" s="418"/>
    </row>
    <row r="3231" spans="1:6" ht="45">
      <c r="A3231" s="414">
        <v>97536</v>
      </c>
      <c r="B3231" s="415" t="s">
        <v>7328</v>
      </c>
      <c r="C3231" s="416" t="s">
        <v>5421</v>
      </c>
      <c r="D3231" s="417">
        <v>48.279999999999994</v>
      </c>
      <c r="E3231" s="417">
        <v>20.96</v>
      </c>
      <c r="F3231" s="417">
        <v>69.239999999999995</v>
      </c>
    </row>
    <row r="3232" spans="1:6" ht="45">
      <c r="A3232" s="414">
        <v>92687</v>
      </c>
      <c r="B3232" s="415" t="s">
        <v>7329</v>
      </c>
      <c r="C3232" s="416" t="s">
        <v>5421</v>
      </c>
      <c r="D3232" s="417">
        <v>24.509999999999998</v>
      </c>
      <c r="E3232" s="417">
        <v>7.49</v>
      </c>
      <c r="F3232" s="417">
        <v>32</v>
      </c>
    </row>
    <row r="3233" spans="1:6" ht="45">
      <c r="A3233" s="414">
        <v>92688</v>
      </c>
      <c r="B3233" s="415" t="s">
        <v>7330</v>
      </c>
      <c r="C3233" s="416" t="s">
        <v>5421</v>
      </c>
      <c r="D3233" s="417">
        <v>32.11</v>
      </c>
      <c r="E3233" s="417">
        <v>12.9</v>
      </c>
      <c r="F3233" s="417">
        <v>45.01</v>
      </c>
    </row>
    <row r="3234" spans="1:6" ht="30">
      <c r="A3234" s="414">
        <v>92693</v>
      </c>
      <c r="B3234" s="415" t="s">
        <v>7331</v>
      </c>
      <c r="C3234" s="416" t="s">
        <v>5390</v>
      </c>
      <c r="D3234" s="417">
        <v>9.0299999999999994</v>
      </c>
      <c r="E3234" s="417">
        <v>7.51</v>
      </c>
      <c r="F3234" s="417">
        <v>16.54</v>
      </c>
    </row>
    <row r="3235" spans="1:6" ht="30">
      <c r="A3235" s="414">
        <v>92695</v>
      </c>
      <c r="B3235" s="415" t="s">
        <v>7332</v>
      </c>
      <c r="C3235" s="416" t="s">
        <v>5390</v>
      </c>
      <c r="D3235" s="417">
        <v>13.190000000000001</v>
      </c>
      <c r="E3235" s="417">
        <v>12.91</v>
      </c>
      <c r="F3235" s="417">
        <v>26.1</v>
      </c>
    </row>
    <row r="3236" spans="1:6" ht="30">
      <c r="A3236" s="414">
        <v>92697</v>
      </c>
      <c r="B3236" s="415" t="s">
        <v>7333</v>
      </c>
      <c r="C3236" s="416" t="s">
        <v>5390</v>
      </c>
      <c r="D3236" s="417">
        <v>21.3</v>
      </c>
      <c r="E3236" s="417">
        <v>20.94</v>
      </c>
      <c r="F3236" s="417">
        <v>42.24</v>
      </c>
    </row>
    <row r="3237" spans="1:6" ht="30">
      <c r="A3237" s="414">
        <v>92953</v>
      </c>
      <c r="B3237" s="415" t="s">
        <v>7334</v>
      </c>
      <c r="C3237" s="416" t="s">
        <v>5390</v>
      </c>
      <c r="D3237" s="417">
        <v>14.59</v>
      </c>
      <c r="E3237" s="417">
        <v>12.91</v>
      </c>
      <c r="F3237" s="417">
        <v>27.5</v>
      </c>
    </row>
    <row r="3238" spans="1:6" ht="30">
      <c r="A3238" s="414">
        <v>92692</v>
      </c>
      <c r="B3238" s="415" t="s">
        <v>7335</v>
      </c>
      <c r="C3238" s="416" t="s">
        <v>5390</v>
      </c>
      <c r="D3238" s="417">
        <v>8.6</v>
      </c>
      <c r="E3238" s="417">
        <v>7.51</v>
      </c>
      <c r="F3238" s="417">
        <v>16.11</v>
      </c>
    </row>
    <row r="3239" spans="1:6" ht="30">
      <c r="A3239" s="414">
        <v>92694</v>
      </c>
      <c r="B3239" s="415" t="s">
        <v>7336</v>
      </c>
      <c r="C3239" s="416" t="s">
        <v>5390</v>
      </c>
      <c r="D3239" s="417">
        <v>12.740000000000002</v>
      </c>
      <c r="E3239" s="417">
        <v>12.93</v>
      </c>
      <c r="F3239" s="417">
        <v>25.67</v>
      </c>
    </row>
    <row r="3240" spans="1:6" ht="30">
      <c r="A3240" s="414">
        <v>92696</v>
      </c>
      <c r="B3240" s="415" t="s">
        <v>7337</v>
      </c>
      <c r="C3240" s="416" t="s">
        <v>5390</v>
      </c>
      <c r="D3240" s="417">
        <v>19.339999999999996</v>
      </c>
      <c r="E3240" s="417">
        <v>20.96</v>
      </c>
      <c r="F3240" s="417">
        <v>40.299999999999997</v>
      </c>
    </row>
    <row r="3241" spans="1:6" ht="30">
      <c r="A3241" s="414">
        <v>92704</v>
      </c>
      <c r="B3241" s="415" t="s">
        <v>7338</v>
      </c>
      <c r="C3241" s="416" t="s">
        <v>5390</v>
      </c>
      <c r="D3241" s="417">
        <v>15.18</v>
      </c>
      <c r="E3241" s="417">
        <v>15.02</v>
      </c>
      <c r="F3241" s="417">
        <v>30.2</v>
      </c>
    </row>
    <row r="3242" spans="1:6" ht="30">
      <c r="A3242" s="414">
        <v>92705</v>
      </c>
      <c r="B3242" s="415" t="s">
        <v>7339</v>
      </c>
      <c r="C3242" s="416" t="s">
        <v>5390</v>
      </c>
      <c r="D3242" s="417">
        <v>22.980000000000004</v>
      </c>
      <c r="E3242" s="417">
        <v>25.79</v>
      </c>
      <c r="F3242" s="417">
        <v>48.77</v>
      </c>
    </row>
    <row r="3243" spans="1:6" ht="30">
      <c r="A3243" s="414">
        <v>92706</v>
      </c>
      <c r="B3243" s="415" t="s">
        <v>7340</v>
      </c>
      <c r="C3243" s="416" t="s">
        <v>5390</v>
      </c>
      <c r="D3243" s="417">
        <v>37.01</v>
      </c>
      <c r="E3243" s="417">
        <v>41.93</v>
      </c>
      <c r="F3243" s="417">
        <v>78.94</v>
      </c>
    </row>
    <row r="3244" spans="1:6" ht="30">
      <c r="A3244" s="414">
        <v>92904</v>
      </c>
      <c r="B3244" s="415" t="s">
        <v>7341</v>
      </c>
      <c r="C3244" s="416" t="s">
        <v>5390</v>
      </c>
      <c r="D3244" s="417">
        <v>28.159999999999997</v>
      </c>
      <c r="E3244" s="417">
        <v>7.49</v>
      </c>
      <c r="F3244" s="417">
        <v>35.65</v>
      </c>
    </row>
    <row r="3245" spans="1:6" ht="30">
      <c r="A3245" s="414">
        <v>92905</v>
      </c>
      <c r="B3245" s="415" t="s">
        <v>7342</v>
      </c>
      <c r="C3245" s="416" t="s">
        <v>5390</v>
      </c>
      <c r="D3245" s="417">
        <v>38.270000000000003</v>
      </c>
      <c r="E3245" s="417">
        <v>12.9</v>
      </c>
      <c r="F3245" s="417">
        <v>51.17</v>
      </c>
    </row>
    <row r="3246" spans="1:6" ht="30">
      <c r="A3246" s="414">
        <v>92906</v>
      </c>
      <c r="B3246" s="415" t="s">
        <v>7343</v>
      </c>
      <c r="C3246" s="416" t="s">
        <v>5390</v>
      </c>
      <c r="D3246" s="417">
        <v>42.13</v>
      </c>
      <c r="E3246" s="417">
        <v>20.93</v>
      </c>
      <c r="F3246" s="417">
        <v>63.06</v>
      </c>
    </row>
    <row r="3247" spans="1:6" ht="30">
      <c r="A3247" s="414">
        <v>92698</v>
      </c>
      <c r="B3247" s="415" t="s">
        <v>7344</v>
      </c>
      <c r="C3247" s="416" t="s">
        <v>5390</v>
      </c>
      <c r="D3247" s="417">
        <v>12.6</v>
      </c>
      <c r="E3247" s="417">
        <v>11.24</v>
      </c>
      <c r="F3247" s="417">
        <v>23.84</v>
      </c>
    </row>
    <row r="3248" spans="1:6" ht="30">
      <c r="A3248" s="414">
        <v>92700</v>
      </c>
      <c r="B3248" s="415" t="s">
        <v>7345</v>
      </c>
      <c r="C3248" s="416" t="s">
        <v>5390</v>
      </c>
      <c r="D3248" s="417">
        <v>19.64</v>
      </c>
      <c r="E3248" s="417">
        <v>19.329999999999998</v>
      </c>
      <c r="F3248" s="417">
        <v>38.97</v>
      </c>
    </row>
    <row r="3249" spans="1:6" ht="30">
      <c r="A3249" s="414">
        <v>92702</v>
      </c>
      <c r="B3249" s="415" t="s">
        <v>7346</v>
      </c>
      <c r="C3249" s="416" t="s">
        <v>5390</v>
      </c>
      <c r="D3249" s="417">
        <v>29.639999999999997</v>
      </c>
      <c r="E3249" s="417">
        <v>31.44</v>
      </c>
      <c r="F3249" s="417">
        <v>61.08</v>
      </c>
    </row>
    <row r="3250" spans="1:6" ht="30">
      <c r="A3250" s="414">
        <v>92699</v>
      </c>
      <c r="B3250" s="415" t="s">
        <v>7347</v>
      </c>
      <c r="C3250" s="416" t="s">
        <v>5390</v>
      </c>
      <c r="D3250" s="417">
        <v>11.180000000000001</v>
      </c>
      <c r="E3250" s="417">
        <v>11.26</v>
      </c>
      <c r="F3250" s="417">
        <v>22.44</v>
      </c>
    </row>
    <row r="3251" spans="1:6" ht="30">
      <c r="A3251" s="414">
        <v>92701</v>
      </c>
      <c r="B3251" s="415" t="s">
        <v>7348</v>
      </c>
      <c r="C3251" s="416" t="s">
        <v>5390</v>
      </c>
      <c r="D3251" s="417">
        <v>17.54</v>
      </c>
      <c r="E3251" s="417">
        <v>19.350000000000001</v>
      </c>
      <c r="F3251" s="417">
        <v>36.89</v>
      </c>
    </row>
    <row r="3252" spans="1:6" ht="30">
      <c r="A3252" s="414">
        <v>92703</v>
      </c>
      <c r="B3252" s="415" t="s">
        <v>7349</v>
      </c>
      <c r="C3252" s="416" t="s">
        <v>5390</v>
      </c>
      <c r="D3252" s="417">
        <v>27.069999999999997</v>
      </c>
      <c r="E3252" s="417">
        <v>31.44</v>
      </c>
      <c r="F3252" s="417">
        <v>58.51</v>
      </c>
    </row>
    <row r="3253" spans="1:6" ht="30">
      <c r="A3253" s="409"/>
      <c r="B3253" s="413" t="s">
        <v>11531</v>
      </c>
      <c r="C3253" s="411"/>
      <c r="D3253" s="418"/>
      <c r="E3253" s="418"/>
      <c r="F3253" s="418"/>
    </row>
    <row r="3254" spans="1:6" ht="30">
      <c r="A3254" s="414">
        <v>97335</v>
      </c>
      <c r="B3254" s="415" t="s">
        <v>12372</v>
      </c>
      <c r="C3254" s="416" t="s">
        <v>5421</v>
      </c>
      <c r="D3254" s="417">
        <v>76.400000000000006</v>
      </c>
      <c r="E3254" s="417">
        <v>1.89</v>
      </c>
      <c r="F3254" s="417">
        <v>78.290000000000006</v>
      </c>
    </row>
    <row r="3255" spans="1:6" ht="30">
      <c r="A3255" s="414">
        <v>97336</v>
      </c>
      <c r="B3255" s="415" t="s">
        <v>12373</v>
      </c>
      <c r="C3255" s="416" t="s">
        <v>5421</v>
      </c>
      <c r="D3255" s="417">
        <v>97.22999999999999</v>
      </c>
      <c r="E3255" s="417">
        <v>2.4300000000000002</v>
      </c>
      <c r="F3255" s="417">
        <v>99.66</v>
      </c>
    </row>
    <row r="3256" spans="1:6" ht="30">
      <c r="A3256" s="414">
        <v>97337</v>
      </c>
      <c r="B3256" s="415" t="s">
        <v>12374</v>
      </c>
      <c r="C3256" s="416" t="s">
        <v>5421</v>
      </c>
      <c r="D3256" s="417">
        <v>146.60999999999999</v>
      </c>
      <c r="E3256" s="417">
        <v>3.09</v>
      </c>
      <c r="F3256" s="417">
        <v>149.69999999999999</v>
      </c>
    </row>
    <row r="3257" spans="1:6" ht="30">
      <c r="A3257" s="414">
        <v>97338</v>
      </c>
      <c r="B3257" s="415" t="s">
        <v>12375</v>
      </c>
      <c r="C3257" s="416" t="s">
        <v>5421</v>
      </c>
      <c r="D3257" s="417">
        <v>176.41</v>
      </c>
      <c r="E3257" s="417">
        <v>3.72</v>
      </c>
      <c r="F3257" s="417">
        <v>180.13</v>
      </c>
    </row>
    <row r="3258" spans="1:6" ht="30">
      <c r="A3258" s="414">
        <v>97339</v>
      </c>
      <c r="B3258" s="415" t="s">
        <v>12376</v>
      </c>
      <c r="C3258" s="416" t="s">
        <v>5421</v>
      </c>
      <c r="D3258" s="417">
        <v>189.41</v>
      </c>
      <c r="E3258" s="417">
        <v>4.83</v>
      </c>
      <c r="F3258" s="417">
        <v>194.24</v>
      </c>
    </row>
    <row r="3259" spans="1:6" ht="30">
      <c r="A3259" s="414">
        <v>97340</v>
      </c>
      <c r="B3259" s="415" t="s">
        <v>12377</v>
      </c>
      <c r="C3259" s="416" t="s">
        <v>5421</v>
      </c>
      <c r="D3259" s="417">
        <v>189.78</v>
      </c>
      <c r="E3259" s="417">
        <v>5.94</v>
      </c>
      <c r="F3259" s="417">
        <v>195.72</v>
      </c>
    </row>
    <row r="3260" spans="1:6" ht="45">
      <c r="A3260" s="409"/>
      <c r="B3260" s="413" t="s">
        <v>11532</v>
      </c>
      <c r="C3260" s="411"/>
      <c r="D3260" s="418"/>
      <c r="E3260" s="418"/>
      <c r="F3260" s="418"/>
    </row>
    <row r="3261" spans="1:6" ht="30">
      <c r="A3261" s="414">
        <v>97347</v>
      </c>
      <c r="B3261" s="415" t="s">
        <v>7350</v>
      </c>
      <c r="C3261" s="416" t="s">
        <v>5421</v>
      </c>
      <c r="D3261" s="417">
        <v>92.25</v>
      </c>
      <c r="E3261" s="417">
        <v>2.02</v>
      </c>
      <c r="F3261" s="417">
        <v>94.27</v>
      </c>
    </row>
    <row r="3262" spans="1:6" ht="30">
      <c r="A3262" s="414">
        <v>97348</v>
      </c>
      <c r="B3262" s="415" t="s">
        <v>7351</v>
      </c>
      <c r="C3262" s="416" t="s">
        <v>5421</v>
      </c>
      <c r="D3262" s="417">
        <v>127.67000000000002</v>
      </c>
      <c r="E3262" s="417">
        <v>2.41</v>
      </c>
      <c r="F3262" s="417">
        <v>130.08000000000001</v>
      </c>
    </row>
    <row r="3263" spans="1:6" ht="30">
      <c r="A3263" s="414">
        <v>97349</v>
      </c>
      <c r="B3263" s="415" t="s">
        <v>7352</v>
      </c>
      <c r="C3263" s="416" t="s">
        <v>5421</v>
      </c>
      <c r="D3263" s="417">
        <v>184.43</v>
      </c>
      <c r="E3263" s="417">
        <v>2.84</v>
      </c>
      <c r="F3263" s="417">
        <v>187.27</v>
      </c>
    </row>
    <row r="3264" spans="1:6" ht="30">
      <c r="A3264" s="414">
        <v>97350</v>
      </c>
      <c r="B3264" s="415" t="s">
        <v>7353</v>
      </c>
      <c r="C3264" s="416" t="s">
        <v>5421</v>
      </c>
      <c r="D3264" s="417">
        <v>224.04</v>
      </c>
      <c r="E3264" s="417">
        <v>3.28</v>
      </c>
      <c r="F3264" s="417">
        <v>227.32</v>
      </c>
    </row>
    <row r="3265" spans="1:6" ht="30">
      <c r="A3265" s="414">
        <v>97351</v>
      </c>
      <c r="B3265" s="415" t="s">
        <v>7354</v>
      </c>
      <c r="C3265" s="416" t="s">
        <v>5421</v>
      </c>
      <c r="D3265" s="417">
        <v>310.10000000000002</v>
      </c>
      <c r="E3265" s="417">
        <v>4.07</v>
      </c>
      <c r="F3265" s="417">
        <v>314.17</v>
      </c>
    </row>
    <row r="3266" spans="1:6" ht="30">
      <c r="A3266" s="414">
        <v>97352</v>
      </c>
      <c r="B3266" s="415" t="s">
        <v>7355</v>
      </c>
      <c r="C3266" s="416" t="s">
        <v>5421</v>
      </c>
      <c r="D3266" s="417">
        <v>402.18</v>
      </c>
      <c r="E3266" s="417">
        <v>4.8</v>
      </c>
      <c r="F3266" s="417">
        <v>406.98</v>
      </c>
    </row>
    <row r="3267" spans="1:6" ht="30">
      <c r="A3267" s="414">
        <v>97353</v>
      </c>
      <c r="B3267" s="415" t="s">
        <v>7356</v>
      </c>
      <c r="C3267" s="416" t="s">
        <v>5421</v>
      </c>
      <c r="D3267" s="417">
        <v>57.980000000000004</v>
      </c>
      <c r="E3267" s="417">
        <v>5.41</v>
      </c>
      <c r="F3267" s="417">
        <v>63.39</v>
      </c>
    </row>
    <row r="3268" spans="1:6" ht="30">
      <c r="A3268" s="414">
        <v>97354</v>
      </c>
      <c r="B3268" s="415" t="s">
        <v>7357</v>
      </c>
      <c r="C3268" s="416" t="s">
        <v>5421</v>
      </c>
      <c r="D3268" s="417">
        <v>93.64</v>
      </c>
      <c r="E3268" s="417">
        <v>6.23</v>
      </c>
      <c r="F3268" s="417">
        <v>99.87</v>
      </c>
    </row>
    <row r="3269" spans="1:6" ht="30">
      <c r="A3269" s="414">
        <v>97355</v>
      </c>
      <c r="B3269" s="415" t="s">
        <v>7358</v>
      </c>
      <c r="C3269" s="416" t="s">
        <v>5421</v>
      </c>
      <c r="D3269" s="417">
        <v>129.16</v>
      </c>
      <c r="E3269" s="417">
        <v>6.93</v>
      </c>
      <c r="F3269" s="417">
        <v>136.09</v>
      </c>
    </row>
    <row r="3270" spans="1:6" ht="30">
      <c r="A3270" s="414">
        <v>97356</v>
      </c>
      <c r="B3270" s="415" t="s">
        <v>7359</v>
      </c>
      <c r="C3270" s="416" t="s">
        <v>5421</v>
      </c>
      <c r="D3270" s="417">
        <v>61.040000000000006</v>
      </c>
      <c r="E3270" s="417">
        <v>14.66</v>
      </c>
      <c r="F3270" s="417">
        <v>75.7</v>
      </c>
    </row>
    <row r="3271" spans="1:6" ht="30">
      <c r="A3271" s="414">
        <v>97357</v>
      </c>
      <c r="B3271" s="415" t="s">
        <v>7360</v>
      </c>
      <c r="C3271" s="416" t="s">
        <v>5421</v>
      </c>
      <c r="D3271" s="417">
        <v>98.9</v>
      </c>
      <c r="E3271" s="417">
        <v>22.13</v>
      </c>
      <c r="F3271" s="417">
        <v>121.03</v>
      </c>
    </row>
    <row r="3272" spans="1:6" ht="30">
      <c r="A3272" s="414">
        <v>97358</v>
      </c>
      <c r="B3272" s="415" t="s">
        <v>7361</v>
      </c>
      <c r="C3272" s="416" t="s">
        <v>5421</v>
      </c>
      <c r="D3272" s="417">
        <v>136.33000000000001</v>
      </c>
      <c r="E3272" s="417">
        <v>28.6</v>
      </c>
      <c r="F3272" s="417">
        <v>164.93</v>
      </c>
    </row>
    <row r="3273" spans="1:6">
      <c r="A3273" s="409"/>
      <c r="B3273" s="413" t="s">
        <v>11533</v>
      </c>
      <c r="C3273" s="411"/>
      <c r="D3273" s="418"/>
      <c r="E3273" s="418"/>
      <c r="F3273" s="418"/>
    </row>
    <row r="3274" spans="1:6" ht="30">
      <c r="A3274" s="414">
        <v>92287</v>
      </c>
      <c r="B3274" s="415" t="s">
        <v>12797</v>
      </c>
      <c r="C3274" s="416" t="s">
        <v>5390</v>
      </c>
      <c r="D3274" s="417">
        <v>13.95</v>
      </c>
      <c r="E3274" s="417">
        <v>3.86</v>
      </c>
      <c r="F3274" s="417">
        <v>17.809999999999999</v>
      </c>
    </row>
    <row r="3275" spans="1:6" ht="30">
      <c r="A3275" s="414">
        <v>92288</v>
      </c>
      <c r="B3275" s="415" t="s">
        <v>12798</v>
      </c>
      <c r="C3275" s="416" t="s">
        <v>5390</v>
      </c>
      <c r="D3275" s="417">
        <v>22.86</v>
      </c>
      <c r="E3275" s="417">
        <v>4.9800000000000004</v>
      </c>
      <c r="F3275" s="417">
        <v>27.84</v>
      </c>
    </row>
    <row r="3276" spans="1:6" ht="30">
      <c r="A3276" s="414">
        <v>92289</v>
      </c>
      <c r="B3276" s="415" t="s">
        <v>12799</v>
      </c>
      <c r="C3276" s="416" t="s">
        <v>5390</v>
      </c>
      <c r="D3276" s="417">
        <v>42.510000000000005</v>
      </c>
      <c r="E3276" s="417">
        <v>6.27</v>
      </c>
      <c r="F3276" s="417">
        <v>48.78</v>
      </c>
    </row>
    <row r="3277" spans="1:6" ht="30">
      <c r="A3277" s="414">
        <v>92290</v>
      </c>
      <c r="B3277" s="415" t="s">
        <v>12800</v>
      </c>
      <c r="C3277" s="416" t="s">
        <v>5390</v>
      </c>
      <c r="D3277" s="417">
        <v>65.919999999999987</v>
      </c>
      <c r="E3277" s="417">
        <v>7.57</v>
      </c>
      <c r="F3277" s="417">
        <v>73.489999999999995</v>
      </c>
    </row>
    <row r="3278" spans="1:6" ht="30">
      <c r="A3278" s="414">
        <v>92291</v>
      </c>
      <c r="B3278" s="415" t="s">
        <v>12801</v>
      </c>
      <c r="C3278" s="416" t="s">
        <v>5390</v>
      </c>
      <c r="D3278" s="417">
        <v>103.66</v>
      </c>
      <c r="E3278" s="417">
        <v>9.81</v>
      </c>
      <c r="F3278" s="417">
        <v>113.47</v>
      </c>
    </row>
    <row r="3279" spans="1:6" ht="30">
      <c r="A3279" s="414">
        <v>92292</v>
      </c>
      <c r="B3279" s="415" t="s">
        <v>12802</v>
      </c>
      <c r="C3279" s="416" t="s">
        <v>5390</v>
      </c>
      <c r="D3279" s="417">
        <v>335.36</v>
      </c>
      <c r="E3279" s="417">
        <v>12.05</v>
      </c>
      <c r="F3279" s="417">
        <v>347.41</v>
      </c>
    </row>
    <row r="3280" spans="1:6" ht="30">
      <c r="A3280" s="414">
        <v>92293</v>
      </c>
      <c r="B3280" s="415" t="s">
        <v>12803</v>
      </c>
      <c r="C3280" s="416" t="s">
        <v>5390</v>
      </c>
      <c r="D3280" s="417">
        <v>7.6199999999999992</v>
      </c>
      <c r="E3280" s="417">
        <v>2.58</v>
      </c>
      <c r="F3280" s="417">
        <v>10.199999999999999</v>
      </c>
    </row>
    <row r="3281" spans="1:6" ht="30">
      <c r="A3281" s="414">
        <v>92294</v>
      </c>
      <c r="B3281" s="415" t="s">
        <v>12804</v>
      </c>
      <c r="C3281" s="416" t="s">
        <v>5390</v>
      </c>
      <c r="D3281" s="417">
        <v>13.709999999999999</v>
      </c>
      <c r="E3281" s="417">
        <v>3.31</v>
      </c>
      <c r="F3281" s="417">
        <v>17.02</v>
      </c>
    </row>
    <row r="3282" spans="1:6" ht="30">
      <c r="A3282" s="414">
        <v>92295</v>
      </c>
      <c r="B3282" s="415" t="s">
        <v>12805</v>
      </c>
      <c r="C3282" s="416" t="s">
        <v>5390</v>
      </c>
      <c r="D3282" s="417">
        <v>27.48</v>
      </c>
      <c r="E3282" s="417">
        <v>4.18</v>
      </c>
      <c r="F3282" s="417">
        <v>31.66</v>
      </c>
    </row>
    <row r="3283" spans="1:6" ht="30">
      <c r="A3283" s="414">
        <v>92296</v>
      </c>
      <c r="B3283" s="415" t="s">
        <v>12806</v>
      </c>
      <c r="C3283" s="416" t="s">
        <v>5390</v>
      </c>
      <c r="D3283" s="417">
        <v>36.81</v>
      </c>
      <c r="E3283" s="417">
        <v>5.04</v>
      </c>
      <c r="F3283" s="417">
        <v>41.85</v>
      </c>
    </row>
    <row r="3284" spans="1:6" ht="30">
      <c r="A3284" s="414">
        <v>92297</v>
      </c>
      <c r="B3284" s="415" t="s">
        <v>12807</v>
      </c>
      <c r="C3284" s="416" t="s">
        <v>5390</v>
      </c>
      <c r="D3284" s="417">
        <v>58.110000000000007</v>
      </c>
      <c r="E3284" s="417">
        <v>6.54</v>
      </c>
      <c r="F3284" s="417">
        <v>64.650000000000006</v>
      </c>
    </row>
    <row r="3285" spans="1:6" ht="30">
      <c r="A3285" s="414">
        <v>92298</v>
      </c>
      <c r="B3285" s="415" t="s">
        <v>12808</v>
      </c>
      <c r="C3285" s="416" t="s">
        <v>5390</v>
      </c>
      <c r="D3285" s="417">
        <v>171.34</v>
      </c>
      <c r="E3285" s="417">
        <v>8.0299999999999994</v>
      </c>
      <c r="F3285" s="417">
        <v>179.37</v>
      </c>
    </row>
    <row r="3286" spans="1:6" ht="30">
      <c r="A3286" s="414">
        <v>92299</v>
      </c>
      <c r="B3286" s="415" t="s">
        <v>12809</v>
      </c>
      <c r="C3286" s="416" t="s">
        <v>5390</v>
      </c>
      <c r="D3286" s="417">
        <v>18.310000000000002</v>
      </c>
      <c r="E3286" s="417">
        <v>5.15</v>
      </c>
      <c r="F3286" s="417">
        <v>23.46</v>
      </c>
    </row>
    <row r="3287" spans="1:6" ht="30">
      <c r="A3287" s="414">
        <v>92300</v>
      </c>
      <c r="B3287" s="415" t="s">
        <v>12810</v>
      </c>
      <c r="C3287" s="416" t="s">
        <v>5390</v>
      </c>
      <c r="D3287" s="417">
        <v>28.84</v>
      </c>
      <c r="E3287" s="417">
        <v>6.63</v>
      </c>
      <c r="F3287" s="417">
        <v>35.47</v>
      </c>
    </row>
    <row r="3288" spans="1:6" ht="30">
      <c r="A3288" s="414">
        <v>92301</v>
      </c>
      <c r="B3288" s="415" t="s">
        <v>12811</v>
      </c>
      <c r="C3288" s="416" t="s">
        <v>5390</v>
      </c>
      <c r="D3288" s="417">
        <v>60.81</v>
      </c>
      <c r="E3288" s="417">
        <v>8.36</v>
      </c>
      <c r="F3288" s="417">
        <v>69.17</v>
      </c>
    </row>
    <row r="3289" spans="1:6" ht="30">
      <c r="A3289" s="414">
        <v>92302</v>
      </c>
      <c r="B3289" s="415" t="s">
        <v>12812</v>
      </c>
      <c r="C3289" s="416" t="s">
        <v>5390</v>
      </c>
      <c r="D3289" s="417">
        <v>81.080000000000013</v>
      </c>
      <c r="E3289" s="417">
        <v>10.1</v>
      </c>
      <c r="F3289" s="417">
        <v>91.18</v>
      </c>
    </row>
    <row r="3290" spans="1:6" ht="30">
      <c r="A3290" s="414">
        <v>92303</v>
      </c>
      <c r="B3290" s="415" t="s">
        <v>12813</v>
      </c>
      <c r="C3290" s="416" t="s">
        <v>5390</v>
      </c>
      <c r="D3290" s="417">
        <v>153.07</v>
      </c>
      <c r="E3290" s="417">
        <v>13.1</v>
      </c>
      <c r="F3290" s="417">
        <v>166.17</v>
      </c>
    </row>
    <row r="3291" spans="1:6" ht="30">
      <c r="A3291" s="414">
        <v>92304</v>
      </c>
      <c r="B3291" s="415" t="s">
        <v>12814</v>
      </c>
      <c r="C3291" s="416" t="s">
        <v>5390</v>
      </c>
      <c r="D3291" s="417">
        <v>411.36</v>
      </c>
      <c r="E3291" s="417">
        <v>16.079999999999998</v>
      </c>
      <c r="F3291" s="417">
        <v>427.44</v>
      </c>
    </row>
    <row r="3292" spans="1:6" ht="30">
      <c r="A3292" s="414">
        <v>93119</v>
      </c>
      <c r="B3292" s="415" t="s">
        <v>12897</v>
      </c>
      <c r="C3292" s="416" t="s">
        <v>5390</v>
      </c>
      <c r="D3292" s="417">
        <v>13.670000000000002</v>
      </c>
      <c r="E3292" s="417">
        <v>3.86</v>
      </c>
      <c r="F3292" s="417">
        <v>17.53</v>
      </c>
    </row>
    <row r="3293" spans="1:6" ht="30">
      <c r="A3293" s="414">
        <v>93122</v>
      </c>
      <c r="B3293" s="415" t="s">
        <v>12900</v>
      </c>
      <c r="C3293" s="416" t="s">
        <v>5390</v>
      </c>
      <c r="D3293" s="417">
        <v>21.15</v>
      </c>
      <c r="E3293" s="417">
        <v>4.9800000000000004</v>
      </c>
      <c r="F3293" s="417">
        <v>26.13</v>
      </c>
    </row>
    <row r="3294" spans="1:6" ht="30">
      <c r="A3294" s="414">
        <v>93123</v>
      </c>
      <c r="B3294" s="415" t="s">
        <v>12901</v>
      </c>
      <c r="C3294" s="416" t="s">
        <v>5390</v>
      </c>
      <c r="D3294" s="417">
        <v>50.89</v>
      </c>
      <c r="E3294" s="417">
        <v>6.26</v>
      </c>
      <c r="F3294" s="417">
        <v>57.15</v>
      </c>
    </row>
    <row r="3295" spans="1:6" ht="30">
      <c r="A3295" s="414">
        <v>93124</v>
      </c>
      <c r="B3295" s="415" t="s">
        <v>12902</v>
      </c>
      <c r="C3295" s="416" t="s">
        <v>5390</v>
      </c>
      <c r="D3295" s="417">
        <v>81.650000000000006</v>
      </c>
      <c r="E3295" s="417">
        <v>7.57</v>
      </c>
      <c r="F3295" s="417">
        <v>89.22</v>
      </c>
    </row>
    <row r="3296" spans="1:6" ht="30">
      <c r="A3296" s="414">
        <v>93125</v>
      </c>
      <c r="B3296" s="415" t="s">
        <v>12903</v>
      </c>
      <c r="C3296" s="416" t="s">
        <v>5390</v>
      </c>
      <c r="D3296" s="417">
        <v>121.07999999999998</v>
      </c>
      <c r="E3296" s="417">
        <v>9.81</v>
      </c>
      <c r="F3296" s="417">
        <v>130.88999999999999</v>
      </c>
    </row>
    <row r="3297" spans="1:6" ht="30">
      <c r="A3297" s="414">
        <v>93126</v>
      </c>
      <c r="B3297" s="415" t="s">
        <v>12904</v>
      </c>
      <c r="C3297" s="416" t="s">
        <v>5390</v>
      </c>
      <c r="D3297" s="417">
        <v>274.8</v>
      </c>
      <c r="E3297" s="417">
        <v>12.05</v>
      </c>
      <c r="F3297" s="417">
        <v>286.85000000000002</v>
      </c>
    </row>
    <row r="3298" spans="1:6" ht="30">
      <c r="A3298" s="414">
        <v>93050</v>
      </c>
      <c r="B3298" s="415" t="s">
        <v>12833</v>
      </c>
      <c r="C3298" s="416" t="s">
        <v>5390</v>
      </c>
      <c r="D3298" s="417">
        <v>8.9</v>
      </c>
      <c r="E3298" s="417">
        <v>2.57</v>
      </c>
      <c r="F3298" s="417">
        <v>11.47</v>
      </c>
    </row>
    <row r="3299" spans="1:6" ht="30">
      <c r="A3299" s="414">
        <v>93056</v>
      </c>
      <c r="B3299" s="415" t="s">
        <v>12837</v>
      </c>
      <c r="C3299" s="416" t="s">
        <v>5390</v>
      </c>
      <c r="D3299" s="417">
        <v>13.709999999999999</v>
      </c>
      <c r="E3299" s="417">
        <v>3.31</v>
      </c>
      <c r="F3299" s="417">
        <v>17.02</v>
      </c>
    </row>
    <row r="3300" spans="1:6" ht="30">
      <c r="A3300" s="414">
        <v>93061</v>
      </c>
      <c r="B3300" s="415" t="s">
        <v>12842</v>
      </c>
      <c r="C3300" s="416" t="s">
        <v>5390</v>
      </c>
      <c r="D3300" s="417">
        <v>27.6</v>
      </c>
      <c r="E3300" s="417">
        <v>4.18</v>
      </c>
      <c r="F3300" s="417">
        <v>31.78</v>
      </c>
    </row>
    <row r="3301" spans="1:6" ht="30">
      <c r="A3301" s="414">
        <v>93064</v>
      </c>
      <c r="B3301" s="415" t="s">
        <v>12845</v>
      </c>
      <c r="C3301" s="416" t="s">
        <v>5390</v>
      </c>
      <c r="D3301" s="417">
        <v>43.43</v>
      </c>
      <c r="E3301" s="417">
        <v>5.04</v>
      </c>
      <c r="F3301" s="417">
        <v>48.47</v>
      </c>
    </row>
    <row r="3302" spans="1:6" ht="30">
      <c r="A3302" s="414">
        <v>93067</v>
      </c>
      <c r="B3302" s="415" t="s">
        <v>12848</v>
      </c>
      <c r="C3302" s="416" t="s">
        <v>5390</v>
      </c>
      <c r="D3302" s="417">
        <v>65.319999999999993</v>
      </c>
      <c r="E3302" s="417">
        <v>6.54</v>
      </c>
      <c r="F3302" s="417">
        <v>71.86</v>
      </c>
    </row>
    <row r="3303" spans="1:6" ht="30">
      <c r="A3303" s="414">
        <v>93070</v>
      </c>
      <c r="B3303" s="415" t="s">
        <v>12851</v>
      </c>
      <c r="C3303" s="416" t="s">
        <v>5390</v>
      </c>
      <c r="D3303" s="417">
        <v>171.34</v>
      </c>
      <c r="E3303" s="417">
        <v>8.0299999999999994</v>
      </c>
      <c r="F3303" s="417">
        <v>179.37</v>
      </c>
    </row>
    <row r="3304" spans="1:6" ht="45">
      <c r="A3304" s="414">
        <v>93057</v>
      </c>
      <c r="B3304" s="415" t="s">
        <v>12838</v>
      </c>
      <c r="C3304" s="416" t="s">
        <v>5390</v>
      </c>
      <c r="D3304" s="417">
        <v>11.26</v>
      </c>
      <c r="E3304" s="417">
        <v>2.94</v>
      </c>
      <c r="F3304" s="417">
        <v>14.2</v>
      </c>
    </row>
    <row r="3305" spans="1:6" ht="45">
      <c r="A3305" s="414">
        <v>93062</v>
      </c>
      <c r="B3305" s="415" t="s">
        <v>12843</v>
      </c>
      <c r="C3305" s="416" t="s">
        <v>5390</v>
      </c>
      <c r="D3305" s="417">
        <v>23.119999999999997</v>
      </c>
      <c r="E3305" s="417">
        <v>3.74</v>
      </c>
      <c r="F3305" s="417">
        <v>26.86</v>
      </c>
    </row>
    <row r="3306" spans="1:6" ht="45">
      <c r="A3306" s="414">
        <v>93065</v>
      </c>
      <c r="B3306" s="415" t="s">
        <v>12846</v>
      </c>
      <c r="C3306" s="416" t="s">
        <v>5390</v>
      </c>
      <c r="D3306" s="417">
        <v>38.94</v>
      </c>
      <c r="E3306" s="417">
        <v>4.5999999999999996</v>
      </c>
      <c r="F3306" s="417">
        <v>43.54</v>
      </c>
    </row>
    <row r="3307" spans="1:6" ht="45">
      <c r="A3307" s="414">
        <v>93068</v>
      </c>
      <c r="B3307" s="415" t="s">
        <v>12849</v>
      </c>
      <c r="C3307" s="416" t="s">
        <v>5390</v>
      </c>
      <c r="D3307" s="417">
        <v>55.35</v>
      </c>
      <c r="E3307" s="417">
        <v>5.8</v>
      </c>
      <c r="F3307" s="417">
        <v>61.15</v>
      </c>
    </row>
    <row r="3308" spans="1:6" ht="45">
      <c r="A3308" s="414">
        <v>93071</v>
      </c>
      <c r="B3308" s="415" t="s">
        <v>12852</v>
      </c>
      <c r="C3308" s="416" t="s">
        <v>5390</v>
      </c>
      <c r="D3308" s="417">
        <v>157.59</v>
      </c>
      <c r="E3308" s="417">
        <v>7.28</v>
      </c>
      <c r="F3308" s="417">
        <v>164.87</v>
      </c>
    </row>
    <row r="3309" spans="1:6" ht="30">
      <c r="A3309" s="414">
        <v>93052</v>
      </c>
      <c r="B3309" s="415" t="s">
        <v>12834</v>
      </c>
      <c r="C3309" s="416" t="s">
        <v>5390</v>
      </c>
      <c r="D3309" s="417">
        <v>499.26</v>
      </c>
      <c r="E3309" s="417">
        <v>2.56</v>
      </c>
      <c r="F3309" s="417">
        <v>501.82</v>
      </c>
    </row>
    <row r="3310" spans="1:6" ht="30">
      <c r="A3310" s="414">
        <v>93058</v>
      </c>
      <c r="B3310" s="415" t="s">
        <v>12839</v>
      </c>
      <c r="C3310" s="416" t="s">
        <v>5390</v>
      </c>
      <c r="D3310" s="417">
        <v>548.88</v>
      </c>
      <c r="E3310" s="417">
        <v>3.3</v>
      </c>
      <c r="F3310" s="417">
        <v>552.17999999999995</v>
      </c>
    </row>
    <row r="3311" spans="1:6">
      <c r="A3311" s="409"/>
      <c r="B3311" s="413" t="s">
        <v>11534</v>
      </c>
      <c r="C3311" s="411"/>
      <c r="D3311" s="418"/>
      <c r="E3311" s="418"/>
      <c r="F3311" s="418"/>
    </row>
    <row r="3312" spans="1:6" ht="30">
      <c r="A3312" s="414">
        <v>92311</v>
      </c>
      <c r="B3312" s="415" t="s">
        <v>12815</v>
      </c>
      <c r="C3312" s="416" t="s">
        <v>5390</v>
      </c>
      <c r="D3312" s="417">
        <v>7.97</v>
      </c>
      <c r="E3312" s="417">
        <v>5.97</v>
      </c>
      <c r="F3312" s="417">
        <v>13.94</v>
      </c>
    </row>
    <row r="3313" spans="1:6" ht="30">
      <c r="A3313" s="414">
        <v>92311</v>
      </c>
      <c r="B3313" s="415" t="s">
        <v>12815</v>
      </c>
      <c r="C3313" s="416" t="s">
        <v>5390</v>
      </c>
      <c r="D3313" s="417">
        <v>7.97</v>
      </c>
      <c r="E3313" s="417">
        <v>5.97</v>
      </c>
      <c r="F3313" s="417">
        <v>13.94</v>
      </c>
    </row>
    <row r="3314" spans="1:6" ht="30">
      <c r="A3314" s="414">
        <v>92312</v>
      </c>
      <c r="B3314" s="415" t="s">
        <v>12816</v>
      </c>
      <c r="C3314" s="416" t="s">
        <v>5390</v>
      </c>
      <c r="D3314" s="417">
        <v>15.2</v>
      </c>
      <c r="E3314" s="417">
        <v>7.48</v>
      </c>
      <c r="F3314" s="417">
        <v>22.68</v>
      </c>
    </row>
    <row r="3315" spans="1:6" ht="30">
      <c r="A3315" s="414">
        <v>92313</v>
      </c>
      <c r="B3315" s="415" t="s">
        <v>12817</v>
      </c>
      <c r="C3315" s="416" t="s">
        <v>5390</v>
      </c>
      <c r="D3315" s="417">
        <v>24</v>
      </c>
      <c r="E3315" s="417">
        <v>8.33</v>
      </c>
      <c r="F3315" s="417">
        <v>32.33</v>
      </c>
    </row>
    <row r="3316" spans="1:6" ht="30">
      <c r="A3316" s="414">
        <v>92314</v>
      </c>
      <c r="B3316" s="415" t="s">
        <v>12818</v>
      </c>
      <c r="C3316" s="416" t="s">
        <v>5390</v>
      </c>
      <c r="D3316" s="417">
        <v>5.08</v>
      </c>
      <c r="E3316" s="417">
        <v>4.33</v>
      </c>
      <c r="F3316" s="417">
        <v>9.41</v>
      </c>
    </row>
    <row r="3317" spans="1:6" ht="30">
      <c r="A3317" s="414">
        <v>92315</v>
      </c>
      <c r="B3317" s="415" t="s">
        <v>12819</v>
      </c>
      <c r="C3317" s="416" t="s">
        <v>5390</v>
      </c>
      <c r="D3317" s="417">
        <v>8.4599999999999991</v>
      </c>
      <c r="E3317" s="417">
        <v>4.99</v>
      </c>
      <c r="F3317" s="417">
        <v>13.45</v>
      </c>
    </row>
    <row r="3318" spans="1:6" ht="30">
      <c r="A3318" s="414">
        <v>92316</v>
      </c>
      <c r="B3318" s="415" t="s">
        <v>12820</v>
      </c>
      <c r="C3318" s="416" t="s">
        <v>5390</v>
      </c>
      <c r="D3318" s="417">
        <v>14.470000000000002</v>
      </c>
      <c r="E3318" s="417">
        <v>5.56</v>
      </c>
      <c r="F3318" s="417">
        <v>20.03</v>
      </c>
    </row>
    <row r="3319" spans="1:6" ht="30">
      <c r="A3319" s="414">
        <v>92317</v>
      </c>
      <c r="B3319" s="415" t="s">
        <v>12821</v>
      </c>
      <c r="C3319" s="416" t="s">
        <v>5390</v>
      </c>
      <c r="D3319" s="417">
        <v>10.97</v>
      </c>
      <c r="E3319" s="417">
        <v>8.65</v>
      </c>
      <c r="F3319" s="417">
        <v>19.62</v>
      </c>
    </row>
    <row r="3320" spans="1:6" ht="30">
      <c r="A3320" s="414">
        <v>92318</v>
      </c>
      <c r="B3320" s="415" t="s">
        <v>12822</v>
      </c>
      <c r="C3320" s="416" t="s">
        <v>5390</v>
      </c>
      <c r="D3320" s="417">
        <v>19.97</v>
      </c>
      <c r="E3320" s="417">
        <v>9.9700000000000006</v>
      </c>
      <c r="F3320" s="417">
        <v>29.94</v>
      </c>
    </row>
    <row r="3321" spans="1:6" ht="30">
      <c r="A3321" s="414">
        <v>92319</v>
      </c>
      <c r="B3321" s="415" t="s">
        <v>12823</v>
      </c>
      <c r="C3321" s="416" t="s">
        <v>5390</v>
      </c>
      <c r="D3321" s="417">
        <v>30.369999999999997</v>
      </c>
      <c r="E3321" s="417">
        <v>11.11</v>
      </c>
      <c r="F3321" s="417">
        <v>41.48</v>
      </c>
    </row>
    <row r="3322" spans="1:6" ht="45">
      <c r="A3322" s="414">
        <v>93074</v>
      </c>
      <c r="B3322" s="415" t="s">
        <v>12854</v>
      </c>
      <c r="C3322" s="416" t="s">
        <v>5390</v>
      </c>
      <c r="D3322" s="417">
        <v>7.9700000000000006</v>
      </c>
      <c r="E3322" s="417">
        <v>6.5</v>
      </c>
      <c r="F3322" s="417">
        <v>14.47</v>
      </c>
    </row>
    <row r="3323" spans="1:6" ht="45">
      <c r="A3323" s="414">
        <v>93076</v>
      </c>
      <c r="B3323" s="415" t="s">
        <v>12856</v>
      </c>
      <c r="C3323" s="416" t="s">
        <v>5390</v>
      </c>
      <c r="D3323" s="417">
        <v>14.919999999999998</v>
      </c>
      <c r="E3323" s="417">
        <v>7.48</v>
      </c>
      <c r="F3323" s="417">
        <v>22.4</v>
      </c>
    </row>
    <row r="3324" spans="1:6" ht="45">
      <c r="A3324" s="414">
        <v>93079</v>
      </c>
      <c r="B3324" s="415" t="s">
        <v>12859</v>
      </c>
      <c r="C3324" s="416" t="s">
        <v>5390</v>
      </c>
      <c r="D3324" s="417">
        <v>22.29</v>
      </c>
      <c r="E3324" s="417">
        <v>8.33</v>
      </c>
      <c r="F3324" s="417">
        <v>30.62</v>
      </c>
    </row>
    <row r="3325" spans="1:6" ht="30">
      <c r="A3325" s="414">
        <v>93080</v>
      </c>
      <c r="B3325" s="415" t="s">
        <v>12860</v>
      </c>
      <c r="C3325" s="416" t="s">
        <v>5390</v>
      </c>
      <c r="D3325" s="417">
        <v>5.1099999999999994</v>
      </c>
      <c r="E3325" s="417">
        <v>4.33</v>
      </c>
      <c r="F3325" s="417">
        <v>9.44</v>
      </c>
    </row>
    <row r="3326" spans="1:6" ht="30">
      <c r="A3326" s="414">
        <v>93084</v>
      </c>
      <c r="B3326" s="415" t="s">
        <v>12864</v>
      </c>
      <c r="C3326" s="416" t="s">
        <v>5390</v>
      </c>
      <c r="D3326" s="417">
        <v>9.73</v>
      </c>
      <c r="E3326" s="417">
        <v>4.99</v>
      </c>
      <c r="F3326" s="417">
        <v>14.72</v>
      </c>
    </row>
    <row r="3327" spans="1:6" ht="30">
      <c r="A3327" s="414">
        <v>93090</v>
      </c>
      <c r="B3327" s="415" t="s">
        <v>12870</v>
      </c>
      <c r="C3327" s="416" t="s">
        <v>5390</v>
      </c>
      <c r="D3327" s="417">
        <v>14.470000000000002</v>
      </c>
      <c r="E3327" s="417">
        <v>5.56</v>
      </c>
      <c r="F3327" s="417">
        <v>20.03</v>
      </c>
    </row>
    <row r="3328" spans="1:6" ht="45">
      <c r="A3328" s="414">
        <v>93085</v>
      </c>
      <c r="B3328" s="415" t="s">
        <v>12865</v>
      </c>
      <c r="C3328" s="416" t="s">
        <v>5390</v>
      </c>
      <c r="D3328" s="417">
        <v>9.2199999999999989</v>
      </c>
      <c r="E3328" s="417">
        <v>6.98</v>
      </c>
      <c r="F3328" s="417">
        <v>16.2</v>
      </c>
    </row>
    <row r="3329" spans="1:6" ht="45">
      <c r="A3329" s="414">
        <v>93091</v>
      </c>
      <c r="B3329" s="415" t="s">
        <v>12871</v>
      </c>
      <c r="C3329" s="416" t="s">
        <v>5390</v>
      </c>
      <c r="D3329" s="417">
        <v>12.059999999999999</v>
      </c>
      <c r="E3329" s="417">
        <v>5.28</v>
      </c>
      <c r="F3329" s="417">
        <v>17.34</v>
      </c>
    </row>
    <row r="3330" spans="1:6" ht="30">
      <c r="A3330" s="414">
        <v>93083</v>
      </c>
      <c r="B3330" s="415" t="s">
        <v>12863</v>
      </c>
      <c r="C3330" s="416" t="s">
        <v>5390</v>
      </c>
      <c r="D3330" s="417">
        <v>430.75</v>
      </c>
      <c r="E3330" s="417">
        <v>4.3099999999999996</v>
      </c>
      <c r="F3330" s="417">
        <v>435.06</v>
      </c>
    </row>
    <row r="3331" spans="1:6" ht="30">
      <c r="A3331" s="414">
        <v>93086</v>
      </c>
      <c r="B3331" s="415" t="s">
        <v>12866</v>
      </c>
      <c r="C3331" s="416" t="s">
        <v>5390</v>
      </c>
      <c r="D3331" s="417">
        <v>500.09999999999997</v>
      </c>
      <c r="E3331" s="417">
        <v>4.97</v>
      </c>
      <c r="F3331" s="417">
        <v>505.07</v>
      </c>
    </row>
    <row r="3332" spans="1:6" ht="30">
      <c r="A3332" s="414">
        <v>93092</v>
      </c>
      <c r="B3332" s="415" t="s">
        <v>12872</v>
      </c>
      <c r="C3332" s="416" t="s">
        <v>5390</v>
      </c>
      <c r="D3332" s="417">
        <v>549.65000000000009</v>
      </c>
      <c r="E3332" s="417">
        <v>5.54</v>
      </c>
      <c r="F3332" s="417">
        <v>555.19000000000005</v>
      </c>
    </row>
    <row r="3333" spans="1:6">
      <c r="A3333" s="409"/>
      <c r="B3333" s="413" t="s">
        <v>11535</v>
      </c>
      <c r="C3333" s="411"/>
      <c r="D3333" s="418"/>
      <c r="E3333" s="418"/>
      <c r="F3333" s="418"/>
    </row>
    <row r="3334" spans="1:6" ht="30">
      <c r="A3334" s="414">
        <v>92326</v>
      </c>
      <c r="B3334" s="415" t="s">
        <v>12824</v>
      </c>
      <c r="C3334" s="416" t="s">
        <v>5390</v>
      </c>
      <c r="D3334" s="417">
        <v>8.0800000000000018</v>
      </c>
      <c r="E3334" s="417">
        <v>6.72</v>
      </c>
      <c r="F3334" s="417">
        <v>14.8</v>
      </c>
    </row>
    <row r="3335" spans="1:6" ht="30">
      <c r="A3335" s="414">
        <v>92327</v>
      </c>
      <c r="B3335" s="415" t="s">
        <v>12825</v>
      </c>
      <c r="C3335" s="416" t="s">
        <v>5390</v>
      </c>
      <c r="D3335" s="417">
        <v>16.11</v>
      </c>
      <c r="E3335" s="417">
        <v>10.16</v>
      </c>
      <c r="F3335" s="417">
        <v>26.27</v>
      </c>
    </row>
    <row r="3336" spans="1:6" ht="30">
      <c r="A3336" s="414">
        <v>92328</v>
      </c>
      <c r="B3336" s="415" t="s">
        <v>12826</v>
      </c>
      <c r="C3336" s="416" t="s">
        <v>5390</v>
      </c>
      <c r="D3336" s="417">
        <v>25.65</v>
      </c>
      <c r="E3336" s="417">
        <v>13.1</v>
      </c>
      <c r="F3336" s="417">
        <v>38.75</v>
      </c>
    </row>
    <row r="3337" spans="1:6" ht="30">
      <c r="A3337" s="455">
        <v>103805</v>
      </c>
      <c r="B3337" s="456" t="s">
        <v>12989</v>
      </c>
      <c r="C3337" s="457" t="s">
        <v>5390</v>
      </c>
      <c r="D3337" s="458">
        <v>9.39</v>
      </c>
      <c r="E3337" s="458">
        <v>10.57</v>
      </c>
      <c r="F3337" s="458">
        <v>19.96</v>
      </c>
    </row>
    <row r="3338" spans="1:6" ht="30">
      <c r="A3338" s="455">
        <v>103808</v>
      </c>
      <c r="B3338" s="456" t="s">
        <v>12992</v>
      </c>
      <c r="C3338" s="457" t="s">
        <v>5390</v>
      </c>
      <c r="D3338" s="458">
        <v>18.84</v>
      </c>
      <c r="E3338" s="458">
        <v>18.09</v>
      </c>
      <c r="F3338" s="458">
        <v>36.93</v>
      </c>
    </row>
    <row r="3339" spans="1:6" ht="30">
      <c r="A3339" s="455">
        <v>103812</v>
      </c>
      <c r="B3339" s="456" t="s">
        <v>12996</v>
      </c>
      <c r="C3339" s="457" t="s">
        <v>5390</v>
      </c>
      <c r="D3339" s="458">
        <v>29.6</v>
      </c>
      <c r="E3339" s="458">
        <v>24.53</v>
      </c>
      <c r="F3339" s="458">
        <v>54.13</v>
      </c>
    </row>
    <row r="3340" spans="1:6" ht="30">
      <c r="A3340" s="455">
        <v>103838</v>
      </c>
      <c r="B3340" s="456" t="s">
        <v>13019</v>
      </c>
      <c r="C3340" s="457" t="s">
        <v>5390</v>
      </c>
      <c r="D3340" s="458">
        <v>9.19</v>
      </c>
      <c r="E3340" s="458">
        <v>9.94</v>
      </c>
      <c r="F3340" s="458">
        <v>19.13</v>
      </c>
    </row>
    <row r="3341" spans="1:6" ht="30">
      <c r="A3341" s="455">
        <v>103841</v>
      </c>
      <c r="B3341" s="456" t="s">
        <v>13022</v>
      </c>
      <c r="C3341" s="457" t="s">
        <v>5390</v>
      </c>
      <c r="D3341" s="458">
        <v>17.18</v>
      </c>
      <c r="E3341" s="458">
        <v>13.23</v>
      </c>
      <c r="F3341" s="458">
        <v>30.41</v>
      </c>
    </row>
    <row r="3342" spans="1:6" ht="30">
      <c r="A3342" s="455">
        <v>103845</v>
      </c>
      <c r="B3342" s="456" t="s">
        <v>13026</v>
      </c>
      <c r="C3342" s="457" t="s">
        <v>5390</v>
      </c>
      <c r="D3342" s="458">
        <v>26.669999999999998</v>
      </c>
      <c r="E3342" s="458">
        <v>16.05</v>
      </c>
      <c r="F3342" s="458">
        <v>42.72</v>
      </c>
    </row>
    <row r="3343" spans="1:6" ht="30">
      <c r="A3343" s="455">
        <v>103874</v>
      </c>
      <c r="B3343" s="456" t="s">
        <v>13049</v>
      </c>
      <c r="C3343" s="457" t="s">
        <v>5390</v>
      </c>
      <c r="D3343" s="458">
        <v>9.35</v>
      </c>
      <c r="E3343" s="458">
        <v>10.69</v>
      </c>
      <c r="F3343" s="458">
        <v>20.04</v>
      </c>
    </row>
    <row r="3344" spans="1:6" ht="30">
      <c r="A3344" s="455">
        <v>103877</v>
      </c>
      <c r="B3344" s="456" t="s">
        <v>13052</v>
      </c>
      <c r="C3344" s="457" t="s">
        <v>5390</v>
      </c>
      <c r="D3344" s="458">
        <v>16.880000000000003</v>
      </c>
      <c r="E3344" s="458">
        <v>12.58</v>
      </c>
      <c r="F3344" s="458">
        <v>29.46</v>
      </c>
    </row>
    <row r="3345" spans="1:6" ht="30">
      <c r="A3345" s="455">
        <v>103881</v>
      </c>
      <c r="B3345" s="456" t="s">
        <v>13056</v>
      </c>
      <c r="C3345" s="457" t="s">
        <v>5390</v>
      </c>
      <c r="D3345" s="458">
        <v>25.97</v>
      </c>
      <c r="E3345" s="458">
        <v>14.22</v>
      </c>
      <c r="F3345" s="458">
        <v>40.19</v>
      </c>
    </row>
    <row r="3346" spans="1:6" ht="30">
      <c r="A3346" s="414">
        <v>92329</v>
      </c>
      <c r="B3346" s="415" t="s">
        <v>12827</v>
      </c>
      <c r="C3346" s="416" t="s">
        <v>5390</v>
      </c>
      <c r="D3346" s="417">
        <v>5.1399999999999988</v>
      </c>
      <c r="E3346" s="417">
        <v>4.4800000000000004</v>
      </c>
      <c r="F3346" s="417">
        <v>9.6199999999999992</v>
      </c>
    </row>
    <row r="3347" spans="1:6" ht="30">
      <c r="A3347" s="414">
        <v>92330</v>
      </c>
      <c r="B3347" s="415" t="s">
        <v>12828</v>
      </c>
      <c r="C3347" s="416" t="s">
        <v>5390</v>
      </c>
      <c r="D3347" s="417">
        <v>9.0799999999999983</v>
      </c>
      <c r="E3347" s="417">
        <v>6.78</v>
      </c>
      <c r="F3347" s="417">
        <v>15.86</v>
      </c>
    </row>
    <row r="3348" spans="1:6" ht="30">
      <c r="A3348" s="414">
        <v>92331</v>
      </c>
      <c r="B3348" s="415" t="s">
        <v>12829</v>
      </c>
      <c r="C3348" s="416" t="s">
        <v>5390</v>
      </c>
      <c r="D3348" s="417">
        <v>15.599999999999998</v>
      </c>
      <c r="E3348" s="417">
        <v>8.73</v>
      </c>
      <c r="F3348" s="417">
        <v>24.33</v>
      </c>
    </row>
    <row r="3349" spans="1:6" ht="30">
      <c r="A3349" s="414">
        <v>92332</v>
      </c>
      <c r="B3349" s="415" t="s">
        <v>12830</v>
      </c>
      <c r="C3349" s="416" t="s">
        <v>5390</v>
      </c>
      <c r="D3349" s="417">
        <v>11.06</v>
      </c>
      <c r="E3349" s="417">
        <v>8.9700000000000006</v>
      </c>
      <c r="F3349" s="417">
        <v>20.03</v>
      </c>
    </row>
    <row r="3350" spans="1:6" ht="30">
      <c r="A3350" s="414">
        <v>92333</v>
      </c>
      <c r="B3350" s="415" t="s">
        <v>12831</v>
      </c>
      <c r="C3350" s="416" t="s">
        <v>5390</v>
      </c>
      <c r="D3350" s="417">
        <v>21.200000000000003</v>
      </c>
      <c r="E3350" s="417">
        <v>13.54</v>
      </c>
      <c r="F3350" s="417">
        <v>34.74</v>
      </c>
    </row>
    <row r="3351" spans="1:6" ht="30">
      <c r="A3351" s="414">
        <v>92334</v>
      </c>
      <c r="B3351" s="415" t="s">
        <v>12832</v>
      </c>
      <c r="C3351" s="416" t="s">
        <v>5390</v>
      </c>
      <c r="D3351" s="417">
        <v>32.549999999999997</v>
      </c>
      <c r="E3351" s="417">
        <v>17.48</v>
      </c>
      <c r="F3351" s="417">
        <v>50.03</v>
      </c>
    </row>
    <row r="3352" spans="1:6" ht="45">
      <c r="A3352" s="414">
        <v>93097</v>
      </c>
      <c r="B3352" s="415" t="s">
        <v>12875</v>
      </c>
      <c r="C3352" s="416" t="s">
        <v>5390</v>
      </c>
      <c r="D3352" s="417">
        <v>8.0599999999999987</v>
      </c>
      <c r="E3352" s="417">
        <v>6.72</v>
      </c>
      <c r="F3352" s="417">
        <v>14.78</v>
      </c>
    </row>
    <row r="3353" spans="1:6" ht="45">
      <c r="A3353" s="414">
        <v>93099</v>
      </c>
      <c r="B3353" s="415" t="s">
        <v>12877</v>
      </c>
      <c r="C3353" s="416" t="s">
        <v>5390</v>
      </c>
      <c r="D3353" s="417">
        <v>15.829999999999998</v>
      </c>
      <c r="E3353" s="417">
        <v>10.16</v>
      </c>
      <c r="F3353" s="417">
        <v>25.99</v>
      </c>
    </row>
    <row r="3354" spans="1:6" ht="45">
      <c r="A3354" s="414">
        <v>93102</v>
      </c>
      <c r="B3354" s="415" t="s">
        <v>12880</v>
      </c>
      <c r="C3354" s="416" t="s">
        <v>5390</v>
      </c>
      <c r="D3354" s="417">
        <v>23.939999999999998</v>
      </c>
      <c r="E3354" s="417">
        <v>13.1</v>
      </c>
      <c r="F3354" s="417">
        <v>37.04</v>
      </c>
    </row>
    <row r="3355" spans="1:6" ht="30">
      <c r="A3355" s="455">
        <v>103806</v>
      </c>
      <c r="B3355" s="456" t="s">
        <v>12990</v>
      </c>
      <c r="C3355" s="457" t="s">
        <v>5390</v>
      </c>
      <c r="D3355" s="458">
        <v>9.36</v>
      </c>
      <c r="E3355" s="458">
        <v>10.57</v>
      </c>
      <c r="F3355" s="458">
        <v>19.93</v>
      </c>
    </row>
    <row r="3356" spans="1:6" ht="30">
      <c r="A3356" s="455">
        <v>103809</v>
      </c>
      <c r="B3356" s="456" t="s">
        <v>12993</v>
      </c>
      <c r="C3356" s="457" t="s">
        <v>5390</v>
      </c>
      <c r="D3356" s="458">
        <v>18.559999999999999</v>
      </c>
      <c r="E3356" s="458">
        <v>18.09</v>
      </c>
      <c r="F3356" s="458">
        <v>36.65</v>
      </c>
    </row>
    <row r="3357" spans="1:6" ht="30">
      <c r="A3357" s="455">
        <v>103813</v>
      </c>
      <c r="B3357" s="456" t="s">
        <v>12997</v>
      </c>
      <c r="C3357" s="457" t="s">
        <v>5390</v>
      </c>
      <c r="D3357" s="458">
        <v>27.89</v>
      </c>
      <c r="E3357" s="458">
        <v>24.53</v>
      </c>
      <c r="F3357" s="458">
        <v>52.42</v>
      </c>
    </row>
    <row r="3358" spans="1:6" ht="30">
      <c r="A3358" s="455">
        <v>103839</v>
      </c>
      <c r="B3358" s="456" t="s">
        <v>13020</v>
      </c>
      <c r="C3358" s="457" t="s">
        <v>5390</v>
      </c>
      <c r="D3358" s="458">
        <v>9.1600000000000019</v>
      </c>
      <c r="E3358" s="458">
        <v>9.94</v>
      </c>
      <c r="F3358" s="458">
        <v>19.100000000000001</v>
      </c>
    </row>
    <row r="3359" spans="1:6" ht="30">
      <c r="A3359" s="455">
        <v>103842</v>
      </c>
      <c r="B3359" s="456" t="s">
        <v>13023</v>
      </c>
      <c r="C3359" s="457" t="s">
        <v>5390</v>
      </c>
      <c r="D3359" s="458">
        <v>16.899999999999999</v>
      </c>
      <c r="E3359" s="458">
        <v>13.23</v>
      </c>
      <c r="F3359" s="458">
        <v>30.13</v>
      </c>
    </row>
    <row r="3360" spans="1:6" ht="30">
      <c r="A3360" s="455">
        <v>103846</v>
      </c>
      <c r="B3360" s="456" t="s">
        <v>13027</v>
      </c>
      <c r="C3360" s="457" t="s">
        <v>5390</v>
      </c>
      <c r="D3360" s="458">
        <v>24.959999999999997</v>
      </c>
      <c r="E3360" s="458">
        <v>16.05</v>
      </c>
      <c r="F3360" s="458">
        <v>41.01</v>
      </c>
    </row>
    <row r="3361" spans="1:6" ht="45">
      <c r="A3361" s="455">
        <v>103875</v>
      </c>
      <c r="B3361" s="456" t="s">
        <v>13050</v>
      </c>
      <c r="C3361" s="457" t="s">
        <v>5390</v>
      </c>
      <c r="D3361" s="458">
        <v>9.3200000000000021</v>
      </c>
      <c r="E3361" s="458">
        <v>10.69</v>
      </c>
      <c r="F3361" s="458">
        <v>20.010000000000002</v>
      </c>
    </row>
    <row r="3362" spans="1:6" ht="45">
      <c r="A3362" s="455">
        <v>103878</v>
      </c>
      <c r="B3362" s="456" t="s">
        <v>13053</v>
      </c>
      <c r="C3362" s="457" t="s">
        <v>5390</v>
      </c>
      <c r="D3362" s="458">
        <v>16.600000000000001</v>
      </c>
      <c r="E3362" s="458">
        <v>12.58</v>
      </c>
      <c r="F3362" s="458">
        <v>29.18</v>
      </c>
    </row>
    <row r="3363" spans="1:6" ht="45">
      <c r="A3363" s="455">
        <v>103882</v>
      </c>
      <c r="B3363" s="456" t="s">
        <v>13057</v>
      </c>
      <c r="C3363" s="457" t="s">
        <v>5390</v>
      </c>
      <c r="D3363" s="458">
        <v>24.259999999999998</v>
      </c>
      <c r="E3363" s="458">
        <v>14.22</v>
      </c>
      <c r="F3363" s="458">
        <v>38.479999999999997</v>
      </c>
    </row>
    <row r="3364" spans="1:6" ht="30">
      <c r="A3364" s="414">
        <v>93103</v>
      </c>
      <c r="B3364" s="415" t="s">
        <v>12881</v>
      </c>
      <c r="C3364" s="416" t="s">
        <v>5390</v>
      </c>
      <c r="D3364" s="417">
        <v>5.17</v>
      </c>
      <c r="E3364" s="417">
        <v>4.4800000000000004</v>
      </c>
      <c r="F3364" s="417">
        <v>9.65</v>
      </c>
    </row>
    <row r="3365" spans="1:6" ht="30">
      <c r="A3365" s="414">
        <v>93107</v>
      </c>
      <c r="B3365" s="415" t="s">
        <v>12885</v>
      </c>
      <c r="C3365" s="416" t="s">
        <v>5390</v>
      </c>
      <c r="D3365" s="417">
        <v>10.349999999999998</v>
      </c>
      <c r="E3365" s="417">
        <v>6.78</v>
      </c>
      <c r="F3365" s="417">
        <v>17.13</v>
      </c>
    </row>
    <row r="3366" spans="1:6" ht="30">
      <c r="A3366" s="414">
        <v>93113</v>
      </c>
      <c r="B3366" s="415" t="s">
        <v>12891</v>
      </c>
      <c r="C3366" s="416" t="s">
        <v>5390</v>
      </c>
      <c r="D3366" s="417">
        <v>15.599999999999998</v>
      </c>
      <c r="E3366" s="417">
        <v>8.73</v>
      </c>
      <c r="F3366" s="417">
        <v>24.33</v>
      </c>
    </row>
    <row r="3367" spans="1:6" ht="30">
      <c r="A3367" s="455">
        <v>103815</v>
      </c>
      <c r="B3367" s="456" t="s">
        <v>12999</v>
      </c>
      <c r="C3367" s="457" t="s">
        <v>5390</v>
      </c>
      <c r="D3367" s="458">
        <v>6.06</v>
      </c>
      <c r="E3367" s="458">
        <v>7.05</v>
      </c>
      <c r="F3367" s="458">
        <v>13.11</v>
      </c>
    </row>
    <row r="3368" spans="1:6" ht="30">
      <c r="A3368" s="455">
        <v>103820</v>
      </c>
      <c r="B3368" s="456" t="s">
        <v>13004</v>
      </c>
      <c r="C3368" s="457" t="s">
        <v>5390</v>
      </c>
      <c r="D3368" s="458">
        <v>12.22</v>
      </c>
      <c r="E3368" s="458">
        <v>12.06</v>
      </c>
      <c r="F3368" s="458">
        <v>24.28</v>
      </c>
    </row>
    <row r="3369" spans="1:6" ht="30">
      <c r="A3369" s="455">
        <v>103827</v>
      </c>
      <c r="B3369" s="456" t="s">
        <v>13011</v>
      </c>
      <c r="C3369" s="457" t="s">
        <v>5390</v>
      </c>
      <c r="D3369" s="458">
        <v>17.829999999999998</v>
      </c>
      <c r="E3369" s="458">
        <v>16.350000000000001</v>
      </c>
      <c r="F3369" s="458">
        <v>34.18</v>
      </c>
    </row>
    <row r="3370" spans="1:6" ht="30">
      <c r="A3370" s="455">
        <v>103848</v>
      </c>
      <c r="B3370" s="456" t="s">
        <v>13029</v>
      </c>
      <c r="C3370" s="457" t="s">
        <v>5390</v>
      </c>
      <c r="D3370" s="458">
        <v>5.910000000000001</v>
      </c>
      <c r="E3370" s="458">
        <v>6.64</v>
      </c>
      <c r="F3370" s="458">
        <v>12.55</v>
      </c>
    </row>
    <row r="3371" spans="1:6" ht="30">
      <c r="A3371" s="455">
        <v>103853</v>
      </c>
      <c r="B3371" s="456" t="s">
        <v>13034</v>
      </c>
      <c r="C3371" s="457" t="s">
        <v>5390</v>
      </c>
      <c r="D3371" s="458">
        <v>11.08</v>
      </c>
      <c r="E3371" s="458">
        <v>8.83</v>
      </c>
      <c r="F3371" s="458">
        <v>19.91</v>
      </c>
    </row>
    <row r="3372" spans="1:6" ht="30">
      <c r="A3372" s="455">
        <v>103860</v>
      </c>
      <c r="B3372" s="456" t="s">
        <v>13041</v>
      </c>
      <c r="C3372" s="457" t="s">
        <v>5390</v>
      </c>
      <c r="D3372" s="458">
        <v>16.279999999999998</v>
      </c>
      <c r="E3372" s="458">
        <v>10.71</v>
      </c>
      <c r="F3372" s="458">
        <v>26.99</v>
      </c>
    </row>
    <row r="3373" spans="1:6" ht="30">
      <c r="A3373" s="455">
        <v>103884</v>
      </c>
      <c r="B3373" s="456" t="s">
        <v>13059</v>
      </c>
      <c r="C3373" s="457" t="s">
        <v>5390</v>
      </c>
      <c r="D3373" s="458">
        <v>6.0200000000000005</v>
      </c>
      <c r="E3373" s="458">
        <v>7.12</v>
      </c>
      <c r="F3373" s="458">
        <v>13.14</v>
      </c>
    </row>
    <row r="3374" spans="1:6" ht="30">
      <c r="A3374" s="455">
        <v>103889</v>
      </c>
      <c r="B3374" s="456" t="s">
        <v>13064</v>
      </c>
      <c r="C3374" s="457" t="s">
        <v>5390</v>
      </c>
      <c r="D3374" s="458">
        <v>10.87</v>
      </c>
      <c r="E3374" s="458">
        <v>8.3800000000000008</v>
      </c>
      <c r="F3374" s="458">
        <v>19.25</v>
      </c>
    </row>
    <row r="3375" spans="1:6" ht="30">
      <c r="A3375" s="455">
        <v>103896</v>
      </c>
      <c r="B3375" s="456" t="s">
        <v>13071</v>
      </c>
      <c r="C3375" s="457" t="s">
        <v>5390</v>
      </c>
      <c r="D3375" s="458">
        <v>15.78</v>
      </c>
      <c r="E3375" s="458">
        <v>9.49</v>
      </c>
      <c r="F3375" s="458">
        <v>25.27</v>
      </c>
    </row>
    <row r="3376" spans="1:6" ht="30">
      <c r="A3376" s="455">
        <v>103814</v>
      </c>
      <c r="B3376" s="456" t="s">
        <v>12998</v>
      </c>
      <c r="C3376" s="457" t="s">
        <v>5390</v>
      </c>
      <c r="D3376" s="458">
        <v>6.03</v>
      </c>
      <c r="E3376" s="458">
        <v>7.05</v>
      </c>
      <c r="F3376" s="458">
        <v>13.08</v>
      </c>
    </row>
    <row r="3377" spans="1:6" ht="30">
      <c r="A3377" s="455">
        <v>103819</v>
      </c>
      <c r="B3377" s="456" t="s">
        <v>13003</v>
      </c>
      <c r="C3377" s="457" t="s">
        <v>5390</v>
      </c>
      <c r="D3377" s="458">
        <v>10.930000000000001</v>
      </c>
      <c r="E3377" s="458">
        <v>12.08</v>
      </c>
      <c r="F3377" s="458">
        <v>23.01</v>
      </c>
    </row>
    <row r="3378" spans="1:6" ht="30">
      <c r="A3378" s="455">
        <v>103826</v>
      </c>
      <c r="B3378" s="456" t="s">
        <v>13010</v>
      </c>
      <c r="C3378" s="457" t="s">
        <v>5390</v>
      </c>
      <c r="D3378" s="458">
        <v>17.829999999999998</v>
      </c>
      <c r="E3378" s="458">
        <v>16.350000000000001</v>
      </c>
      <c r="F3378" s="458">
        <v>34.18</v>
      </c>
    </row>
    <row r="3379" spans="1:6" ht="30">
      <c r="A3379" s="455">
        <v>103847</v>
      </c>
      <c r="B3379" s="456" t="s">
        <v>13028</v>
      </c>
      <c r="C3379" s="457" t="s">
        <v>5390</v>
      </c>
      <c r="D3379" s="458">
        <v>5.88</v>
      </c>
      <c r="E3379" s="458">
        <v>6.64</v>
      </c>
      <c r="F3379" s="458">
        <v>12.52</v>
      </c>
    </row>
    <row r="3380" spans="1:6" ht="30">
      <c r="A3380" s="455">
        <v>103852</v>
      </c>
      <c r="B3380" s="456" t="s">
        <v>13033</v>
      </c>
      <c r="C3380" s="457" t="s">
        <v>5390</v>
      </c>
      <c r="D3380" s="458">
        <v>9.81</v>
      </c>
      <c r="E3380" s="458">
        <v>8.83</v>
      </c>
      <c r="F3380" s="458">
        <v>18.64</v>
      </c>
    </row>
    <row r="3381" spans="1:6" ht="30">
      <c r="A3381" s="455">
        <v>103859</v>
      </c>
      <c r="B3381" s="456" t="s">
        <v>13040</v>
      </c>
      <c r="C3381" s="457" t="s">
        <v>5390</v>
      </c>
      <c r="D3381" s="458">
        <v>16.279999999999998</v>
      </c>
      <c r="E3381" s="458">
        <v>10.71</v>
      </c>
      <c r="F3381" s="458">
        <v>26.99</v>
      </c>
    </row>
    <row r="3382" spans="1:6" ht="30">
      <c r="A3382" s="455">
        <v>103883</v>
      </c>
      <c r="B3382" s="456" t="s">
        <v>13058</v>
      </c>
      <c r="C3382" s="457" t="s">
        <v>5390</v>
      </c>
      <c r="D3382" s="458">
        <v>5.9899999999999993</v>
      </c>
      <c r="E3382" s="458">
        <v>7.12</v>
      </c>
      <c r="F3382" s="458">
        <v>13.11</v>
      </c>
    </row>
    <row r="3383" spans="1:6" ht="30">
      <c r="A3383" s="455">
        <v>103888</v>
      </c>
      <c r="B3383" s="456" t="s">
        <v>13063</v>
      </c>
      <c r="C3383" s="457" t="s">
        <v>5390</v>
      </c>
      <c r="D3383" s="458">
        <v>9.6</v>
      </c>
      <c r="E3383" s="458">
        <v>8.3800000000000008</v>
      </c>
      <c r="F3383" s="458">
        <v>17.98</v>
      </c>
    </row>
    <row r="3384" spans="1:6" ht="30">
      <c r="A3384" s="455">
        <v>103895</v>
      </c>
      <c r="B3384" s="456" t="s">
        <v>13070</v>
      </c>
      <c r="C3384" s="457" t="s">
        <v>5390</v>
      </c>
      <c r="D3384" s="458">
        <v>15.78</v>
      </c>
      <c r="E3384" s="458">
        <v>9.49</v>
      </c>
      <c r="F3384" s="458">
        <v>25.27</v>
      </c>
    </row>
    <row r="3385" spans="1:6" ht="30">
      <c r="A3385" s="414">
        <v>93106</v>
      </c>
      <c r="B3385" s="415" t="s">
        <v>12884</v>
      </c>
      <c r="C3385" s="416" t="s">
        <v>5390</v>
      </c>
      <c r="D3385" s="417">
        <v>430.82</v>
      </c>
      <c r="E3385" s="417">
        <v>4.45</v>
      </c>
      <c r="F3385" s="417">
        <v>435.27</v>
      </c>
    </row>
    <row r="3386" spans="1:6" ht="30">
      <c r="A3386" s="414">
        <v>93109</v>
      </c>
      <c r="B3386" s="415" t="s">
        <v>12887</v>
      </c>
      <c r="C3386" s="416" t="s">
        <v>5390</v>
      </c>
      <c r="D3386" s="417">
        <v>500.72</v>
      </c>
      <c r="E3386" s="417">
        <v>6.76</v>
      </c>
      <c r="F3386" s="417">
        <v>507.48</v>
      </c>
    </row>
    <row r="3387" spans="1:6" ht="30">
      <c r="A3387" s="414">
        <v>93116</v>
      </c>
      <c r="B3387" s="415" t="s">
        <v>12894</v>
      </c>
      <c r="C3387" s="416" t="s">
        <v>5390</v>
      </c>
      <c r="D3387" s="417">
        <v>550.78</v>
      </c>
      <c r="E3387" s="417">
        <v>8.7100000000000009</v>
      </c>
      <c r="F3387" s="417">
        <v>559.49</v>
      </c>
    </row>
    <row r="3388" spans="1:6" ht="30">
      <c r="A3388" s="455">
        <v>103817</v>
      </c>
      <c r="B3388" s="456" t="s">
        <v>13001</v>
      </c>
      <c r="C3388" s="457" t="s">
        <v>5390</v>
      </c>
      <c r="D3388" s="458">
        <v>431.72</v>
      </c>
      <c r="E3388" s="458">
        <v>7.01</v>
      </c>
      <c r="F3388" s="458">
        <v>438.73</v>
      </c>
    </row>
    <row r="3389" spans="1:6" ht="30">
      <c r="A3389" s="455">
        <v>103821</v>
      </c>
      <c r="B3389" s="456" t="s">
        <v>13005</v>
      </c>
      <c r="C3389" s="457" t="s">
        <v>5390</v>
      </c>
      <c r="D3389" s="458">
        <v>502.6</v>
      </c>
      <c r="E3389" s="458">
        <v>12.03</v>
      </c>
      <c r="F3389" s="458">
        <v>514.63</v>
      </c>
    </row>
    <row r="3390" spans="1:6" ht="30">
      <c r="A3390" s="455">
        <v>103829</v>
      </c>
      <c r="B3390" s="456" t="s">
        <v>13013</v>
      </c>
      <c r="C3390" s="457" t="s">
        <v>5390</v>
      </c>
      <c r="D3390" s="458">
        <v>553.02</v>
      </c>
      <c r="E3390" s="458">
        <v>16.32</v>
      </c>
      <c r="F3390" s="458">
        <v>569.34</v>
      </c>
    </row>
    <row r="3391" spans="1:6" ht="30">
      <c r="A3391" s="455">
        <v>103850</v>
      </c>
      <c r="B3391" s="456" t="s">
        <v>13031</v>
      </c>
      <c r="C3391" s="457" t="s">
        <v>5390</v>
      </c>
      <c r="D3391" s="458">
        <v>431.57</v>
      </c>
      <c r="E3391" s="458">
        <v>6.6</v>
      </c>
      <c r="F3391" s="458">
        <v>438.17</v>
      </c>
    </row>
    <row r="3392" spans="1:6" ht="30">
      <c r="A3392" s="455">
        <v>103854</v>
      </c>
      <c r="B3392" s="456" t="s">
        <v>13035</v>
      </c>
      <c r="C3392" s="457" t="s">
        <v>5390</v>
      </c>
      <c r="D3392" s="458">
        <v>501.46</v>
      </c>
      <c r="E3392" s="458">
        <v>8.8000000000000007</v>
      </c>
      <c r="F3392" s="458">
        <v>510.26</v>
      </c>
    </row>
    <row r="3393" spans="1:6" ht="30">
      <c r="A3393" s="455">
        <v>103862</v>
      </c>
      <c r="B3393" s="456" t="s">
        <v>13043</v>
      </c>
      <c r="C3393" s="457" t="s">
        <v>5390</v>
      </c>
      <c r="D3393" s="458">
        <v>551.45999999999992</v>
      </c>
      <c r="E3393" s="458">
        <v>10.69</v>
      </c>
      <c r="F3393" s="458">
        <v>562.15</v>
      </c>
    </row>
    <row r="3394" spans="1:6" ht="30">
      <c r="A3394" s="455">
        <v>103886</v>
      </c>
      <c r="B3394" s="456" t="s">
        <v>13061</v>
      </c>
      <c r="C3394" s="457" t="s">
        <v>5390</v>
      </c>
      <c r="D3394" s="458">
        <v>431.68</v>
      </c>
      <c r="E3394" s="458">
        <v>7.08</v>
      </c>
      <c r="F3394" s="458">
        <v>438.76</v>
      </c>
    </row>
    <row r="3395" spans="1:6" ht="30">
      <c r="A3395" s="455">
        <v>103890</v>
      </c>
      <c r="B3395" s="456" t="s">
        <v>13065</v>
      </c>
      <c r="C3395" s="457" t="s">
        <v>5390</v>
      </c>
      <c r="D3395" s="458">
        <v>501.24</v>
      </c>
      <c r="E3395" s="458">
        <v>8.36</v>
      </c>
      <c r="F3395" s="458">
        <v>509.6</v>
      </c>
    </row>
    <row r="3396" spans="1:6" ht="30">
      <c r="A3396" s="455">
        <v>103898</v>
      </c>
      <c r="B3396" s="456" t="s">
        <v>13073</v>
      </c>
      <c r="C3396" s="457" t="s">
        <v>5390</v>
      </c>
      <c r="D3396" s="458">
        <v>550.96999999999991</v>
      </c>
      <c r="E3396" s="458">
        <v>9.4600000000000009</v>
      </c>
      <c r="F3396" s="458">
        <v>560.42999999999995</v>
      </c>
    </row>
    <row r="3397" spans="1:6" ht="45">
      <c r="A3397" s="414">
        <v>93108</v>
      </c>
      <c r="B3397" s="415" t="s">
        <v>12886</v>
      </c>
      <c r="C3397" s="416" t="s">
        <v>5390</v>
      </c>
      <c r="D3397" s="417">
        <v>8.7899999999999991</v>
      </c>
      <c r="E3397" s="417">
        <v>5.61</v>
      </c>
      <c r="F3397" s="417">
        <v>14.4</v>
      </c>
    </row>
    <row r="3398" spans="1:6" ht="30">
      <c r="A3398" s="414">
        <v>93133</v>
      </c>
      <c r="B3398" s="415" t="s">
        <v>12905</v>
      </c>
      <c r="C3398" s="416" t="s">
        <v>5390</v>
      </c>
      <c r="D3398" s="417">
        <v>12.93</v>
      </c>
      <c r="E3398" s="417">
        <v>7.75</v>
      </c>
      <c r="F3398" s="417">
        <v>20.68</v>
      </c>
    </row>
    <row r="3399" spans="1:6" ht="45">
      <c r="A3399" s="455">
        <v>103823</v>
      </c>
      <c r="B3399" s="456" t="s">
        <v>13007</v>
      </c>
      <c r="C3399" s="457" t="s">
        <v>5390</v>
      </c>
      <c r="D3399" s="458">
        <v>10.170000000000002</v>
      </c>
      <c r="E3399" s="458">
        <v>9.5399999999999991</v>
      </c>
      <c r="F3399" s="458">
        <v>19.71</v>
      </c>
    </row>
    <row r="3400" spans="1:6" ht="30">
      <c r="A3400" s="455">
        <v>103831</v>
      </c>
      <c r="B3400" s="456" t="s">
        <v>13015</v>
      </c>
      <c r="C3400" s="457" t="s">
        <v>5390</v>
      </c>
      <c r="D3400" s="458">
        <v>15.21</v>
      </c>
      <c r="E3400" s="458">
        <v>14.2</v>
      </c>
      <c r="F3400" s="458">
        <v>29.41</v>
      </c>
    </row>
    <row r="3401" spans="1:6" ht="45">
      <c r="A3401" s="455">
        <v>103856</v>
      </c>
      <c r="B3401" s="456" t="s">
        <v>13037</v>
      </c>
      <c r="C3401" s="457" t="s">
        <v>5390</v>
      </c>
      <c r="D3401" s="458">
        <v>9.61</v>
      </c>
      <c r="E3401" s="458">
        <v>7.73</v>
      </c>
      <c r="F3401" s="458">
        <v>17.34</v>
      </c>
    </row>
    <row r="3402" spans="1:6" ht="30">
      <c r="A3402" s="455">
        <v>103864</v>
      </c>
      <c r="B3402" s="456" t="s">
        <v>13045</v>
      </c>
      <c r="C3402" s="457" t="s">
        <v>5390</v>
      </c>
      <c r="D3402" s="458">
        <v>13.750000000000002</v>
      </c>
      <c r="E3402" s="458">
        <v>9.76</v>
      </c>
      <c r="F3402" s="458">
        <v>23.51</v>
      </c>
    </row>
    <row r="3403" spans="1:6" ht="45">
      <c r="A3403" s="455">
        <v>103892</v>
      </c>
      <c r="B3403" s="456" t="s">
        <v>13067</v>
      </c>
      <c r="C3403" s="457" t="s">
        <v>5390</v>
      </c>
      <c r="D3403" s="458">
        <v>9.6199999999999992</v>
      </c>
      <c r="E3403" s="458">
        <v>7.74</v>
      </c>
      <c r="F3403" s="458">
        <v>17.36</v>
      </c>
    </row>
    <row r="3404" spans="1:6" ht="30">
      <c r="A3404" s="455">
        <v>103900</v>
      </c>
      <c r="B3404" s="456" t="s">
        <v>13075</v>
      </c>
      <c r="C3404" s="457" t="s">
        <v>5390</v>
      </c>
      <c r="D3404" s="458">
        <v>13.27</v>
      </c>
      <c r="E3404" s="458">
        <v>8.9499999999999993</v>
      </c>
      <c r="F3404" s="458">
        <v>22.22</v>
      </c>
    </row>
    <row r="3405" spans="1:6" ht="30">
      <c r="A3405" s="455">
        <v>103832</v>
      </c>
      <c r="B3405" s="456" t="s">
        <v>13016</v>
      </c>
      <c r="C3405" s="457" t="s">
        <v>5390</v>
      </c>
      <c r="D3405" s="458">
        <v>12.830000000000002</v>
      </c>
      <c r="E3405" s="458">
        <v>14.09</v>
      </c>
      <c r="F3405" s="458">
        <v>26.92</v>
      </c>
    </row>
    <row r="3406" spans="1:6" ht="30">
      <c r="A3406" s="455">
        <v>103833</v>
      </c>
      <c r="B3406" s="456" t="s">
        <v>13017</v>
      </c>
      <c r="C3406" s="457" t="s">
        <v>5390</v>
      </c>
      <c r="D3406" s="458">
        <v>24.879999999999995</v>
      </c>
      <c r="E3406" s="458">
        <v>24.1</v>
      </c>
      <c r="F3406" s="458">
        <v>48.98</v>
      </c>
    </row>
    <row r="3407" spans="1:6" ht="30">
      <c r="A3407" s="455">
        <v>103834</v>
      </c>
      <c r="B3407" s="456" t="s">
        <v>13018</v>
      </c>
      <c r="C3407" s="457" t="s">
        <v>5390</v>
      </c>
      <c r="D3407" s="458">
        <v>37.879999999999995</v>
      </c>
      <c r="E3407" s="458">
        <v>32.700000000000003</v>
      </c>
      <c r="F3407" s="458">
        <v>70.58</v>
      </c>
    </row>
    <row r="3408" spans="1:6" ht="30">
      <c r="A3408" s="455">
        <v>103865</v>
      </c>
      <c r="B3408" s="456" t="s">
        <v>13046</v>
      </c>
      <c r="C3408" s="457" t="s">
        <v>5390</v>
      </c>
      <c r="D3408" s="458">
        <v>12.54</v>
      </c>
      <c r="E3408" s="458">
        <v>13.25</v>
      </c>
      <c r="F3408" s="458">
        <v>25.79</v>
      </c>
    </row>
    <row r="3409" spans="1:6" ht="30">
      <c r="A3409" s="455">
        <v>103866</v>
      </c>
      <c r="B3409" s="456" t="s">
        <v>13047</v>
      </c>
      <c r="C3409" s="457" t="s">
        <v>5390</v>
      </c>
      <c r="D3409" s="458">
        <v>22.619999999999997</v>
      </c>
      <c r="E3409" s="458">
        <v>17.64</v>
      </c>
      <c r="F3409" s="458">
        <v>40.26</v>
      </c>
    </row>
    <row r="3410" spans="1:6" ht="30">
      <c r="A3410" s="455">
        <v>103867</v>
      </c>
      <c r="B3410" s="456" t="s">
        <v>13048</v>
      </c>
      <c r="C3410" s="457" t="s">
        <v>5390</v>
      </c>
      <c r="D3410" s="458">
        <v>33.92</v>
      </c>
      <c r="E3410" s="458">
        <v>21.42</v>
      </c>
      <c r="F3410" s="458">
        <v>55.34</v>
      </c>
    </row>
    <row r="3411" spans="1:6" ht="30">
      <c r="A3411" s="455">
        <v>103901</v>
      </c>
      <c r="B3411" s="456" t="s">
        <v>13076</v>
      </c>
      <c r="C3411" s="457" t="s">
        <v>5390</v>
      </c>
      <c r="D3411" s="458">
        <v>12.809999999999999</v>
      </c>
      <c r="E3411" s="458">
        <v>14.21</v>
      </c>
      <c r="F3411" s="458">
        <v>27.02</v>
      </c>
    </row>
    <row r="3412" spans="1:6" ht="30">
      <c r="A3412" s="455">
        <v>103902</v>
      </c>
      <c r="B3412" s="456" t="s">
        <v>13077</v>
      </c>
      <c r="C3412" s="457" t="s">
        <v>5390</v>
      </c>
      <c r="D3412" s="458">
        <v>22.23</v>
      </c>
      <c r="E3412" s="458">
        <v>16.77</v>
      </c>
      <c r="F3412" s="458">
        <v>39</v>
      </c>
    </row>
    <row r="3413" spans="1:6" ht="30">
      <c r="A3413" s="455">
        <v>103903</v>
      </c>
      <c r="B3413" s="456" t="s">
        <v>13078</v>
      </c>
      <c r="C3413" s="457" t="s">
        <v>5390</v>
      </c>
      <c r="D3413" s="458">
        <v>32.97</v>
      </c>
      <c r="E3413" s="458">
        <v>18.97</v>
      </c>
      <c r="F3413" s="458">
        <v>51.94</v>
      </c>
    </row>
    <row r="3414" spans="1:6">
      <c r="A3414" s="409"/>
      <c r="B3414" s="413" t="s">
        <v>11536</v>
      </c>
      <c r="C3414" s="411"/>
      <c r="D3414" s="418"/>
      <c r="E3414" s="418"/>
      <c r="F3414" s="418"/>
    </row>
    <row r="3415" spans="1:6" ht="45">
      <c r="A3415" s="414">
        <v>98602</v>
      </c>
      <c r="B3415" s="415" t="s">
        <v>12988</v>
      </c>
      <c r="C3415" s="416" t="s">
        <v>5390</v>
      </c>
      <c r="D3415" s="417">
        <v>15.280000000000001</v>
      </c>
      <c r="E3415" s="417">
        <v>2.84</v>
      </c>
      <c r="F3415" s="417">
        <v>18.12</v>
      </c>
    </row>
    <row r="3416" spans="1:6" ht="45">
      <c r="A3416" s="414">
        <v>93054</v>
      </c>
      <c r="B3416" s="415" t="s">
        <v>12835</v>
      </c>
      <c r="C3416" s="416" t="s">
        <v>5390</v>
      </c>
      <c r="D3416" s="417">
        <v>18.86</v>
      </c>
      <c r="E3416" s="417">
        <v>3.66</v>
      </c>
      <c r="F3416" s="417">
        <v>22.52</v>
      </c>
    </row>
    <row r="3417" spans="1:6" ht="45">
      <c r="A3417" s="414">
        <v>93059</v>
      </c>
      <c r="B3417" s="415" t="s">
        <v>12840</v>
      </c>
      <c r="C3417" s="416" t="s">
        <v>5390</v>
      </c>
      <c r="D3417" s="417">
        <v>25.8</v>
      </c>
      <c r="E3417" s="417">
        <v>3.21</v>
      </c>
      <c r="F3417" s="417">
        <v>29.01</v>
      </c>
    </row>
    <row r="3418" spans="1:6" ht="45">
      <c r="A3418" s="414">
        <v>93055</v>
      </c>
      <c r="B3418" s="415" t="s">
        <v>12836</v>
      </c>
      <c r="C3418" s="416" t="s">
        <v>5390</v>
      </c>
      <c r="D3418" s="417">
        <v>41.39</v>
      </c>
      <c r="E3418" s="417">
        <v>2.56</v>
      </c>
      <c r="F3418" s="417">
        <v>43.95</v>
      </c>
    </row>
    <row r="3419" spans="1:6" ht="45">
      <c r="A3419" s="414">
        <v>93060</v>
      </c>
      <c r="B3419" s="415" t="s">
        <v>12841</v>
      </c>
      <c r="C3419" s="416" t="s">
        <v>5390</v>
      </c>
      <c r="D3419" s="417">
        <v>73.430000000000007</v>
      </c>
      <c r="E3419" s="417">
        <v>3.3</v>
      </c>
      <c r="F3419" s="417">
        <v>76.73</v>
      </c>
    </row>
    <row r="3420" spans="1:6" ht="30">
      <c r="A3420" s="414">
        <v>93063</v>
      </c>
      <c r="B3420" s="415" t="s">
        <v>12844</v>
      </c>
      <c r="C3420" s="416" t="s">
        <v>5390</v>
      </c>
      <c r="D3420" s="417">
        <v>628.67000000000007</v>
      </c>
      <c r="E3420" s="417">
        <v>4.18</v>
      </c>
      <c r="F3420" s="417">
        <v>632.85</v>
      </c>
    </row>
    <row r="3421" spans="1:6" ht="30">
      <c r="A3421" s="414">
        <v>93066</v>
      </c>
      <c r="B3421" s="415" t="s">
        <v>12847</v>
      </c>
      <c r="C3421" s="416" t="s">
        <v>5390</v>
      </c>
      <c r="D3421" s="417">
        <v>789.11</v>
      </c>
      <c r="E3421" s="417">
        <v>5.04</v>
      </c>
      <c r="F3421" s="417">
        <v>794.15</v>
      </c>
    </row>
    <row r="3422" spans="1:6" ht="30">
      <c r="A3422" s="414">
        <v>93069</v>
      </c>
      <c r="B3422" s="415" t="s">
        <v>12850</v>
      </c>
      <c r="C3422" s="416" t="s">
        <v>5390</v>
      </c>
      <c r="D3422" s="417">
        <v>1094.17</v>
      </c>
      <c r="E3422" s="417">
        <v>6.54</v>
      </c>
      <c r="F3422" s="417">
        <v>1100.71</v>
      </c>
    </row>
    <row r="3423" spans="1:6" ht="30">
      <c r="A3423" s="414">
        <v>93072</v>
      </c>
      <c r="B3423" s="415" t="s">
        <v>12853</v>
      </c>
      <c r="C3423" s="416" t="s">
        <v>5390</v>
      </c>
      <c r="D3423" s="417">
        <v>1444.47</v>
      </c>
      <c r="E3423" s="417">
        <v>8.0299999999999994</v>
      </c>
      <c r="F3423" s="417">
        <v>1452.5</v>
      </c>
    </row>
    <row r="3424" spans="1:6" ht="45">
      <c r="A3424" s="414">
        <v>93120</v>
      </c>
      <c r="B3424" s="415" t="s">
        <v>12898</v>
      </c>
      <c r="C3424" s="416" t="s">
        <v>5390</v>
      </c>
      <c r="D3424" s="417">
        <v>22.26</v>
      </c>
      <c r="E3424" s="417">
        <v>3.47</v>
      </c>
      <c r="F3424" s="417">
        <v>25.73</v>
      </c>
    </row>
    <row r="3425" spans="1:6" ht="45">
      <c r="A3425" s="414">
        <v>93121</v>
      </c>
      <c r="B3425" s="415" t="s">
        <v>12899</v>
      </c>
      <c r="C3425" s="416" t="s">
        <v>5390</v>
      </c>
      <c r="D3425" s="417">
        <v>25</v>
      </c>
      <c r="E3425" s="417">
        <v>4.3099999999999996</v>
      </c>
      <c r="F3425" s="417">
        <v>29.31</v>
      </c>
    </row>
    <row r="3426" spans="1:6">
      <c r="A3426" s="409"/>
      <c r="B3426" s="413" t="s">
        <v>11537</v>
      </c>
      <c r="C3426" s="411"/>
      <c r="D3426" s="418"/>
      <c r="E3426" s="418"/>
      <c r="F3426" s="418"/>
    </row>
    <row r="3427" spans="1:6" ht="45">
      <c r="A3427" s="414">
        <v>93104</v>
      </c>
      <c r="B3427" s="415" t="s">
        <v>12882</v>
      </c>
      <c r="C3427" s="416" t="s">
        <v>5390</v>
      </c>
      <c r="D3427" s="417">
        <v>15.14</v>
      </c>
      <c r="E3427" s="417">
        <v>3.79</v>
      </c>
      <c r="F3427" s="417">
        <v>18.93</v>
      </c>
    </row>
    <row r="3428" spans="1:6" ht="45">
      <c r="A3428" s="414">
        <v>93110</v>
      </c>
      <c r="B3428" s="415" t="s">
        <v>12888</v>
      </c>
      <c r="C3428" s="416" t="s">
        <v>5390</v>
      </c>
      <c r="D3428" s="417">
        <v>16.010000000000002</v>
      </c>
      <c r="E3428" s="417">
        <v>4.95</v>
      </c>
      <c r="F3428" s="417">
        <v>20.96</v>
      </c>
    </row>
    <row r="3429" spans="1:6" ht="45">
      <c r="A3429" s="414">
        <v>93111</v>
      </c>
      <c r="B3429" s="415" t="s">
        <v>12889</v>
      </c>
      <c r="C3429" s="416" t="s">
        <v>5390</v>
      </c>
      <c r="D3429" s="417">
        <v>19.600000000000001</v>
      </c>
      <c r="E3429" s="417">
        <v>5.76</v>
      </c>
      <c r="F3429" s="417">
        <v>25.36</v>
      </c>
    </row>
    <row r="3430" spans="1:6" ht="45">
      <c r="A3430" s="414">
        <v>93114</v>
      </c>
      <c r="B3430" s="415" t="s">
        <v>12892</v>
      </c>
      <c r="C3430" s="416" t="s">
        <v>5390</v>
      </c>
      <c r="D3430" s="417">
        <v>26.759999999999998</v>
      </c>
      <c r="E3430" s="417">
        <v>5.92</v>
      </c>
      <c r="F3430" s="417">
        <v>32.68</v>
      </c>
    </row>
    <row r="3431" spans="1:6" ht="45">
      <c r="A3431" s="455">
        <v>103818</v>
      </c>
      <c r="B3431" s="456" t="s">
        <v>13002</v>
      </c>
      <c r="C3431" s="457" t="s">
        <v>5390</v>
      </c>
      <c r="D3431" s="458">
        <v>15.59</v>
      </c>
      <c r="E3431" s="458">
        <v>5.07</v>
      </c>
      <c r="F3431" s="458">
        <v>20.66</v>
      </c>
    </row>
    <row r="3432" spans="1:6" ht="45">
      <c r="A3432" s="455">
        <v>103824</v>
      </c>
      <c r="B3432" s="456" t="s">
        <v>13008</v>
      </c>
      <c r="C3432" s="457" t="s">
        <v>5390</v>
      </c>
      <c r="D3432" s="458">
        <v>16.96</v>
      </c>
      <c r="E3432" s="458">
        <v>7.57</v>
      </c>
      <c r="F3432" s="458">
        <v>24.53</v>
      </c>
    </row>
    <row r="3433" spans="1:6" ht="45">
      <c r="A3433" s="455">
        <v>103825</v>
      </c>
      <c r="B3433" s="456" t="s">
        <v>13009</v>
      </c>
      <c r="C3433" s="457" t="s">
        <v>5390</v>
      </c>
      <c r="D3433" s="458">
        <v>20.52</v>
      </c>
      <c r="E3433" s="458">
        <v>8.41</v>
      </c>
      <c r="F3433" s="458">
        <v>28.93</v>
      </c>
    </row>
    <row r="3434" spans="1:6" ht="45">
      <c r="A3434" s="455">
        <v>103830</v>
      </c>
      <c r="B3434" s="456" t="s">
        <v>13014</v>
      </c>
      <c r="C3434" s="457" t="s">
        <v>5390</v>
      </c>
      <c r="D3434" s="458">
        <v>27.87</v>
      </c>
      <c r="E3434" s="458">
        <v>9.73</v>
      </c>
      <c r="F3434" s="458">
        <v>37.6</v>
      </c>
    </row>
    <row r="3435" spans="1:6" ht="45">
      <c r="A3435" s="455">
        <v>103851</v>
      </c>
      <c r="B3435" s="456" t="s">
        <v>13032</v>
      </c>
      <c r="C3435" s="457" t="s">
        <v>5390</v>
      </c>
      <c r="D3435" s="458">
        <v>15.510000000000002</v>
      </c>
      <c r="E3435" s="458">
        <v>4.8600000000000003</v>
      </c>
      <c r="F3435" s="458">
        <v>20.37</v>
      </c>
    </row>
    <row r="3436" spans="1:6" ht="45">
      <c r="A3436" s="455">
        <v>103857</v>
      </c>
      <c r="B3436" s="456" t="s">
        <v>13038</v>
      </c>
      <c r="C3436" s="457" t="s">
        <v>5390</v>
      </c>
      <c r="D3436" s="458">
        <v>16.37</v>
      </c>
      <c r="E3436" s="458">
        <v>5.98</v>
      </c>
      <c r="F3436" s="458">
        <v>22.35</v>
      </c>
    </row>
    <row r="3437" spans="1:6" ht="45">
      <c r="A3437" s="455">
        <v>103858</v>
      </c>
      <c r="B3437" s="456" t="s">
        <v>13039</v>
      </c>
      <c r="C3437" s="457" t="s">
        <v>5390</v>
      </c>
      <c r="D3437" s="458">
        <v>19.95</v>
      </c>
      <c r="E3437" s="458">
        <v>6.8</v>
      </c>
      <c r="F3437" s="458">
        <v>26.75</v>
      </c>
    </row>
    <row r="3438" spans="1:6" ht="45">
      <c r="A3438" s="455">
        <v>103863</v>
      </c>
      <c r="B3438" s="456" t="s">
        <v>13044</v>
      </c>
      <c r="C3438" s="457" t="s">
        <v>5390</v>
      </c>
      <c r="D3438" s="458">
        <v>27.11</v>
      </c>
      <c r="E3438" s="458">
        <v>6.9</v>
      </c>
      <c r="F3438" s="458">
        <v>34.01</v>
      </c>
    </row>
    <row r="3439" spans="1:6" ht="45">
      <c r="A3439" s="455">
        <v>103887</v>
      </c>
      <c r="B3439" s="456" t="s">
        <v>13062</v>
      </c>
      <c r="C3439" s="457" t="s">
        <v>5390</v>
      </c>
      <c r="D3439" s="458">
        <v>15.57</v>
      </c>
      <c r="E3439" s="458">
        <v>5.1100000000000003</v>
      </c>
      <c r="F3439" s="458">
        <v>20.68</v>
      </c>
    </row>
    <row r="3440" spans="1:6" ht="45">
      <c r="A3440" s="455">
        <v>103893</v>
      </c>
      <c r="B3440" s="456" t="s">
        <v>13068</v>
      </c>
      <c r="C3440" s="457" t="s">
        <v>5390</v>
      </c>
      <c r="D3440" s="458">
        <v>16.29</v>
      </c>
      <c r="E3440" s="458">
        <v>5.73</v>
      </c>
      <c r="F3440" s="458">
        <v>22.02</v>
      </c>
    </row>
    <row r="3441" spans="1:6" ht="45">
      <c r="A3441" s="455">
        <v>103894</v>
      </c>
      <c r="B3441" s="456" t="s">
        <v>13069</v>
      </c>
      <c r="C3441" s="457" t="s">
        <v>5390</v>
      </c>
      <c r="D3441" s="458">
        <v>19.840000000000003</v>
      </c>
      <c r="E3441" s="458">
        <v>6.58</v>
      </c>
      <c r="F3441" s="458">
        <v>26.42</v>
      </c>
    </row>
    <row r="3442" spans="1:6" ht="45">
      <c r="A3442" s="455">
        <v>103899</v>
      </c>
      <c r="B3442" s="456" t="s">
        <v>13074</v>
      </c>
      <c r="C3442" s="457" t="s">
        <v>5390</v>
      </c>
      <c r="D3442" s="458">
        <v>26.85</v>
      </c>
      <c r="E3442" s="458">
        <v>6.29</v>
      </c>
      <c r="F3442" s="458">
        <v>33.14</v>
      </c>
    </row>
    <row r="3443" spans="1:6" ht="45">
      <c r="A3443" s="414">
        <v>93105</v>
      </c>
      <c r="B3443" s="415" t="s">
        <v>12883</v>
      </c>
      <c r="C3443" s="416" t="s">
        <v>5390</v>
      </c>
      <c r="D3443" s="417">
        <v>19.97</v>
      </c>
      <c r="E3443" s="417">
        <v>4.46</v>
      </c>
      <c r="F3443" s="417">
        <v>24.43</v>
      </c>
    </row>
    <row r="3444" spans="1:6" ht="45">
      <c r="A3444" s="414">
        <v>93112</v>
      </c>
      <c r="B3444" s="415" t="s">
        <v>12890</v>
      </c>
      <c r="C3444" s="416" t="s">
        <v>5390</v>
      </c>
      <c r="D3444" s="417">
        <v>42.85</v>
      </c>
      <c r="E3444" s="417">
        <v>6.76</v>
      </c>
      <c r="F3444" s="417">
        <v>49.61</v>
      </c>
    </row>
    <row r="3445" spans="1:6" ht="45">
      <c r="A3445" s="414">
        <v>93115</v>
      </c>
      <c r="B3445" s="415" t="s">
        <v>12893</v>
      </c>
      <c r="C3445" s="416" t="s">
        <v>5390</v>
      </c>
      <c r="D3445" s="417">
        <v>75.330000000000013</v>
      </c>
      <c r="E3445" s="417">
        <v>8.7100000000000009</v>
      </c>
      <c r="F3445" s="417">
        <v>84.04</v>
      </c>
    </row>
    <row r="3446" spans="1:6" ht="45">
      <c r="A3446" s="455">
        <v>103816</v>
      </c>
      <c r="B3446" s="456" t="s">
        <v>13000</v>
      </c>
      <c r="C3446" s="457" t="s">
        <v>5390</v>
      </c>
      <c r="D3446" s="458">
        <v>20.87</v>
      </c>
      <c r="E3446" s="458">
        <v>7.02</v>
      </c>
      <c r="F3446" s="458">
        <v>27.89</v>
      </c>
    </row>
    <row r="3447" spans="1:6" ht="45">
      <c r="A3447" s="455">
        <v>103822</v>
      </c>
      <c r="B3447" s="456" t="s">
        <v>13006</v>
      </c>
      <c r="C3447" s="457" t="s">
        <v>5390</v>
      </c>
      <c r="D3447" s="458">
        <v>44.72</v>
      </c>
      <c r="E3447" s="458">
        <v>12.04</v>
      </c>
      <c r="F3447" s="458">
        <v>56.76</v>
      </c>
    </row>
    <row r="3448" spans="1:6" ht="45">
      <c r="A3448" s="455">
        <v>103828</v>
      </c>
      <c r="B3448" s="456" t="s">
        <v>13012</v>
      </c>
      <c r="C3448" s="457" t="s">
        <v>5390</v>
      </c>
      <c r="D3448" s="458">
        <v>77.56</v>
      </c>
      <c r="E3448" s="458">
        <v>16.329999999999998</v>
      </c>
      <c r="F3448" s="458">
        <v>93.89</v>
      </c>
    </row>
    <row r="3449" spans="1:6" ht="45">
      <c r="A3449" s="455">
        <v>103849</v>
      </c>
      <c r="B3449" s="456" t="s">
        <v>13030</v>
      </c>
      <c r="C3449" s="457" t="s">
        <v>5390</v>
      </c>
      <c r="D3449" s="458">
        <v>20.72</v>
      </c>
      <c r="E3449" s="458">
        <v>6.61</v>
      </c>
      <c r="F3449" s="458">
        <v>27.33</v>
      </c>
    </row>
    <row r="3450" spans="1:6" ht="45">
      <c r="A3450" s="455">
        <v>103855</v>
      </c>
      <c r="B3450" s="456" t="s">
        <v>13036</v>
      </c>
      <c r="C3450" s="457" t="s">
        <v>5390</v>
      </c>
      <c r="D3450" s="458">
        <v>43.58</v>
      </c>
      <c r="E3450" s="458">
        <v>8.81</v>
      </c>
      <c r="F3450" s="458">
        <v>52.39</v>
      </c>
    </row>
    <row r="3451" spans="1:6" ht="45">
      <c r="A3451" s="455">
        <v>103861</v>
      </c>
      <c r="B3451" s="456" t="s">
        <v>13042</v>
      </c>
      <c r="C3451" s="457" t="s">
        <v>5390</v>
      </c>
      <c r="D3451" s="458">
        <v>76.010000000000005</v>
      </c>
      <c r="E3451" s="458">
        <v>10.69</v>
      </c>
      <c r="F3451" s="458">
        <v>86.7</v>
      </c>
    </row>
    <row r="3452" spans="1:6" ht="45">
      <c r="A3452" s="455">
        <v>103885</v>
      </c>
      <c r="B3452" s="456" t="s">
        <v>13060</v>
      </c>
      <c r="C3452" s="457" t="s">
        <v>5390</v>
      </c>
      <c r="D3452" s="458">
        <v>20.830000000000002</v>
      </c>
      <c r="E3452" s="458">
        <v>7.09</v>
      </c>
      <c r="F3452" s="458">
        <v>27.92</v>
      </c>
    </row>
    <row r="3453" spans="1:6" ht="45">
      <c r="A3453" s="455">
        <v>103891</v>
      </c>
      <c r="B3453" s="456" t="s">
        <v>13066</v>
      </c>
      <c r="C3453" s="457" t="s">
        <v>5390</v>
      </c>
      <c r="D3453" s="458">
        <v>43.37</v>
      </c>
      <c r="E3453" s="458">
        <v>8.36</v>
      </c>
      <c r="F3453" s="458">
        <v>51.73</v>
      </c>
    </row>
    <row r="3454" spans="1:6" ht="45">
      <c r="A3454" s="455">
        <v>103897</v>
      </c>
      <c r="B3454" s="456" t="s">
        <v>13072</v>
      </c>
      <c r="C3454" s="457" t="s">
        <v>5390</v>
      </c>
      <c r="D3454" s="458">
        <v>75.510000000000005</v>
      </c>
      <c r="E3454" s="458">
        <v>9.4700000000000006</v>
      </c>
      <c r="F3454" s="458">
        <v>84.98</v>
      </c>
    </row>
    <row r="3455" spans="1:6" ht="45">
      <c r="A3455" s="414">
        <v>93098</v>
      </c>
      <c r="B3455" s="415" t="s">
        <v>12876</v>
      </c>
      <c r="C3455" s="416" t="s">
        <v>5390</v>
      </c>
      <c r="D3455" s="417">
        <v>15.4</v>
      </c>
      <c r="E3455" s="417">
        <v>4.92</v>
      </c>
      <c r="F3455" s="417">
        <v>20.32</v>
      </c>
    </row>
    <row r="3456" spans="1:6" ht="45">
      <c r="A3456" s="414">
        <v>93100</v>
      </c>
      <c r="B3456" s="415" t="s">
        <v>12878</v>
      </c>
      <c r="C3456" s="416" t="s">
        <v>5390</v>
      </c>
      <c r="D3456" s="417">
        <v>23.330000000000002</v>
      </c>
      <c r="E3456" s="417">
        <v>6.63</v>
      </c>
      <c r="F3456" s="417">
        <v>29.96</v>
      </c>
    </row>
    <row r="3457" spans="1:6" ht="45">
      <c r="A3457" s="414">
        <v>93101</v>
      </c>
      <c r="B3457" s="415" t="s">
        <v>12879</v>
      </c>
      <c r="C3457" s="416" t="s">
        <v>5390</v>
      </c>
      <c r="D3457" s="417">
        <v>26.08</v>
      </c>
      <c r="E3457" s="417">
        <v>7.46</v>
      </c>
      <c r="F3457" s="417">
        <v>33.54</v>
      </c>
    </row>
    <row r="3458" spans="1:6" ht="45">
      <c r="A3458" s="455">
        <v>103807</v>
      </c>
      <c r="B3458" s="456" t="s">
        <v>12991</v>
      </c>
      <c r="C3458" s="457" t="s">
        <v>5390</v>
      </c>
      <c r="D3458" s="458">
        <v>16.059999999999999</v>
      </c>
      <c r="E3458" s="458">
        <v>6.84</v>
      </c>
      <c r="F3458" s="458">
        <v>22.9</v>
      </c>
    </row>
    <row r="3459" spans="1:6" ht="45">
      <c r="A3459" s="455">
        <v>103810</v>
      </c>
      <c r="B3459" s="456" t="s">
        <v>12994</v>
      </c>
      <c r="C3459" s="457" t="s">
        <v>5390</v>
      </c>
      <c r="D3459" s="458">
        <v>24.68</v>
      </c>
      <c r="E3459" s="458">
        <v>10.6</v>
      </c>
      <c r="F3459" s="458">
        <v>35.28</v>
      </c>
    </row>
    <row r="3460" spans="1:6" ht="45">
      <c r="A3460" s="455">
        <v>103811</v>
      </c>
      <c r="B3460" s="456" t="s">
        <v>12995</v>
      </c>
      <c r="C3460" s="457" t="s">
        <v>5390</v>
      </c>
      <c r="D3460" s="458">
        <v>27.449999999999996</v>
      </c>
      <c r="E3460" s="458">
        <v>11.42</v>
      </c>
      <c r="F3460" s="458">
        <v>38.869999999999997</v>
      </c>
    </row>
    <row r="3461" spans="1:6" ht="45">
      <c r="A3461" s="455">
        <v>103840</v>
      </c>
      <c r="B3461" s="456" t="s">
        <v>13021</v>
      </c>
      <c r="C3461" s="457" t="s">
        <v>5390</v>
      </c>
      <c r="D3461" s="458">
        <v>15.95</v>
      </c>
      <c r="E3461" s="458">
        <v>6.52</v>
      </c>
      <c r="F3461" s="458">
        <v>22.47</v>
      </c>
    </row>
    <row r="3462" spans="1:6" ht="45">
      <c r="A3462" s="455">
        <v>103843</v>
      </c>
      <c r="B3462" s="456" t="s">
        <v>13024</v>
      </c>
      <c r="C3462" s="457" t="s">
        <v>5390</v>
      </c>
      <c r="D3462" s="458">
        <v>23.87</v>
      </c>
      <c r="E3462" s="458">
        <v>8.16</v>
      </c>
      <c r="F3462" s="458">
        <v>32.03</v>
      </c>
    </row>
    <row r="3463" spans="1:6" ht="45">
      <c r="A3463" s="455">
        <v>103844</v>
      </c>
      <c r="B3463" s="456" t="s">
        <v>13025</v>
      </c>
      <c r="C3463" s="457" t="s">
        <v>5390</v>
      </c>
      <c r="D3463" s="458">
        <v>26.6</v>
      </c>
      <c r="E3463" s="458">
        <v>9.01</v>
      </c>
      <c r="F3463" s="458">
        <v>35.61</v>
      </c>
    </row>
    <row r="3464" spans="1:6" ht="45">
      <c r="A3464" s="455">
        <v>103876</v>
      </c>
      <c r="B3464" s="456" t="s">
        <v>13051</v>
      </c>
      <c r="C3464" s="457" t="s">
        <v>5390</v>
      </c>
      <c r="D3464" s="458">
        <v>16.060000000000002</v>
      </c>
      <c r="E3464" s="458">
        <v>6.88</v>
      </c>
      <c r="F3464" s="458">
        <v>22.94</v>
      </c>
    </row>
    <row r="3465" spans="1:6" ht="45">
      <c r="A3465" s="455">
        <v>103879</v>
      </c>
      <c r="B3465" s="456" t="s">
        <v>13054</v>
      </c>
      <c r="C3465" s="457" t="s">
        <v>5390</v>
      </c>
      <c r="D3465" s="458">
        <v>23.71</v>
      </c>
      <c r="E3465" s="458">
        <v>7.85</v>
      </c>
      <c r="F3465" s="458">
        <v>31.56</v>
      </c>
    </row>
    <row r="3466" spans="1:6" ht="45">
      <c r="A3466" s="455">
        <v>103880</v>
      </c>
      <c r="B3466" s="456" t="s">
        <v>13055</v>
      </c>
      <c r="C3466" s="457" t="s">
        <v>5390</v>
      </c>
      <c r="D3466" s="458">
        <v>26.470000000000002</v>
      </c>
      <c r="E3466" s="458">
        <v>8.66</v>
      </c>
      <c r="F3466" s="458">
        <v>35.130000000000003</v>
      </c>
    </row>
    <row r="3467" spans="1:6" ht="45">
      <c r="A3467" s="414">
        <v>93117</v>
      </c>
      <c r="B3467" s="415" t="s">
        <v>12895</v>
      </c>
      <c r="C3467" s="416" t="s">
        <v>5390</v>
      </c>
      <c r="D3467" s="417">
        <v>51.4</v>
      </c>
      <c r="E3467" s="417">
        <v>6.08</v>
      </c>
      <c r="F3467" s="417">
        <v>57.48</v>
      </c>
    </row>
    <row r="3468" spans="1:6" ht="45">
      <c r="A3468" s="414">
        <v>93118</v>
      </c>
      <c r="B3468" s="415" t="s">
        <v>12896</v>
      </c>
      <c r="C3468" s="416" t="s">
        <v>5390</v>
      </c>
      <c r="D3468" s="417">
        <v>75.53</v>
      </c>
      <c r="E3468" s="417">
        <v>9.2799999999999994</v>
      </c>
      <c r="F3468" s="417">
        <v>84.81</v>
      </c>
    </row>
    <row r="3469" spans="1:6">
      <c r="A3469" s="409"/>
      <c r="B3469" s="413" t="s">
        <v>11538</v>
      </c>
      <c r="C3469" s="411"/>
      <c r="D3469" s="418"/>
      <c r="E3469" s="418"/>
      <c r="F3469" s="418"/>
    </row>
    <row r="3470" spans="1:6" ht="45">
      <c r="A3470" s="414">
        <v>93082</v>
      </c>
      <c r="B3470" s="415" t="s">
        <v>12862</v>
      </c>
      <c r="C3470" s="416" t="s">
        <v>5390</v>
      </c>
      <c r="D3470" s="417">
        <v>19.899999999999999</v>
      </c>
      <c r="E3470" s="417">
        <v>4.32</v>
      </c>
      <c r="F3470" s="417">
        <v>24.22</v>
      </c>
    </row>
    <row r="3471" spans="1:6" ht="45">
      <c r="A3471" s="414">
        <v>93089</v>
      </c>
      <c r="B3471" s="415" t="s">
        <v>12869</v>
      </c>
      <c r="C3471" s="416" t="s">
        <v>5390</v>
      </c>
      <c r="D3471" s="417">
        <v>42.230000000000004</v>
      </c>
      <c r="E3471" s="417">
        <v>4.97</v>
      </c>
      <c r="F3471" s="417">
        <v>47.2</v>
      </c>
    </row>
    <row r="3472" spans="1:6" ht="45">
      <c r="A3472" s="414">
        <v>93094</v>
      </c>
      <c r="B3472" s="415" t="s">
        <v>12874</v>
      </c>
      <c r="C3472" s="416" t="s">
        <v>5390</v>
      </c>
      <c r="D3472" s="417">
        <v>74.199999999999989</v>
      </c>
      <c r="E3472" s="417">
        <v>5.54</v>
      </c>
      <c r="F3472" s="417">
        <v>79.739999999999995</v>
      </c>
    </row>
    <row r="3473" spans="1:6" ht="45">
      <c r="A3473" s="414">
        <v>93075</v>
      </c>
      <c r="B3473" s="415" t="s">
        <v>12855</v>
      </c>
      <c r="C3473" s="416" t="s">
        <v>5390</v>
      </c>
      <c r="D3473" s="417">
        <v>15.36</v>
      </c>
      <c r="E3473" s="417">
        <v>4.79</v>
      </c>
      <c r="F3473" s="417">
        <v>20.149999999999999</v>
      </c>
    </row>
    <row r="3474" spans="1:6" ht="45">
      <c r="A3474" s="414">
        <v>93077</v>
      </c>
      <c r="B3474" s="415" t="s">
        <v>12857</v>
      </c>
      <c r="C3474" s="416" t="s">
        <v>5390</v>
      </c>
      <c r="D3474" s="417">
        <v>22.86</v>
      </c>
      <c r="E3474" s="417">
        <v>5.3</v>
      </c>
      <c r="F3474" s="417">
        <v>28.16</v>
      </c>
    </row>
    <row r="3475" spans="1:6" ht="45">
      <c r="A3475" s="414">
        <v>93078</v>
      </c>
      <c r="B3475" s="415" t="s">
        <v>12858</v>
      </c>
      <c r="C3475" s="416" t="s">
        <v>5390</v>
      </c>
      <c r="D3475" s="417">
        <v>25.61</v>
      </c>
      <c r="E3475" s="417">
        <v>6.13</v>
      </c>
      <c r="F3475" s="417">
        <v>31.74</v>
      </c>
    </row>
    <row r="3476" spans="1:6" ht="45">
      <c r="A3476" s="414">
        <v>93081</v>
      </c>
      <c r="B3476" s="415" t="s">
        <v>12861</v>
      </c>
      <c r="C3476" s="416" t="s">
        <v>5390</v>
      </c>
      <c r="D3476" s="417">
        <v>15.11</v>
      </c>
      <c r="E3476" s="417">
        <v>3.71</v>
      </c>
      <c r="F3476" s="417">
        <v>18.82</v>
      </c>
    </row>
    <row r="3477" spans="1:6" ht="45">
      <c r="A3477" s="414">
        <v>93087</v>
      </c>
      <c r="B3477" s="415" t="s">
        <v>12867</v>
      </c>
      <c r="C3477" s="416" t="s">
        <v>5390</v>
      </c>
      <c r="D3477" s="417">
        <v>15.689999999999998</v>
      </c>
      <c r="E3477" s="417">
        <v>4.05</v>
      </c>
      <c r="F3477" s="417">
        <v>19.739999999999998</v>
      </c>
    </row>
    <row r="3478" spans="1:6" ht="45">
      <c r="A3478" s="414">
        <v>93088</v>
      </c>
      <c r="B3478" s="415" t="s">
        <v>12868</v>
      </c>
      <c r="C3478" s="416" t="s">
        <v>5390</v>
      </c>
      <c r="D3478" s="417">
        <v>19.560000000000002</v>
      </c>
      <c r="E3478" s="417">
        <v>4.88</v>
      </c>
      <c r="F3478" s="417">
        <v>24.44</v>
      </c>
    </row>
    <row r="3479" spans="1:6" ht="45">
      <c r="A3479" s="414">
        <v>93093</v>
      </c>
      <c r="B3479" s="415" t="s">
        <v>12873</v>
      </c>
      <c r="C3479" s="416" t="s">
        <v>5390</v>
      </c>
      <c r="D3479" s="417">
        <v>26.2</v>
      </c>
      <c r="E3479" s="417">
        <v>4.32</v>
      </c>
      <c r="F3479" s="417">
        <v>30.52</v>
      </c>
    </row>
    <row r="3480" spans="1:6" ht="15.75">
      <c r="A3480" s="409"/>
      <c r="B3480" s="410" t="s">
        <v>11539</v>
      </c>
      <c r="C3480" s="411"/>
      <c r="D3480" s="418"/>
      <c r="E3480" s="418"/>
      <c r="F3480" s="418"/>
    </row>
    <row r="3481" spans="1:6">
      <c r="A3481" s="409"/>
      <c r="B3481" s="413" t="s">
        <v>11540</v>
      </c>
      <c r="C3481" s="411"/>
      <c r="D3481" s="418"/>
      <c r="E3481" s="418"/>
      <c r="F3481" s="418"/>
    </row>
    <row r="3482" spans="1:6" ht="30">
      <c r="A3482" s="414">
        <v>90459</v>
      </c>
      <c r="B3482" s="415" t="s">
        <v>7362</v>
      </c>
      <c r="C3482" s="416" t="s">
        <v>5390</v>
      </c>
      <c r="D3482" s="417">
        <v>10.880000000000003</v>
      </c>
      <c r="E3482" s="417">
        <v>36.25</v>
      </c>
      <c r="F3482" s="417">
        <v>47.13</v>
      </c>
    </row>
    <row r="3483" spans="1:6">
      <c r="A3483" s="409"/>
      <c r="B3483" s="413" t="s">
        <v>5420</v>
      </c>
      <c r="C3483" s="411"/>
      <c r="D3483" s="418"/>
      <c r="E3483" s="418"/>
      <c r="F3483" s="418"/>
    </row>
    <row r="3484" spans="1:6">
      <c r="A3484" s="409"/>
      <c r="B3484" s="413" t="s">
        <v>7145</v>
      </c>
      <c r="C3484" s="411"/>
      <c r="D3484" s="418"/>
      <c r="E3484" s="418"/>
      <c r="F3484" s="418"/>
    </row>
    <row r="3485" spans="1:6" ht="30">
      <c r="A3485" s="414">
        <v>97599</v>
      </c>
      <c r="B3485" s="415" t="s">
        <v>7146</v>
      </c>
      <c r="C3485" s="416" t="s">
        <v>5390</v>
      </c>
      <c r="D3485" s="417">
        <v>23.55</v>
      </c>
      <c r="E3485" s="417">
        <v>5.93</v>
      </c>
      <c r="F3485" s="417">
        <v>29.48</v>
      </c>
    </row>
    <row r="3486" spans="1:6">
      <c r="A3486" s="409"/>
      <c r="B3486" s="413" t="s">
        <v>7363</v>
      </c>
      <c r="C3486" s="411"/>
      <c r="D3486" s="418"/>
      <c r="E3486" s="418"/>
      <c r="F3486" s="418"/>
    </row>
    <row r="3487" spans="1:6">
      <c r="A3487" s="409"/>
      <c r="B3487" s="413" t="s">
        <v>7364</v>
      </c>
      <c r="C3487" s="411"/>
      <c r="D3487" s="418"/>
      <c r="E3487" s="418"/>
      <c r="F3487" s="418"/>
    </row>
    <row r="3488" spans="1:6">
      <c r="A3488" s="409"/>
      <c r="B3488" s="413" t="s">
        <v>7365</v>
      </c>
      <c r="C3488" s="411"/>
      <c r="D3488" s="418"/>
      <c r="E3488" s="418"/>
      <c r="F3488" s="418"/>
    </row>
    <row r="3489" spans="1:6" ht="45">
      <c r="A3489" s="414">
        <v>101915</v>
      </c>
      <c r="B3489" s="415" t="s">
        <v>7366</v>
      </c>
      <c r="C3489" s="416" t="s">
        <v>5390</v>
      </c>
      <c r="D3489" s="417">
        <v>321.06</v>
      </c>
      <c r="E3489" s="417">
        <v>6.12</v>
      </c>
      <c r="F3489" s="417">
        <v>327.18</v>
      </c>
    </row>
    <row r="3490" spans="1:6">
      <c r="A3490" s="409"/>
      <c r="B3490" s="413" t="s">
        <v>7367</v>
      </c>
      <c r="C3490" s="411"/>
      <c r="D3490" s="418"/>
      <c r="E3490" s="418"/>
      <c r="F3490" s="418"/>
    </row>
    <row r="3491" spans="1:6" ht="45">
      <c r="A3491" s="414">
        <v>96765</v>
      </c>
      <c r="B3491" s="415" t="s">
        <v>7368</v>
      </c>
      <c r="C3491" s="416" t="s">
        <v>5390</v>
      </c>
      <c r="D3491" s="417">
        <v>1562.67</v>
      </c>
      <c r="E3491" s="417">
        <v>131.85</v>
      </c>
      <c r="F3491" s="417">
        <v>1694.52</v>
      </c>
    </row>
    <row r="3492" spans="1:6" ht="45">
      <c r="A3492" s="414">
        <v>101912</v>
      </c>
      <c r="B3492" s="415" t="s">
        <v>7369</v>
      </c>
      <c r="C3492" s="416" t="s">
        <v>5390</v>
      </c>
      <c r="D3492" s="417">
        <v>1901.48</v>
      </c>
      <c r="E3492" s="417">
        <v>140.21</v>
      </c>
      <c r="F3492" s="417">
        <v>2041.69</v>
      </c>
    </row>
    <row r="3493" spans="1:6">
      <c r="A3493" s="409"/>
      <c r="B3493" s="413" t="s">
        <v>11541</v>
      </c>
      <c r="C3493" s="411"/>
      <c r="D3493" s="418"/>
      <c r="E3493" s="418"/>
      <c r="F3493" s="418"/>
    </row>
    <row r="3494" spans="1:6" ht="30">
      <c r="A3494" s="414">
        <v>103019</v>
      </c>
      <c r="B3494" s="415" t="s">
        <v>10908</v>
      </c>
      <c r="C3494" s="416" t="s">
        <v>5390</v>
      </c>
      <c r="D3494" s="417">
        <v>257.08000000000004</v>
      </c>
      <c r="E3494" s="417">
        <v>19.72</v>
      </c>
      <c r="F3494" s="417">
        <v>276.8</v>
      </c>
    </row>
    <row r="3495" spans="1:6">
      <c r="A3495" s="409"/>
      <c r="B3495" s="413" t="s">
        <v>7370</v>
      </c>
      <c r="C3495" s="411"/>
      <c r="D3495" s="418"/>
      <c r="E3495" s="418"/>
      <c r="F3495" s="418"/>
    </row>
    <row r="3496" spans="1:6" ht="30">
      <c r="A3496" s="414">
        <v>101916</v>
      </c>
      <c r="B3496" s="415" t="s">
        <v>7371</v>
      </c>
      <c r="C3496" s="416" t="s">
        <v>5390</v>
      </c>
      <c r="D3496" s="417">
        <v>3431.5299999999997</v>
      </c>
      <c r="E3496" s="417">
        <v>192.69</v>
      </c>
      <c r="F3496" s="417">
        <v>3624.22</v>
      </c>
    </row>
    <row r="3497" spans="1:6">
      <c r="A3497" s="409"/>
      <c r="B3497" s="413" t="s">
        <v>7372</v>
      </c>
      <c r="C3497" s="411"/>
      <c r="D3497" s="418"/>
      <c r="E3497" s="418"/>
      <c r="F3497" s="418"/>
    </row>
    <row r="3498" spans="1:6">
      <c r="A3498" s="414">
        <v>101913</v>
      </c>
      <c r="B3498" s="415" t="s">
        <v>7373</v>
      </c>
      <c r="C3498" s="416" t="s">
        <v>5390</v>
      </c>
      <c r="D3498" s="417">
        <v>394.43</v>
      </c>
      <c r="E3498" s="417">
        <v>46.93</v>
      </c>
      <c r="F3498" s="417">
        <v>441.36</v>
      </c>
    </row>
    <row r="3499" spans="1:6">
      <c r="A3499" s="414">
        <v>101914</v>
      </c>
      <c r="B3499" s="415" t="s">
        <v>7374</v>
      </c>
      <c r="C3499" s="416" t="s">
        <v>5390</v>
      </c>
      <c r="D3499" s="417">
        <v>501.63</v>
      </c>
      <c r="E3499" s="417">
        <v>58.78</v>
      </c>
      <c r="F3499" s="417">
        <v>560.41</v>
      </c>
    </row>
    <row r="3500" spans="1:6">
      <c r="A3500" s="409"/>
      <c r="B3500" s="413" t="s">
        <v>11542</v>
      </c>
      <c r="C3500" s="411"/>
      <c r="D3500" s="418"/>
      <c r="E3500" s="418"/>
      <c r="F3500" s="418"/>
    </row>
    <row r="3501" spans="1:6" ht="30">
      <c r="A3501" s="414">
        <v>95697</v>
      </c>
      <c r="B3501" s="415" t="s">
        <v>7375</v>
      </c>
      <c r="C3501" s="416" t="s">
        <v>5421</v>
      </c>
      <c r="D3501" s="417">
        <v>99.24</v>
      </c>
      <c r="E3501" s="417">
        <v>5.45</v>
      </c>
      <c r="F3501" s="417">
        <v>104.69</v>
      </c>
    </row>
    <row r="3502" spans="1:6" ht="30">
      <c r="A3502" s="414">
        <v>92361</v>
      </c>
      <c r="B3502" s="415" t="s">
        <v>7376</v>
      </c>
      <c r="C3502" s="416" t="s">
        <v>5421</v>
      </c>
      <c r="D3502" s="417">
        <v>121.80999999999999</v>
      </c>
      <c r="E3502" s="417">
        <v>6.83</v>
      </c>
      <c r="F3502" s="417">
        <v>128.63999999999999</v>
      </c>
    </row>
    <row r="3503" spans="1:6" ht="30">
      <c r="A3503" s="414">
        <v>92362</v>
      </c>
      <c r="B3503" s="415" t="s">
        <v>7377</v>
      </c>
      <c r="C3503" s="416" t="s">
        <v>5421</v>
      </c>
      <c r="D3503" s="417">
        <v>196.63</v>
      </c>
      <c r="E3503" s="417">
        <v>8.8699999999999992</v>
      </c>
      <c r="F3503" s="417">
        <v>205.5</v>
      </c>
    </row>
    <row r="3504" spans="1:6" ht="30">
      <c r="A3504" s="414">
        <v>92359</v>
      </c>
      <c r="B3504" s="415" t="s">
        <v>7378</v>
      </c>
      <c r="C3504" s="416" t="s">
        <v>5421</v>
      </c>
      <c r="D3504" s="417">
        <v>67.849999999999994</v>
      </c>
      <c r="E3504" s="417">
        <v>3.4</v>
      </c>
      <c r="F3504" s="417">
        <v>71.25</v>
      </c>
    </row>
    <row r="3505" spans="1:6" ht="30">
      <c r="A3505" s="414">
        <v>92360</v>
      </c>
      <c r="B3505" s="415" t="s">
        <v>7379</v>
      </c>
      <c r="C3505" s="416" t="s">
        <v>5421</v>
      </c>
      <c r="D3505" s="417">
        <v>90.850000000000009</v>
      </c>
      <c r="E3505" s="417">
        <v>4.3499999999999996</v>
      </c>
      <c r="F3505" s="417">
        <v>95.2</v>
      </c>
    </row>
    <row r="3506" spans="1:6" ht="30">
      <c r="A3506" s="414">
        <v>92645</v>
      </c>
      <c r="B3506" s="415" t="s">
        <v>7380</v>
      </c>
      <c r="C3506" s="416" t="s">
        <v>5421</v>
      </c>
      <c r="D3506" s="417">
        <v>69</v>
      </c>
      <c r="E3506" s="417">
        <v>6.83</v>
      </c>
      <c r="F3506" s="417">
        <v>75.83</v>
      </c>
    </row>
    <row r="3507" spans="1:6" ht="30">
      <c r="A3507" s="414">
        <v>92646</v>
      </c>
      <c r="B3507" s="415" t="s">
        <v>7381</v>
      </c>
      <c r="C3507" s="416" t="s">
        <v>5421</v>
      </c>
      <c r="D3507" s="417">
        <v>91.99</v>
      </c>
      <c r="E3507" s="417">
        <v>7.79</v>
      </c>
      <c r="F3507" s="417">
        <v>99.78</v>
      </c>
    </row>
    <row r="3508" spans="1:6">
      <c r="A3508" s="409"/>
      <c r="B3508" s="413" t="s">
        <v>11543</v>
      </c>
      <c r="C3508" s="411"/>
      <c r="D3508" s="418"/>
      <c r="E3508" s="418"/>
      <c r="F3508" s="418"/>
    </row>
    <row r="3509" spans="1:6" ht="45">
      <c r="A3509" s="414">
        <v>97498</v>
      </c>
      <c r="B3509" s="415" t="s">
        <v>7382</v>
      </c>
      <c r="C3509" s="416" t="s">
        <v>5421</v>
      </c>
      <c r="D3509" s="417">
        <v>43.68</v>
      </c>
      <c r="E3509" s="417">
        <v>7.06</v>
      </c>
      <c r="F3509" s="417">
        <v>50.74</v>
      </c>
    </row>
    <row r="3510" spans="1:6" ht="45">
      <c r="A3510" s="414">
        <v>92364</v>
      </c>
      <c r="B3510" s="415" t="s">
        <v>7383</v>
      </c>
      <c r="C3510" s="416" t="s">
        <v>5421</v>
      </c>
      <c r="D3510" s="417">
        <v>54.68</v>
      </c>
      <c r="E3510" s="417">
        <v>7.71</v>
      </c>
      <c r="F3510" s="417">
        <v>62.39</v>
      </c>
    </row>
    <row r="3511" spans="1:6" ht="45">
      <c r="A3511" s="414">
        <v>92365</v>
      </c>
      <c r="B3511" s="415" t="s">
        <v>7384</v>
      </c>
      <c r="C3511" s="416" t="s">
        <v>5421</v>
      </c>
      <c r="D3511" s="417">
        <v>63.35</v>
      </c>
      <c r="E3511" s="417">
        <v>8.4</v>
      </c>
      <c r="F3511" s="417">
        <v>71.75</v>
      </c>
    </row>
    <row r="3512" spans="1:6" ht="45">
      <c r="A3512" s="414">
        <v>92366</v>
      </c>
      <c r="B3512" s="415" t="s">
        <v>7385</v>
      </c>
      <c r="C3512" s="416" t="s">
        <v>5421</v>
      </c>
      <c r="D3512" s="417">
        <v>90.41</v>
      </c>
      <c r="E3512" s="417">
        <v>9.32</v>
      </c>
      <c r="F3512" s="417">
        <v>99.73</v>
      </c>
    </row>
    <row r="3513" spans="1:6" ht="45">
      <c r="A3513" s="414">
        <v>92367</v>
      </c>
      <c r="B3513" s="415" t="s">
        <v>7386</v>
      </c>
      <c r="C3513" s="416" t="s">
        <v>5421</v>
      </c>
      <c r="D3513" s="417">
        <v>111.89</v>
      </c>
      <c r="E3513" s="417">
        <v>10.62</v>
      </c>
      <c r="F3513" s="417">
        <v>122.51</v>
      </c>
    </row>
    <row r="3514" spans="1:6" ht="45">
      <c r="A3514" s="414">
        <v>92368</v>
      </c>
      <c r="B3514" s="415" t="s">
        <v>7387</v>
      </c>
      <c r="C3514" s="416" t="s">
        <v>5421</v>
      </c>
      <c r="D3514" s="417">
        <v>149.79</v>
      </c>
      <c r="E3514" s="417">
        <v>11.97</v>
      </c>
      <c r="F3514" s="417">
        <v>161.76</v>
      </c>
    </row>
    <row r="3515" spans="1:6" ht="45">
      <c r="A3515" s="414">
        <v>101927</v>
      </c>
      <c r="B3515" s="415" t="s">
        <v>7388</v>
      </c>
      <c r="C3515" s="416" t="s">
        <v>5421</v>
      </c>
      <c r="D3515" s="417">
        <v>205.44</v>
      </c>
      <c r="E3515" s="417">
        <v>13.82</v>
      </c>
      <c r="F3515" s="417">
        <v>219.26</v>
      </c>
    </row>
    <row r="3516" spans="1:6" ht="30">
      <c r="A3516" s="414">
        <v>101928</v>
      </c>
      <c r="B3516" s="415" t="s">
        <v>7389</v>
      </c>
      <c r="C3516" s="416" t="s">
        <v>5390</v>
      </c>
      <c r="D3516" s="417">
        <v>399.16999999999996</v>
      </c>
      <c r="E3516" s="417">
        <v>41.42</v>
      </c>
      <c r="F3516" s="417">
        <v>440.59</v>
      </c>
    </row>
    <row r="3517" spans="1:6" ht="30">
      <c r="A3517" s="414">
        <v>92374</v>
      </c>
      <c r="B3517" s="415" t="s">
        <v>7390</v>
      </c>
      <c r="C3517" s="416" t="s">
        <v>5390</v>
      </c>
      <c r="D3517" s="417">
        <v>32.930000000000007</v>
      </c>
      <c r="E3517" s="417">
        <v>25.27</v>
      </c>
      <c r="F3517" s="417">
        <v>58.2</v>
      </c>
    </row>
    <row r="3518" spans="1:6" ht="30">
      <c r="A3518" s="414">
        <v>92376</v>
      </c>
      <c r="B3518" s="415" t="s">
        <v>7391</v>
      </c>
      <c r="C3518" s="416" t="s">
        <v>5390</v>
      </c>
      <c r="D3518" s="417">
        <v>46.73</v>
      </c>
      <c r="E3518" s="417">
        <v>27.96</v>
      </c>
      <c r="F3518" s="417">
        <v>74.69</v>
      </c>
    </row>
    <row r="3519" spans="1:6" ht="30">
      <c r="A3519" s="414">
        <v>101929</v>
      </c>
      <c r="B3519" s="415" t="s">
        <v>7392</v>
      </c>
      <c r="C3519" s="416" t="s">
        <v>5390</v>
      </c>
      <c r="D3519" s="417">
        <v>174.73999999999998</v>
      </c>
      <c r="E3519" s="417">
        <v>41.43</v>
      </c>
      <c r="F3519" s="417">
        <v>216.17</v>
      </c>
    </row>
    <row r="3520" spans="1:6" ht="30">
      <c r="A3520" s="414">
        <v>92372</v>
      </c>
      <c r="B3520" s="415" t="s">
        <v>7393</v>
      </c>
      <c r="C3520" s="416" t="s">
        <v>5390</v>
      </c>
      <c r="D3520" s="417">
        <v>27.740000000000002</v>
      </c>
      <c r="E3520" s="417">
        <v>23.15</v>
      </c>
      <c r="F3520" s="417">
        <v>50.89</v>
      </c>
    </row>
    <row r="3521" spans="1:6" ht="30">
      <c r="A3521" s="414">
        <v>92370</v>
      </c>
      <c r="B3521" s="415" t="s">
        <v>7394</v>
      </c>
      <c r="C3521" s="416" t="s">
        <v>5390</v>
      </c>
      <c r="D3521" s="417">
        <v>21.410000000000004</v>
      </c>
      <c r="E3521" s="417">
        <v>21.29</v>
      </c>
      <c r="F3521" s="417">
        <v>42.7</v>
      </c>
    </row>
    <row r="3522" spans="1:6" ht="30">
      <c r="A3522" s="414">
        <v>92918</v>
      </c>
      <c r="B3522" s="415" t="s">
        <v>7395</v>
      </c>
      <c r="C3522" s="416" t="s">
        <v>5390</v>
      </c>
      <c r="D3522" s="417">
        <v>21.24</v>
      </c>
      <c r="E3522" s="417">
        <v>21.3</v>
      </c>
      <c r="F3522" s="417">
        <v>42.54</v>
      </c>
    </row>
    <row r="3523" spans="1:6" ht="30">
      <c r="A3523" s="414">
        <v>92920</v>
      </c>
      <c r="B3523" s="415" t="s">
        <v>7396</v>
      </c>
      <c r="C3523" s="416" t="s">
        <v>5390</v>
      </c>
      <c r="D3523" s="417">
        <v>21.520000000000003</v>
      </c>
      <c r="E3523" s="417">
        <v>21.29</v>
      </c>
      <c r="F3523" s="417">
        <v>42.81</v>
      </c>
    </row>
    <row r="3524" spans="1:6" ht="45">
      <c r="A3524" s="414">
        <v>92925</v>
      </c>
      <c r="B3524" s="415" t="s">
        <v>7397</v>
      </c>
      <c r="C3524" s="416" t="s">
        <v>5390</v>
      </c>
      <c r="D3524" s="417">
        <v>29.18</v>
      </c>
      <c r="E3524" s="417">
        <v>23.15</v>
      </c>
      <c r="F3524" s="417">
        <v>52.33</v>
      </c>
    </row>
    <row r="3525" spans="1:6" ht="45">
      <c r="A3525" s="414">
        <v>92926</v>
      </c>
      <c r="B3525" s="415" t="s">
        <v>7398</v>
      </c>
      <c r="C3525" s="416" t="s">
        <v>5390</v>
      </c>
      <c r="D3525" s="417">
        <v>29.17</v>
      </c>
      <c r="E3525" s="417">
        <v>23.15</v>
      </c>
      <c r="F3525" s="417">
        <v>52.32</v>
      </c>
    </row>
    <row r="3526" spans="1:6" ht="45">
      <c r="A3526" s="414">
        <v>92927</v>
      </c>
      <c r="B3526" s="415" t="s">
        <v>7399</v>
      </c>
      <c r="C3526" s="416" t="s">
        <v>5390</v>
      </c>
      <c r="D3526" s="417">
        <v>29.17</v>
      </c>
      <c r="E3526" s="417">
        <v>23.15</v>
      </c>
      <c r="F3526" s="417">
        <v>52.32</v>
      </c>
    </row>
    <row r="3527" spans="1:6" ht="45">
      <c r="A3527" s="414">
        <v>92928</v>
      </c>
      <c r="B3527" s="415" t="s">
        <v>7400</v>
      </c>
      <c r="C3527" s="416" t="s">
        <v>5390</v>
      </c>
      <c r="D3527" s="417">
        <v>34.42</v>
      </c>
      <c r="E3527" s="417">
        <v>25.27</v>
      </c>
      <c r="F3527" s="417">
        <v>59.69</v>
      </c>
    </row>
    <row r="3528" spans="1:6" ht="45">
      <c r="A3528" s="414">
        <v>92929</v>
      </c>
      <c r="B3528" s="415" t="s">
        <v>7401</v>
      </c>
      <c r="C3528" s="416" t="s">
        <v>5390</v>
      </c>
      <c r="D3528" s="417">
        <v>34.42</v>
      </c>
      <c r="E3528" s="417">
        <v>25.27</v>
      </c>
      <c r="F3528" s="417">
        <v>59.69</v>
      </c>
    </row>
    <row r="3529" spans="1:6" ht="45">
      <c r="A3529" s="414">
        <v>92930</v>
      </c>
      <c r="B3529" s="415" t="s">
        <v>7402</v>
      </c>
      <c r="C3529" s="416" t="s">
        <v>5390</v>
      </c>
      <c r="D3529" s="417">
        <v>34.42</v>
      </c>
      <c r="E3529" s="417">
        <v>25.27</v>
      </c>
      <c r="F3529" s="417">
        <v>59.69</v>
      </c>
    </row>
    <row r="3530" spans="1:6" ht="45">
      <c r="A3530" s="414">
        <v>92931</v>
      </c>
      <c r="B3530" s="415" t="s">
        <v>7403</v>
      </c>
      <c r="C3530" s="416" t="s">
        <v>5390</v>
      </c>
      <c r="D3530" s="417">
        <v>50.800000000000004</v>
      </c>
      <c r="E3530" s="417">
        <v>27.96</v>
      </c>
      <c r="F3530" s="417">
        <v>78.760000000000005</v>
      </c>
    </row>
    <row r="3531" spans="1:6" ht="45">
      <c r="A3531" s="414">
        <v>92932</v>
      </c>
      <c r="B3531" s="415" t="s">
        <v>7404</v>
      </c>
      <c r="C3531" s="416" t="s">
        <v>5390</v>
      </c>
      <c r="D3531" s="417">
        <v>50.800000000000004</v>
      </c>
      <c r="E3531" s="417">
        <v>27.96</v>
      </c>
      <c r="F3531" s="417">
        <v>78.760000000000005</v>
      </c>
    </row>
    <row r="3532" spans="1:6" ht="30">
      <c r="A3532" s="414">
        <v>92933</v>
      </c>
      <c r="B3532" s="415" t="s">
        <v>7405</v>
      </c>
      <c r="C3532" s="416" t="s">
        <v>5390</v>
      </c>
      <c r="D3532" s="417">
        <v>50.800000000000004</v>
      </c>
      <c r="E3532" s="417">
        <v>27.96</v>
      </c>
      <c r="F3532" s="417">
        <v>78.760000000000005</v>
      </c>
    </row>
    <row r="3533" spans="1:6" ht="45">
      <c r="A3533" s="414">
        <v>92934</v>
      </c>
      <c r="B3533" s="415" t="s">
        <v>7406</v>
      </c>
      <c r="C3533" s="416" t="s">
        <v>5390</v>
      </c>
      <c r="D3533" s="417">
        <v>83.1</v>
      </c>
      <c r="E3533" s="417">
        <v>31.96</v>
      </c>
      <c r="F3533" s="417">
        <v>115.06</v>
      </c>
    </row>
    <row r="3534" spans="1:6" ht="45">
      <c r="A3534" s="414">
        <v>92935</v>
      </c>
      <c r="B3534" s="415" t="s">
        <v>7407</v>
      </c>
      <c r="C3534" s="416" t="s">
        <v>5390</v>
      </c>
      <c r="D3534" s="417">
        <v>83.1</v>
      </c>
      <c r="E3534" s="417">
        <v>31.96</v>
      </c>
      <c r="F3534" s="417">
        <v>115.06</v>
      </c>
    </row>
    <row r="3535" spans="1:6" ht="45">
      <c r="A3535" s="414">
        <v>92936</v>
      </c>
      <c r="B3535" s="415" t="s">
        <v>7408</v>
      </c>
      <c r="C3535" s="416" t="s">
        <v>5390</v>
      </c>
      <c r="D3535" s="417">
        <v>122.08999999999999</v>
      </c>
      <c r="E3535" s="417">
        <v>35.950000000000003</v>
      </c>
      <c r="F3535" s="417">
        <v>158.04</v>
      </c>
    </row>
    <row r="3536" spans="1:6" ht="30">
      <c r="A3536" s="414">
        <v>92937</v>
      </c>
      <c r="B3536" s="415" t="s">
        <v>7409</v>
      </c>
      <c r="C3536" s="416" t="s">
        <v>5390</v>
      </c>
      <c r="D3536" s="417">
        <v>122.08999999999999</v>
      </c>
      <c r="E3536" s="417">
        <v>35.950000000000003</v>
      </c>
      <c r="F3536" s="417">
        <v>158.04</v>
      </c>
    </row>
    <row r="3537" spans="1:6" ht="45">
      <c r="A3537" s="414">
        <v>101930</v>
      </c>
      <c r="B3537" s="415" t="s">
        <v>7410</v>
      </c>
      <c r="C3537" s="416" t="s">
        <v>5390</v>
      </c>
      <c r="D3537" s="417">
        <v>203.64</v>
      </c>
      <c r="E3537" s="417">
        <v>41.43</v>
      </c>
      <c r="F3537" s="417">
        <v>245.07</v>
      </c>
    </row>
    <row r="3538" spans="1:6" ht="30">
      <c r="A3538" s="414">
        <v>101931</v>
      </c>
      <c r="B3538" s="415" t="s">
        <v>7411</v>
      </c>
      <c r="C3538" s="416" t="s">
        <v>5390</v>
      </c>
      <c r="D3538" s="417">
        <v>203.64</v>
      </c>
      <c r="E3538" s="417">
        <v>41.43</v>
      </c>
      <c r="F3538" s="417">
        <v>245.07</v>
      </c>
    </row>
    <row r="3539" spans="1:6" ht="30">
      <c r="A3539" s="414">
        <v>101932</v>
      </c>
      <c r="B3539" s="415" t="s">
        <v>7412</v>
      </c>
      <c r="C3539" s="416" t="s">
        <v>5390</v>
      </c>
      <c r="D3539" s="417">
        <v>203.64</v>
      </c>
      <c r="E3539" s="417">
        <v>41.43</v>
      </c>
      <c r="F3539" s="417">
        <v>245.07</v>
      </c>
    </row>
    <row r="3540" spans="1:6" ht="30">
      <c r="A3540" s="414">
        <v>101934</v>
      </c>
      <c r="B3540" s="415" t="s">
        <v>7413</v>
      </c>
      <c r="C3540" s="416" t="s">
        <v>5390</v>
      </c>
      <c r="D3540" s="417">
        <v>277.16000000000003</v>
      </c>
      <c r="E3540" s="417">
        <v>62.15</v>
      </c>
      <c r="F3540" s="417">
        <v>339.31</v>
      </c>
    </row>
    <row r="3541" spans="1:6" ht="30">
      <c r="A3541" s="414">
        <v>101933</v>
      </c>
      <c r="B3541" s="415" t="s">
        <v>7414</v>
      </c>
      <c r="C3541" s="416" t="s">
        <v>5390</v>
      </c>
      <c r="D3541" s="417">
        <v>162.65</v>
      </c>
      <c r="E3541" s="417">
        <v>41.43</v>
      </c>
      <c r="F3541" s="417">
        <v>204.08</v>
      </c>
    </row>
    <row r="3542" spans="1:6" ht="30">
      <c r="A3542" s="414">
        <v>92369</v>
      </c>
      <c r="B3542" s="415" t="s">
        <v>7415</v>
      </c>
      <c r="C3542" s="416" t="s">
        <v>5390</v>
      </c>
      <c r="D3542" s="417">
        <v>19.459999999999997</v>
      </c>
      <c r="E3542" s="417">
        <v>21.3</v>
      </c>
      <c r="F3542" s="417">
        <v>40.76</v>
      </c>
    </row>
    <row r="3543" spans="1:6" ht="30">
      <c r="A3543" s="414">
        <v>92371</v>
      </c>
      <c r="B3543" s="415" t="s">
        <v>7416</v>
      </c>
      <c r="C3543" s="416" t="s">
        <v>5390</v>
      </c>
      <c r="D3543" s="417">
        <v>25.940000000000005</v>
      </c>
      <c r="E3543" s="417">
        <v>23.15</v>
      </c>
      <c r="F3543" s="417">
        <v>49.09</v>
      </c>
    </row>
    <row r="3544" spans="1:6" ht="30">
      <c r="A3544" s="414">
        <v>92373</v>
      </c>
      <c r="B3544" s="415" t="s">
        <v>7417</v>
      </c>
      <c r="C3544" s="416" t="s">
        <v>5390</v>
      </c>
      <c r="D3544" s="417">
        <v>32.58</v>
      </c>
      <c r="E3544" s="417">
        <v>25.27</v>
      </c>
      <c r="F3544" s="417">
        <v>57.85</v>
      </c>
    </row>
    <row r="3545" spans="1:6" ht="30">
      <c r="A3545" s="414">
        <v>92375</v>
      </c>
      <c r="B3545" s="415" t="s">
        <v>7418</v>
      </c>
      <c r="C3545" s="416" t="s">
        <v>5390</v>
      </c>
      <c r="D3545" s="417">
        <v>46.76</v>
      </c>
      <c r="E3545" s="417">
        <v>27.96</v>
      </c>
      <c r="F3545" s="417">
        <v>74.72</v>
      </c>
    </row>
    <row r="3546" spans="1:6" ht="30">
      <c r="A3546" s="414">
        <v>92377</v>
      </c>
      <c r="B3546" s="415" t="s">
        <v>7419</v>
      </c>
      <c r="C3546" s="416" t="s">
        <v>5390</v>
      </c>
      <c r="D3546" s="417">
        <v>67.77000000000001</v>
      </c>
      <c r="E3546" s="417">
        <v>31.96</v>
      </c>
      <c r="F3546" s="417">
        <v>99.73</v>
      </c>
    </row>
    <row r="3547" spans="1:6" ht="30">
      <c r="A3547" s="414">
        <v>92378</v>
      </c>
      <c r="B3547" s="415" t="s">
        <v>7420</v>
      </c>
      <c r="C3547" s="416" t="s">
        <v>5390</v>
      </c>
      <c r="D3547" s="417">
        <v>78.550000000000011</v>
      </c>
      <c r="E3547" s="417">
        <v>31.96</v>
      </c>
      <c r="F3547" s="417">
        <v>110.51</v>
      </c>
    </row>
    <row r="3548" spans="1:6" ht="30">
      <c r="A3548" s="414">
        <v>92379</v>
      </c>
      <c r="B3548" s="415" t="s">
        <v>7421</v>
      </c>
      <c r="C3548" s="416" t="s">
        <v>5390</v>
      </c>
      <c r="D3548" s="417">
        <v>104.55999999999999</v>
      </c>
      <c r="E3548" s="417">
        <v>35.950000000000003</v>
      </c>
      <c r="F3548" s="417">
        <v>140.51</v>
      </c>
    </row>
    <row r="3549" spans="1:6" ht="30">
      <c r="A3549" s="414">
        <v>92380</v>
      </c>
      <c r="B3549" s="415" t="s">
        <v>7422</v>
      </c>
      <c r="C3549" s="416" t="s">
        <v>5390</v>
      </c>
      <c r="D3549" s="417">
        <v>114.14999999999999</v>
      </c>
      <c r="E3549" s="417">
        <v>35.950000000000003</v>
      </c>
      <c r="F3549" s="417">
        <v>150.1</v>
      </c>
    </row>
    <row r="3550" spans="1:6" ht="30">
      <c r="A3550" s="414">
        <v>92381</v>
      </c>
      <c r="B3550" s="415" t="s">
        <v>7423</v>
      </c>
      <c r="C3550" s="416" t="s">
        <v>5390</v>
      </c>
      <c r="D3550" s="417">
        <v>29.78</v>
      </c>
      <c r="E3550" s="417">
        <v>31.93</v>
      </c>
      <c r="F3550" s="417">
        <v>61.71</v>
      </c>
    </row>
    <row r="3551" spans="1:6" ht="30">
      <c r="A3551" s="414">
        <v>92382</v>
      </c>
      <c r="B3551" s="415" t="s">
        <v>7424</v>
      </c>
      <c r="C3551" s="416" t="s">
        <v>5390</v>
      </c>
      <c r="D3551" s="417">
        <v>27.21</v>
      </c>
      <c r="E3551" s="417">
        <v>31.93</v>
      </c>
      <c r="F3551" s="417">
        <v>59.14</v>
      </c>
    </row>
    <row r="3552" spans="1:6" ht="45">
      <c r="A3552" s="414">
        <v>92383</v>
      </c>
      <c r="B3552" s="415" t="s">
        <v>7425</v>
      </c>
      <c r="C3552" s="416" t="s">
        <v>5390</v>
      </c>
      <c r="D3552" s="417">
        <v>42.63</v>
      </c>
      <c r="E3552" s="417">
        <v>34.71</v>
      </c>
      <c r="F3552" s="417">
        <v>77.34</v>
      </c>
    </row>
    <row r="3553" spans="1:6" ht="45">
      <c r="A3553" s="414">
        <v>92384</v>
      </c>
      <c r="B3553" s="415" t="s">
        <v>7426</v>
      </c>
      <c r="C3553" s="416" t="s">
        <v>5390</v>
      </c>
      <c r="D3553" s="417">
        <v>37.51</v>
      </c>
      <c r="E3553" s="417">
        <v>34.71</v>
      </c>
      <c r="F3553" s="417">
        <v>72.22</v>
      </c>
    </row>
    <row r="3554" spans="1:6" ht="45">
      <c r="A3554" s="414">
        <v>92385</v>
      </c>
      <c r="B3554" s="415" t="s">
        <v>7427</v>
      </c>
      <c r="C3554" s="416" t="s">
        <v>5390</v>
      </c>
      <c r="D3554" s="417">
        <v>50.61</v>
      </c>
      <c r="E3554" s="417">
        <v>37.909999999999997</v>
      </c>
      <c r="F3554" s="417">
        <v>88.52</v>
      </c>
    </row>
    <row r="3555" spans="1:6" ht="45">
      <c r="A3555" s="414">
        <v>92386</v>
      </c>
      <c r="B3555" s="415" t="s">
        <v>7428</v>
      </c>
      <c r="C3555" s="416" t="s">
        <v>5390</v>
      </c>
      <c r="D3555" s="417">
        <v>47.08</v>
      </c>
      <c r="E3555" s="417">
        <v>37.909999999999997</v>
      </c>
      <c r="F3555" s="417">
        <v>84.99</v>
      </c>
    </row>
    <row r="3556" spans="1:6" ht="30">
      <c r="A3556" s="414">
        <v>92387</v>
      </c>
      <c r="B3556" s="415" t="s">
        <v>7429</v>
      </c>
      <c r="C3556" s="416" t="s">
        <v>5390</v>
      </c>
      <c r="D3556" s="417">
        <v>69.210000000000008</v>
      </c>
      <c r="E3556" s="417">
        <v>41.91</v>
      </c>
      <c r="F3556" s="417">
        <v>111.12</v>
      </c>
    </row>
    <row r="3557" spans="1:6" ht="30">
      <c r="A3557" s="414">
        <v>92388</v>
      </c>
      <c r="B3557" s="415" t="s">
        <v>7430</v>
      </c>
      <c r="C3557" s="416" t="s">
        <v>5390</v>
      </c>
      <c r="D3557" s="417">
        <v>66.81</v>
      </c>
      <c r="E3557" s="417">
        <v>41.91</v>
      </c>
      <c r="F3557" s="417">
        <v>108.72</v>
      </c>
    </row>
    <row r="3558" spans="1:6" ht="45">
      <c r="A3558" s="414">
        <v>92389</v>
      </c>
      <c r="B3558" s="415" t="s">
        <v>7431</v>
      </c>
      <c r="C3558" s="416" t="s">
        <v>5390</v>
      </c>
      <c r="D3558" s="417">
        <v>122.4</v>
      </c>
      <c r="E3558" s="417">
        <v>47.94</v>
      </c>
      <c r="F3558" s="417">
        <v>170.34</v>
      </c>
    </row>
    <row r="3559" spans="1:6" ht="45">
      <c r="A3559" s="414">
        <v>92390</v>
      </c>
      <c r="B3559" s="415" t="s">
        <v>7432</v>
      </c>
      <c r="C3559" s="416" t="s">
        <v>5390</v>
      </c>
      <c r="D3559" s="417">
        <v>111.86000000000001</v>
      </c>
      <c r="E3559" s="417">
        <v>47.94</v>
      </c>
      <c r="F3559" s="417">
        <v>159.80000000000001</v>
      </c>
    </row>
    <row r="3560" spans="1:6" ht="30">
      <c r="A3560" s="414">
        <v>92635</v>
      </c>
      <c r="B3560" s="415" t="s">
        <v>7433</v>
      </c>
      <c r="C3560" s="416" t="s">
        <v>5390</v>
      </c>
      <c r="D3560" s="417">
        <v>173.35999999999999</v>
      </c>
      <c r="E3560" s="417">
        <v>53.93</v>
      </c>
      <c r="F3560" s="417">
        <v>227.29</v>
      </c>
    </row>
    <row r="3561" spans="1:6" ht="30">
      <c r="A3561" s="414">
        <v>92636</v>
      </c>
      <c r="B3561" s="415" t="s">
        <v>7434</v>
      </c>
      <c r="C3561" s="416" t="s">
        <v>5390</v>
      </c>
      <c r="D3561" s="417">
        <v>153.04</v>
      </c>
      <c r="E3561" s="417">
        <v>53.93</v>
      </c>
      <c r="F3561" s="417">
        <v>206.97</v>
      </c>
    </row>
    <row r="3562" spans="1:6" ht="30">
      <c r="A3562" s="414">
        <v>92637</v>
      </c>
      <c r="B3562" s="415" t="s">
        <v>7435</v>
      </c>
      <c r="C3562" s="416" t="s">
        <v>5390</v>
      </c>
      <c r="D3562" s="417">
        <v>37.230000000000004</v>
      </c>
      <c r="E3562" s="417">
        <v>42.58</v>
      </c>
      <c r="F3562" s="417">
        <v>79.81</v>
      </c>
    </row>
    <row r="3563" spans="1:6" ht="30">
      <c r="A3563" s="414">
        <v>92638</v>
      </c>
      <c r="B3563" s="415" t="s">
        <v>7436</v>
      </c>
      <c r="C3563" s="416" t="s">
        <v>5390</v>
      </c>
      <c r="D3563" s="417">
        <v>50.650000000000006</v>
      </c>
      <c r="E3563" s="417">
        <v>46.28</v>
      </c>
      <c r="F3563" s="417">
        <v>96.93</v>
      </c>
    </row>
    <row r="3564" spans="1:6" ht="30">
      <c r="A3564" s="414">
        <v>92639</v>
      </c>
      <c r="B3564" s="415" t="s">
        <v>7437</v>
      </c>
      <c r="C3564" s="416" t="s">
        <v>5390</v>
      </c>
      <c r="D3564" s="417">
        <v>61.419999999999995</v>
      </c>
      <c r="E3564" s="417">
        <v>50.54</v>
      </c>
      <c r="F3564" s="417">
        <v>111.96</v>
      </c>
    </row>
    <row r="3565" spans="1:6" ht="30">
      <c r="A3565" s="414">
        <v>92640</v>
      </c>
      <c r="B3565" s="415" t="s">
        <v>7438</v>
      </c>
      <c r="C3565" s="416" t="s">
        <v>5390</v>
      </c>
      <c r="D3565" s="417">
        <v>89.01</v>
      </c>
      <c r="E3565" s="417">
        <v>55.89</v>
      </c>
      <c r="F3565" s="417">
        <v>144.9</v>
      </c>
    </row>
    <row r="3566" spans="1:6" ht="30">
      <c r="A3566" s="414">
        <v>92642</v>
      </c>
      <c r="B3566" s="415" t="s">
        <v>7439</v>
      </c>
      <c r="C3566" s="416" t="s">
        <v>5390</v>
      </c>
      <c r="D3566" s="417">
        <v>154.41999999999999</v>
      </c>
      <c r="E3566" s="417">
        <v>63.87</v>
      </c>
      <c r="F3566" s="417">
        <v>218.29</v>
      </c>
    </row>
    <row r="3567" spans="1:6" ht="30">
      <c r="A3567" s="414">
        <v>92644</v>
      </c>
      <c r="B3567" s="415" t="s">
        <v>7440</v>
      </c>
      <c r="C3567" s="416" t="s">
        <v>5390</v>
      </c>
      <c r="D3567" s="417">
        <v>202.1</v>
      </c>
      <c r="E3567" s="417">
        <v>71.91</v>
      </c>
      <c r="F3567" s="417">
        <v>274.01</v>
      </c>
    </row>
    <row r="3568" spans="1:6" ht="30">
      <c r="A3568" s="414">
        <v>101935</v>
      </c>
      <c r="B3568" s="415" t="s">
        <v>7441</v>
      </c>
      <c r="C3568" s="416" t="s">
        <v>5390</v>
      </c>
      <c r="D3568" s="417">
        <v>355.35</v>
      </c>
      <c r="E3568" s="417">
        <v>82.87</v>
      </c>
      <c r="F3568" s="417">
        <v>438.22</v>
      </c>
    </row>
    <row r="3569" spans="1:6" ht="30">
      <c r="A3569" s="414">
        <v>92892</v>
      </c>
      <c r="B3569" s="415" t="s">
        <v>7442</v>
      </c>
      <c r="C3569" s="416" t="s">
        <v>5390</v>
      </c>
      <c r="D3569" s="417">
        <v>42.24</v>
      </c>
      <c r="E3569" s="417">
        <v>21.28</v>
      </c>
      <c r="F3569" s="417">
        <v>63.52</v>
      </c>
    </row>
    <row r="3570" spans="1:6" ht="30">
      <c r="A3570" s="414">
        <v>92893</v>
      </c>
      <c r="B3570" s="415" t="s">
        <v>7443</v>
      </c>
      <c r="C3570" s="416" t="s">
        <v>5390</v>
      </c>
      <c r="D3570" s="417">
        <v>66.45</v>
      </c>
      <c r="E3570" s="417">
        <v>23.14</v>
      </c>
      <c r="F3570" s="417">
        <v>89.59</v>
      </c>
    </row>
    <row r="3571" spans="1:6" ht="30">
      <c r="A3571" s="414">
        <v>92894</v>
      </c>
      <c r="B3571" s="415" t="s">
        <v>7444</v>
      </c>
      <c r="C3571" s="416" t="s">
        <v>5390</v>
      </c>
      <c r="D3571" s="417">
        <v>81.509999999999991</v>
      </c>
      <c r="E3571" s="417">
        <v>25.26</v>
      </c>
      <c r="F3571" s="417">
        <v>106.77</v>
      </c>
    </row>
    <row r="3572" spans="1:6" ht="30">
      <c r="A3572" s="414">
        <v>92895</v>
      </c>
      <c r="B3572" s="415" t="s">
        <v>7445</v>
      </c>
      <c r="C3572" s="416" t="s">
        <v>5390</v>
      </c>
      <c r="D3572" s="417">
        <v>116.7</v>
      </c>
      <c r="E3572" s="417">
        <v>27.95</v>
      </c>
      <c r="F3572" s="417">
        <v>144.65</v>
      </c>
    </row>
    <row r="3573" spans="1:6" ht="30">
      <c r="A3573" s="414">
        <v>92896</v>
      </c>
      <c r="B3573" s="415" t="s">
        <v>7446</v>
      </c>
      <c r="C3573" s="416" t="s">
        <v>5390</v>
      </c>
      <c r="D3573" s="417">
        <v>188.05</v>
      </c>
      <c r="E3573" s="417">
        <v>31.95</v>
      </c>
      <c r="F3573" s="417">
        <v>220</v>
      </c>
    </row>
    <row r="3574" spans="1:6" ht="30">
      <c r="A3574" s="414">
        <v>92897</v>
      </c>
      <c r="B3574" s="415" t="s">
        <v>7447</v>
      </c>
      <c r="C3574" s="416" t="s">
        <v>5390</v>
      </c>
      <c r="D3574" s="417">
        <v>286.52</v>
      </c>
      <c r="E3574" s="417">
        <v>35.94</v>
      </c>
      <c r="F3574" s="417">
        <v>322.45999999999998</v>
      </c>
    </row>
    <row r="3575" spans="1:6">
      <c r="A3575" s="409"/>
      <c r="B3575" s="413" t="s">
        <v>11544</v>
      </c>
      <c r="C3575" s="411"/>
      <c r="D3575" s="418"/>
      <c r="E3575" s="418"/>
      <c r="F3575" s="418"/>
    </row>
    <row r="3576" spans="1:6" ht="30">
      <c r="A3576" s="414">
        <v>97461</v>
      </c>
      <c r="B3576" s="415" t="s">
        <v>7448</v>
      </c>
      <c r="C3576" s="416" t="s">
        <v>5390</v>
      </c>
      <c r="D3576" s="417">
        <v>30.35</v>
      </c>
      <c r="E3576" s="417">
        <v>10.28</v>
      </c>
      <c r="F3576" s="417">
        <v>40.630000000000003</v>
      </c>
    </row>
    <row r="3577" spans="1:6" ht="30">
      <c r="A3577" s="414">
        <v>97462</v>
      </c>
      <c r="B3577" s="415" t="s">
        <v>7449</v>
      </c>
      <c r="C3577" s="416" t="s">
        <v>5390</v>
      </c>
      <c r="D3577" s="417">
        <v>23.67</v>
      </c>
      <c r="E3577" s="417">
        <v>10.28</v>
      </c>
      <c r="F3577" s="417">
        <v>33.950000000000003</v>
      </c>
    </row>
    <row r="3578" spans="1:6" ht="30">
      <c r="A3578" s="414">
        <v>97464</v>
      </c>
      <c r="B3578" s="415" t="s">
        <v>7450</v>
      </c>
      <c r="C3578" s="416" t="s">
        <v>5390</v>
      </c>
      <c r="D3578" s="417">
        <v>45.36</v>
      </c>
      <c r="E3578" s="417">
        <v>13.14</v>
      </c>
      <c r="F3578" s="417">
        <v>58.5</v>
      </c>
    </row>
    <row r="3579" spans="1:6" ht="30">
      <c r="A3579" s="414">
        <v>97465</v>
      </c>
      <c r="B3579" s="415" t="s">
        <v>7451</v>
      </c>
      <c r="C3579" s="416" t="s">
        <v>5390</v>
      </c>
      <c r="D3579" s="417">
        <v>56.629999999999995</v>
      </c>
      <c r="E3579" s="417">
        <v>13.14</v>
      </c>
      <c r="F3579" s="417">
        <v>69.77</v>
      </c>
    </row>
    <row r="3580" spans="1:6" ht="30">
      <c r="A3580" s="414">
        <v>97467</v>
      </c>
      <c r="B3580" s="415" t="s">
        <v>7452</v>
      </c>
      <c r="C3580" s="416" t="s">
        <v>5390</v>
      </c>
      <c r="D3580" s="417">
        <v>57.790000000000006</v>
      </c>
      <c r="E3580" s="417">
        <v>16.440000000000001</v>
      </c>
      <c r="F3580" s="417">
        <v>74.23</v>
      </c>
    </row>
    <row r="3581" spans="1:6" ht="45">
      <c r="A3581" s="414">
        <v>97468</v>
      </c>
      <c r="B3581" s="415" t="s">
        <v>7453</v>
      </c>
      <c r="C3581" s="416" t="s">
        <v>5390</v>
      </c>
      <c r="D3581" s="417">
        <v>72.22</v>
      </c>
      <c r="E3581" s="417">
        <v>16.440000000000001</v>
      </c>
      <c r="F3581" s="417">
        <v>88.66</v>
      </c>
    </row>
    <row r="3582" spans="1:6" ht="30">
      <c r="A3582" s="414">
        <v>97470</v>
      </c>
      <c r="B3582" s="415" t="s">
        <v>7454</v>
      </c>
      <c r="C3582" s="416" t="s">
        <v>5390</v>
      </c>
      <c r="D3582" s="417">
        <v>89.03</v>
      </c>
      <c r="E3582" s="417">
        <v>20.55</v>
      </c>
      <c r="F3582" s="417">
        <v>109.58</v>
      </c>
    </row>
    <row r="3583" spans="1:6" ht="30">
      <c r="A3583" s="414">
        <v>97471</v>
      </c>
      <c r="B3583" s="415" t="s">
        <v>7455</v>
      </c>
      <c r="C3583" s="416" t="s">
        <v>5390</v>
      </c>
      <c r="D3583" s="417">
        <v>111.85000000000001</v>
      </c>
      <c r="E3583" s="417">
        <v>20.55</v>
      </c>
      <c r="F3583" s="417">
        <v>132.4</v>
      </c>
    </row>
    <row r="3584" spans="1:6" ht="30">
      <c r="A3584" s="414">
        <v>97474</v>
      </c>
      <c r="B3584" s="415" t="s">
        <v>7456</v>
      </c>
      <c r="C3584" s="416" t="s">
        <v>5390</v>
      </c>
      <c r="D3584" s="417">
        <v>173.57000000000002</v>
      </c>
      <c r="E3584" s="417">
        <v>26.7</v>
      </c>
      <c r="F3584" s="417">
        <v>200.27</v>
      </c>
    </row>
    <row r="3585" spans="1:6" ht="30">
      <c r="A3585" s="414">
        <v>97475</v>
      </c>
      <c r="B3585" s="415" t="s">
        <v>7457</v>
      </c>
      <c r="C3585" s="416" t="s">
        <v>5390</v>
      </c>
      <c r="D3585" s="417">
        <v>219.71</v>
      </c>
      <c r="E3585" s="417">
        <v>26.7</v>
      </c>
      <c r="F3585" s="417">
        <v>246.41</v>
      </c>
    </row>
    <row r="3586" spans="1:6" ht="30">
      <c r="A3586" s="414">
        <v>97477</v>
      </c>
      <c r="B3586" s="415" t="s">
        <v>7458</v>
      </c>
      <c r="C3586" s="416" t="s">
        <v>5390</v>
      </c>
      <c r="D3586" s="417">
        <v>233.83999999999997</v>
      </c>
      <c r="E3586" s="417">
        <v>32.94</v>
      </c>
      <c r="F3586" s="417">
        <v>266.77999999999997</v>
      </c>
    </row>
    <row r="3587" spans="1:6" ht="30">
      <c r="A3587" s="414">
        <v>97478</v>
      </c>
      <c r="B3587" s="415" t="s">
        <v>7459</v>
      </c>
      <c r="C3587" s="416" t="s">
        <v>5390</v>
      </c>
      <c r="D3587" s="417">
        <v>295.98</v>
      </c>
      <c r="E3587" s="417">
        <v>32.94</v>
      </c>
      <c r="F3587" s="417">
        <v>328.92</v>
      </c>
    </row>
    <row r="3588" spans="1:6" ht="30">
      <c r="A3588" s="414">
        <v>97479</v>
      </c>
      <c r="B3588" s="415" t="s">
        <v>7460</v>
      </c>
      <c r="C3588" s="416" t="s">
        <v>5390</v>
      </c>
      <c r="D3588" s="417">
        <v>50.11</v>
      </c>
      <c r="E3588" s="417">
        <v>15.41</v>
      </c>
      <c r="F3588" s="417">
        <v>65.52</v>
      </c>
    </row>
    <row r="3589" spans="1:6" ht="30">
      <c r="A3589" s="414">
        <v>97480</v>
      </c>
      <c r="B3589" s="415" t="s">
        <v>7461</v>
      </c>
      <c r="C3589" s="416" t="s">
        <v>5390</v>
      </c>
      <c r="D3589" s="417">
        <v>50.11</v>
      </c>
      <c r="E3589" s="417">
        <v>15.41</v>
      </c>
      <c r="F3589" s="417">
        <v>65.52</v>
      </c>
    </row>
    <row r="3590" spans="1:6" ht="30">
      <c r="A3590" s="414">
        <v>97481</v>
      </c>
      <c r="B3590" s="415" t="s">
        <v>7462</v>
      </c>
      <c r="C3590" s="416" t="s">
        <v>5390</v>
      </c>
      <c r="D3590" s="417">
        <v>75.180000000000007</v>
      </c>
      <c r="E3590" s="417">
        <v>19.72</v>
      </c>
      <c r="F3590" s="417">
        <v>94.9</v>
      </c>
    </row>
    <row r="3591" spans="1:6" ht="30">
      <c r="A3591" s="414">
        <v>97482</v>
      </c>
      <c r="B3591" s="415" t="s">
        <v>7463</v>
      </c>
      <c r="C3591" s="416" t="s">
        <v>5390</v>
      </c>
      <c r="D3591" s="417">
        <v>75.180000000000007</v>
      </c>
      <c r="E3591" s="417">
        <v>19.72</v>
      </c>
      <c r="F3591" s="417">
        <v>94.9</v>
      </c>
    </row>
    <row r="3592" spans="1:6" ht="30">
      <c r="A3592" s="414">
        <v>97483</v>
      </c>
      <c r="B3592" s="415" t="s">
        <v>7464</v>
      </c>
      <c r="C3592" s="416" t="s">
        <v>5390</v>
      </c>
      <c r="D3592" s="417">
        <v>108.18</v>
      </c>
      <c r="E3592" s="417">
        <v>24.66</v>
      </c>
      <c r="F3592" s="417">
        <v>132.84</v>
      </c>
    </row>
    <row r="3593" spans="1:6" ht="30">
      <c r="A3593" s="414">
        <v>97484</v>
      </c>
      <c r="B3593" s="415" t="s">
        <v>7465</v>
      </c>
      <c r="C3593" s="416" t="s">
        <v>5390</v>
      </c>
      <c r="D3593" s="417">
        <v>108.18</v>
      </c>
      <c r="E3593" s="417">
        <v>24.66</v>
      </c>
      <c r="F3593" s="417">
        <v>132.84</v>
      </c>
    </row>
    <row r="3594" spans="1:6" ht="30">
      <c r="A3594" s="414">
        <v>97485</v>
      </c>
      <c r="B3594" s="415" t="s">
        <v>7466</v>
      </c>
      <c r="C3594" s="416" t="s">
        <v>5390</v>
      </c>
      <c r="D3594" s="417">
        <v>152.31</v>
      </c>
      <c r="E3594" s="417">
        <v>30.82</v>
      </c>
      <c r="F3594" s="417">
        <v>183.13</v>
      </c>
    </row>
    <row r="3595" spans="1:6" ht="30">
      <c r="A3595" s="414">
        <v>97486</v>
      </c>
      <c r="B3595" s="415" t="s">
        <v>7467</v>
      </c>
      <c r="C3595" s="416" t="s">
        <v>5390</v>
      </c>
      <c r="D3595" s="417">
        <v>165.34</v>
      </c>
      <c r="E3595" s="417">
        <v>30.82</v>
      </c>
      <c r="F3595" s="417">
        <v>196.16</v>
      </c>
    </row>
    <row r="3596" spans="1:6" ht="30">
      <c r="A3596" s="414">
        <v>97487</v>
      </c>
      <c r="B3596" s="415" t="s">
        <v>7468</v>
      </c>
      <c r="C3596" s="416" t="s">
        <v>5390</v>
      </c>
      <c r="D3596" s="417">
        <v>296.65000000000003</v>
      </c>
      <c r="E3596" s="417">
        <v>40.14</v>
      </c>
      <c r="F3596" s="417">
        <v>336.79</v>
      </c>
    </row>
    <row r="3597" spans="1:6" ht="30">
      <c r="A3597" s="414">
        <v>97488</v>
      </c>
      <c r="B3597" s="415" t="s">
        <v>7469</v>
      </c>
      <c r="C3597" s="416" t="s">
        <v>5390</v>
      </c>
      <c r="D3597" s="417">
        <v>317.48</v>
      </c>
      <c r="E3597" s="417">
        <v>40.14</v>
      </c>
      <c r="F3597" s="417">
        <v>357.62</v>
      </c>
    </row>
    <row r="3598" spans="1:6" ht="30">
      <c r="A3598" s="414">
        <v>97489</v>
      </c>
      <c r="B3598" s="415" t="s">
        <v>7470</v>
      </c>
      <c r="C3598" s="416" t="s">
        <v>5390</v>
      </c>
      <c r="D3598" s="417">
        <v>748.36</v>
      </c>
      <c r="E3598" s="417">
        <v>49.39</v>
      </c>
      <c r="F3598" s="417">
        <v>797.75</v>
      </c>
    </row>
    <row r="3599" spans="1:6" ht="30">
      <c r="A3599" s="414">
        <v>97490</v>
      </c>
      <c r="B3599" s="415" t="s">
        <v>7471</v>
      </c>
      <c r="C3599" s="416" t="s">
        <v>5390</v>
      </c>
      <c r="D3599" s="417">
        <v>654.9</v>
      </c>
      <c r="E3599" s="417">
        <v>49.39</v>
      </c>
      <c r="F3599" s="417">
        <v>704.29</v>
      </c>
    </row>
    <row r="3600" spans="1:6" ht="30">
      <c r="A3600" s="414">
        <v>97491</v>
      </c>
      <c r="B3600" s="415" t="s">
        <v>7472</v>
      </c>
      <c r="C3600" s="416" t="s">
        <v>5390</v>
      </c>
      <c r="D3600" s="417">
        <v>80.66</v>
      </c>
      <c r="E3600" s="417">
        <v>20.48</v>
      </c>
      <c r="F3600" s="417">
        <v>101.14</v>
      </c>
    </row>
    <row r="3601" spans="1:6" ht="30">
      <c r="A3601" s="414">
        <v>97492</v>
      </c>
      <c r="B3601" s="415" t="s">
        <v>7473</v>
      </c>
      <c r="C3601" s="416" t="s">
        <v>5390</v>
      </c>
      <c r="D3601" s="417">
        <v>122</v>
      </c>
      <c r="E3601" s="417">
        <v>26.31</v>
      </c>
      <c r="F3601" s="417">
        <v>148.31</v>
      </c>
    </row>
    <row r="3602" spans="1:6" ht="30">
      <c r="A3602" s="414">
        <v>97493</v>
      </c>
      <c r="B3602" s="415" t="s">
        <v>7474</v>
      </c>
      <c r="C3602" s="416" t="s">
        <v>5390</v>
      </c>
      <c r="D3602" s="417">
        <v>158.33999999999997</v>
      </c>
      <c r="E3602" s="417">
        <v>32.89</v>
      </c>
      <c r="F3602" s="417">
        <v>191.23</v>
      </c>
    </row>
    <row r="3603" spans="1:6" ht="30">
      <c r="A3603" s="414">
        <v>97494</v>
      </c>
      <c r="B3603" s="415" t="s">
        <v>7475</v>
      </c>
      <c r="C3603" s="416" t="s">
        <v>5390</v>
      </c>
      <c r="D3603" s="417">
        <v>255.32999999999998</v>
      </c>
      <c r="E3603" s="417">
        <v>41.11</v>
      </c>
      <c r="F3603" s="417">
        <v>296.44</v>
      </c>
    </row>
    <row r="3604" spans="1:6" ht="30">
      <c r="A3604" s="414">
        <v>97495</v>
      </c>
      <c r="B3604" s="415" t="s">
        <v>7476</v>
      </c>
      <c r="C3604" s="416" t="s">
        <v>5390</v>
      </c>
      <c r="D3604" s="417">
        <v>489.06000000000006</v>
      </c>
      <c r="E3604" s="417">
        <v>53.51</v>
      </c>
      <c r="F3604" s="417">
        <v>542.57000000000005</v>
      </c>
    </row>
    <row r="3605" spans="1:6" ht="30">
      <c r="A3605" s="414">
        <v>97496</v>
      </c>
      <c r="B3605" s="415" t="s">
        <v>7477</v>
      </c>
      <c r="C3605" s="416" t="s">
        <v>5390</v>
      </c>
      <c r="D3605" s="417">
        <v>791.61</v>
      </c>
      <c r="E3605" s="417">
        <v>65.91</v>
      </c>
      <c r="F3605" s="417">
        <v>857.52</v>
      </c>
    </row>
    <row r="3606" spans="1:6">
      <c r="A3606" s="409"/>
      <c r="B3606" s="413" t="s">
        <v>11545</v>
      </c>
      <c r="C3606" s="411"/>
      <c r="D3606" s="418"/>
      <c r="E3606" s="418"/>
      <c r="F3606" s="418"/>
    </row>
    <row r="3607" spans="1:6" ht="45">
      <c r="A3607" s="414">
        <v>97535</v>
      </c>
      <c r="B3607" s="415" t="s">
        <v>7478</v>
      </c>
      <c r="C3607" s="416" t="s">
        <v>5421</v>
      </c>
      <c r="D3607" s="417">
        <v>45.08</v>
      </c>
      <c r="E3607" s="417">
        <v>11.27</v>
      </c>
      <c r="F3607" s="417">
        <v>56.35</v>
      </c>
    </row>
    <row r="3608" spans="1:6" ht="45">
      <c r="A3608" s="414">
        <v>92652</v>
      </c>
      <c r="B3608" s="415" t="s">
        <v>7479</v>
      </c>
      <c r="C3608" s="416" t="s">
        <v>5421</v>
      </c>
      <c r="D3608" s="417">
        <v>56.070000000000007</v>
      </c>
      <c r="E3608" s="417">
        <v>11.94</v>
      </c>
      <c r="F3608" s="417">
        <v>68.010000000000005</v>
      </c>
    </row>
    <row r="3609" spans="1:6" ht="45">
      <c r="A3609" s="414">
        <v>92653</v>
      </c>
      <c r="B3609" s="415" t="s">
        <v>7480</v>
      </c>
      <c r="C3609" s="416" t="s">
        <v>5421</v>
      </c>
      <c r="D3609" s="417">
        <v>64.760000000000005</v>
      </c>
      <c r="E3609" s="417">
        <v>12.66</v>
      </c>
      <c r="F3609" s="417">
        <v>77.42</v>
      </c>
    </row>
    <row r="3610" spans="1:6" ht="45">
      <c r="A3610" s="414">
        <v>92654</v>
      </c>
      <c r="B3610" s="415" t="s">
        <v>7481</v>
      </c>
      <c r="C3610" s="416" t="s">
        <v>5421</v>
      </c>
      <c r="D3610" s="417">
        <v>91.820000000000007</v>
      </c>
      <c r="E3610" s="417">
        <v>13.58</v>
      </c>
      <c r="F3610" s="417">
        <v>105.4</v>
      </c>
    </row>
    <row r="3611" spans="1:6" ht="45">
      <c r="A3611" s="414">
        <v>92655</v>
      </c>
      <c r="B3611" s="415" t="s">
        <v>7482</v>
      </c>
      <c r="C3611" s="416" t="s">
        <v>5421</v>
      </c>
      <c r="D3611" s="417">
        <v>113.32999999999998</v>
      </c>
      <c r="E3611" s="417">
        <v>14.96</v>
      </c>
      <c r="F3611" s="417">
        <v>128.29</v>
      </c>
    </row>
    <row r="3612" spans="1:6" ht="45">
      <c r="A3612" s="414">
        <v>92656</v>
      </c>
      <c r="B3612" s="415" t="s">
        <v>7483</v>
      </c>
      <c r="C3612" s="416" t="s">
        <v>5421</v>
      </c>
      <c r="D3612" s="417">
        <v>151.23999999999998</v>
      </c>
      <c r="E3612" s="417">
        <v>16.3</v>
      </c>
      <c r="F3612" s="417">
        <v>167.54</v>
      </c>
    </row>
    <row r="3613" spans="1:6">
      <c r="A3613" s="409"/>
      <c r="B3613" s="413" t="s">
        <v>11546</v>
      </c>
      <c r="C3613" s="411"/>
      <c r="D3613" s="418"/>
      <c r="E3613" s="418"/>
      <c r="F3613" s="418"/>
    </row>
    <row r="3614" spans="1:6" ht="30">
      <c r="A3614" s="414">
        <v>95696</v>
      </c>
      <c r="B3614" s="415" t="s">
        <v>7484</v>
      </c>
      <c r="C3614" s="416" t="s">
        <v>5390</v>
      </c>
      <c r="D3614" s="417">
        <v>57.8</v>
      </c>
      <c r="E3614" s="417">
        <v>3.03</v>
      </c>
      <c r="F3614" s="417">
        <v>60.83</v>
      </c>
    </row>
    <row r="3615" spans="1:6" ht="30">
      <c r="A3615" s="414">
        <v>92657</v>
      </c>
      <c r="B3615" s="415" t="s">
        <v>7485</v>
      </c>
      <c r="C3615" s="416" t="s">
        <v>5390</v>
      </c>
      <c r="D3615" s="417">
        <v>16.759999999999998</v>
      </c>
      <c r="E3615" s="417">
        <v>13.07</v>
      </c>
      <c r="F3615" s="417">
        <v>29.83</v>
      </c>
    </row>
    <row r="3616" spans="1:6" ht="30">
      <c r="A3616" s="414">
        <v>92658</v>
      </c>
      <c r="B3616" s="415" t="s">
        <v>7486</v>
      </c>
      <c r="C3616" s="416" t="s">
        <v>5390</v>
      </c>
      <c r="D3616" s="417">
        <v>18.7</v>
      </c>
      <c r="E3616" s="417">
        <v>13.07</v>
      </c>
      <c r="F3616" s="417">
        <v>31.77</v>
      </c>
    </row>
    <row r="3617" spans="1:6" ht="30">
      <c r="A3617" s="414">
        <v>92659</v>
      </c>
      <c r="B3617" s="415" t="s">
        <v>7487</v>
      </c>
      <c r="C3617" s="416" t="s">
        <v>5390</v>
      </c>
      <c r="D3617" s="417">
        <v>22.869999999999997</v>
      </c>
      <c r="E3617" s="417">
        <v>13.79</v>
      </c>
      <c r="F3617" s="417">
        <v>36.659999999999997</v>
      </c>
    </row>
    <row r="3618" spans="1:6" ht="30">
      <c r="A3618" s="414">
        <v>92660</v>
      </c>
      <c r="B3618" s="415" t="s">
        <v>7488</v>
      </c>
      <c r="C3618" s="416" t="s">
        <v>5390</v>
      </c>
      <c r="D3618" s="417">
        <v>24.67</v>
      </c>
      <c r="E3618" s="417">
        <v>13.79</v>
      </c>
      <c r="F3618" s="417">
        <v>38.46</v>
      </c>
    </row>
    <row r="3619" spans="1:6" ht="30">
      <c r="A3619" s="414">
        <v>92661</v>
      </c>
      <c r="B3619" s="415" t="s">
        <v>7489</v>
      </c>
      <c r="C3619" s="416" t="s">
        <v>5390</v>
      </c>
      <c r="D3619" s="417">
        <v>29.059999999999995</v>
      </c>
      <c r="E3619" s="417">
        <v>14.63</v>
      </c>
      <c r="F3619" s="417">
        <v>43.69</v>
      </c>
    </row>
    <row r="3620" spans="1:6" ht="30">
      <c r="A3620" s="414">
        <v>92662</v>
      </c>
      <c r="B3620" s="415" t="s">
        <v>7490</v>
      </c>
      <c r="C3620" s="416" t="s">
        <v>5390</v>
      </c>
      <c r="D3620" s="417">
        <v>29.409999999999997</v>
      </c>
      <c r="E3620" s="417">
        <v>14.63</v>
      </c>
      <c r="F3620" s="417">
        <v>44.04</v>
      </c>
    </row>
    <row r="3621" spans="1:6" ht="30">
      <c r="A3621" s="414">
        <v>92663</v>
      </c>
      <c r="B3621" s="415" t="s">
        <v>7491</v>
      </c>
      <c r="C3621" s="416" t="s">
        <v>5390</v>
      </c>
      <c r="D3621" s="417">
        <v>42.699999999999996</v>
      </c>
      <c r="E3621" s="417">
        <v>15.71</v>
      </c>
      <c r="F3621" s="417">
        <v>58.41</v>
      </c>
    </row>
    <row r="3622" spans="1:6" ht="30">
      <c r="A3622" s="414">
        <v>92664</v>
      </c>
      <c r="B3622" s="415" t="s">
        <v>7492</v>
      </c>
      <c r="C3622" s="416" t="s">
        <v>5390</v>
      </c>
      <c r="D3622" s="417">
        <v>42.67</v>
      </c>
      <c r="E3622" s="417">
        <v>15.71</v>
      </c>
      <c r="F3622" s="417">
        <v>58.38</v>
      </c>
    </row>
    <row r="3623" spans="1:6" ht="30">
      <c r="A3623" s="414">
        <v>92665</v>
      </c>
      <c r="B3623" s="415" t="s">
        <v>7493</v>
      </c>
      <c r="C3623" s="416" t="s">
        <v>5390</v>
      </c>
      <c r="D3623" s="417">
        <v>62.930000000000007</v>
      </c>
      <c r="E3623" s="417">
        <v>17.27</v>
      </c>
      <c r="F3623" s="417">
        <v>80.2</v>
      </c>
    </row>
    <row r="3624" spans="1:6" ht="30">
      <c r="A3624" s="414">
        <v>92666</v>
      </c>
      <c r="B3624" s="415" t="s">
        <v>7494</v>
      </c>
      <c r="C3624" s="416" t="s">
        <v>5390</v>
      </c>
      <c r="D3624" s="417">
        <v>73.710000000000008</v>
      </c>
      <c r="E3624" s="417">
        <v>17.27</v>
      </c>
      <c r="F3624" s="417">
        <v>90.98</v>
      </c>
    </row>
    <row r="3625" spans="1:6" ht="30">
      <c r="A3625" s="414">
        <v>92667</v>
      </c>
      <c r="B3625" s="415" t="s">
        <v>7495</v>
      </c>
      <c r="C3625" s="416" t="s">
        <v>5390</v>
      </c>
      <c r="D3625" s="417">
        <v>98.92</v>
      </c>
      <c r="E3625" s="417">
        <v>18.87</v>
      </c>
      <c r="F3625" s="417">
        <v>117.79</v>
      </c>
    </row>
    <row r="3626" spans="1:6" ht="30">
      <c r="A3626" s="414">
        <v>92668</v>
      </c>
      <c r="B3626" s="415" t="s">
        <v>7496</v>
      </c>
      <c r="C3626" s="416" t="s">
        <v>5390</v>
      </c>
      <c r="D3626" s="417">
        <v>108.50999999999999</v>
      </c>
      <c r="E3626" s="417">
        <v>18.87</v>
      </c>
      <c r="F3626" s="417">
        <v>127.38</v>
      </c>
    </row>
    <row r="3627" spans="1:6" ht="30">
      <c r="A3627" s="414">
        <v>92669</v>
      </c>
      <c r="B3627" s="415" t="s">
        <v>7497</v>
      </c>
      <c r="C3627" s="416" t="s">
        <v>5390</v>
      </c>
      <c r="D3627" s="417">
        <v>25.699999999999996</v>
      </c>
      <c r="E3627" s="417">
        <v>19.600000000000001</v>
      </c>
      <c r="F3627" s="417">
        <v>45.3</v>
      </c>
    </row>
    <row r="3628" spans="1:6" ht="30">
      <c r="A3628" s="414">
        <v>92670</v>
      </c>
      <c r="B3628" s="415" t="s">
        <v>7498</v>
      </c>
      <c r="C3628" s="416" t="s">
        <v>5390</v>
      </c>
      <c r="D3628" s="417">
        <v>23.129999999999995</v>
      </c>
      <c r="E3628" s="417">
        <v>19.600000000000001</v>
      </c>
      <c r="F3628" s="417">
        <v>42.73</v>
      </c>
    </row>
    <row r="3629" spans="1:6" ht="45">
      <c r="A3629" s="414">
        <v>92671</v>
      </c>
      <c r="B3629" s="415" t="s">
        <v>7499</v>
      </c>
      <c r="C3629" s="416" t="s">
        <v>5390</v>
      </c>
      <c r="D3629" s="417">
        <v>38.019999999999996</v>
      </c>
      <c r="E3629" s="417">
        <v>20.7</v>
      </c>
      <c r="F3629" s="417">
        <v>58.72</v>
      </c>
    </row>
    <row r="3630" spans="1:6" ht="45">
      <c r="A3630" s="414">
        <v>92672</v>
      </c>
      <c r="B3630" s="415" t="s">
        <v>7500</v>
      </c>
      <c r="C3630" s="416" t="s">
        <v>5390</v>
      </c>
      <c r="D3630" s="417">
        <v>32.900000000000006</v>
      </c>
      <c r="E3630" s="417">
        <v>20.7</v>
      </c>
      <c r="F3630" s="417">
        <v>53.6</v>
      </c>
    </row>
    <row r="3631" spans="1:6" ht="45">
      <c r="A3631" s="414">
        <v>92673</v>
      </c>
      <c r="B3631" s="415" t="s">
        <v>7501</v>
      </c>
      <c r="C3631" s="416" t="s">
        <v>5390</v>
      </c>
      <c r="D3631" s="417">
        <v>45.34</v>
      </c>
      <c r="E3631" s="417">
        <v>21.97</v>
      </c>
      <c r="F3631" s="417">
        <v>67.31</v>
      </c>
    </row>
    <row r="3632" spans="1:6" ht="45">
      <c r="A3632" s="414">
        <v>92674</v>
      </c>
      <c r="B3632" s="415" t="s">
        <v>7502</v>
      </c>
      <c r="C3632" s="416" t="s">
        <v>5390</v>
      </c>
      <c r="D3632" s="417">
        <v>41.81</v>
      </c>
      <c r="E3632" s="417">
        <v>21.97</v>
      </c>
      <c r="F3632" s="417">
        <v>63.78</v>
      </c>
    </row>
    <row r="3633" spans="1:6" ht="30">
      <c r="A3633" s="414">
        <v>92675</v>
      </c>
      <c r="B3633" s="415" t="s">
        <v>7503</v>
      </c>
      <c r="C3633" s="416" t="s">
        <v>5390</v>
      </c>
      <c r="D3633" s="417">
        <v>63.16</v>
      </c>
      <c r="E3633" s="417">
        <v>23.58</v>
      </c>
      <c r="F3633" s="417">
        <v>86.74</v>
      </c>
    </row>
    <row r="3634" spans="1:6" ht="30">
      <c r="A3634" s="414">
        <v>92676</v>
      </c>
      <c r="B3634" s="415" t="s">
        <v>7504</v>
      </c>
      <c r="C3634" s="416" t="s">
        <v>5390</v>
      </c>
      <c r="D3634" s="417">
        <v>60.760000000000005</v>
      </c>
      <c r="E3634" s="417">
        <v>23.58</v>
      </c>
      <c r="F3634" s="417">
        <v>84.34</v>
      </c>
    </row>
    <row r="3635" spans="1:6" ht="45">
      <c r="A3635" s="414">
        <v>92677</v>
      </c>
      <c r="B3635" s="415" t="s">
        <v>7505</v>
      </c>
      <c r="C3635" s="416" t="s">
        <v>5390</v>
      </c>
      <c r="D3635" s="417">
        <v>115.14999999999999</v>
      </c>
      <c r="E3635" s="417">
        <v>25.95</v>
      </c>
      <c r="F3635" s="417">
        <v>141.1</v>
      </c>
    </row>
    <row r="3636" spans="1:6" ht="45">
      <c r="A3636" s="414">
        <v>92678</v>
      </c>
      <c r="B3636" s="415" t="s">
        <v>7506</v>
      </c>
      <c r="C3636" s="416" t="s">
        <v>5390</v>
      </c>
      <c r="D3636" s="417">
        <v>104.61</v>
      </c>
      <c r="E3636" s="417">
        <v>25.95</v>
      </c>
      <c r="F3636" s="417">
        <v>130.56</v>
      </c>
    </row>
    <row r="3637" spans="1:6" ht="30">
      <c r="A3637" s="414">
        <v>92679</v>
      </c>
      <c r="B3637" s="415" t="s">
        <v>7507</v>
      </c>
      <c r="C3637" s="416" t="s">
        <v>5390</v>
      </c>
      <c r="D3637" s="417">
        <v>164.9</v>
      </c>
      <c r="E3637" s="417">
        <v>28.34</v>
      </c>
      <c r="F3637" s="417">
        <v>193.24</v>
      </c>
    </row>
    <row r="3638" spans="1:6" ht="30">
      <c r="A3638" s="414">
        <v>92680</v>
      </c>
      <c r="B3638" s="415" t="s">
        <v>7508</v>
      </c>
      <c r="C3638" s="416" t="s">
        <v>5390</v>
      </c>
      <c r="D3638" s="417">
        <v>144.57999999999998</v>
      </c>
      <c r="E3638" s="417">
        <v>28.34</v>
      </c>
      <c r="F3638" s="417">
        <v>172.92</v>
      </c>
    </row>
    <row r="3639" spans="1:6" ht="30">
      <c r="A3639" s="414">
        <v>92681</v>
      </c>
      <c r="B3639" s="415" t="s">
        <v>7509</v>
      </c>
      <c r="C3639" s="416" t="s">
        <v>5390</v>
      </c>
      <c r="D3639" s="417">
        <v>31.799999999999997</v>
      </c>
      <c r="E3639" s="417">
        <v>26.11</v>
      </c>
      <c r="F3639" s="417">
        <v>57.91</v>
      </c>
    </row>
    <row r="3640" spans="1:6" ht="30">
      <c r="A3640" s="414">
        <v>92682</v>
      </c>
      <c r="B3640" s="415" t="s">
        <v>7510</v>
      </c>
      <c r="C3640" s="416" t="s">
        <v>5390</v>
      </c>
      <c r="D3640" s="417">
        <v>44.449999999999996</v>
      </c>
      <c r="E3640" s="417">
        <v>27.57</v>
      </c>
      <c r="F3640" s="417">
        <v>72.02</v>
      </c>
    </row>
    <row r="3641" spans="1:6" ht="30">
      <c r="A3641" s="414">
        <v>92683</v>
      </c>
      <c r="B3641" s="415" t="s">
        <v>7511</v>
      </c>
      <c r="C3641" s="416" t="s">
        <v>5390</v>
      </c>
      <c r="D3641" s="417">
        <v>54.379999999999995</v>
      </c>
      <c r="E3641" s="417">
        <v>29.31</v>
      </c>
      <c r="F3641" s="417">
        <v>83.69</v>
      </c>
    </row>
    <row r="3642" spans="1:6" ht="30">
      <c r="A3642" s="414">
        <v>92684</v>
      </c>
      <c r="B3642" s="415" t="s">
        <v>7512</v>
      </c>
      <c r="C3642" s="416" t="s">
        <v>5390</v>
      </c>
      <c r="D3642" s="417">
        <v>80.94</v>
      </c>
      <c r="E3642" s="417">
        <v>31.42</v>
      </c>
      <c r="F3642" s="417">
        <v>112.36</v>
      </c>
    </row>
    <row r="3643" spans="1:6" ht="30">
      <c r="A3643" s="414">
        <v>92685</v>
      </c>
      <c r="B3643" s="415" t="s">
        <v>7513</v>
      </c>
      <c r="C3643" s="416" t="s">
        <v>5390</v>
      </c>
      <c r="D3643" s="417">
        <v>144.72999999999999</v>
      </c>
      <c r="E3643" s="417">
        <v>34.590000000000003</v>
      </c>
      <c r="F3643" s="417">
        <v>179.32</v>
      </c>
    </row>
    <row r="3644" spans="1:6" ht="30">
      <c r="A3644" s="414">
        <v>92686</v>
      </c>
      <c r="B3644" s="415" t="s">
        <v>7514</v>
      </c>
      <c r="C3644" s="416" t="s">
        <v>5390</v>
      </c>
      <c r="D3644" s="417">
        <v>190.79999999999998</v>
      </c>
      <c r="E3644" s="417">
        <v>37.770000000000003</v>
      </c>
      <c r="F3644" s="417">
        <v>228.57</v>
      </c>
    </row>
    <row r="3645" spans="1:6" ht="30">
      <c r="A3645" s="414">
        <v>92898</v>
      </c>
      <c r="B3645" s="415" t="s">
        <v>7515</v>
      </c>
      <c r="C3645" s="416" t="s">
        <v>5390</v>
      </c>
      <c r="D3645" s="417">
        <v>39.53</v>
      </c>
      <c r="E3645" s="417">
        <v>13.06</v>
      </c>
      <c r="F3645" s="417">
        <v>52.59</v>
      </c>
    </row>
    <row r="3646" spans="1:6" ht="30">
      <c r="A3646" s="414">
        <v>92899</v>
      </c>
      <c r="B3646" s="415" t="s">
        <v>7516</v>
      </c>
      <c r="C3646" s="416" t="s">
        <v>5390</v>
      </c>
      <c r="D3646" s="417">
        <v>63.379999999999995</v>
      </c>
      <c r="E3646" s="417">
        <v>13.78</v>
      </c>
      <c r="F3646" s="417">
        <v>77.16</v>
      </c>
    </row>
    <row r="3647" spans="1:6" ht="30">
      <c r="A3647" s="414">
        <v>92900</v>
      </c>
      <c r="B3647" s="415" t="s">
        <v>7517</v>
      </c>
      <c r="C3647" s="416" t="s">
        <v>5390</v>
      </c>
      <c r="D3647" s="417">
        <v>77.989999999999995</v>
      </c>
      <c r="E3647" s="417">
        <v>14.62</v>
      </c>
      <c r="F3647" s="417">
        <v>92.61</v>
      </c>
    </row>
    <row r="3648" spans="1:6" ht="30">
      <c r="A3648" s="414">
        <v>92901</v>
      </c>
      <c r="B3648" s="415" t="s">
        <v>7518</v>
      </c>
      <c r="C3648" s="416" t="s">
        <v>5390</v>
      </c>
      <c r="D3648" s="417">
        <v>112.64</v>
      </c>
      <c r="E3648" s="417">
        <v>15.7</v>
      </c>
      <c r="F3648" s="417">
        <v>128.34</v>
      </c>
    </row>
    <row r="3649" spans="1:6" ht="30">
      <c r="A3649" s="414">
        <v>92902</v>
      </c>
      <c r="B3649" s="415" t="s">
        <v>7519</v>
      </c>
      <c r="C3649" s="416" t="s">
        <v>5390</v>
      </c>
      <c r="D3649" s="417">
        <v>183.21</v>
      </c>
      <c r="E3649" s="417">
        <v>17.260000000000002</v>
      </c>
      <c r="F3649" s="417">
        <v>200.47</v>
      </c>
    </row>
    <row r="3650" spans="1:6" ht="30">
      <c r="A3650" s="414">
        <v>92903</v>
      </c>
      <c r="B3650" s="415" t="s">
        <v>7520</v>
      </c>
      <c r="C3650" s="416" t="s">
        <v>5390</v>
      </c>
      <c r="D3650" s="417">
        <v>280.88</v>
      </c>
      <c r="E3650" s="417">
        <v>18.86</v>
      </c>
      <c r="F3650" s="417">
        <v>299.74</v>
      </c>
    </row>
    <row r="3651" spans="1:6" ht="30">
      <c r="A3651" s="414">
        <v>92938</v>
      </c>
      <c r="B3651" s="415" t="s">
        <v>7521</v>
      </c>
      <c r="C3651" s="416" t="s">
        <v>5390</v>
      </c>
      <c r="D3651" s="417">
        <v>18.54</v>
      </c>
      <c r="E3651" s="417">
        <v>13.07</v>
      </c>
      <c r="F3651" s="417">
        <v>31.61</v>
      </c>
    </row>
    <row r="3652" spans="1:6" ht="30">
      <c r="A3652" s="414">
        <v>92939</v>
      </c>
      <c r="B3652" s="415" t="s">
        <v>7522</v>
      </c>
      <c r="C3652" s="416" t="s">
        <v>5390</v>
      </c>
      <c r="D3652" s="417">
        <v>18.809999999999999</v>
      </c>
      <c r="E3652" s="417">
        <v>13.07</v>
      </c>
      <c r="F3652" s="417">
        <v>31.88</v>
      </c>
    </row>
    <row r="3653" spans="1:6" ht="45">
      <c r="A3653" s="414">
        <v>92940</v>
      </c>
      <c r="B3653" s="415" t="s">
        <v>7523</v>
      </c>
      <c r="C3653" s="416" t="s">
        <v>5390</v>
      </c>
      <c r="D3653" s="417">
        <v>26.11</v>
      </c>
      <c r="E3653" s="417">
        <v>13.79</v>
      </c>
      <c r="F3653" s="417">
        <v>39.9</v>
      </c>
    </row>
    <row r="3654" spans="1:6" ht="45">
      <c r="A3654" s="414">
        <v>92941</v>
      </c>
      <c r="B3654" s="415" t="s">
        <v>7524</v>
      </c>
      <c r="C3654" s="416" t="s">
        <v>5390</v>
      </c>
      <c r="D3654" s="417">
        <v>26.1</v>
      </c>
      <c r="E3654" s="417">
        <v>13.79</v>
      </c>
      <c r="F3654" s="417">
        <v>39.89</v>
      </c>
    </row>
    <row r="3655" spans="1:6" ht="45">
      <c r="A3655" s="414">
        <v>92942</v>
      </c>
      <c r="B3655" s="415" t="s">
        <v>7525</v>
      </c>
      <c r="C3655" s="416" t="s">
        <v>5390</v>
      </c>
      <c r="D3655" s="417">
        <v>26.1</v>
      </c>
      <c r="E3655" s="417">
        <v>13.79</v>
      </c>
      <c r="F3655" s="417">
        <v>39.89</v>
      </c>
    </row>
    <row r="3656" spans="1:6" ht="45">
      <c r="A3656" s="414">
        <v>92943</v>
      </c>
      <c r="B3656" s="415" t="s">
        <v>7526</v>
      </c>
      <c r="C3656" s="416" t="s">
        <v>5390</v>
      </c>
      <c r="D3656" s="417">
        <v>30.9</v>
      </c>
      <c r="E3656" s="417">
        <v>14.63</v>
      </c>
      <c r="F3656" s="417">
        <v>45.53</v>
      </c>
    </row>
    <row r="3657" spans="1:6" ht="45">
      <c r="A3657" s="414">
        <v>92944</v>
      </c>
      <c r="B3657" s="415" t="s">
        <v>7527</v>
      </c>
      <c r="C3657" s="416" t="s">
        <v>5390</v>
      </c>
      <c r="D3657" s="417">
        <v>30.9</v>
      </c>
      <c r="E3657" s="417">
        <v>14.63</v>
      </c>
      <c r="F3657" s="417">
        <v>45.53</v>
      </c>
    </row>
    <row r="3658" spans="1:6" ht="45">
      <c r="A3658" s="414">
        <v>92945</v>
      </c>
      <c r="B3658" s="415" t="s">
        <v>7528</v>
      </c>
      <c r="C3658" s="416" t="s">
        <v>5390</v>
      </c>
      <c r="D3658" s="417">
        <v>30.9</v>
      </c>
      <c r="E3658" s="417">
        <v>14.63</v>
      </c>
      <c r="F3658" s="417">
        <v>45.53</v>
      </c>
    </row>
    <row r="3659" spans="1:6" ht="45">
      <c r="A3659" s="414">
        <v>92946</v>
      </c>
      <c r="B3659" s="415" t="s">
        <v>7529</v>
      </c>
      <c r="C3659" s="416" t="s">
        <v>5390</v>
      </c>
      <c r="D3659" s="417">
        <v>46.74</v>
      </c>
      <c r="E3659" s="417">
        <v>15.71</v>
      </c>
      <c r="F3659" s="417">
        <v>62.45</v>
      </c>
    </row>
    <row r="3660" spans="1:6" ht="45">
      <c r="A3660" s="414">
        <v>92947</v>
      </c>
      <c r="B3660" s="415" t="s">
        <v>7530</v>
      </c>
      <c r="C3660" s="416" t="s">
        <v>5390</v>
      </c>
      <c r="D3660" s="417">
        <v>46.74</v>
      </c>
      <c r="E3660" s="417">
        <v>15.71</v>
      </c>
      <c r="F3660" s="417">
        <v>62.45</v>
      </c>
    </row>
    <row r="3661" spans="1:6" ht="30">
      <c r="A3661" s="414">
        <v>92948</v>
      </c>
      <c r="B3661" s="415" t="s">
        <v>7531</v>
      </c>
      <c r="C3661" s="416" t="s">
        <v>5390</v>
      </c>
      <c r="D3661" s="417">
        <v>46.74</v>
      </c>
      <c r="E3661" s="417">
        <v>15.71</v>
      </c>
      <c r="F3661" s="417">
        <v>62.45</v>
      </c>
    </row>
    <row r="3662" spans="1:6" ht="45">
      <c r="A3662" s="414">
        <v>92949</v>
      </c>
      <c r="B3662" s="415" t="s">
        <v>7532</v>
      </c>
      <c r="C3662" s="416" t="s">
        <v>5390</v>
      </c>
      <c r="D3662" s="417">
        <v>78.260000000000005</v>
      </c>
      <c r="E3662" s="417">
        <v>17.27</v>
      </c>
      <c r="F3662" s="417">
        <v>95.53</v>
      </c>
    </row>
    <row r="3663" spans="1:6" ht="45">
      <c r="A3663" s="414">
        <v>92950</v>
      </c>
      <c r="B3663" s="415" t="s">
        <v>7533</v>
      </c>
      <c r="C3663" s="416" t="s">
        <v>5390</v>
      </c>
      <c r="D3663" s="417">
        <v>78.260000000000005</v>
      </c>
      <c r="E3663" s="417">
        <v>17.27</v>
      </c>
      <c r="F3663" s="417">
        <v>95.53</v>
      </c>
    </row>
    <row r="3664" spans="1:6" ht="45">
      <c r="A3664" s="414">
        <v>92951</v>
      </c>
      <c r="B3664" s="415" t="s">
        <v>7534</v>
      </c>
      <c r="C3664" s="416" t="s">
        <v>5390</v>
      </c>
      <c r="D3664" s="417">
        <v>116.44999999999999</v>
      </c>
      <c r="E3664" s="417">
        <v>18.87</v>
      </c>
      <c r="F3664" s="417">
        <v>135.32</v>
      </c>
    </row>
    <row r="3665" spans="1:6" ht="30">
      <c r="A3665" s="414">
        <v>92952</v>
      </c>
      <c r="B3665" s="415" t="s">
        <v>7535</v>
      </c>
      <c r="C3665" s="416" t="s">
        <v>5390</v>
      </c>
      <c r="D3665" s="417">
        <v>116.44999999999999</v>
      </c>
      <c r="E3665" s="417">
        <v>18.87</v>
      </c>
      <c r="F3665" s="417">
        <v>135.32</v>
      </c>
    </row>
    <row r="3666" spans="1:6">
      <c r="A3666" s="409"/>
      <c r="B3666" s="413" t="s">
        <v>11547</v>
      </c>
      <c r="C3666" s="411"/>
      <c r="D3666" s="418"/>
      <c r="E3666" s="418"/>
      <c r="F3666" s="418"/>
    </row>
    <row r="3667" spans="1:6" ht="30">
      <c r="A3667" s="414">
        <v>97499</v>
      </c>
      <c r="B3667" s="415" t="s">
        <v>7536</v>
      </c>
      <c r="C3667" s="416" t="s">
        <v>5390</v>
      </c>
      <c r="D3667" s="417">
        <v>29.569999999999997</v>
      </c>
      <c r="E3667" s="417">
        <v>7.94</v>
      </c>
      <c r="F3667" s="417">
        <v>37.51</v>
      </c>
    </row>
    <row r="3668" spans="1:6" ht="30">
      <c r="A3668" s="414">
        <v>97500</v>
      </c>
      <c r="B3668" s="415" t="s">
        <v>7537</v>
      </c>
      <c r="C3668" s="416" t="s">
        <v>5390</v>
      </c>
      <c r="D3668" s="417">
        <v>22.88</v>
      </c>
      <c r="E3668" s="417">
        <v>7.95</v>
      </c>
      <c r="F3668" s="417">
        <v>30.83</v>
      </c>
    </row>
    <row r="3669" spans="1:6" ht="30">
      <c r="A3669" s="414">
        <v>97502</v>
      </c>
      <c r="B3669" s="415" t="s">
        <v>7538</v>
      </c>
      <c r="C3669" s="416" t="s">
        <v>5390</v>
      </c>
      <c r="D3669" s="417">
        <v>43.92</v>
      </c>
      <c r="E3669" s="417">
        <v>8.8000000000000007</v>
      </c>
      <c r="F3669" s="417">
        <v>52.72</v>
      </c>
    </row>
    <row r="3670" spans="1:6" ht="30">
      <c r="A3670" s="414">
        <v>97503</v>
      </c>
      <c r="B3670" s="415" t="s">
        <v>7539</v>
      </c>
      <c r="C3670" s="416" t="s">
        <v>5390</v>
      </c>
      <c r="D3670" s="417">
        <v>55.26</v>
      </c>
      <c r="E3670" s="417">
        <v>9.01</v>
      </c>
      <c r="F3670" s="417">
        <v>64.27</v>
      </c>
    </row>
    <row r="3671" spans="1:6" ht="30">
      <c r="A3671" s="414">
        <v>97505</v>
      </c>
      <c r="B3671" s="415" t="s">
        <v>7540</v>
      </c>
      <c r="C3671" s="416" t="s">
        <v>5390</v>
      </c>
      <c r="D3671" s="417">
        <v>55.75</v>
      </c>
      <c r="E3671" s="417">
        <v>10.33</v>
      </c>
      <c r="F3671" s="417">
        <v>66.08</v>
      </c>
    </row>
    <row r="3672" spans="1:6" ht="45">
      <c r="A3672" s="414">
        <v>97506</v>
      </c>
      <c r="B3672" s="415" t="s">
        <v>7541</v>
      </c>
      <c r="C3672" s="416" t="s">
        <v>5390</v>
      </c>
      <c r="D3672" s="417">
        <v>70.180000000000007</v>
      </c>
      <c r="E3672" s="417">
        <v>10.33</v>
      </c>
      <c r="F3672" s="417">
        <v>80.510000000000005</v>
      </c>
    </row>
    <row r="3673" spans="1:6" ht="30">
      <c r="A3673" s="414">
        <v>97508</v>
      </c>
      <c r="B3673" s="415" t="s">
        <v>7542</v>
      </c>
      <c r="C3673" s="416" t="s">
        <v>5390</v>
      </c>
      <c r="D3673" s="417">
        <v>86.14</v>
      </c>
      <c r="E3673" s="417">
        <v>11.9</v>
      </c>
      <c r="F3673" s="417">
        <v>98.04</v>
      </c>
    </row>
    <row r="3674" spans="1:6" ht="30">
      <c r="A3674" s="414">
        <v>97509</v>
      </c>
      <c r="B3674" s="415" t="s">
        <v>7543</v>
      </c>
      <c r="C3674" s="416" t="s">
        <v>5390</v>
      </c>
      <c r="D3674" s="417">
        <v>108.96</v>
      </c>
      <c r="E3674" s="417">
        <v>11.9</v>
      </c>
      <c r="F3674" s="417">
        <v>120.86</v>
      </c>
    </row>
    <row r="3675" spans="1:6" ht="30">
      <c r="A3675" s="414">
        <v>97511</v>
      </c>
      <c r="B3675" s="415" t="s">
        <v>7544</v>
      </c>
      <c r="C3675" s="416" t="s">
        <v>5390</v>
      </c>
      <c r="D3675" s="417">
        <v>169.39</v>
      </c>
      <c r="E3675" s="417">
        <v>14.3</v>
      </c>
      <c r="F3675" s="417">
        <v>183.69</v>
      </c>
    </row>
    <row r="3676" spans="1:6" ht="30">
      <c r="A3676" s="414">
        <v>97512</v>
      </c>
      <c r="B3676" s="415" t="s">
        <v>7545</v>
      </c>
      <c r="C3676" s="416" t="s">
        <v>5390</v>
      </c>
      <c r="D3676" s="417">
        <v>215.53</v>
      </c>
      <c r="E3676" s="417">
        <v>14.3</v>
      </c>
      <c r="F3676" s="417">
        <v>229.83</v>
      </c>
    </row>
    <row r="3677" spans="1:6" ht="30">
      <c r="A3677" s="414">
        <v>97514</v>
      </c>
      <c r="B3677" s="415" t="s">
        <v>7546</v>
      </c>
      <c r="C3677" s="416" t="s">
        <v>5390</v>
      </c>
      <c r="D3677" s="417">
        <v>228.34</v>
      </c>
      <c r="E3677" s="417">
        <v>16.63</v>
      </c>
      <c r="F3677" s="417">
        <v>244.97</v>
      </c>
    </row>
    <row r="3678" spans="1:6" ht="30">
      <c r="A3678" s="414">
        <v>97515</v>
      </c>
      <c r="B3678" s="415" t="s">
        <v>7547</v>
      </c>
      <c r="C3678" s="416" t="s">
        <v>5390</v>
      </c>
      <c r="D3678" s="417">
        <v>290.48</v>
      </c>
      <c r="E3678" s="417">
        <v>16.63</v>
      </c>
      <c r="F3678" s="417">
        <v>307.11</v>
      </c>
    </row>
    <row r="3679" spans="1:6" ht="30">
      <c r="A3679" s="414">
        <v>97517</v>
      </c>
      <c r="B3679" s="415" t="s">
        <v>7548</v>
      </c>
      <c r="C3679" s="416" t="s">
        <v>5390</v>
      </c>
      <c r="D3679" s="417">
        <v>48.930000000000007</v>
      </c>
      <c r="E3679" s="417">
        <v>11.91</v>
      </c>
      <c r="F3679" s="417">
        <v>60.84</v>
      </c>
    </row>
    <row r="3680" spans="1:6" ht="30">
      <c r="A3680" s="414">
        <v>97518</v>
      </c>
      <c r="B3680" s="415" t="s">
        <v>7549</v>
      </c>
      <c r="C3680" s="416" t="s">
        <v>5390</v>
      </c>
      <c r="D3680" s="417">
        <v>48.930000000000007</v>
      </c>
      <c r="E3680" s="417">
        <v>11.91</v>
      </c>
      <c r="F3680" s="417">
        <v>60.84</v>
      </c>
    </row>
    <row r="3681" spans="1:6" ht="30">
      <c r="A3681" s="414">
        <v>97519</v>
      </c>
      <c r="B3681" s="415" t="s">
        <v>7550</v>
      </c>
      <c r="C3681" s="416" t="s">
        <v>5390</v>
      </c>
      <c r="D3681" s="417">
        <v>73.099999999999994</v>
      </c>
      <c r="E3681" s="417">
        <v>13.54</v>
      </c>
      <c r="F3681" s="417">
        <v>86.64</v>
      </c>
    </row>
    <row r="3682" spans="1:6" ht="30">
      <c r="A3682" s="414">
        <v>97520</v>
      </c>
      <c r="B3682" s="415" t="s">
        <v>7551</v>
      </c>
      <c r="C3682" s="416" t="s">
        <v>5390</v>
      </c>
      <c r="D3682" s="417">
        <v>73.099999999999994</v>
      </c>
      <c r="E3682" s="417">
        <v>13.54</v>
      </c>
      <c r="F3682" s="417">
        <v>86.64</v>
      </c>
    </row>
    <row r="3683" spans="1:6" ht="30">
      <c r="A3683" s="414">
        <v>97521</v>
      </c>
      <c r="B3683" s="415" t="s">
        <v>7552</v>
      </c>
      <c r="C3683" s="416" t="s">
        <v>5390</v>
      </c>
      <c r="D3683" s="417">
        <v>105.1</v>
      </c>
      <c r="E3683" s="417">
        <v>15.46</v>
      </c>
      <c r="F3683" s="417">
        <v>120.56</v>
      </c>
    </row>
    <row r="3684" spans="1:6" ht="30">
      <c r="A3684" s="414">
        <v>97522</v>
      </c>
      <c r="B3684" s="415" t="s">
        <v>7553</v>
      </c>
      <c r="C3684" s="416" t="s">
        <v>5390</v>
      </c>
      <c r="D3684" s="417">
        <v>105.1</v>
      </c>
      <c r="E3684" s="417">
        <v>15.46</v>
      </c>
      <c r="F3684" s="417">
        <v>120.56</v>
      </c>
    </row>
    <row r="3685" spans="1:6" ht="30">
      <c r="A3685" s="414">
        <v>97523</v>
      </c>
      <c r="B3685" s="415" t="s">
        <v>7554</v>
      </c>
      <c r="C3685" s="416" t="s">
        <v>5390</v>
      </c>
      <c r="D3685" s="417">
        <v>147.94</v>
      </c>
      <c r="E3685" s="417">
        <v>17.86</v>
      </c>
      <c r="F3685" s="417">
        <v>165.8</v>
      </c>
    </row>
    <row r="3686" spans="1:6" ht="30">
      <c r="A3686" s="414">
        <v>97524</v>
      </c>
      <c r="B3686" s="415" t="s">
        <v>7555</v>
      </c>
      <c r="C3686" s="416" t="s">
        <v>5390</v>
      </c>
      <c r="D3686" s="417">
        <v>160.97000000000003</v>
      </c>
      <c r="E3686" s="417">
        <v>17.86</v>
      </c>
      <c r="F3686" s="417">
        <v>178.83</v>
      </c>
    </row>
    <row r="3687" spans="1:6" ht="30">
      <c r="A3687" s="414">
        <v>97525</v>
      </c>
      <c r="B3687" s="415" t="s">
        <v>7556</v>
      </c>
      <c r="C3687" s="416" t="s">
        <v>5390</v>
      </c>
      <c r="D3687" s="417">
        <v>290.35999999999996</v>
      </c>
      <c r="E3687" s="417">
        <v>21.42</v>
      </c>
      <c r="F3687" s="417">
        <v>311.77999999999997</v>
      </c>
    </row>
    <row r="3688" spans="1:6" ht="30">
      <c r="A3688" s="414">
        <v>97526</v>
      </c>
      <c r="B3688" s="415" t="s">
        <v>7557</v>
      </c>
      <c r="C3688" s="416" t="s">
        <v>5390</v>
      </c>
      <c r="D3688" s="417">
        <v>311.19</v>
      </c>
      <c r="E3688" s="417">
        <v>21.42</v>
      </c>
      <c r="F3688" s="417">
        <v>332.61</v>
      </c>
    </row>
    <row r="3689" spans="1:6" ht="30">
      <c r="A3689" s="414">
        <v>97527</v>
      </c>
      <c r="B3689" s="415" t="s">
        <v>7558</v>
      </c>
      <c r="C3689" s="416" t="s">
        <v>5390</v>
      </c>
      <c r="D3689" s="417">
        <v>740.14</v>
      </c>
      <c r="E3689" s="417">
        <v>24.98</v>
      </c>
      <c r="F3689" s="417">
        <v>765.12</v>
      </c>
    </row>
    <row r="3690" spans="1:6" ht="30">
      <c r="A3690" s="414">
        <v>97528</v>
      </c>
      <c r="B3690" s="415" t="s">
        <v>7559</v>
      </c>
      <c r="C3690" s="416" t="s">
        <v>5390</v>
      </c>
      <c r="D3690" s="417">
        <v>646.67999999999995</v>
      </c>
      <c r="E3690" s="417">
        <v>24.98</v>
      </c>
      <c r="F3690" s="417">
        <v>671.66</v>
      </c>
    </row>
    <row r="3691" spans="1:6" ht="30">
      <c r="A3691" s="414">
        <v>97529</v>
      </c>
      <c r="B3691" s="415" t="s">
        <v>7560</v>
      </c>
      <c r="C3691" s="416" t="s">
        <v>5390</v>
      </c>
      <c r="D3691" s="417">
        <v>79.12</v>
      </c>
      <c r="E3691" s="417">
        <v>15.88</v>
      </c>
      <c r="F3691" s="417">
        <v>95</v>
      </c>
    </row>
    <row r="3692" spans="1:6" ht="30">
      <c r="A3692" s="414">
        <v>97530</v>
      </c>
      <c r="B3692" s="415" t="s">
        <v>7561</v>
      </c>
      <c r="C3692" s="416" t="s">
        <v>5390</v>
      </c>
      <c r="D3692" s="417">
        <v>119.25999999999999</v>
      </c>
      <c r="E3692" s="417">
        <v>18.059999999999999</v>
      </c>
      <c r="F3692" s="417">
        <v>137.32</v>
      </c>
    </row>
    <row r="3693" spans="1:6" ht="30">
      <c r="A3693" s="414">
        <v>97531</v>
      </c>
      <c r="B3693" s="415" t="s">
        <v>7562</v>
      </c>
      <c r="C3693" s="416" t="s">
        <v>5390</v>
      </c>
      <c r="D3693" s="417">
        <v>154.22000000000003</v>
      </c>
      <c r="E3693" s="417">
        <v>20.61</v>
      </c>
      <c r="F3693" s="417">
        <v>174.83</v>
      </c>
    </row>
    <row r="3694" spans="1:6" ht="30">
      <c r="A3694" s="414">
        <v>97532</v>
      </c>
      <c r="B3694" s="415" t="s">
        <v>7563</v>
      </c>
      <c r="C3694" s="416" t="s">
        <v>5390</v>
      </c>
      <c r="D3694" s="417">
        <v>249.53000000000003</v>
      </c>
      <c r="E3694" s="417">
        <v>23.83</v>
      </c>
      <c r="F3694" s="417">
        <v>273.36</v>
      </c>
    </row>
    <row r="3695" spans="1:6" ht="30">
      <c r="A3695" s="414">
        <v>97533</v>
      </c>
      <c r="B3695" s="415" t="s">
        <v>7564</v>
      </c>
      <c r="C3695" s="416" t="s">
        <v>5390</v>
      </c>
      <c r="D3695" s="417">
        <v>481.9</v>
      </c>
      <c r="E3695" s="417">
        <v>32.270000000000003</v>
      </c>
      <c r="F3695" s="417">
        <v>514.16999999999996</v>
      </c>
    </row>
    <row r="3696" spans="1:6" ht="30">
      <c r="A3696" s="414">
        <v>97534</v>
      </c>
      <c r="B3696" s="415" t="s">
        <v>7565</v>
      </c>
      <c r="C3696" s="416" t="s">
        <v>5390</v>
      </c>
      <c r="D3696" s="417">
        <v>780.65</v>
      </c>
      <c r="E3696" s="417">
        <v>33.340000000000003</v>
      </c>
      <c r="F3696" s="417">
        <v>813.99</v>
      </c>
    </row>
    <row r="3697" spans="1:6">
      <c r="A3697" s="409"/>
      <c r="B3697" s="413" t="s">
        <v>7566</v>
      </c>
      <c r="C3697" s="411"/>
      <c r="D3697" s="418"/>
      <c r="E3697" s="418"/>
      <c r="F3697" s="418"/>
    </row>
    <row r="3698" spans="1:6" ht="30">
      <c r="A3698" s="414">
        <v>101905</v>
      </c>
      <c r="B3698" s="415" t="s">
        <v>12233</v>
      </c>
      <c r="C3698" s="416" t="s">
        <v>5390</v>
      </c>
      <c r="D3698" s="417">
        <v>185.22</v>
      </c>
      <c r="E3698" s="417">
        <v>19.84</v>
      </c>
      <c r="F3698" s="417">
        <v>205.06</v>
      </c>
    </row>
    <row r="3699" spans="1:6" ht="30">
      <c r="A3699" s="414">
        <v>101906</v>
      </c>
      <c r="B3699" s="415" t="s">
        <v>12234</v>
      </c>
      <c r="C3699" s="416" t="s">
        <v>5390</v>
      </c>
      <c r="D3699" s="417">
        <v>569.36</v>
      </c>
      <c r="E3699" s="417">
        <v>19.84</v>
      </c>
      <c r="F3699" s="417">
        <v>589.20000000000005</v>
      </c>
    </row>
    <row r="3700" spans="1:6" ht="30">
      <c r="A3700" s="414">
        <v>101907</v>
      </c>
      <c r="B3700" s="415" t="s">
        <v>12235</v>
      </c>
      <c r="C3700" s="416" t="s">
        <v>5390</v>
      </c>
      <c r="D3700" s="417">
        <v>616.16999999999996</v>
      </c>
      <c r="E3700" s="417">
        <v>19.84</v>
      </c>
      <c r="F3700" s="417">
        <v>636.01</v>
      </c>
    </row>
    <row r="3701" spans="1:6" ht="30">
      <c r="A3701" s="414">
        <v>101908</v>
      </c>
      <c r="B3701" s="415" t="s">
        <v>12236</v>
      </c>
      <c r="C3701" s="416" t="s">
        <v>5390</v>
      </c>
      <c r="D3701" s="417">
        <v>179.35999999999999</v>
      </c>
      <c r="E3701" s="417">
        <v>19.84</v>
      </c>
      <c r="F3701" s="417">
        <v>199.2</v>
      </c>
    </row>
    <row r="3702" spans="1:6" ht="30">
      <c r="A3702" s="414">
        <v>101909</v>
      </c>
      <c r="B3702" s="415" t="s">
        <v>12237</v>
      </c>
      <c r="C3702" s="416" t="s">
        <v>5390</v>
      </c>
      <c r="D3702" s="417">
        <v>210.57</v>
      </c>
      <c r="E3702" s="417">
        <v>19.84</v>
      </c>
      <c r="F3702" s="417">
        <v>230.41</v>
      </c>
    </row>
    <row r="3703" spans="1:6" ht="30">
      <c r="A3703" s="414">
        <v>101910</v>
      </c>
      <c r="B3703" s="415" t="s">
        <v>12238</v>
      </c>
      <c r="C3703" s="416" t="s">
        <v>5390</v>
      </c>
      <c r="D3703" s="417">
        <v>249.55999999999997</v>
      </c>
      <c r="E3703" s="417">
        <v>19.84</v>
      </c>
      <c r="F3703" s="417">
        <v>269.39999999999998</v>
      </c>
    </row>
    <row r="3704" spans="1:6" ht="30">
      <c r="A3704" s="414">
        <v>101911</v>
      </c>
      <c r="B3704" s="415" t="s">
        <v>12239</v>
      </c>
      <c r="C3704" s="416" t="s">
        <v>5390</v>
      </c>
      <c r="D3704" s="417">
        <v>288.56</v>
      </c>
      <c r="E3704" s="417">
        <v>19.84</v>
      </c>
      <c r="F3704" s="417">
        <v>308.39999999999998</v>
      </c>
    </row>
    <row r="3705" spans="1:6" ht="15.75">
      <c r="A3705" s="409"/>
      <c r="B3705" s="410" t="s">
        <v>11548</v>
      </c>
      <c r="C3705" s="411"/>
      <c r="D3705" s="418"/>
      <c r="E3705" s="418"/>
      <c r="F3705" s="418"/>
    </row>
    <row r="3706" spans="1:6">
      <c r="A3706" s="409"/>
      <c r="B3706" s="413" t="s">
        <v>11549</v>
      </c>
      <c r="C3706" s="411"/>
      <c r="D3706" s="418"/>
      <c r="E3706" s="418"/>
      <c r="F3706" s="418"/>
    </row>
    <row r="3707" spans="1:6" ht="30">
      <c r="A3707" s="414">
        <v>90443</v>
      </c>
      <c r="B3707" s="415" t="s">
        <v>7567</v>
      </c>
      <c r="C3707" s="416" t="s">
        <v>5421</v>
      </c>
      <c r="D3707" s="417">
        <v>3.6999999999999993</v>
      </c>
      <c r="E3707" s="417">
        <v>12.39</v>
      </c>
      <c r="F3707" s="417">
        <v>16.09</v>
      </c>
    </row>
    <row r="3708" spans="1:6" ht="30">
      <c r="A3708" s="414">
        <v>91222</v>
      </c>
      <c r="B3708" s="415" t="s">
        <v>7568</v>
      </c>
      <c r="C3708" s="416" t="s">
        <v>5421</v>
      </c>
      <c r="D3708" s="417">
        <v>3.9700000000000006</v>
      </c>
      <c r="E3708" s="417">
        <v>13.35</v>
      </c>
      <c r="F3708" s="417">
        <v>17.32</v>
      </c>
    </row>
    <row r="3709" spans="1:6" ht="30">
      <c r="A3709" s="414">
        <v>90444</v>
      </c>
      <c r="B3709" s="415" t="s">
        <v>7569</v>
      </c>
      <c r="C3709" s="416" t="s">
        <v>5421</v>
      </c>
      <c r="D3709" s="417">
        <v>8.4500000000000028</v>
      </c>
      <c r="E3709" s="417">
        <v>23.83</v>
      </c>
      <c r="F3709" s="417">
        <v>32.28</v>
      </c>
    </row>
    <row r="3710" spans="1:6" ht="30">
      <c r="A3710" s="414">
        <v>90445</v>
      </c>
      <c r="B3710" s="415" t="s">
        <v>7570</v>
      </c>
      <c r="C3710" s="416" t="s">
        <v>5421</v>
      </c>
      <c r="D3710" s="417">
        <v>9.0399999999999991</v>
      </c>
      <c r="E3710" s="417">
        <v>25.42</v>
      </c>
      <c r="F3710" s="417">
        <v>34.46</v>
      </c>
    </row>
    <row r="3711" spans="1:6" ht="30">
      <c r="A3711" s="414">
        <v>90446</v>
      </c>
      <c r="B3711" s="415" t="s">
        <v>7571</v>
      </c>
      <c r="C3711" s="416" t="s">
        <v>5421</v>
      </c>
      <c r="D3711" s="417">
        <v>9.8000000000000007</v>
      </c>
      <c r="E3711" s="417">
        <v>27.63</v>
      </c>
      <c r="F3711" s="417">
        <v>37.43</v>
      </c>
    </row>
    <row r="3712" spans="1:6" ht="30">
      <c r="A3712" s="414">
        <v>90447</v>
      </c>
      <c r="B3712" s="415" t="s">
        <v>7572</v>
      </c>
      <c r="C3712" s="416" t="s">
        <v>5421</v>
      </c>
      <c r="D3712" s="417">
        <v>1.8999999999999995</v>
      </c>
      <c r="E3712" s="417">
        <v>6.13</v>
      </c>
      <c r="F3712" s="417">
        <v>8.0299999999999994</v>
      </c>
    </row>
    <row r="3713" spans="1:6" ht="30">
      <c r="A3713" s="414">
        <v>90466</v>
      </c>
      <c r="B3713" s="415" t="s">
        <v>7573</v>
      </c>
      <c r="C3713" s="416" t="s">
        <v>5421</v>
      </c>
      <c r="D3713" s="417">
        <v>4.6199999999999992</v>
      </c>
      <c r="E3713" s="417">
        <v>11.16</v>
      </c>
      <c r="F3713" s="417">
        <v>15.78</v>
      </c>
    </row>
    <row r="3714" spans="1:6" ht="30">
      <c r="A3714" s="414">
        <v>90467</v>
      </c>
      <c r="B3714" s="415" t="s">
        <v>7574</v>
      </c>
      <c r="C3714" s="416" t="s">
        <v>5421</v>
      </c>
      <c r="D3714" s="417">
        <v>7.43</v>
      </c>
      <c r="E3714" s="417">
        <v>17.510000000000002</v>
      </c>
      <c r="F3714" s="417">
        <v>24.94</v>
      </c>
    </row>
    <row r="3715" spans="1:6" ht="30">
      <c r="A3715" s="414">
        <v>90468</v>
      </c>
      <c r="B3715" s="415" t="s">
        <v>7575</v>
      </c>
      <c r="C3715" s="416" t="s">
        <v>5421</v>
      </c>
      <c r="D3715" s="417">
        <v>2.5399999999999991</v>
      </c>
      <c r="E3715" s="417">
        <v>4.2300000000000004</v>
      </c>
      <c r="F3715" s="417">
        <v>6.77</v>
      </c>
    </row>
    <row r="3716" spans="1:6" ht="30">
      <c r="A3716" s="414">
        <v>90469</v>
      </c>
      <c r="B3716" s="415" t="s">
        <v>7576</v>
      </c>
      <c r="C3716" s="416" t="s">
        <v>5421</v>
      </c>
      <c r="D3716" s="417">
        <v>4.1899999999999995</v>
      </c>
      <c r="E3716" s="417">
        <v>6.65</v>
      </c>
      <c r="F3716" s="417">
        <v>10.84</v>
      </c>
    </row>
    <row r="3717" spans="1:6" ht="30">
      <c r="A3717" s="414">
        <v>90470</v>
      </c>
      <c r="B3717" s="415" t="s">
        <v>7577</v>
      </c>
      <c r="C3717" s="416" t="s">
        <v>5421</v>
      </c>
      <c r="D3717" s="417">
        <v>6.1499999999999986</v>
      </c>
      <c r="E3717" s="417">
        <v>8.6300000000000008</v>
      </c>
      <c r="F3717" s="417">
        <v>14.78</v>
      </c>
    </row>
    <row r="3718" spans="1:6" ht="30">
      <c r="A3718" s="414">
        <v>91188</v>
      </c>
      <c r="B3718" s="415" t="s">
        <v>7578</v>
      </c>
      <c r="C3718" s="416" t="s">
        <v>5390</v>
      </c>
      <c r="D3718" s="417">
        <v>3.1099999999999994</v>
      </c>
      <c r="E3718" s="417">
        <v>5.34</v>
      </c>
      <c r="F3718" s="417">
        <v>8.4499999999999993</v>
      </c>
    </row>
    <row r="3719" spans="1:6" ht="30">
      <c r="A3719" s="414">
        <v>91189</v>
      </c>
      <c r="B3719" s="415" t="s">
        <v>7579</v>
      </c>
      <c r="C3719" s="416" t="s">
        <v>5390</v>
      </c>
      <c r="D3719" s="417">
        <v>31.750000000000004</v>
      </c>
      <c r="E3719" s="417">
        <v>23.84</v>
      </c>
      <c r="F3719" s="417">
        <v>55.59</v>
      </c>
    </row>
    <row r="3720" spans="1:6" ht="30">
      <c r="A3720" s="414">
        <v>91190</v>
      </c>
      <c r="B3720" s="415" t="s">
        <v>7580</v>
      </c>
      <c r="C3720" s="416" t="s">
        <v>5390</v>
      </c>
      <c r="D3720" s="417">
        <v>1.7000000000000002</v>
      </c>
      <c r="E3720" s="417">
        <v>4.43</v>
      </c>
      <c r="F3720" s="417">
        <v>6.13</v>
      </c>
    </row>
    <row r="3721" spans="1:6" ht="30">
      <c r="A3721" s="414">
        <v>91191</v>
      </c>
      <c r="B3721" s="415" t="s">
        <v>7581</v>
      </c>
      <c r="C3721" s="416" t="s">
        <v>5390</v>
      </c>
      <c r="D3721" s="417">
        <v>1.7800000000000002</v>
      </c>
      <c r="E3721" s="417">
        <v>4.72</v>
      </c>
      <c r="F3721" s="417">
        <v>6.5</v>
      </c>
    </row>
    <row r="3722" spans="1:6" ht="30">
      <c r="A3722" s="414">
        <v>91192</v>
      </c>
      <c r="B3722" s="415" t="s">
        <v>7582</v>
      </c>
      <c r="C3722" s="416" t="s">
        <v>5390</v>
      </c>
      <c r="D3722" s="417">
        <v>1.9399999999999995</v>
      </c>
      <c r="E3722" s="417">
        <v>5.28</v>
      </c>
      <c r="F3722" s="417">
        <v>7.22</v>
      </c>
    </row>
    <row r="3723" spans="1:6">
      <c r="A3723" s="409"/>
      <c r="B3723" s="413" t="s">
        <v>11550</v>
      </c>
      <c r="C3723" s="411"/>
      <c r="D3723" s="418"/>
      <c r="E3723" s="418"/>
      <c r="F3723" s="418"/>
    </row>
    <row r="3724" spans="1:6">
      <c r="A3724" s="414">
        <v>90436</v>
      </c>
      <c r="B3724" s="415" t="s">
        <v>7583</v>
      </c>
      <c r="C3724" s="416" t="s">
        <v>5390</v>
      </c>
      <c r="D3724" s="417">
        <v>4.0499999999999989</v>
      </c>
      <c r="E3724" s="417">
        <v>13.65</v>
      </c>
      <c r="F3724" s="417">
        <v>17.7</v>
      </c>
    </row>
    <row r="3725" spans="1:6" ht="30">
      <c r="A3725" s="414">
        <v>90437</v>
      </c>
      <c r="B3725" s="415" t="s">
        <v>7584</v>
      </c>
      <c r="C3725" s="416" t="s">
        <v>5390</v>
      </c>
      <c r="D3725" s="417">
        <v>9.9200000000000017</v>
      </c>
      <c r="E3725" s="417">
        <v>33.08</v>
      </c>
      <c r="F3725" s="417">
        <v>43</v>
      </c>
    </row>
    <row r="3726" spans="1:6">
      <c r="A3726" s="414">
        <v>90438</v>
      </c>
      <c r="B3726" s="415" t="s">
        <v>7585</v>
      </c>
      <c r="C3726" s="416" t="s">
        <v>5390</v>
      </c>
      <c r="D3726" s="417">
        <v>14.240000000000002</v>
      </c>
      <c r="E3726" s="417">
        <v>47.39</v>
      </c>
      <c r="F3726" s="417">
        <v>61.63</v>
      </c>
    </row>
    <row r="3727" spans="1:6">
      <c r="A3727" s="414">
        <v>90439</v>
      </c>
      <c r="B3727" s="415" t="s">
        <v>7586</v>
      </c>
      <c r="C3727" s="416" t="s">
        <v>5390</v>
      </c>
      <c r="D3727" s="417">
        <v>19.829999999999998</v>
      </c>
      <c r="E3727" s="417">
        <v>55.36</v>
      </c>
      <c r="F3727" s="417">
        <v>75.19</v>
      </c>
    </row>
    <row r="3728" spans="1:6" ht="30">
      <c r="A3728" s="414">
        <v>90440</v>
      </c>
      <c r="B3728" s="415" t="s">
        <v>7587</v>
      </c>
      <c r="C3728" s="416" t="s">
        <v>5390</v>
      </c>
      <c r="D3728" s="417">
        <v>31.83</v>
      </c>
      <c r="E3728" s="417">
        <v>88.62</v>
      </c>
      <c r="F3728" s="417">
        <v>120.45</v>
      </c>
    </row>
    <row r="3729" spans="1:6">
      <c r="A3729" s="414">
        <v>90441</v>
      </c>
      <c r="B3729" s="415" t="s">
        <v>7588</v>
      </c>
      <c r="C3729" s="416" t="s">
        <v>5390</v>
      </c>
      <c r="D3729" s="417">
        <v>40.670000000000016</v>
      </c>
      <c r="E3729" s="417">
        <v>113.19</v>
      </c>
      <c r="F3729" s="417">
        <v>153.86000000000001</v>
      </c>
    </row>
    <row r="3730" spans="1:6">
      <c r="A3730" s="414">
        <v>90453</v>
      </c>
      <c r="B3730" s="415" t="s">
        <v>7589</v>
      </c>
      <c r="C3730" s="416" t="s">
        <v>5390</v>
      </c>
      <c r="D3730" s="417">
        <v>1.7599999999999998</v>
      </c>
      <c r="E3730" s="417">
        <v>1.83</v>
      </c>
      <c r="F3730" s="417">
        <v>3.59</v>
      </c>
    </row>
    <row r="3731" spans="1:6" ht="30">
      <c r="A3731" s="414">
        <v>90454</v>
      </c>
      <c r="B3731" s="415" t="s">
        <v>7590</v>
      </c>
      <c r="C3731" s="416" t="s">
        <v>5390</v>
      </c>
      <c r="D3731" s="417">
        <v>3.38</v>
      </c>
      <c r="E3731" s="417">
        <v>2.79</v>
      </c>
      <c r="F3731" s="417">
        <v>6.17</v>
      </c>
    </row>
    <row r="3732" spans="1:6">
      <c r="A3732" s="414">
        <v>90455</v>
      </c>
      <c r="B3732" s="415" t="s">
        <v>7591</v>
      </c>
      <c r="C3732" s="416" t="s">
        <v>5390</v>
      </c>
      <c r="D3732" s="417">
        <v>3.8600000000000003</v>
      </c>
      <c r="E3732" s="417">
        <v>4.08</v>
      </c>
      <c r="F3732" s="417">
        <v>7.94</v>
      </c>
    </row>
    <row r="3733" spans="1:6" ht="30">
      <c r="A3733" s="414">
        <v>90451</v>
      </c>
      <c r="B3733" s="415" t="s">
        <v>7592</v>
      </c>
      <c r="C3733" s="416" t="s">
        <v>5390</v>
      </c>
      <c r="D3733" s="417">
        <v>2.02</v>
      </c>
      <c r="E3733" s="417">
        <v>3.27</v>
      </c>
      <c r="F3733" s="417">
        <v>5.29</v>
      </c>
    </row>
    <row r="3734" spans="1:6" ht="30">
      <c r="A3734" s="414">
        <v>90452</v>
      </c>
      <c r="B3734" s="415" t="s">
        <v>7593</v>
      </c>
      <c r="C3734" s="416" t="s">
        <v>5390</v>
      </c>
      <c r="D3734" s="417">
        <v>15.73</v>
      </c>
      <c r="E3734" s="417">
        <v>4.97</v>
      </c>
      <c r="F3734" s="417">
        <v>20.7</v>
      </c>
    </row>
    <row r="3735" spans="1:6">
      <c r="A3735" s="409"/>
      <c r="B3735" s="413" t="s">
        <v>11551</v>
      </c>
      <c r="C3735" s="411"/>
      <c r="D3735" s="418"/>
      <c r="E3735" s="418"/>
      <c r="F3735" s="418"/>
    </row>
    <row r="3736" spans="1:6">
      <c r="A3736" s="414">
        <v>102587</v>
      </c>
      <c r="B3736" s="415" t="s">
        <v>10809</v>
      </c>
      <c r="C3736" s="416" t="s">
        <v>5390</v>
      </c>
      <c r="D3736" s="417">
        <v>0.9700000000000002</v>
      </c>
      <c r="E3736" s="417">
        <v>3.07</v>
      </c>
      <c r="F3736" s="417">
        <v>4.04</v>
      </c>
    </row>
    <row r="3737" spans="1:6">
      <c r="A3737" s="414">
        <v>102588</v>
      </c>
      <c r="B3737" s="415" t="s">
        <v>10810</v>
      </c>
      <c r="C3737" s="416" t="s">
        <v>5390</v>
      </c>
      <c r="D3737" s="417">
        <v>1.4100000000000001</v>
      </c>
      <c r="E3737" s="417">
        <v>4.43</v>
      </c>
      <c r="F3737" s="417">
        <v>5.84</v>
      </c>
    </row>
    <row r="3738" spans="1:6">
      <c r="A3738" s="414">
        <v>102589</v>
      </c>
      <c r="B3738" s="415" t="s">
        <v>10811</v>
      </c>
      <c r="C3738" s="416" t="s">
        <v>5390</v>
      </c>
      <c r="D3738" s="417">
        <v>1.06</v>
      </c>
      <c r="E3738" s="417">
        <v>3.43</v>
      </c>
      <c r="F3738" s="417">
        <v>4.49</v>
      </c>
    </row>
    <row r="3739" spans="1:6">
      <c r="A3739" s="414">
        <v>102590</v>
      </c>
      <c r="B3739" s="415" t="s">
        <v>10812</v>
      </c>
      <c r="C3739" s="416" t="s">
        <v>5390</v>
      </c>
      <c r="D3739" s="417">
        <v>1.5300000000000002</v>
      </c>
      <c r="E3739" s="417">
        <v>4.76</v>
      </c>
      <c r="F3739" s="417">
        <v>6.29</v>
      </c>
    </row>
    <row r="3740" spans="1:6">
      <c r="A3740" s="414">
        <v>102591</v>
      </c>
      <c r="B3740" s="415" t="s">
        <v>10813</v>
      </c>
      <c r="C3740" s="416" t="s">
        <v>5390</v>
      </c>
      <c r="D3740" s="417">
        <v>1.1800000000000006</v>
      </c>
      <c r="E3740" s="417">
        <v>3.76</v>
      </c>
      <c r="F3740" s="417">
        <v>4.9400000000000004</v>
      </c>
    </row>
    <row r="3741" spans="1:6">
      <c r="A3741" s="414">
        <v>102592</v>
      </c>
      <c r="B3741" s="415" t="s">
        <v>10814</v>
      </c>
      <c r="C3741" s="416" t="s">
        <v>5390</v>
      </c>
      <c r="D3741" s="417">
        <v>1.63</v>
      </c>
      <c r="E3741" s="417">
        <v>5.12</v>
      </c>
      <c r="F3741" s="417">
        <v>6.75</v>
      </c>
    </row>
    <row r="3742" spans="1:6">
      <c r="A3742" s="414">
        <v>102593</v>
      </c>
      <c r="B3742" s="415" t="s">
        <v>10815</v>
      </c>
      <c r="C3742" s="416" t="s">
        <v>5390</v>
      </c>
      <c r="D3742" s="417">
        <v>1.3499999999999996</v>
      </c>
      <c r="E3742" s="417">
        <v>4.2300000000000004</v>
      </c>
      <c r="F3742" s="417">
        <v>5.58</v>
      </c>
    </row>
    <row r="3743" spans="1:6">
      <c r="A3743" s="414">
        <v>102594</v>
      </c>
      <c r="B3743" s="415" t="s">
        <v>10816</v>
      </c>
      <c r="C3743" s="416" t="s">
        <v>5390</v>
      </c>
      <c r="D3743" s="417">
        <v>1.79</v>
      </c>
      <c r="E3743" s="417">
        <v>5.59</v>
      </c>
      <c r="F3743" s="417">
        <v>7.38</v>
      </c>
    </row>
    <row r="3744" spans="1:6">
      <c r="A3744" s="414">
        <v>102595</v>
      </c>
      <c r="B3744" s="415" t="s">
        <v>10817</v>
      </c>
      <c r="C3744" s="416" t="s">
        <v>5390</v>
      </c>
      <c r="D3744" s="417">
        <v>1.5299999999999994</v>
      </c>
      <c r="E3744" s="417">
        <v>4.78</v>
      </c>
      <c r="F3744" s="417">
        <v>6.31</v>
      </c>
    </row>
    <row r="3745" spans="1:6">
      <c r="A3745" s="414">
        <v>102596</v>
      </c>
      <c r="B3745" s="415" t="s">
        <v>10818</v>
      </c>
      <c r="C3745" s="416" t="s">
        <v>5390</v>
      </c>
      <c r="D3745" s="417">
        <v>1.9899999999999993</v>
      </c>
      <c r="E3745" s="417">
        <v>6.12</v>
      </c>
      <c r="F3745" s="417">
        <v>8.11</v>
      </c>
    </row>
    <row r="3746" spans="1:6">
      <c r="A3746" s="414">
        <v>102597</v>
      </c>
      <c r="B3746" s="415" t="s">
        <v>10819</v>
      </c>
      <c r="C3746" s="416" t="s">
        <v>5390</v>
      </c>
      <c r="D3746" s="417">
        <v>1.75</v>
      </c>
      <c r="E3746" s="417">
        <v>5.47</v>
      </c>
      <c r="F3746" s="417">
        <v>7.22</v>
      </c>
    </row>
    <row r="3747" spans="1:6">
      <c r="A3747" s="414">
        <v>102598</v>
      </c>
      <c r="B3747" s="415" t="s">
        <v>10820</v>
      </c>
      <c r="C3747" s="416" t="s">
        <v>5390</v>
      </c>
      <c r="D3747" s="417">
        <v>2.21</v>
      </c>
      <c r="E3747" s="417">
        <v>6.81</v>
      </c>
      <c r="F3747" s="417">
        <v>9.02</v>
      </c>
    </row>
    <row r="3748" spans="1:6">
      <c r="A3748" s="414">
        <v>102599</v>
      </c>
      <c r="B3748" s="415" t="s">
        <v>10821</v>
      </c>
      <c r="C3748" s="416" t="s">
        <v>5390</v>
      </c>
      <c r="D3748" s="417">
        <v>1.9900000000000011</v>
      </c>
      <c r="E3748" s="417">
        <v>6.14</v>
      </c>
      <c r="F3748" s="417">
        <v>8.1300000000000008</v>
      </c>
    </row>
    <row r="3749" spans="1:6">
      <c r="A3749" s="414">
        <v>102600</v>
      </c>
      <c r="B3749" s="415" t="s">
        <v>10822</v>
      </c>
      <c r="C3749" s="416" t="s">
        <v>5390</v>
      </c>
      <c r="D3749" s="417">
        <v>2.4299999999999997</v>
      </c>
      <c r="E3749" s="417">
        <v>7.51</v>
      </c>
      <c r="F3749" s="417">
        <v>9.94</v>
      </c>
    </row>
    <row r="3750" spans="1:6">
      <c r="A3750" s="414">
        <v>102601</v>
      </c>
      <c r="B3750" s="415" t="s">
        <v>10823</v>
      </c>
      <c r="C3750" s="416" t="s">
        <v>5390</v>
      </c>
      <c r="D3750" s="417">
        <v>2.33</v>
      </c>
      <c r="E3750" s="417">
        <v>7.16</v>
      </c>
      <c r="F3750" s="417">
        <v>9.49</v>
      </c>
    </row>
    <row r="3751" spans="1:6">
      <c r="A3751" s="414">
        <v>102602</v>
      </c>
      <c r="B3751" s="415" t="s">
        <v>10824</v>
      </c>
      <c r="C3751" s="416" t="s">
        <v>5390</v>
      </c>
      <c r="D3751" s="417">
        <v>2.7700000000000014</v>
      </c>
      <c r="E3751" s="417">
        <v>8.5399999999999991</v>
      </c>
      <c r="F3751" s="417">
        <v>11.31</v>
      </c>
    </row>
    <row r="3752" spans="1:6">
      <c r="A3752" s="414">
        <v>102603</v>
      </c>
      <c r="B3752" s="415" t="s">
        <v>10825</v>
      </c>
      <c r="C3752" s="416" t="s">
        <v>5390</v>
      </c>
      <c r="D3752" s="417">
        <v>2.8899999999999988</v>
      </c>
      <c r="E3752" s="417">
        <v>8.89</v>
      </c>
      <c r="F3752" s="417">
        <v>11.78</v>
      </c>
    </row>
    <row r="3753" spans="1:6">
      <c r="A3753" s="414">
        <v>102604</v>
      </c>
      <c r="B3753" s="415" t="s">
        <v>10826</v>
      </c>
      <c r="C3753" s="416" t="s">
        <v>5390</v>
      </c>
      <c r="D3753" s="417">
        <v>3.33</v>
      </c>
      <c r="E3753" s="417">
        <v>10.25</v>
      </c>
      <c r="F3753" s="417">
        <v>13.58</v>
      </c>
    </row>
    <row r="3754" spans="1:6">
      <c r="A3754" s="409"/>
      <c r="B3754" s="413" t="s">
        <v>11552</v>
      </c>
      <c r="C3754" s="411"/>
      <c r="D3754" s="418"/>
      <c r="E3754" s="418"/>
      <c r="F3754" s="418"/>
    </row>
    <row r="3755" spans="1:6" ht="30">
      <c r="A3755" s="414">
        <v>91176</v>
      </c>
      <c r="B3755" s="415" t="s">
        <v>7594</v>
      </c>
      <c r="C3755" s="416" t="s">
        <v>5421</v>
      </c>
      <c r="D3755" s="417">
        <v>17.66</v>
      </c>
      <c r="E3755" s="417">
        <v>14.91</v>
      </c>
      <c r="F3755" s="417">
        <v>32.57</v>
      </c>
    </row>
    <row r="3756" spans="1:6" ht="45">
      <c r="A3756" s="414">
        <v>91177</v>
      </c>
      <c r="B3756" s="415" t="s">
        <v>7595</v>
      </c>
      <c r="C3756" s="416" t="s">
        <v>5421</v>
      </c>
      <c r="D3756" s="417">
        <v>7.5600000000000005</v>
      </c>
      <c r="E3756" s="417">
        <v>8.36</v>
      </c>
      <c r="F3756" s="417">
        <v>15.92</v>
      </c>
    </row>
    <row r="3757" spans="1:6" ht="30">
      <c r="A3757" s="414">
        <v>91178</v>
      </c>
      <c r="B3757" s="415" t="s">
        <v>7596</v>
      </c>
      <c r="C3757" s="416" t="s">
        <v>5421</v>
      </c>
      <c r="D3757" s="417">
        <v>9.3699999999999992</v>
      </c>
      <c r="E3757" s="417">
        <v>8.58</v>
      </c>
      <c r="F3757" s="417">
        <v>17.95</v>
      </c>
    </row>
    <row r="3758" spans="1:6" ht="30">
      <c r="A3758" s="414">
        <v>91167</v>
      </c>
      <c r="B3758" s="415" t="s">
        <v>7597</v>
      </c>
      <c r="C3758" s="416" t="s">
        <v>5421</v>
      </c>
      <c r="D3758" s="417">
        <v>6.9300000000000006</v>
      </c>
      <c r="E3758" s="417">
        <v>7.31</v>
      </c>
      <c r="F3758" s="417">
        <v>14.24</v>
      </c>
    </row>
    <row r="3759" spans="1:6" ht="45">
      <c r="A3759" s="414">
        <v>91168</v>
      </c>
      <c r="B3759" s="415" t="s">
        <v>7598</v>
      </c>
      <c r="C3759" s="416" t="s">
        <v>5421</v>
      </c>
      <c r="D3759" s="417">
        <v>5.3999999999999995</v>
      </c>
      <c r="E3759" s="417">
        <v>5.38</v>
      </c>
      <c r="F3759" s="417">
        <v>10.78</v>
      </c>
    </row>
    <row r="3760" spans="1:6" ht="30">
      <c r="A3760" s="414">
        <v>91169</v>
      </c>
      <c r="B3760" s="415" t="s">
        <v>7599</v>
      </c>
      <c r="C3760" s="416" t="s">
        <v>5421</v>
      </c>
      <c r="D3760" s="417">
        <v>6.3299999999999992</v>
      </c>
      <c r="E3760" s="417">
        <v>6.45</v>
      </c>
      <c r="F3760" s="417">
        <v>12.78</v>
      </c>
    </row>
    <row r="3761" spans="1:6" ht="30">
      <c r="A3761" s="414">
        <v>91182</v>
      </c>
      <c r="B3761" s="415" t="s">
        <v>7600</v>
      </c>
      <c r="C3761" s="416" t="s">
        <v>5421</v>
      </c>
      <c r="D3761" s="417">
        <v>10.73</v>
      </c>
      <c r="E3761" s="417">
        <v>22.38</v>
      </c>
      <c r="F3761" s="417">
        <v>33.11</v>
      </c>
    </row>
    <row r="3762" spans="1:6" ht="45">
      <c r="A3762" s="414">
        <v>91183</v>
      </c>
      <c r="B3762" s="415" t="s">
        <v>7601</v>
      </c>
      <c r="C3762" s="416" t="s">
        <v>5421</v>
      </c>
      <c r="D3762" s="417">
        <v>5.0799999999999983</v>
      </c>
      <c r="E3762" s="417">
        <v>11.25</v>
      </c>
      <c r="F3762" s="417">
        <v>16.329999999999998</v>
      </c>
    </row>
    <row r="3763" spans="1:6" ht="30">
      <c r="A3763" s="414">
        <v>91184</v>
      </c>
      <c r="B3763" s="415" t="s">
        <v>7602</v>
      </c>
      <c r="C3763" s="416" t="s">
        <v>5421</v>
      </c>
      <c r="D3763" s="417">
        <v>4.57</v>
      </c>
      <c r="E3763" s="417">
        <v>10.73</v>
      </c>
      <c r="F3763" s="417">
        <v>15.3</v>
      </c>
    </row>
    <row r="3764" spans="1:6">
      <c r="A3764" s="409"/>
      <c r="B3764" s="413" t="s">
        <v>11553</v>
      </c>
      <c r="C3764" s="411"/>
      <c r="D3764" s="418"/>
      <c r="E3764" s="418"/>
      <c r="F3764" s="418"/>
    </row>
    <row r="3765" spans="1:6" ht="45">
      <c r="A3765" s="414">
        <v>91173</v>
      </c>
      <c r="B3765" s="415" t="s">
        <v>7603</v>
      </c>
      <c r="C3765" s="416" t="s">
        <v>5421</v>
      </c>
      <c r="D3765" s="417">
        <v>0.88000000000000012</v>
      </c>
      <c r="E3765" s="417">
        <v>0.98</v>
      </c>
      <c r="F3765" s="417">
        <v>1.86</v>
      </c>
    </row>
    <row r="3766" spans="1:6" ht="45">
      <c r="A3766" s="414">
        <v>91174</v>
      </c>
      <c r="B3766" s="415" t="s">
        <v>7604</v>
      </c>
      <c r="C3766" s="416" t="s">
        <v>5421</v>
      </c>
      <c r="D3766" s="417">
        <v>1.8</v>
      </c>
      <c r="E3766" s="417">
        <v>1.84</v>
      </c>
      <c r="F3766" s="417">
        <v>3.64</v>
      </c>
    </row>
    <row r="3767" spans="1:6" ht="30">
      <c r="A3767" s="414">
        <v>91175</v>
      </c>
      <c r="B3767" s="415" t="s">
        <v>7605</v>
      </c>
      <c r="C3767" s="416" t="s">
        <v>5421</v>
      </c>
      <c r="D3767" s="417">
        <v>2.9300000000000006</v>
      </c>
      <c r="E3767" s="417">
        <v>3.01</v>
      </c>
      <c r="F3767" s="417">
        <v>5.94</v>
      </c>
    </row>
    <row r="3768" spans="1:6">
      <c r="A3768" s="409"/>
      <c r="B3768" s="413" t="s">
        <v>11554</v>
      </c>
      <c r="C3768" s="411"/>
      <c r="D3768" s="418"/>
      <c r="E3768" s="418"/>
      <c r="F3768" s="418"/>
    </row>
    <row r="3769" spans="1:6" ht="45">
      <c r="A3769" s="414">
        <v>91179</v>
      </c>
      <c r="B3769" s="415" t="s">
        <v>7606</v>
      </c>
      <c r="C3769" s="416" t="s">
        <v>5421</v>
      </c>
      <c r="D3769" s="417">
        <v>4.5300000000000011</v>
      </c>
      <c r="E3769" s="417">
        <v>3.85</v>
      </c>
      <c r="F3769" s="417">
        <v>8.3800000000000008</v>
      </c>
    </row>
    <row r="3770" spans="1:6" ht="45">
      <c r="A3770" s="414">
        <v>91180</v>
      </c>
      <c r="B3770" s="415" t="s">
        <v>7607</v>
      </c>
      <c r="C3770" s="416" t="s">
        <v>5421</v>
      </c>
      <c r="D3770" s="417">
        <v>4.05</v>
      </c>
      <c r="E3770" s="417">
        <v>3.54</v>
      </c>
      <c r="F3770" s="417">
        <v>7.59</v>
      </c>
    </row>
    <row r="3771" spans="1:6" ht="30">
      <c r="A3771" s="414">
        <v>91181</v>
      </c>
      <c r="B3771" s="415" t="s">
        <v>7608</v>
      </c>
      <c r="C3771" s="416" t="s">
        <v>5421</v>
      </c>
      <c r="D3771" s="417">
        <v>4.05</v>
      </c>
      <c r="E3771" s="417">
        <v>4.5599999999999996</v>
      </c>
      <c r="F3771" s="417">
        <v>8.61</v>
      </c>
    </row>
    <row r="3772" spans="1:6" ht="45">
      <c r="A3772" s="414">
        <v>91170</v>
      </c>
      <c r="B3772" s="415" t="s">
        <v>7609</v>
      </c>
      <c r="C3772" s="416" t="s">
        <v>5421</v>
      </c>
      <c r="D3772" s="417">
        <v>1.76</v>
      </c>
      <c r="E3772" s="417">
        <v>1.91</v>
      </c>
      <c r="F3772" s="417">
        <v>3.67</v>
      </c>
    </row>
    <row r="3773" spans="1:6" ht="45">
      <c r="A3773" s="414">
        <v>91171</v>
      </c>
      <c r="B3773" s="415" t="s">
        <v>7610</v>
      </c>
      <c r="C3773" s="416" t="s">
        <v>5421</v>
      </c>
      <c r="D3773" s="417">
        <v>2.2899999999999996</v>
      </c>
      <c r="E3773" s="417">
        <v>2.31</v>
      </c>
      <c r="F3773" s="417">
        <v>4.5999999999999996</v>
      </c>
    </row>
    <row r="3774" spans="1:6" ht="30">
      <c r="A3774" s="414">
        <v>91172</v>
      </c>
      <c r="B3774" s="415" t="s">
        <v>7611</v>
      </c>
      <c r="C3774" s="416" t="s">
        <v>5421</v>
      </c>
      <c r="D3774" s="417">
        <v>3.33</v>
      </c>
      <c r="E3774" s="417">
        <v>3.42</v>
      </c>
      <c r="F3774" s="417">
        <v>6.75</v>
      </c>
    </row>
    <row r="3775" spans="1:6" ht="45">
      <c r="A3775" s="414">
        <v>91185</v>
      </c>
      <c r="B3775" s="415" t="s">
        <v>7612</v>
      </c>
      <c r="C3775" s="416" t="s">
        <v>5421</v>
      </c>
      <c r="D3775" s="417">
        <v>2.7200000000000006</v>
      </c>
      <c r="E3775" s="417">
        <v>5.77</v>
      </c>
      <c r="F3775" s="417">
        <v>8.49</v>
      </c>
    </row>
    <row r="3776" spans="1:6" ht="45">
      <c r="A3776" s="414">
        <v>91186</v>
      </c>
      <c r="B3776" s="415" t="s">
        <v>7613</v>
      </c>
      <c r="C3776" s="416" t="s">
        <v>5421</v>
      </c>
      <c r="D3776" s="417">
        <v>2.1700000000000008</v>
      </c>
      <c r="E3776" s="417">
        <v>4.8099999999999996</v>
      </c>
      <c r="F3776" s="417">
        <v>6.98</v>
      </c>
    </row>
    <row r="3777" spans="1:6" ht="30">
      <c r="A3777" s="414">
        <v>91187</v>
      </c>
      <c r="B3777" s="415" t="s">
        <v>7614</v>
      </c>
      <c r="C3777" s="416" t="s">
        <v>5421</v>
      </c>
      <c r="D3777" s="417">
        <v>2.37</v>
      </c>
      <c r="E3777" s="417">
        <v>5.71</v>
      </c>
      <c r="F3777" s="417">
        <v>8.08</v>
      </c>
    </row>
    <row r="3778" spans="1:6">
      <c r="A3778" s="409"/>
      <c r="B3778" s="413" t="s">
        <v>11555</v>
      </c>
      <c r="C3778" s="411"/>
      <c r="D3778" s="418"/>
      <c r="E3778" s="418"/>
      <c r="F3778" s="418"/>
    </row>
    <row r="3779" spans="1:6" ht="30">
      <c r="A3779" s="414">
        <v>91166</v>
      </c>
      <c r="B3779" s="415" t="s">
        <v>7615</v>
      </c>
      <c r="C3779" s="416" t="s">
        <v>5421</v>
      </c>
      <c r="D3779" s="417">
        <v>2.79</v>
      </c>
      <c r="E3779" s="417">
        <v>1.99</v>
      </c>
      <c r="F3779" s="417">
        <v>4.78</v>
      </c>
    </row>
    <row r="3780" spans="1:6">
      <c r="A3780" s="409"/>
      <c r="B3780" s="413" t="s">
        <v>11556</v>
      </c>
      <c r="C3780" s="411"/>
      <c r="D3780" s="418"/>
      <c r="E3780" s="418"/>
      <c r="F3780" s="418"/>
    </row>
    <row r="3781" spans="1:6">
      <c r="A3781" s="409"/>
      <c r="B3781" s="413" t="s">
        <v>11557</v>
      </c>
      <c r="C3781" s="411"/>
      <c r="D3781" s="418"/>
      <c r="E3781" s="418"/>
      <c r="F3781" s="418"/>
    </row>
    <row r="3782" spans="1:6">
      <c r="A3782" s="414">
        <v>90456</v>
      </c>
      <c r="B3782" s="415" t="s">
        <v>7616</v>
      </c>
      <c r="C3782" s="416" t="s">
        <v>5390</v>
      </c>
      <c r="D3782" s="417">
        <v>1.1500000000000004</v>
      </c>
      <c r="E3782" s="417">
        <v>4.01</v>
      </c>
      <c r="F3782" s="417">
        <v>5.16</v>
      </c>
    </row>
    <row r="3783" spans="1:6" ht="30">
      <c r="A3783" s="414">
        <v>90457</v>
      </c>
      <c r="B3783" s="415" t="s">
        <v>7617</v>
      </c>
      <c r="C3783" s="416" t="s">
        <v>5390</v>
      </c>
      <c r="D3783" s="417">
        <v>2.6899999999999995</v>
      </c>
      <c r="E3783" s="417">
        <v>9.08</v>
      </c>
      <c r="F3783" s="417">
        <v>11.77</v>
      </c>
    </row>
    <row r="3784" spans="1:6" ht="30">
      <c r="A3784" s="414">
        <v>90458</v>
      </c>
      <c r="B3784" s="415" t="s">
        <v>7618</v>
      </c>
      <c r="C3784" s="416" t="s">
        <v>5390</v>
      </c>
      <c r="D3784" s="417">
        <v>7.7099999999999973</v>
      </c>
      <c r="E3784" s="417">
        <v>25.7</v>
      </c>
      <c r="F3784" s="417">
        <v>33.409999999999997</v>
      </c>
    </row>
    <row r="3785" spans="1:6" ht="15.75">
      <c r="A3785" s="409"/>
      <c r="B3785" s="410" t="s">
        <v>11558</v>
      </c>
      <c r="C3785" s="411"/>
      <c r="D3785" s="418"/>
      <c r="E3785" s="418"/>
      <c r="F3785" s="418"/>
    </row>
    <row r="3786" spans="1:6">
      <c r="A3786" s="409"/>
      <c r="B3786" s="413" t="s">
        <v>11559</v>
      </c>
      <c r="C3786" s="411"/>
      <c r="D3786" s="418"/>
      <c r="E3786" s="418"/>
      <c r="F3786" s="418"/>
    </row>
    <row r="3787" spans="1:6" ht="30">
      <c r="A3787" s="414">
        <v>97662</v>
      </c>
      <c r="B3787" s="415" t="s">
        <v>7619</v>
      </c>
      <c r="C3787" s="416" t="s">
        <v>5421</v>
      </c>
      <c r="D3787" s="417">
        <v>0.10999999999999993</v>
      </c>
      <c r="E3787" s="417">
        <v>0.46</v>
      </c>
      <c r="F3787" s="417">
        <v>0.56999999999999995</v>
      </c>
    </row>
    <row r="3788" spans="1:6">
      <c r="A3788" s="414">
        <v>97663</v>
      </c>
      <c r="B3788" s="415" t="s">
        <v>7620</v>
      </c>
      <c r="C3788" s="416" t="s">
        <v>5390</v>
      </c>
      <c r="D3788" s="417">
        <v>3.8800000000000008</v>
      </c>
      <c r="E3788" s="417">
        <v>10.35</v>
      </c>
      <c r="F3788" s="417">
        <v>14.23</v>
      </c>
    </row>
    <row r="3789" spans="1:6">
      <c r="A3789" s="414">
        <v>97664</v>
      </c>
      <c r="B3789" s="415" t="s">
        <v>7621</v>
      </c>
      <c r="C3789" s="416" t="s">
        <v>5390</v>
      </c>
      <c r="D3789" s="417">
        <v>0.44999999999999996</v>
      </c>
      <c r="E3789" s="417">
        <v>1.32</v>
      </c>
      <c r="F3789" s="417">
        <v>1.77</v>
      </c>
    </row>
    <row r="3790" spans="1:6" ht="30">
      <c r="A3790" s="414">
        <v>97666</v>
      </c>
      <c r="B3790" s="415" t="s">
        <v>7622</v>
      </c>
      <c r="C3790" s="416" t="s">
        <v>5390</v>
      </c>
      <c r="D3790" s="417">
        <v>2.7999999999999989</v>
      </c>
      <c r="E3790" s="417">
        <v>7.57</v>
      </c>
      <c r="F3790" s="417">
        <v>10.37</v>
      </c>
    </row>
    <row r="3791" spans="1:6">
      <c r="A3791" s="414">
        <v>103050</v>
      </c>
      <c r="B3791" s="415" t="s">
        <v>10924</v>
      </c>
      <c r="C3791" s="416" t="s">
        <v>5390</v>
      </c>
      <c r="D3791" s="417">
        <v>11.510000000000002</v>
      </c>
      <c r="E3791" s="417">
        <v>17.11</v>
      </c>
      <c r="F3791" s="417">
        <v>28.62</v>
      </c>
    </row>
    <row r="3792" spans="1:6">
      <c r="A3792" s="414">
        <v>103051</v>
      </c>
      <c r="B3792" s="415" t="s">
        <v>10925</v>
      </c>
      <c r="C3792" s="416" t="s">
        <v>5390</v>
      </c>
      <c r="D3792" s="417">
        <v>13.840000000000003</v>
      </c>
      <c r="E3792" s="417">
        <v>20.83</v>
      </c>
      <c r="F3792" s="417">
        <v>34.67</v>
      </c>
    </row>
    <row r="3793" spans="1:6">
      <c r="A3793" s="414">
        <v>103052</v>
      </c>
      <c r="B3793" s="415" t="s">
        <v>10926</v>
      </c>
      <c r="C3793" s="416" t="s">
        <v>5390</v>
      </c>
      <c r="D3793" s="417">
        <v>20.710000000000004</v>
      </c>
      <c r="E3793" s="417">
        <v>25.74</v>
      </c>
      <c r="F3793" s="417">
        <v>46.45</v>
      </c>
    </row>
    <row r="3794" spans="1:6">
      <c r="A3794" s="409"/>
      <c r="B3794" s="413" t="s">
        <v>7623</v>
      </c>
      <c r="C3794" s="411"/>
      <c r="D3794" s="418"/>
      <c r="E3794" s="418"/>
      <c r="F3794" s="418"/>
    </row>
    <row r="3795" spans="1:6" ht="45">
      <c r="A3795" s="414">
        <v>89957</v>
      </c>
      <c r="B3795" s="415" t="s">
        <v>7624</v>
      </c>
      <c r="C3795" s="416" t="s">
        <v>5390</v>
      </c>
      <c r="D3795" s="417">
        <v>62.850000000000009</v>
      </c>
      <c r="E3795" s="417">
        <v>107.7</v>
      </c>
      <c r="F3795" s="417">
        <v>170.55</v>
      </c>
    </row>
    <row r="3796" spans="1:6">
      <c r="A3796" s="409"/>
      <c r="B3796" s="413" t="s">
        <v>7625</v>
      </c>
      <c r="C3796" s="411"/>
      <c r="D3796" s="418"/>
      <c r="E3796" s="418"/>
      <c r="F3796" s="418"/>
    </row>
    <row r="3797" spans="1:6">
      <c r="A3797" s="409"/>
      <c r="B3797" s="413" t="s">
        <v>11560</v>
      </c>
      <c r="C3797" s="411"/>
      <c r="D3797" s="418"/>
      <c r="E3797" s="418"/>
      <c r="F3797" s="418"/>
    </row>
    <row r="3798" spans="1:6" ht="30">
      <c r="A3798" s="414">
        <v>95634</v>
      </c>
      <c r="B3798" s="415" t="s">
        <v>7626</v>
      </c>
      <c r="C3798" s="416" t="s">
        <v>5390</v>
      </c>
      <c r="D3798" s="417">
        <v>188.9</v>
      </c>
      <c r="E3798" s="417">
        <v>63.9</v>
      </c>
      <c r="F3798" s="417">
        <v>252.8</v>
      </c>
    </row>
    <row r="3799" spans="1:6" ht="30">
      <c r="A3799" s="414">
        <v>95635</v>
      </c>
      <c r="B3799" s="415" t="s">
        <v>7627</v>
      </c>
      <c r="C3799" s="416" t="s">
        <v>5390</v>
      </c>
      <c r="D3799" s="417">
        <v>195.01</v>
      </c>
      <c r="E3799" s="417">
        <v>73.92</v>
      </c>
      <c r="F3799" s="417">
        <v>268.93</v>
      </c>
    </row>
    <row r="3800" spans="1:6" ht="30">
      <c r="A3800" s="414">
        <v>97741</v>
      </c>
      <c r="B3800" s="415" t="s">
        <v>7631</v>
      </c>
      <c r="C3800" s="416" t="s">
        <v>5390</v>
      </c>
      <c r="D3800" s="417">
        <v>127.87</v>
      </c>
      <c r="E3800" s="417">
        <v>62.99</v>
      </c>
      <c r="F3800" s="417">
        <v>190.86</v>
      </c>
    </row>
    <row r="3801" spans="1:6" ht="30">
      <c r="A3801" s="414">
        <v>95641</v>
      </c>
      <c r="B3801" s="415" t="s">
        <v>7632</v>
      </c>
      <c r="C3801" s="416" t="s">
        <v>5390</v>
      </c>
      <c r="D3801" s="417">
        <v>230.88000000000002</v>
      </c>
      <c r="E3801" s="417">
        <v>110.53</v>
      </c>
      <c r="F3801" s="417">
        <v>341.41</v>
      </c>
    </row>
    <row r="3802" spans="1:6" ht="30">
      <c r="A3802" s="414">
        <v>95642</v>
      </c>
      <c r="B3802" s="415" t="s">
        <v>7633</v>
      </c>
      <c r="C3802" s="416" t="s">
        <v>5390</v>
      </c>
      <c r="D3802" s="417">
        <v>341.58000000000004</v>
      </c>
      <c r="E3802" s="417">
        <v>163.41</v>
      </c>
      <c r="F3802" s="417">
        <v>504.99</v>
      </c>
    </row>
    <row r="3803" spans="1:6" ht="30">
      <c r="A3803" s="414">
        <v>95643</v>
      </c>
      <c r="B3803" s="415" t="s">
        <v>7634</v>
      </c>
      <c r="C3803" s="416" t="s">
        <v>5390</v>
      </c>
      <c r="D3803" s="417">
        <v>448.29999999999995</v>
      </c>
      <c r="E3803" s="417">
        <v>212.58</v>
      </c>
      <c r="F3803" s="417">
        <v>660.88</v>
      </c>
    </row>
    <row r="3804" spans="1:6" ht="30">
      <c r="A3804" s="414">
        <v>95644</v>
      </c>
      <c r="B3804" s="415" t="s">
        <v>7635</v>
      </c>
      <c r="C3804" s="416" t="s">
        <v>5390</v>
      </c>
      <c r="D3804" s="417">
        <v>177.61</v>
      </c>
      <c r="E3804" s="417">
        <v>69.959999999999994</v>
      </c>
      <c r="F3804" s="417">
        <v>247.57</v>
      </c>
    </row>
    <row r="3805" spans="1:6" ht="30">
      <c r="A3805" s="414">
        <v>95645</v>
      </c>
      <c r="B3805" s="415" t="s">
        <v>7636</v>
      </c>
      <c r="C3805" s="416" t="s">
        <v>5390</v>
      </c>
      <c r="D3805" s="417">
        <v>329.41999999999996</v>
      </c>
      <c r="E3805" s="417">
        <v>124.29</v>
      </c>
      <c r="F3805" s="417">
        <v>453.71</v>
      </c>
    </row>
    <row r="3806" spans="1:6" ht="30">
      <c r="A3806" s="414">
        <v>95646</v>
      </c>
      <c r="B3806" s="415" t="s">
        <v>7637</v>
      </c>
      <c r="C3806" s="416" t="s">
        <v>5390</v>
      </c>
      <c r="D3806" s="417">
        <v>491.67</v>
      </c>
      <c r="E3806" s="417">
        <v>184.56</v>
      </c>
      <c r="F3806" s="417">
        <v>676.23</v>
      </c>
    </row>
    <row r="3807" spans="1:6" ht="30">
      <c r="A3807" s="414">
        <v>95647</v>
      </c>
      <c r="B3807" s="415" t="s">
        <v>7638</v>
      </c>
      <c r="C3807" s="416" t="s">
        <v>5390</v>
      </c>
      <c r="D3807" s="417">
        <v>646.59</v>
      </c>
      <c r="E3807" s="417">
        <v>240.37</v>
      </c>
      <c r="F3807" s="417">
        <v>886.96</v>
      </c>
    </row>
    <row r="3808" spans="1:6" ht="30">
      <c r="A3808" s="414">
        <v>95636</v>
      </c>
      <c r="B3808" s="415" t="s">
        <v>10927</v>
      </c>
      <c r="C3808" s="416" t="s">
        <v>5390</v>
      </c>
      <c r="D3808" s="417">
        <v>263.64</v>
      </c>
      <c r="E3808" s="417">
        <v>142.46</v>
      </c>
      <c r="F3808" s="417">
        <v>406.1</v>
      </c>
    </row>
    <row r="3809" spans="1:6" ht="30">
      <c r="A3809" s="414">
        <v>95637</v>
      </c>
      <c r="B3809" s="415" t="s">
        <v>7628</v>
      </c>
      <c r="C3809" s="416" t="s">
        <v>5390</v>
      </c>
      <c r="D3809" s="417">
        <v>390.68999999999994</v>
      </c>
      <c r="E3809" s="417">
        <v>243.87</v>
      </c>
      <c r="F3809" s="417">
        <v>634.55999999999995</v>
      </c>
    </row>
    <row r="3810" spans="1:6" ht="30">
      <c r="A3810" s="414">
        <v>95638</v>
      </c>
      <c r="B3810" s="415" t="s">
        <v>7629</v>
      </c>
      <c r="C3810" s="416" t="s">
        <v>5390</v>
      </c>
      <c r="D3810" s="417">
        <v>487.77000000000004</v>
      </c>
      <c r="E3810" s="417">
        <v>281.19</v>
      </c>
      <c r="F3810" s="417">
        <v>768.96</v>
      </c>
    </row>
    <row r="3811" spans="1:6" ht="30">
      <c r="A3811" s="414">
        <v>95639</v>
      </c>
      <c r="B3811" s="415" t="s">
        <v>7630</v>
      </c>
      <c r="C3811" s="416" t="s">
        <v>5390</v>
      </c>
      <c r="D3811" s="417">
        <v>683.55</v>
      </c>
      <c r="E3811" s="417">
        <v>289.47000000000003</v>
      </c>
      <c r="F3811" s="417">
        <v>973.02</v>
      </c>
    </row>
    <row r="3812" spans="1:6" ht="30">
      <c r="A3812" s="455">
        <v>95648</v>
      </c>
      <c r="B3812" s="456" t="s">
        <v>13255</v>
      </c>
      <c r="C3812" s="457" t="s">
        <v>5390</v>
      </c>
      <c r="D3812" s="458">
        <v>531.55000000000007</v>
      </c>
      <c r="E3812" s="458">
        <v>67.53</v>
      </c>
      <c r="F3812" s="458">
        <v>599.08000000000004</v>
      </c>
    </row>
    <row r="3813" spans="1:6" ht="30">
      <c r="A3813" s="455">
        <v>95649</v>
      </c>
      <c r="B3813" s="456" t="s">
        <v>13256</v>
      </c>
      <c r="C3813" s="457" t="s">
        <v>5390</v>
      </c>
      <c r="D3813" s="458">
        <v>911.72</v>
      </c>
      <c r="E3813" s="458">
        <v>118.5</v>
      </c>
      <c r="F3813" s="458">
        <v>1030.22</v>
      </c>
    </row>
    <row r="3814" spans="1:6" ht="30">
      <c r="A3814" s="455">
        <v>95650</v>
      </c>
      <c r="B3814" s="456" t="s">
        <v>13257</v>
      </c>
      <c r="C3814" s="457" t="s">
        <v>5390</v>
      </c>
      <c r="D3814" s="458">
        <v>1329.35</v>
      </c>
      <c r="E3814" s="458">
        <v>175.24</v>
      </c>
      <c r="F3814" s="458">
        <v>1504.59</v>
      </c>
    </row>
    <row r="3815" spans="1:6" ht="30">
      <c r="A3815" s="455">
        <v>95651</v>
      </c>
      <c r="B3815" s="456" t="s">
        <v>13258</v>
      </c>
      <c r="C3815" s="457" t="s">
        <v>5390</v>
      </c>
      <c r="D3815" s="458">
        <v>1725.32</v>
      </c>
      <c r="E3815" s="458">
        <v>227.95</v>
      </c>
      <c r="F3815" s="458">
        <v>1953.27</v>
      </c>
    </row>
    <row r="3816" spans="1:6" ht="30">
      <c r="A3816" s="455">
        <v>95652</v>
      </c>
      <c r="B3816" s="456" t="s">
        <v>13259</v>
      </c>
      <c r="C3816" s="457" t="s">
        <v>5390</v>
      </c>
      <c r="D3816" s="458">
        <v>668.15</v>
      </c>
      <c r="E3816" s="458">
        <v>75.010000000000005</v>
      </c>
      <c r="F3816" s="458">
        <v>743.16</v>
      </c>
    </row>
    <row r="3817" spans="1:6" ht="30">
      <c r="A3817" s="455">
        <v>95653</v>
      </c>
      <c r="B3817" s="456" t="s">
        <v>13260</v>
      </c>
      <c r="C3817" s="457" t="s">
        <v>5390</v>
      </c>
      <c r="D3817" s="458">
        <v>1183.1400000000001</v>
      </c>
      <c r="E3817" s="458">
        <v>133.28</v>
      </c>
      <c r="F3817" s="458">
        <v>1316.42</v>
      </c>
    </row>
    <row r="3818" spans="1:6" ht="30">
      <c r="A3818" s="455">
        <v>95654</v>
      </c>
      <c r="B3818" s="456" t="s">
        <v>13261</v>
      </c>
      <c r="C3818" s="457" t="s">
        <v>5390</v>
      </c>
      <c r="D3818" s="458">
        <v>1740.9399999999998</v>
      </c>
      <c r="E3818" s="458">
        <v>197.9</v>
      </c>
      <c r="F3818" s="458">
        <v>1938.84</v>
      </c>
    </row>
    <row r="3819" spans="1:6" ht="30">
      <c r="A3819" s="455">
        <v>95655</v>
      </c>
      <c r="B3819" s="456" t="s">
        <v>13262</v>
      </c>
      <c r="C3819" s="457" t="s">
        <v>5390</v>
      </c>
      <c r="D3819" s="458">
        <v>2270.5600000000004</v>
      </c>
      <c r="E3819" s="458">
        <v>257.76</v>
      </c>
      <c r="F3819" s="458">
        <v>2528.3200000000002</v>
      </c>
    </row>
    <row r="3820" spans="1:6" ht="45">
      <c r="A3820" s="455">
        <v>95657</v>
      </c>
      <c r="B3820" s="456" t="s">
        <v>13263</v>
      </c>
      <c r="C3820" s="457" t="s">
        <v>5390</v>
      </c>
      <c r="D3820" s="458">
        <v>232.23000000000002</v>
      </c>
      <c r="E3820" s="458">
        <v>60.83</v>
      </c>
      <c r="F3820" s="458">
        <v>293.06</v>
      </c>
    </row>
    <row r="3821" spans="1:6" ht="45">
      <c r="A3821" s="455">
        <v>95658</v>
      </c>
      <c r="B3821" s="456" t="s">
        <v>13264</v>
      </c>
      <c r="C3821" s="457" t="s">
        <v>5390</v>
      </c>
      <c r="D3821" s="458">
        <v>432.77</v>
      </c>
      <c r="E3821" s="458">
        <v>117.66</v>
      </c>
      <c r="F3821" s="458">
        <v>550.42999999999995</v>
      </c>
    </row>
    <row r="3822" spans="1:6" ht="45">
      <c r="A3822" s="455">
        <v>95659</v>
      </c>
      <c r="B3822" s="456" t="s">
        <v>13265</v>
      </c>
      <c r="C3822" s="457" t="s">
        <v>5390</v>
      </c>
      <c r="D3822" s="458">
        <v>588.39</v>
      </c>
      <c r="E3822" s="458">
        <v>184.13</v>
      </c>
      <c r="F3822" s="458">
        <v>772.52</v>
      </c>
    </row>
    <row r="3823" spans="1:6" ht="45">
      <c r="A3823" s="455">
        <v>95660</v>
      </c>
      <c r="B3823" s="456" t="s">
        <v>13266</v>
      </c>
      <c r="C3823" s="457" t="s">
        <v>5390</v>
      </c>
      <c r="D3823" s="458">
        <v>854.84999999999991</v>
      </c>
      <c r="E3823" s="458">
        <v>242.23</v>
      </c>
      <c r="F3823" s="458">
        <v>1097.08</v>
      </c>
    </row>
    <row r="3824" spans="1:6" ht="45">
      <c r="A3824" s="455">
        <v>95661</v>
      </c>
      <c r="B3824" s="456" t="s">
        <v>13267</v>
      </c>
      <c r="C3824" s="457" t="s">
        <v>5390</v>
      </c>
      <c r="D3824" s="458">
        <v>302.78999999999996</v>
      </c>
      <c r="E3824" s="458">
        <v>72.53</v>
      </c>
      <c r="F3824" s="458">
        <v>375.32</v>
      </c>
    </row>
    <row r="3825" spans="1:6" ht="45">
      <c r="A3825" s="455">
        <v>95662</v>
      </c>
      <c r="B3825" s="456" t="s">
        <v>13268</v>
      </c>
      <c r="C3825" s="457" t="s">
        <v>5390</v>
      </c>
      <c r="D3825" s="458">
        <v>573.47</v>
      </c>
      <c r="E3825" s="458">
        <v>143.12</v>
      </c>
      <c r="F3825" s="458">
        <v>716.59</v>
      </c>
    </row>
    <row r="3826" spans="1:6" ht="45">
      <c r="A3826" s="455">
        <v>95663</v>
      </c>
      <c r="B3826" s="456" t="s">
        <v>13269</v>
      </c>
      <c r="C3826" s="457" t="s">
        <v>5390</v>
      </c>
      <c r="D3826" s="458">
        <v>862.56</v>
      </c>
      <c r="E3826" s="458">
        <v>219.56</v>
      </c>
      <c r="F3826" s="458">
        <v>1082.1199999999999</v>
      </c>
    </row>
    <row r="3827" spans="1:6" ht="45">
      <c r="A3827" s="455">
        <v>95664</v>
      </c>
      <c r="B3827" s="456" t="s">
        <v>13270</v>
      </c>
      <c r="C3827" s="457" t="s">
        <v>5390</v>
      </c>
      <c r="D3827" s="458">
        <v>1136.23</v>
      </c>
      <c r="E3827" s="458">
        <v>288.83999999999997</v>
      </c>
      <c r="F3827" s="458">
        <v>1425.07</v>
      </c>
    </row>
    <row r="3828" spans="1:6" ht="45">
      <c r="A3828" s="455">
        <v>95665</v>
      </c>
      <c r="B3828" s="456" t="s">
        <v>13271</v>
      </c>
      <c r="C3828" s="457" t="s">
        <v>5390</v>
      </c>
      <c r="D3828" s="458">
        <v>243.39</v>
      </c>
      <c r="E3828" s="458">
        <v>63.61</v>
      </c>
      <c r="F3828" s="458">
        <v>307</v>
      </c>
    </row>
    <row r="3829" spans="1:6" ht="45">
      <c r="A3829" s="455">
        <v>95666</v>
      </c>
      <c r="B3829" s="456" t="s">
        <v>13272</v>
      </c>
      <c r="C3829" s="457" t="s">
        <v>5390</v>
      </c>
      <c r="D3829" s="458">
        <v>458.05999999999995</v>
      </c>
      <c r="E3829" s="458">
        <v>125.47</v>
      </c>
      <c r="F3829" s="458">
        <v>583.53</v>
      </c>
    </row>
    <row r="3830" spans="1:6" ht="45">
      <c r="A3830" s="455">
        <v>95667</v>
      </c>
      <c r="B3830" s="456" t="s">
        <v>13273</v>
      </c>
      <c r="C3830" s="457" t="s">
        <v>5390</v>
      </c>
      <c r="D3830" s="458">
        <v>680.05000000000007</v>
      </c>
      <c r="E3830" s="458">
        <v>192.66</v>
      </c>
      <c r="F3830" s="458">
        <v>872.71</v>
      </c>
    </row>
    <row r="3831" spans="1:6" ht="45">
      <c r="A3831" s="455">
        <v>95668</v>
      </c>
      <c r="B3831" s="456" t="s">
        <v>13274</v>
      </c>
      <c r="C3831" s="457" t="s">
        <v>5390</v>
      </c>
      <c r="D3831" s="458">
        <v>891.18000000000006</v>
      </c>
      <c r="E3831" s="458">
        <v>253.31</v>
      </c>
      <c r="F3831" s="458">
        <v>1144.49</v>
      </c>
    </row>
    <row r="3832" spans="1:6" ht="45">
      <c r="A3832" s="455">
        <v>95669</v>
      </c>
      <c r="B3832" s="456" t="s">
        <v>13275</v>
      </c>
      <c r="C3832" s="457" t="s">
        <v>5390</v>
      </c>
      <c r="D3832" s="458">
        <v>326.5</v>
      </c>
      <c r="E3832" s="458">
        <v>75.849999999999994</v>
      </c>
      <c r="F3832" s="458">
        <v>402.35</v>
      </c>
    </row>
    <row r="3833" spans="1:6" ht="45">
      <c r="A3833" s="455">
        <v>95670</v>
      </c>
      <c r="B3833" s="456" t="s">
        <v>13276</v>
      </c>
      <c r="C3833" s="457" t="s">
        <v>5390</v>
      </c>
      <c r="D3833" s="458">
        <v>598.23</v>
      </c>
      <c r="E3833" s="458">
        <v>149.61000000000001</v>
      </c>
      <c r="F3833" s="458">
        <v>747.84</v>
      </c>
    </row>
    <row r="3834" spans="1:6" ht="45">
      <c r="A3834" s="455">
        <v>95671</v>
      </c>
      <c r="B3834" s="456" t="s">
        <v>13277</v>
      </c>
      <c r="C3834" s="457" t="s">
        <v>5390</v>
      </c>
      <c r="D3834" s="458">
        <v>893.56999999999994</v>
      </c>
      <c r="E3834" s="458">
        <v>229.73</v>
      </c>
      <c r="F3834" s="458">
        <v>1123.3</v>
      </c>
    </row>
    <row r="3835" spans="1:6" ht="45">
      <c r="A3835" s="455">
        <v>95672</v>
      </c>
      <c r="B3835" s="456" t="s">
        <v>13278</v>
      </c>
      <c r="C3835" s="457" t="s">
        <v>5390</v>
      </c>
      <c r="D3835" s="458">
        <v>1198.79</v>
      </c>
      <c r="E3835" s="458">
        <v>302.06</v>
      </c>
      <c r="F3835" s="458">
        <v>1500.85</v>
      </c>
    </row>
    <row r="3836" spans="1:6">
      <c r="A3836" s="409"/>
      <c r="B3836" s="413" t="s">
        <v>11561</v>
      </c>
      <c r="C3836" s="411"/>
      <c r="D3836" s="418"/>
      <c r="E3836" s="418"/>
      <c r="F3836" s="418"/>
    </row>
    <row r="3837" spans="1:6">
      <c r="A3837" s="414">
        <v>95673</v>
      </c>
      <c r="B3837" s="415" t="s">
        <v>7639</v>
      </c>
      <c r="C3837" s="416" t="s">
        <v>5390</v>
      </c>
      <c r="D3837" s="417">
        <v>94.32</v>
      </c>
      <c r="E3837" s="417">
        <v>19.73</v>
      </c>
      <c r="F3837" s="417">
        <v>114.05</v>
      </c>
    </row>
    <row r="3838" spans="1:6">
      <c r="A3838" s="414">
        <v>95674</v>
      </c>
      <c r="B3838" s="415" t="s">
        <v>7640</v>
      </c>
      <c r="C3838" s="416" t="s">
        <v>5390</v>
      </c>
      <c r="D3838" s="417">
        <v>100.75</v>
      </c>
      <c r="E3838" s="417">
        <v>19.73</v>
      </c>
      <c r="F3838" s="417">
        <v>120.48</v>
      </c>
    </row>
    <row r="3839" spans="1:6">
      <c r="A3839" s="414">
        <v>95675</v>
      </c>
      <c r="B3839" s="415" t="s">
        <v>7641</v>
      </c>
      <c r="C3839" s="416" t="s">
        <v>5390</v>
      </c>
      <c r="D3839" s="417">
        <v>123.71000000000001</v>
      </c>
      <c r="E3839" s="417">
        <v>22.82</v>
      </c>
      <c r="F3839" s="417">
        <v>146.53</v>
      </c>
    </row>
    <row r="3840" spans="1:6" ht="30">
      <c r="A3840" s="414">
        <v>95676</v>
      </c>
      <c r="B3840" s="415" t="s">
        <v>7642</v>
      </c>
      <c r="C3840" s="416" t="s">
        <v>5390</v>
      </c>
      <c r="D3840" s="417">
        <v>85.15</v>
      </c>
      <c r="E3840" s="417">
        <v>9.39</v>
      </c>
      <c r="F3840" s="417">
        <v>94.54</v>
      </c>
    </row>
    <row r="3841" spans="1:6">
      <c r="A3841" s="409"/>
      <c r="B3841" s="413" t="s">
        <v>7643</v>
      </c>
      <c r="C3841" s="411"/>
      <c r="D3841" s="418"/>
      <c r="E3841" s="418"/>
      <c r="F3841" s="418"/>
    </row>
    <row r="3842" spans="1:6">
      <c r="A3842" s="409"/>
      <c r="B3842" s="413" t="s">
        <v>11562</v>
      </c>
      <c r="C3842" s="411"/>
      <c r="D3842" s="418"/>
      <c r="E3842" s="418"/>
      <c r="F3842" s="418"/>
    </row>
    <row r="3843" spans="1:6">
      <c r="A3843" s="409"/>
      <c r="B3843" s="413" t="s">
        <v>11563</v>
      </c>
      <c r="C3843" s="411"/>
      <c r="D3843" s="418"/>
      <c r="E3843" s="418"/>
      <c r="F3843" s="418"/>
    </row>
    <row r="3844" spans="1:6" ht="30">
      <c r="A3844" s="414">
        <v>102611</v>
      </c>
      <c r="B3844" s="415" t="s">
        <v>10832</v>
      </c>
      <c r="C3844" s="416" t="s">
        <v>5390</v>
      </c>
      <c r="D3844" s="417">
        <v>301.57</v>
      </c>
      <c r="E3844" s="417">
        <v>4.97</v>
      </c>
      <c r="F3844" s="417">
        <v>306.54000000000002</v>
      </c>
    </row>
    <row r="3845" spans="1:6" ht="30">
      <c r="A3845" s="414">
        <v>102613</v>
      </c>
      <c r="B3845" s="415" t="s">
        <v>10833</v>
      </c>
      <c r="C3845" s="416" t="s">
        <v>5390</v>
      </c>
      <c r="D3845" s="417">
        <v>414.38</v>
      </c>
      <c r="E3845" s="417">
        <v>6.66</v>
      </c>
      <c r="F3845" s="417">
        <v>421.04</v>
      </c>
    </row>
    <row r="3846" spans="1:6" ht="30">
      <c r="A3846" s="414">
        <v>102614</v>
      </c>
      <c r="B3846" s="415" t="s">
        <v>10834</v>
      </c>
      <c r="C3846" s="416" t="s">
        <v>5390</v>
      </c>
      <c r="D3846" s="417">
        <v>671.6</v>
      </c>
      <c r="E3846" s="417">
        <v>8.5399999999999991</v>
      </c>
      <c r="F3846" s="417">
        <v>680.14</v>
      </c>
    </row>
    <row r="3847" spans="1:6" ht="30">
      <c r="A3847" s="414">
        <v>102615</v>
      </c>
      <c r="B3847" s="415" t="s">
        <v>10835</v>
      </c>
      <c r="C3847" s="416" t="s">
        <v>5390</v>
      </c>
      <c r="D3847" s="417">
        <v>865.61</v>
      </c>
      <c r="E3847" s="417">
        <v>10.73</v>
      </c>
      <c r="F3847" s="417">
        <v>876.34</v>
      </c>
    </row>
    <row r="3848" spans="1:6" ht="30">
      <c r="A3848" s="414">
        <v>102617</v>
      </c>
      <c r="B3848" s="415" t="s">
        <v>10836</v>
      </c>
      <c r="C3848" s="416" t="s">
        <v>5390</v>
      </c>
      <c r="D3848" s="417">
        <v>2337.9</v>
      </c>
      <c r="E3848" s="417">
        <v>213.11</v>
      </c>
      <c r="F3848" s="417">
        <v>2551.0100000000002</v>
      </c>
    </row>
    <row r="3849" spans="1:6" ht="30">
      <c r="A3849" s="414">
        <v>102619</v>
      </c>
      <c r="B3849" s="415" t="s">
        <v>10837</v>
      </c>
      <c r="C3849" s="416" t="s">
        <v>5390</v>
      </c>
      <c r="D3849" s="417">
        <v>4399.0999999999995</v>
      </c>
      <c r="E3849" s="417">
        <v>213.1</v>
      </c>
      <c r="F3849" s="417">
        <v>4612.2</v>
      </c>
    </row>
    <row r="3850" spans="1:6">
      <c r="A3850" s="409"/>
      <c r="B3850" s="413" t="s">
        <v>11564</v>
      </c>
      <c r="C3850" s="411"/>
      <c r="D3850" s="418"/>
      <c r="E3850" s="418"/>
      <c r="F3850" s="418"/>
    </row>
    <row r="3851" spans="1:6" ht="30">
      <c r="A3851" s="414">
        <v>102622</v>
      </c>
      <c r="B3851" s="415" t="s">
        <v>10838</v>
      </c>
      <c r="C3851" s="416" t="s">
        <v>5390</v>
      </c>
      <c r="D3851" s="417">
        <v>557.75</v>
      </c>
      <c r="E3851" s="417">
        <v>104.33</v>
      </c>
      <c r="F3851" s="417">
        <v>662.08</v>
      </c>
    </row>
    <row r="3852" spans="1:6">
      <c r="A3852" s="414">
        <v>102605</v>
      </c>
      <c r="B3852" s="415" t="s">
        <v>10827</v>
      </c>
      <c r="C3852" s="416" t="s">
        <v>5390</v>
      </c>
      <c r="D3852" s="417">
        <v>288.02</v>
      </c>
      <c r="E3852" s="417">
        <v>4.55</v>
      </c>
      <c r="F3852" s="417">
        <v>292.57</v>
      </c>
    </row>
    <row r="3853" spans="1:6">
      <c r="A3853" s="414">
        <v>102606</v>
      </c>
      <c r="B3853" s="415" t="s">
        <v>10828</v>
      </c>
      <c r="C3853" s="416" t="s">
        <v>5390</v>
      </c>
      <c r="D3853" s="417">
        <v>493.19</v>
      </c>
      <c r="E3853" s="417">
        <v>5.61</v>
      </c>
      <c r="F3853" s="417">
        <v>498.8</v>
      </c>
    </row>
    <row r="3854" spans="1:6" ht="30">
      <c r="A3854" s="414">
        <v>102623</v>
      </c>
      <c r="B3854" s="415" t="s">
        <v>10839</v>
      </c>
      <c r="C3854" s="416" t="s">
        <v>5390</v>
      </c>
      <c r="D3854" s="417">
        <v>822.35</v>
      </c>
      <c r="E3854" s="417">
        <v>118.66</v>
      </c>
      <c r="F3854" s="417">
        <v>941.01</v>
      </c>
    </row>
    <row r="3855" spans="1:6">
      <c r="A3855" s="414">
        <v>102607</v>
      </c>
      <c r="B3855" s="415" t="s">
        <v>10829</v>
      </c>
      <c r="C3855" s="416" t="s">
        <v>5390</v>
      </c>
      <c r="D3855" s="417">
        <v>501.18</v>
      </c>
      <c r="E3855" s="417">
        <v>6.54</v>
      </c>
      <c r="F3855" s="417">
        <v>507.72</v>
      </c>
    </row>
    <row r="3856" spans="1:6">
      <c r="A3856" s="414">
        <v>102608</v>
      </c>
      <c r="B3856" s="415" t="s">
        <v>10830</v>
      </c>
      <c r="C3856" s="416" t="s">
        <v>5390</v>
      </c>
      <c r="D3856" s="417">
        <v>1016.3599999999999</v>
      </c>
      <c r="E3856" s="417">
        <v>8.6999999999999993</v>
      </c>
      <c r="F3856" s="417">
        <v>1025.06</v>
      </c>
    </row>
    <row r="3857" spans="1:6">
      <c r="A3857" s="414">
        <v>102609</v>
      </c>
      <c r="B3857" s="415" t="s">
        <v>10831</v>
      </c>
      <c r="C3857" s="416" t="s">
        <v>5390</v>
      </c>
      <c r="D3857" s="417">
        <v>1142.24</v>
      </c>
      <c r="E3857" s="417">
        <v>11.65</v>
      </c>
      <c r="F3857" s="417">
        <v>1153.8900000000001</v>
      </c>
    </row>
    <row r="3858" spans="1:6">
      <c r="A3858" s="409"/>
      <c r="B3858" s="413" t="s">
        <v>11565</v>
      </c>
      <c r="C3858" s="411"/>
      <c r="D3858" s="418"/>
      <c r="E3858" s="418"/>
      <c r="F3858" s="418"/>
    </row>
    <row r="3859" spans="1:6" ht="30">
      <c r="A3859" s="414">
        <v>94795</v>
      </c>
      <c r="B3859" s="415" t="s">
        <v>10868</v>
      </c>
      <c r="C3859" s="416" t="s">
        <v>5390</v>
      </c>
      <c r="D3859" s="417">
        <v>31.38</v>
      </c>
      <c r="E3859" s="417">
        <v>5.38</v>
      </c>
      <c r="F3859" s="417">
        <v>36.76</v>
      </c>
    </row>
    <row r="3860" spans="1:6" ht="30">
      <c r="A3860" s="414">
        <v>94796</v>
      </c>
      <c r="B3860" s="415" t="s">
        <v>10869</v>
      </c>
      <c r="C3860" s="416" t="s">
        <v>5390</v>
      </c>
      <c r="D3860" s="417">
        <v>34.72</v>
      </c>
      <c r="E3860" s="417">
        <v>8.25</v>
      </c>
      <c r="F3860" s="417">
        <v>42.97</v>
      </c>
    </row>
    <row r="3861" spans="1:6" ht="30">
      <c r="A3861" s="414">
        <v>94797</v>
      </c>
      <c r="B3861" s="415" t="s">
        <v>10870</v>
      </c>
      <c r="C3861" s="416" t="s">
        <v>5390</v>
      </c>
      <c r="D3861" s="417">
        <v>75.53</v>
      </c>
      <c r="E3861" s="417">
        <v>11.12</v>
      </c>
      <c r="F3861" s="417">
        <v>86.65</v>
      </c>
    </row>
    <row r="3862" spans="1:6" ht="30">
      <c r="A3862" s="414">
        <v>94798</v>
      </c>
      <c r="B3862" s="415" t="s">
        <v>10871</v>
      </c>
      <c r="C3862" s="416" t="s">
        <v>5390</v>
      </c>
      <c r="D3862" s="417">
        <v>127.32999999999998</v>
      </c>
      <c r="E3862" s="417">
        <v>15.12</v>
      </c>
      <c r="F3862" s="417">
        <v>142.44999999999999</v>
      </c>
    </row>
    <row r="3863" spans="1:6" ht="30">
      <c r="A3863" s="414">
        <v>94799</v>
      </c>
      <c r="B3863" s="415" t="s">
        <v>10872</v>
      </c>
      <c r="C3863" s="416" t="s">
        <v>5390</v>
      </c>
      <c r="D3863" s="417">
        <v>155.58000000000001</v>
      </c>
      <c r="E3863" s="417">
        <v>19.73</v>
      </c>
      <c r="F3863" s="417">
        <v>175.31</v>
      </c>
    </row>
    <row r="3864" spans="1:6" ht="30">
      <c r="A3864" s="414">
        <v>94800</v>
      </c>
      <c r="B3864" s="415" t="s">
        <v>10873</v>
      </c>
      <c r="C3864" s="416" t="s">
        <v>5390</v>
      </c>
      <c r="D3864" s="417">
        <v>199.69</v>
      </c>
      <c r="E3864" s="417">
        <v>25.46</v>
      </c>
      <c r="F3864" s="417">
        <v>225.15</v>
      </c>
    </row>
    <row r="3865" spans="1:6" ht="30">
      <c r="A3865" s="414">
        <v>102137</v>
      </c>
      <c r="B3865" s="415" t="s">
        <v>7644</v>
      </c>
      <c r="C3865" s="416" t="s">
        <v>5390</v>
      </c>
      <c r="D3865" s="417">
        <v>49.84</v>
      </c>
      <c r="E3865" s="417">
        <v>28.03</v>
      </c>
      <c r="F3865" s="417">
        <v>77.87</v>
      </c>
    </row>
    <row r="3866" spans="1:6">
      <c r="A3866" s="409"/>
      <c r="B3866" s="413" t="s">
        <v>11566</v>
      </c>
      <c r="C3866" s="411"/>
      <c r="D3866" s="418"/>
      <c r="E3866" s="418"/>
      <c r="F3866" s="418"/>
    </row>
    <row r="3867" spans="1:6">
      <c r="A3867" s="409"/>
      <c r="B3867" s="413" t="s">
        <v>11567</v>
      </c>
      <c r="C3867" s="411"/>
      <c r="D3867" s="418"/>
      <c r="E3867" s="418"/>
      <c r="F3867" s="418"/>
    </row>
    <row r="3868" spans="1:6" ht="30">
      <c r="A3868" s="414">
        <v>92335</v>
      </c>
      <c r="B3868" s="415" t="s">
        <v>7645</v>
      </c>
      <c r="C3868" s="416" t="s">
        <v>5421</v>
      </c>
      <c r="D3868" s="417">
        <v>91.14</v>
      </c>
      <c r="E3868" s="417">
        <v>11.51</v>
      </c>
      <c r="F3868" s="417">
        <v>102.65</v>
      </c>
    </row>
    <row r="3869" spans="1:6" ht="30">
      <c r="A3869" s="414">
        <v>92336</v>
      </c>
      <c r="B3869" s="415" t="s">
        <v>7646</v>
      </c>
      <c r="C3869" s="416" t="s">
        <v>5421</v>
      </c>
      <c r="D3869" s="417">
        <v>112.77</v>
      </c>
      <c r="E3869" s="417">
        <v>13.26</v>
      </c>
      <c r="F3869" s="417">
        <v>126.03</v>
      </c>
    </row>
    <row r="3870" spans="1:6" ht="30">
      <c r="A3870" s="414">
        <v>92337</v>
      </c>
      <c r="B3870" s="415" t="s">
        <v>7647</v>
      </c>
      <c r="C3870" s="416" t="s">
        <v>5421</v>
      </c>
      <c r="D3870" s="417">
        <v>150.80000000000001</v>
      </c>
      <c r="E3870" s="417">
        <v>15</v>
      </c>
      <c r="F3870" s="417">
        <v>165.8</v>
      </c>
    </row>
    <row r="3871" spans="1:6">
      <c r="A3871" s="409"/>
      <c r="B3871" s="413" t="s">
        <v>11568</v>
      </c>
      <c r="C3871" s="411"/>
      <c r="D3871" s="418"/>
      <c r="E3871" s="418"/>
      <c r="F3871" s="418"/>
    </row>
    <row r="3872" spans="1:6" ht="30">
      <c r="A3872" s="414">
        <v>92341</v>
      </c>
      <c r="B3872" s="415" t="s">
        <v>7648</v>
      </c>
      <c r="C3872" s="416" t="s">
        <v>5421</v>
      </c>
      <c r="D3872" s="417">
        <v>94.190000000000012</v>
      </c>
      <c r="E3872" s="417">
        <v>20.74</v>
      </c>
      <c r="F3872" s="417">
        <v>114.93</v>
      </c>
    </row>
    <row r="3873" spans="1:6" ht="30">
      <c r="A3873" s="414">
        <v>92342</v>
      </c>
      <c r="B3873" s="415" t="s">
        <v>7649</v>
      </c>
      <c r="C3873" s="416" t="s">
        <v>5421</v>
      </c>
      <c r="D3873" s="417">
        <v>115.85</v>
      </c>
      <c r="E3873" s="417">
        <v>22.56</v>
      </c>
      <c r="F3873" s="417">
        <v>138.41</v>
      </c>
    </row>
    <row r="3874" spans="1:6" ht="30">
      <c r="A3874" s="414">
        <v>92343</v>
      </c>
      <c r="B3874" s="415" t="s">
        <v>7650</v>
      </c>
      <c r="C3874" s="416" t="s">
        <v>5421</v>
      </c>
      <c r="D3874" s="417">
        <v>153.88999999999999</v>
      </c>
      <c r="E3874" s="417">
        <v>24.4</v>
      </c>
      <c r="F3874" s="417">
        <v>178.29</v>
      </c>
    </row>
    <row r="3875" spans="1:6" ht="30">
      <c r="A3875" s="414">
        <v>101918</v>
      </c>
      <c r="B3875" s="415" t="s">
        <v>7651</v>
      </c>
      <c r="C3875" s="416" t="s">
        <v>5421</v>
      </c>
      <c r="D3875" s="417">
        <v>209.78</v>
      </c>
      <c r="E3875" s="417">
        <v>26.97</v>
      </c>
      <c r="F3875" s="417">
        <v>236.75</v>
      </c>
    </row>
    <row r="3876" spans="1:6" ht="30">
      <c r="A3876" s="414">
        <v>101919</v>
      </c>
      <c r="B3876" s="415" t="s">
        <v>7652</v>
      </c>
      <c r="C3876" s="416" t="s">
        <v>5390</v>
      </c>
      <c r="D3876" s="417">
        <v>397.51</v>
      </c>
      <c r="E3876" s="417">
        <v>36.39</v>
      </c>
      <c r="F3876" s="417">
        <v>433.9</v>
      </c>
    </row>
    <row r="3877" spans="1:6" ht="30">
      <c r="A3877" s="414">
        <v>101920</v>
      </c>
      <c r="B3877" s="415" t="s">
        <v>7653</v>
      </c>
      <c r="C3877" s="416" t="s">
        <v>5390</v>
      </c>
      <c r="D3877" s="417">
        <v>173.07999999999998</v>
      </c>
      <c r="E3877" s="417">
        <v>36.4</v>
      </c>
      <c r="F3877" s="417">
        <v>209.48</v>
      </c>
    </row>
    <row r="3878" spans="1:6" ht="30">
      <c r="A3878" s="414">
        <v>101921</v>
      </c>
      <c r="B3878" s="415" t="s">
        <v>7654</v>
      </c>
      <c r="C3878" s="416" t="s">
        <v>5390</v>
      </c>
      <c r="D3878" s="417">
        <v>201.98</v>
      </c>
      <c r="E3878" s="417">
        <v>36.4</v>
      </c>
      <c r="F3878" s="417">
        <v>238.38</v>
      </c>
    </row>
    <row r="3879" spans="1:6" ht="30">
      <c r="A3879" s="414">
        <v>101922</v>
      </c>
      <c r="B3879" s="415" t="s">
        <v>7655</v>
      </c>
      <c r="C3879" s="416" t="s">
        <v>5390</v>
      </c>
      <c r="D3879" s="417">
        <v>201.98</v>
      </c>
      <c r="E3879" s="417">
        <v>36.4</v>
      </c>
      <c r="F3879" s="417">
        <v>238.38</v>
      </c>
    </row>
    <row r="3880" spans="1:6" ht="30">
      <c r="A3880" s="414">
        <v>101923</v>
      </c>
      <c r="B3880" s="415" t="s">
        <v>7656</v>
      </c>
      <c r="C3880" s="416" t="s">
        <v>5390</v>
      </c>
      <c r="D3880" s="417">
        <v>201.98</v>
      </c>
      <c r="E3880" s="417">
        <v>36.4</v>
      </c>
      <c r="F3880" s="417">
        <v>238.38</v>
      </c>
    </row>
    <row r="3881" spans="1:6" ht="30">
      <c r="A3881" s="414">
        <v>101924</v>
      </c>
      <c r="B3881" s="415" t="s">
        <v>7657</v>
      </c>
      <c r="C3881" s="416" t="s">
        <v>5390</v>
      </c>
      <c r="D3881" s="417">
        <v>160.98999999999998</v>
      </c>
      <c r="E3881" s="417">
        <v>36.4</v>
      </c>
      <c r="F3881" s="417">
        <v>197.39</v>
      </c>
    </row>
    <row r="3882" spans="1:6" ht="30">
      <c r="A3882" s="414">
        <v>101925</v>
      </c>
      <c r="B3882" s="415" t="s">
        <v>7658</v>
      </c>
      <c r="C3882" s="416" t="s">
        <v>5390</v>
      </c>
      <c r="D3882" s="417">
        <v>274.65999999999997</v>
      </c>
      <c r="E3882" s="417">
        <v>54.61</v>
      </c>
      <c r="F3882" s="417">
        <v>329.27</v>
      </c>
    </row>
    <row r="3883" spans="1:6" ht="30">
      <c r="A3883" s="414">
        <v>101926</v>
      </c>
      <c r="B3883" s="415" t="s">
        <v>7659</v>
      </c>
      <c r="C3883" s="416" t="s">
        <v>5390</v>
      </c>
      <c r="D3883" s="417">
        <v>352.01</v>
      </c>
      <c r="E3883" s="417">
        <v>72.819999999999993</v>
      </c>
      <c r="F3883" s="417">
        <v>424.83</v>
      </c>
    </row>
    <row r="3884" spans="1:6">
      <c r="A3884" s="409"/>
      <c r="B3884" s="413" t="s">
        <v>11569</v>
      </c>
      <c r="C3884" s="411"/>
      <c r="D3884" s="418"/>
      <c r="E3884" s="418"/>
      <c r="F3884" s="418"/>
    </row>
    <row r="3885" spans="1:6" ht="45">
      <c r="A3885" s="414">
        <v>94462</v>
      </c>
      <c r="B3885" s="415" t="s">
        <v>7660</v>
      </c>
      <c r="C3885" s="416" t="s">
        <v>5421</v>
      </c>
      <c r="D3885" s="417">
        <v>88.85</v>
      </c>
      <c r="E3885" s="417">
        <v>25.17</v>
      </c>
      <c r="F3885" s="417">
        <v>114.02</v>
      </c>
    </row>
    <row r="3886" spans="1:6" ht="45">
      <c r="A3886" s="414">
        <v>94463</v>
      </c>
      <c r="B3886" s="415" t="s">
        <v>7661</v>
      </c>
      <c r="C3886" s="416" t="s">
        <v>5421</v>
      </c>
      <c r="D3886" s="417">
        <v>108.24999999999999</v>
      </c>
      <c r="E3886" s="417">
        <v>25.17</v>
      </c>
      <c r="F3886" s="417">
        <v>133.41999999999999</v>
      </c>
    </row>
    <row r="3887" spans="1:6" ht="45">
      <c r="A3887" s="414">
        <v>94464</v>
      </c>
      <c r="B3887" s="415" t="s">
        <v>7662</v>
      </c>
      <c r="C3887" s="416" t="s">
        <v>5421</v>
      </c>
      <c r="D3887" s="417">
        <v>156.25</v>
      </c>
      <c r="E3887" s="417">
        <v>31.46</v>
      </c>
      <c r="F3887" s="417">
        <v>187.71</v>
      </c>
    </row>
    <row r="3888" spans="1:6" ht="45">
      <c r="A3888" s="414">
        <v>94465</v>
      </c>
      <c r="B3888" s="415" t="s">
        <v>7663</v>
      </c>
      <c r="C3888" s="416" t="s">
        <v>5390</v>
      </c>
      <c r="D3888" s="417">
        <v>42.4</v>
      </c>
      <c r="E3888" s="417">
        <v>15.11</v>
      </c>
      <c r="F3888" s="417">
        <v>57.51</v>
      </c>
    </row>
    <row r="3889" spans="1:6" ht="45">
      <c r="A3889" s="414">
        <v>94466</v>
      </c>
      <c r="B3889" s="415" t="s">
        <v>7664</v>
      </c>
      <c r="C3889" s="416" t="s">
        <v>5390</v>
      </c>
      <c r="D3889" s="417">
        <v>42.43</v>
      </c>
      <c r="E3889" s="417">
        <v>15.11</v>
      </c>
      <c r="F3889" s="417">
        <v>57.54</v>
      </c>
    </row>
    <row r="3890" spans="1:6" ht="45">
      <c r="A3890" s="414">
        <v>94467</v>
      </c>
      <c r="B3890" s="415" t="s">
        <v>7665</v>
      </c>
      <c r="C3890" s="416" t="s">
        <v>5390</v>
      </c>
      <c r="D3890" s="417">
        <v>72.77000000000001</v>
      </c>
      <c r="E3890" s="417">
        <v>15.1</v>
      </c>
      <c r="F3890" s="417">
        <v>87.87</v>
      </c>
    </row>
    <row r="3891" spans="1:6" ht="45">
      <c r="A3891" s="414">
        <v>94468</v>
      </c>
      <c r="B3891" s="415" t="s">
        <v>7666</v>
      </c>
      <c r="C3891" s="416" t="s">
        <v>5390</v>
      </c>
      <c r="D3891" s="417">
        <v>61.99</v>
      </c>
      <c r="E3891" s="417">
        <v>15.1</v>
      </c>
      <c r="F3891" s="417">
        <v>77.09</v>
      </c>
    </row>
    <row r="3892" spans="1:6" ht="45">
      <c r="A3892" s="414">
        <v>94469</v>
      </c>
      <c r="B3892" s="415" t="s">
        <v>7667</v>
      </c>
      <c r="C3892" s="416" t="s">
        <v>5390</v>
      </c>
      <c r="D3892" s="417">
        <v>108.36</v>
      </c>
      <c r="E3892" s="417">
        <v>18.87</v>
      </c>
      <c r="F3892" s="417">
        <v>127.23</v>
      </c>
    </row>
    <row r="3893" spans="1:6" ht="45">
      <c r="A3893" s="414">
        <v>94470</v>
      </c>
      <c r="B3893" s="415" t="s">
        <v>7668</v>
      </c>
      <c r="C3893" s="416" t="s">
        <v>5390</v>
      </c>
      <c r="D3893" s="417">
        <v>98.77</v>
      </c>
      <c r="E3893" s="417">
        <v>18.87</v>
      </c>
      <c r="F3893" s="417">
        <v>117.64</v>
      </c>
    </row>
    <row r="3894" spans="1:6" ht="45">
      <c r="A3894" s="414">
        <v>94471</v>
      </c>
      <c r="B3894" s="415" t="s">
        <v>7669</v>
      </c>
      <c r="C3894" s="416" t="s">
        <v>5390</v>
      </c>
      <c r="D3894" s="417">
        <v>60.39</v>
      </c>
      <c r="E3894" s="417">
        <v>22.66</v>
      </c>
      <c r="F3894" s="417">
        <v>83.05</v>
      </c>
    </row>
    <row r="3895" spans="1:6" ht="45">
      <c r="A3895" s="414">
        <v>94472</v>
      </c>
      <c r="B3895" s="415" t="s">
        <v>7670</v>
      </c>
      <c r="C3895" s="416" t="s">
        <v>5390</v>
      </c>
      <c r="D3895" s="417">
        <v>62.790000000000006</v>
      </c>
      <c r="E3895" s="417">
        <v>22.66</v>
      </c>
      <c r="F3895" s="417">
        <v>85.45</v>
      </c>
    </row>
    <row r="3896" spans="1:6" ht="45">
      <c r="A3896" s="414">
        <v>94473</v>
      </c>
      <c r="B3896" s="415" t="s">
        <v>7671</v>
      </c>
      <c r="C3896" s="416" t="s">
        <v>5390</v>
      </c>
      <c r="D3896" s="417">
        <v>103.28999999999999</v>
      </c>
      <c r="E3896" s="417">
        <v>22.65</v>
      </c>
      <c r="F3896" s="417">
        <v>125.94</v>
      </c>
    </row>
    <row r="3897" spans="1:6" ht="45">
      <c r="A3897" s="414">
        <v>94474</v>
      </c>
      <c r="B3897" s="415" t="s">
        <v>7672</v>
      </c>
      <c r="C3897" s="416" t="s">
        <v>5390</v>
      </c>
      <c r="D3897" s="417">
        <v>113.82999999999998</v>
      </c>
      <c r="E3897" s="417">
        <v>22.65</v>
      </c>
      <c r="F3897" s="417">
        <v>136.47999999999999</v>
      </c>
    </row>
    <row r="3898" spans="1:6" ht="45">
      <c r="A3898" s="414">
        <v>94475</v>
      </c>
      <c r="B3898" s="415" t="s">
        <v>7673</v>
      </c>
      <c r="C3898" s="416" t="s">
        <v>5390</v>
      </c>
      <c r="D3898" s="417">
        <v>144.42000000000002</v>
      </c>
      <c r="E3898" s="417">
        <v>28.29</v>
      </c>
      <c r="F3898" s="417">
        <v>172.71</v>
      </c>
    </row>
    <row r="3899" spans="1:6" ht="45">
      <c r="A3899" s="414">
        <v>94476</v>
      </c>
      <c r="B3899" s="415" t="s">
        <v>7674</v>
      </c>
      <c r="C3899" s="416" t="s">
        <v>5390</v>
      </c>
      <c r="D3899" s="417">
        <v>164.74</v>
      </c>
      <c r="E3899" s="417">
        <v>28.29</v>
      </c>
      <c r="F3899" s="417">
        <v>193.03</v>
      </c>
    </row>
    <row r="3900" spans="1:6" ht="45">
      <c r="A3900" s="414">
        <v>94477</v>
      </c>
      <c r="B3900" s="415" t="s">
        <v>7675</v>
      </c>
      <c r="C3900" s="416" t="s">
        <v>5390</v>
      </c>
      <c r="D3900" s="417">
        <v>80.37</v>
      </c>
      <c r="E3900" s="417">
        <v>30.17</v>
      </c>
      <c r="F3900" s="417">
        <v>110.54</v>
      </c>
    </row>
    <row r="3901" spans="1:6" ht="45">
      <c r="A3901" s="414">
        <v>94478</v>
      </c>
      <c r="B3901" s="415" t="s">
        <v>7676</v>
      </c>
      <c r="C3901" s="416" t="s">
        <v>5390</v>
      </c>
      <c r="D3901" s="417">
        <v>142.88</v>
      </c>
      <c r="E3901" s="417">
        <v>30.17</v>
      </c>
      <c r="F3901" s="417">
        <v>173.05</v>
      </c>
    </row>
    <row r="3902" spans="1:6" ht="45">
      <c r="A3902" s="414">
        <v>94479</v>
      </c>
      <c r="B3902" s="415" t="s">
        <v>7677</v>
      </c>
      <c r="C3902" s="416" t="s">
        <v>5390</v>
      </c>
      <c r="D3902" s="417">
        <v>190.45</v>
      </c>
      <c r="E3902" s="417">
        <v>37.72</v>
      </c>
      <c r="F3902" s="417">
        <v>228.17</v>
      </c>
    </row>
    <row r="3903" spans="1:6" ht="45">
      <c r="A3903" s="414">
        <v>94622</v>
      </c>
      <c r="B3903" s="415" t="s">
        <v>7678</v>
      </c>
      <c r="C3903" s="416" t="s">
        <v>5390</v>
      </c>
      <c r="D3903" s="417">
        <v>163.93</v>
      </c>
      <c r="E3903" s="417">
        <v>35.5</v>
      </c>
      <c r="F3903" s="417">
        <v>199.43</v>
      </c>
    </row>
    <row r="3904" spans="1:6" ht="45">
      <c r="A3904" s="414">
        <v>94623</v>
      </c>
      <c r="B3904" s="415" t="s">
        <v>7679</v>
      </c>
      <c r="C3904" s="416" t="s">
        <v>5390</v>
      </c>
      <c r="D3904" s="417">
        <v>418.59999999999997</v>
      </c>
      <c r="E3904" s="417">
        <v>35.49</v>
      </c>
      <c r="F3904" s="417">
        <v>454.09</v>
      </c>
    </row>
    <row r="3905" spans="1:6" ht="45">
      <c r="A3905" s="414">
        <v>94624</v>
      </c>
      <c r="B3905" s="415" t="s">
        <v>7680</v>
      </c>
      <c r="C3905" s="416" t="s">
        <v>5390</v>
      </c>
      <c r="D3905" s="417">
        <v>647.55000000000007</v>
      </c>
      <c r="E3905" s="417">
        <v>38.67</v>
      </c>
      <c r="F3905" s="417">
        <v>686.22</v>
      </c>
    </row>
    <row r="3906" spans="1:6" ht="45">
      <c r="A3906" s="414">
        <v>94625</v>
      </c>
      <c r="B3906" s="415" t="s">
        <v>7681</v>
      </c>
      <c r="C3906" s="416" t="s">
        <v>5390</v>
      </c>
      <c r="D3906" s="417">
        <v>1376.25</v>
      </c>
      <c r="E3906" s="417">
        <v>38.67</v>
      </c>
      <c r="F3906" s="417">
        <v>1414.92</v>
      </c>
    </row>
    <row r="3907" spans="1:6">
      <c r="A3907" s="409"/>
      <c r="B3907" s="413" t="s">
        <v>11798</v>
      </c>
      <c r="C3907" s="411"/>
      <c r="D3907" s="418"/>
      <c r="E3907" s="418"/>
      <c r="F3907" s="418"/>
    </row>
    <row r="3908" spans="1:6" ht="45">
      <c r="A3908" s="414">
        <v>94648</v>
      </c>
      <c r="B3908" s="415" t="s">
        <v>7682</v>
      </c>
      <c r="C3908" s="416" t="s">
        <v>5421</v>
      </c>
      <c r="D3908" s="417">
        <v>6.77</v>
      </c>
      <c r="E3908" s="417">
        <v>5.77</v>
      </c>
      <c r="F3908" s="417">
        <v>12.54</v>
      </c>
    </row>
    <row r="3909" spans="1:6" ht="45">
      <c r="A3909" s="414">
        <v>94649</v>
      </c>
      <c r="B3909" s="415" t="s">
        <v>7683</v>
      </c>
      <c r="C3909" s="416" t="s">
        <v>5421</v>
      </c>
      <c r="D3909" s="417">
        <v>12.42</v>
      </c>
      <c r="E3909" s="417">
        <v>5.76</v>
      </c>
      <c r="F3909" s="417">
        <v>18.18</v>
      </c>
    </row>
    <row r="3910" spans="1:6" ht="45">
      <c r="A3910" s="414">
        <v>94650</v>
      </c>
      <c r="B3910" s="415" t="s">
        <v>7684</v>
      </c>
      <c r="C3910" s="416" t="s">
        <v>5421</v>
      </c>
      <c r="D3910" s="417">
        <v>18.98</v>
      </c>
      <c r="E3910" s="417">
        <v>8.1999999999999993</v>
      </c>
      <c r="F3910" s="417">
        <v>27.18</v>
      </c>
    </row>
    <row r="3911" spans="1:6" ht="45">
      <c r="A3911" s="414">
        <v>94651</v>
      </c>
      <c r="B3911" s="415" t="s">
        <v>7685</v>
      </c>
      <c r="C3911" s="416" t="s">
        <v>5421</v>
      </c>
      <c r="D3911" s="417">
        <v>20.55</v>
      </c>
      <c r="E3911" s="417">
        <v>8.1999999999999993</v>
      </c>
      <c r="F3911" s="417">
        <v>28.75</v>
      </c>
    </row>
    <row r="3912" spans="1:6" ht="45">
      <c r="A3912" s="414">
        <v>94652</v>
      </c>
      <c r="B3912" s="415" t="s">
        <v>7686</v>
      </c>
      <c r="C3912" s="416" t="s">
        <v>5421</v>
      </c>
      <c r="D3912" s="417">
        <v>32.74</v>
      </c>
      <c r="E3912" s="417">
        <v>13.32</v>
      </c>
      <c r="F3912" s="417">
        <v>46.06</v>
      </c>
    </row>
    <row r="3913" spans="1:6" ht="45">
      <c r="A3913" s="414">
        <v>94653</v>
      </c>
      <c r="B3913" s="415" t="s">
        <v>7687</v>
      </c>
      <c r="C3913" s="416" t="s">
        <v>5421</v>
      </c>
      <c r="D3913" s="417">
        <v>51.330000000000005</v>
      </c>
      <c r="E3913" s="417">
        <v>13.32</v>
      </c>
      <c r="F3913" s="417">
        <v>64.650000000000006</v>
      </c>
    </row>
    <row r="3914" spans="1:6" ht="45">
      <c r="A3914" s="414">
        <v>94654</v>
      </c>
      <c r="B3914" s="415" t="s">
        <v>7688</v>
      </c>
      <c r="C3914" s="416" t="s">
        <v>5421</v>
      </c>
      <c r="D3914" s="417">
        <v>69.790000000000006</v>
      </c>
      <c r="E3914" s="417">
        <v>23.36</v>
      </c>
      <c r="F3914" s="417">
        <v>93.15</v>
      </c>
    </row>
    <row r="3915" spans="1:6" ht="45">
      <c r="A3915" s="414">
        <v>94655</v>
      </c>
      <c r="B3915" s="415" t="s">
        <v>7689</v>
      </c>
      <c r="C3915" s="416" t="s">
        <v>5421</v>
      </c>
      <c r="D3915" s="417">
        <v>104.82000000000001</v>
      </c>
      <c r="E3915" s="417">
        <v>23.36</v>
      </c>
      <c r="F3915" s="417">
        <v>128.18</v>
      </c>
    </row>
    <row r="3916" spans="1:6" ht="45">
      <c r="A3916" s="414">
        <v>94656</v>
      </c>
      <c r="B3916" s="415" t="s">
        <v>7690</v>
      </c>
      <c r="C3916" s="416" t="s">
        <v>5390</v>
      </c>
      <c r="D3916" s="417">
        <v>4</v>
      </c>
      <c r="E3916" s="417">
        <v>3.48</v>
      </c>
      <c r="F3916" s="417">
        <v>7.48</v>
      </c>
    </row>
    <row r="3917" spans="1:6" ht="45">
      <c r="A3917" s="414">
        <v>94658</v>
      </c>
      <c r="B3917" s="415" t="s">
        <v>7691</v>
      </c>
      <c r="C3917" s="416" t="s">
        <v>5390</v>
      </c>
      <c r="D3917" s="417">
        <v>5.0199999999999996</v>
      </c>
      <c r="E3917" s="417">
        <v>3.47</v>
      </c>
      <c r="F3917" s="417">
        <v>8.49</v>
      </c>
    </row>
    <row r="3918" spans="1:6" ht="45">
      <c r="A3918" s="414">
        <v>94660</v>
      </c>
      <c r="B3918" s="415" t="s">
        <v>7692</v>
      </c>
      <c r="C3918" s="416" t="s">
        <v>5390</v>
      </c>
      <c r="D3918" s="417">
        <v>9.120000000000001</v>
      </c>
      <c r="E3918" s="417">
        <v>4.96</v>
      </c>
      <c r="F3918" s="417">
        <v>14.08</v>
      </c>
    </row>
    <row r="3919" spans="1:6" ht="45">
      <c r="A3919" s="414">
        <v>94662</v>
      </c>
      <c r="B3919" s="415" t="s">
        <v>7693</v>
      </c>
      <c r="C3919" s="416" t="s">
        <v>5390</v>
      </c>
      <c r="D3919" s="417">
        <v>9.98</v>
      </c>
      <c r="E3919" s="417">
        <v>4.95</v>
      </c>
      <c r="F3919" s="417">
        <v>14.93</v>
      </c>
    </row>
    <row r="3920" spans="1:6" ht="45">
      <c r="A3920" s="414">
        <v>94664</v>
      </c>
      <c r="B3920" s="415" t="s">
        <v>7694</v>
      </c>
      <c r="C3920" s="416" t="s">
        <v>5390</v>
      </c>
      <c r="D3920" s="417">
        <v>22.56</v>
      </c>
      <c r="E3920" s="417">
        <v>8</v>
      </c>
      <c r="F3920" s="417">
        <v>30.56</v>
      </c>
    </row>
    <row r="3921" spans="1:6" ht="45">
      <c r="A3921" s="414">
        <v>94666</v>
      </c>
      <c r="B3921" s="415" t="s">
        <v>7695</v>
      </c>
      <c r="C3921" s="416" t="s">
        <v>5390</v>
      </c>
      <c r="D3921" s="417">
        <v>31.869999999999997</v>
      </c>
      <c r="E3921" s="417">
        <v>7.99</v>
      </c>
      <c r="F3921" s="417">
        <v>39.86</v>
      </c>
    </row>
    <row r="3922" spans="1:6" ht="45">
      <c r="A3922" s="414">
        <v>94668</v>
      </c>
      <c r="B3922" s="415" t="s">
        <v>7696</v>
      </c>
      <c r="C3922" s="416" t="s">
        <v>5390</v>
      </c>
      <c r="D3922" s="417">
        <v>48.580000000000005</v>
      </c>
      <c r="E3922" s="417">
        <v>14.01</v>
      </c>
      <c r="F3922" s="417">
        <v>62.59</v>
      </c>
    </row>
    <row r="3923" spans="1:6" ht="45">
      <c r="A3923" s="414">
        <v>94670</v>
      </c>
      <c r="B3923" s="415" t="s">
        <v>7697</v>
      </c>
      <c r="C3923" s="416" t="s">
        <v>5390</v>
      </c>
      <c r="D3923" s="417">
        <v>67.08</v>
      </c>
      <c r="E3923" s="417">
        <v>14.01</v>
      </c>
      <c r="F3923" s="417">
        <v>81.09</v>
      </c>
    </row>
    <row r="3924" spans="1:6" ht="45">
      <c r="A3924" s="414">
        <v>94657</v>
      </c>
      <c r="B3924" s="415" t="s">
        <v>7698</v>
      </c>
      <c r="C3924" s="416" t="s">
        <v>5390</v>
      </c>
      <c r="D3924" s="417">
        <v>3.9200000000000004</v>
      </c>
      <c r="E3924" s="417">
        <v>3.48</v>
      </c>
      <c r="F3924" s="417">
        <v>7.4</v>
      </c>
    </row>
    <row r="3925" spans="1:6" ht="45">
      <c r="A3925" s="414">
        <v>94659</v>
      </c>
      <c r="B3925" s="415" t="s">
        <v>7699</v>
      </c>
      <c r="C3925" s="416" t="s">
        <v>5390</v>
      </c>
      <c r="D3925" s="417">
        <v>5.26</v>
      </c>
      <c r="E3925" s="417">
        <v>3.47</v>
      </c>
      <c r="F3925" s="417">
        <v>8.73</v>
      </c>
    </row>
    <row r="3926" spans="1:6" ht="45">
      <c r="A3926" s="414">
        <v>94661</v>
      </c>
      <c r="B3926" s="415" t="s">
        <v>7700</v>
      </c>
      <c r="C3926" s="416" t="s">
        <v>5390</v>
      </c>
      <c r="D3926" s="417">
        <v>9.73</v>
      </c>
      <c r="E3926" s="417">
        <v>4.96</v>
      </c>
      <c r="F3926" s="417">
        <v>14.69</v>
      </c>
    </row>
    <row r="3927" spans="1:6" ht="45">
      <c r="A3927" s="414">
        <v>94663</v>
      </c>
      <c r="B3927" s="415" t="s">
        <v>7701</v>
      </c>
      <c r="C3927" s="416" t="s">
        <v>5390</v>
      </c>
      <c r="D3927" s="417">
        <v>9.8500000000000014</v>
      </c>
      <c r="E3927" s="417">
        <v>4.96</v>
      </c>
      <c r="F3927" s="417">
        <v>14.81</v>
      </c>
    </row>
    <row r="3928" spans="1:6" ht="45">
      <c r="A3928" s="414">
        <v>94665</v>
      </c>
      <c r="B3928" s="415" t="s">
        <v>7702</v>
      </c>
      <c r="C3928" s="416" t="s">
        <v>5390</v>
      </c>
      <c r="D3928" s="417">
        <v>25.03</v>
      </c>
      <c r="E3928" s="417">
        <v>7.99</v>
      </c>
      <c r="F3928" s="417">
        <v>33.020000000000003</v>
      </c>
    </row>
    <row r="3929" spans="1:6" ht="45">
      <c r="A3929" s="414">
        <v>94667</v>
      </c>
      <c r="B3929" s="415" t="s">
        <v>7703</v>
      </c>
      <c r="C3929" s="416" t="s">
        <v>5390</v>
      </c>
      <c r="D3929" s="417">
        <v>31.97</v>
      </c>
      <c r="E3929" s="417">
        <v>7.99</v>
      </c>
      <c r="F3929" s="417">
        <v>39.96</v>
      </c>
    </row>
    <row r="3930" spans="1:6" ht="45">
      <c r="A3930" s="414">
        <v>94669</v>
      </c>
      <c r="B3930" s="415" t="s">
        <v>7704</v>
      </c>
      <c r="C3930" s="416" t="s">
        <v>5390</v>
      </c>
      <c r="D3930" s="417">
        <v>67.75</v>
      </c>
      <c r="E3930" s="417">
        <v>14.01</v>
      </c>
      <c r="F3930" s="417">
        <v>81.760000000000005</v>
      </c>
    </row>
    <row r="3931" spans="1:6" ht="45">
      <c r="A3931" s="414">
        <v>94671</v>
      </c>
      <c r="B3931" s="415" t="s">
        <v>7705</v>
      </c>
      <c r="C3931" s="416" t="s">
        <v>5390</v>
      </c>
      <c r="D3931" s="417">
        <v>102.19</v>
      </c>
      <c r="E3931" s="417">
        <v>14</v>
      </c>
      <c r="F3931" s="417">
        <v>116.19</v>
      </c>
    </row>
    <row r="3932" spans="1:6" ht="45">
      <c r="A3932" s="414">
        <v>94672</v>
      </c>
      <c r="B3932" s="415" t="s">
        <v>7706</v>
      </c>
      <c r="C3932" s="416" t="s">
        <v>5390</v>
      </c>
      <c r="D3932" s="417">
        <v>6.31</v>
      </c>
      <c r="E3932" s="417">
        <v>5.22</v>
      </c>
      <c r="F3932" s="417">
        <v>11.53</v>
      </c>
    </row>
    <row r="3933" spans="1:6" ht="45">
      <c r="A3933" s="414">
        <v>94674</v>
      </c>
      <c r="B3933" s="415" t="s">
        <v>7707</v>
      </c>
      <c r="C3933" s="416" t="s">
        <v>5390</v>
      </c>
      <c r="D3933" s="417">
        <v>6.31</v>
      </c>
      <c r="E3933" s="417">
        <v>5.22</v>
      </c>
      <c r="F3933" s="417">
        <v>11.53</v>
      </c>
    </row>
    <row r="3934" spans="1:6" ht="45">
      <c r="A3934" s="414">
        <v>94676</v>
      </c>
      <c r="B3934" s="415" t="s">
        <v>7708</v>
      </c>
      <c r="C3934" s="416" t="s">
        <v>5390</v>
      </c>
      <c r="D3934" s="417">
        <v>12.430000000000001</v>
      </c>
      <c r="E3934" s="417">
        <v>7.42</v>
      </c>
      <c r="F3934" s="417">
        <v>19.850000000000001</v>
      </c>
    </row>
    <row r="3935" spans="1:6" ht="45">
      <c r="A3935" s="414">
        <v>94678</v>
      </c>
      <c r="B3935" s="415" t="s">
        <v>7709</v>
      </c>
      <c r="C3935" s="416" t="s">
        <v>5390</v>
      </c>
      <c r="D3935" s="417">
        <v>11.4</v>
      </c>
      <c r="E3935" s="417">
        <v>7.42</v>
      </c>
      <c r="F3935" s="417">
        <v>18.82</v>
      </c>
    </row>
    <row r="3936" spans="1:6" ht="45">
      <c r="A3936" s="414">
        <v>94680</v>
      </c>
      <c r="B3936" s="415" t="s">
        <v>7710</v>
      </c>
      <c r="C3936" s="416" t="s">
        <v>5390</v>
      </c>
      <c r="D3936" s="417">
        <v>43.91</v>
      </c>
      <c r="E3936" s="417">
        <v>11.98</v>
      </c>
      <c r="F3936" s="417">
        <v>55.89</v>
      </c>
    </row>
    <row r="3937" spans="1:6" ht="45">
      <c r="A3937" s="414">
        <v>94682</v>
      </c>
      <c r="B3937" s="415" t="s">
        <v>7711</v>
      </c>
      <c r="C3937" s="416" t="s">
        <v>5390</v>
      </c>
      <c r="D3937" s="417">
        <v>107.37</v>
      </c>
      <c r="E3937" s="417">
        <v>11.97</v>
      </c>
      <c r="F3937" s="417">
        <v>119.34</v>
      </c>
    </row>
    <row r="3938" spans="1:6" ht="45">
      <c r="A3938" s="414">
        <v>94684</v>
      </c>
      <c r="B3938" s="415" t="s">
        <v>7712</v>
      </c>
      <c r="C3938" s="416" t="s">
        <v>5390</v>
      </c>
      <c r="D3938" s="417">
        <v>135.56</v>
      </c>
      <c r="E3938" s="417">
        <v>21.05</v>
      </c>
      <c r="F3938" s="417">
        <v>156.61000000000001</v>
      </c>
    </row>
    <row r="3939" spans="1:6" ht="45">
      <c r="A3939" s="414">
        <v>94686</v>
      </c>
      <c r="B3939" s="415" t="s">
        <v>7713</v>
      </c>
      <c r="C3939" s="416" t="s">
        <v>5390</v>
      </c>
      <c r="D3939" s="417">
        <v>253.35999999999999</v>
      </c>
      <c r="E3939" s="417">
        <v>21.04</v>
      </c>
      <c r="F3939" s="417">
        <v>274.39999999999998</v>
      </c>
    </row>
    <row r="3940" spans="1:6" ht="45">
      <c r="A3940" s="414">
        <v>94673</v>
      </c>
      <c r="B3940" s="415" t="s">
        <v>7714</v>
      </c>
      <c r="C3940" s="416" t="s">
        <v>5390</v>
      </c>
      <c r="D3940" s="417">
        <v>6.94</v>
      </c>
      <c r="E3940" s="417">
        <v>5.22</v>
      </c>
      <c r="F3940" s="417">
        <v>12.16</v>
      </c>
    </row>
    <row r="3941" spans="1:6" ht="45">
      <c r="A3941" s="414">
        <v>94675</v>
      </c>
      <c r="B3941" s="415" t="s">
        <v>7715</v>
      </c>
      <c r="C3941" s="416" t="s">
        <v>5390</v>
      </c>
      <c r="D3941" s="417">
        <v>10.849999999999998</v>
      </c>
      <c r="E3941" s="417">
        <v>5.21</v>
      </c>
      <c r="F3941" s="417">
        <v>16.059999999999999</v>
      </c>
    </row>
    <row r="3942" spans="1:6" ht="45">
      <c r="A3942" s="414">
        <v>94677</v>
      </c>
      <c r="B3942" s="415" t="s">
        <v>7716</v>
      </c>
      <c r="C3942" s="416" t="s">
        <v>5390</v>
      </c>
      <c r="D3942" s="417">
        <v>19.32</v>
      </c>
      <c r="E3942" s="417">
        <v>7.41</v>
      </c>
      <c r="F3942" s="417">
        <v>26.73</v>
      </c>
    </row>
    <row r="3943" spans="1:6" ht="45">
      <c r="A3943" s="414">
        <v>94679</v>
      </c>
      <c r="B3943" s="415" t="s">
        <v>7717</v>
      </c>
      <c r="C3943" s="416" t="s">
        <v>5390</v>
      </c>
      <c r="D3943" s="417">
        <v>20.47</v>
      </c>
      <c r="E3943" s="417">
        <v>7.41</v>
      </c>
      <c r="F3943" s="417">
        <v>27.88</v>
      </c>
    </row>
    <row r="3944" spans="1:6" ht="45">
      <c r="A3944" s="414">
        <v>94681</v>
      </c>
      <c r="B3944" s="415" t="s">
        <v>7718</v>
      </c>
      <c r="C3944" s="416" t="s">
        <v>5390</v>
      </c>
      <c r="D3944" s="417">
        <v>49.7</v>
      </c>
      <c r="E3944" s="417">
        <v>11.98</v>
      </c>
      <c r="F3944" s="417">
        <v>61.68</v>
      </c>
    </row>
    <row r="3945" spans="1:6" ht="45">
      <c r="A3945" s="414">
        <v>94683</v>
      </c>
      <c r="B3945" s="415" t="s">
        <v>7719</v>
      </c>
      <c r="C3945" s="416" t="s">
        <v>5390</v>
      </c>
      <c r="D3945" s="417">
        <v>70.22999999999999</v>
      </c>
      <c r="E3945" s="417">
        <v>11.98</v>
      </c>
      <c r="F3945" s="417">
        <v>82.21</v>
      </c>
    </row>
    <row r="3946" spans="1:6" ht="45">
      <c r="A3946" s="414">
        <v>94685</v>
      </c>
      <c r="B3946" s="415" t="s">
        <v>7720</v>
      </c>
      <c r="C3946" s="416" t="s">
        <v>5390</v>
      </c>
      <c r="D3946" s="417">
        <v>96.210000000000008</v>
      </c>
      <c r="E3946" s="417">
        <v>21.05</v>
      </c>
      <c r="F3946" s="417">
        <v>117.26</v>
      </c>
    </row>
    <row r="3947" spans="1:6" ht="45">
      <c r="A3947" s="414">
        <v>94687</v>
      </c>
      <c r="B3947" s="415" t="s">
        <v>7721</v>
      </c>
      <c r="C3947" s="416" t="s">
        <v>5390</v>
      </c>
      <c r="D3947" s="417">
        <v>227.24</v>
      </c>
      <c r="E3947" s="417">
        <v>21.04</v>
      </c>
      <c r="F3947" s="417">
        <v>248.28</v>
      </c>
    </row>
    <row r="3948" spans="1:6" ht="45">
      <c r="A3948" s="414">
        <v>94688</v>
      </c>
      <c r="B3948" s="415" t="s">
        <v>7722</v>
      </c>
      <c r="C3948" s="416" t="s">
        <v>5390</v>
      </c>
      <c r="D3948" s="417">
        <v>6.35</v>
      </c>
      <c r="E3948" s="417">
        <v>6.91</v>
      </c>
      <c r="F3948" s="417">
        <v>13.26</v>
      </c>
    </row>
    <row r="3949" spans="1:6" ht="45">
      <c r="A3949" s="414">
        <v>94689</v>
      </c>
      <c r="B3949" s="415" t="s">
        <v>7723</v>
      </c>
      <c r="C3949" s="416" t="s">
        <v>5390</v>
      </c>
      <c r="D3949" s="417">
        <v>9.77</v>
      </c>
      <c r="E3949" s="417">
        <v>6.89</v>
      </c>
      <c r="F3949" s="417">
        <v>16.66</v>
      </c>
    </row>
    <row r="3950" spans="1:6" ht="45">
      <c r="A3950" s="414">
        <v>94690</v>
      </c>
      <c r="B3950" s="415" t="s">
        <v>7724</v>
      </c>
      <c r="C3950" s="416" t="s">
        <v>5390</v>
      </c>
      <c r="D3950" s="417">
        <v>9.259999999999998</v>
      </c>
      <c r="E3950" s="417">
        <v>6.89</v>
      </c>
      <c r="F3950" s="417">
        <v>16.149999999999999</v>
      </c>
    </row>
    <row r="3951" spans="1:6" ht="45">
      <c r="A3951" s="414">
        <v>94692</v>
      </c>
      <c r="B3951" s="415" t="s">
        <v>7725</v>
      </c>
      <c r="C3951" s="416" t="s">
        <v>5390</v>
      </c>
      <c r="D3951" s="417">
        <v>18.670000000000002</v>
      </c>
      <c r="E3951" s="417">
        <v>9.86</v>
      </c>
      <c r="F3951" s="417">
        <v>28.53</v>
      </c>
    </row>
    <row r="3952" spans="1:6" ht="45">
      <c r="A3952" s="414">
        <v>94694</v>
      </c>
      <c r="B3952" s="415" t="s">
        <v>7726</v>
      </c>
      <c r="C3952" s="416" t="s">
        <v>5390</v>
      </c>
      <c r="D3952" s="417">
        <v>19.14</v>
      </c>
      <c r="E3952" s="417">
        <v>9.86</v>
      </c>
      <c r="F3952" s="417">
        <v>29</v>
      </c>
    </row>
    <row r="3953" spans="1:6" ht="45">
      <c r="A3953" s="414">
        <v>94696</v>
      </c>
      <c r="B3953" s="415" t="s">
        <v>7727</v>
      </c>
      <c r="C3953" s="416" t="s">
        <v>5390</v>
      </c>
      <c r="D3953" s="417">
        <v>51.290000000000006</v>
      </c>
      <c r="E3953" s="417">
        <v>15.97</v>
      </c>
      <c r="F3953" s="417">
        <v>67.260000000000005</v>
      </c>
    </row>
    <row r="3954" spans="1:6" ht="45">
      <c r="A3954" s="414">
        <v>94697</v>
      </c>
      <c r="B3954" s="415" t="s">
        <v>7728</v>
      </c>
      <c r="C3954" s="416" t="s">
        <v>5390</v>
      </c>
      <c r="D3954" s="417">
        <v>81.06</v>
      </c>
      <c r="E3954" s="417">
        <v>15.97</v>
      </c>
      <c r="F3954" s="417">
        <v>97.03</v>
      </c>
    </row>
    <row r="3955" spans="1:6" ht="45">
      <c r="A3955" s="414">
        <v>94699</v>
      </c>
      <c r="B3955" s="415" t="s">
        <v>7729</v>
      </c>
      <c r="C3955" s="416" t="s">
        <v>5390</v>
      </c>
      <c r="D3955" s="417">
        <v>117.88</v>
      </c>
      <c r="E3955" s="417">
        <v>28.04</v>
      </c>
      <c r="F3955" s="417">
        <v>145.91999999999999</v>
      </c>
    </row>
    <row r="3956" spans="1:6" ht="45">
      <c r="A3956" s="414">
        <v>94701</v>
      </c>
      <c r="B3956" s="415" t="s">
        <v>7730</v>
      </c>
      <c r="C3956" s="416" t="s">
        <v>5390</v>
      </c>
      <c r="D3956" s="417">
        <v>218.62</v>
      </c>
      <c r="E3956" s="417">
        <v>28.03</v>
      </c>
      <c r="F3956" s="417">
        <v>246.65</v>
      </c>
    </row>
    <row r="3957" spans="1:6" ht="45">
      <c r="A3957" s="414">
        <v>94691</v>
      </c>
      <c r="B3957" s="415" t="s">
        <v>7731</v>
      </c>
      <c r="C3957" s="416" t="s">
        <v>5390</v>
      </c>
      <c r="D3957" s="417">
        <v>12.530000000000001</v>
      </c>
      <c r="E3957" s="417">
        <v>6.89</v>
      </c>
      <c r="F3957" s="417">
        <v>19.420000000000002</v>
      </c>
    </row>
    <row r="3958" spans="1:6" ht="45">
      <c r="A3958" s="414">
        <v>94693</v>
      </c>
      <c r="B3958" s="415" t="s">
        <v>7732</v>
      </c>
      <c r="C3958" s="416" t="s">
        <v>5390</v>
      </c>
      <c r="D3958" s="417">
        <v>18.05</v>
      </c>
      <c r="E3958" s="417">
        <v>9.86</v>
      </c>
      <c r="F3958" s="417">
        <v>27.91</v>
      </c>
    </row>
    <row r="3959" spans="1:6" ht="45">
      <c r="A3959" s="414">
        <v>94695</v>
      </c>
      <c r="B3959" s="415" t="s">
        <v>7733</v>
      </c>
      <c r="C3959" s="416" t="s">
        <v>5390</v>
      </c>
      <c r="D3959" s="417">
        <v>28.65</v>
      </c>
      <c r="E3959" s="417">
        <v>9.85</v>
      </c>
      <c r="F3959" s="417">
        <v>38.5</v>
      </c>
    </row>
    <row r="3960" spans="1:6" ht="45">
      <c r="A3960" s="414">
        <v>94698</v>
      </c>
      <c r="B3960" s="415" t="s">
        <v>7734</v>
      </c>
      <c r="C3960" s="416" t="s">
        <v>5390</v>
      </c>
      <c r="D3960" s="417">
        <v>64.37</v>
      </c>
      <c r="E3960" s="417">
        <v>15.97</v>
      </c>
      <c r="F3960" s="417">
        <v>80.34</v>
      </c>
    </row>
    <row r="3961" spans="1:6" ht="45">
      <c r="A3961" s="414">
        <v>94700</v>
      </c>
      <c r="B3961" s="415" t="s">
        <v>7735</v>
      </c>
      <c r="C3961" s="416" t="s">
        <v>5390</v>
      </c>
      <c r="D3961" s="417">
        <v>140.74</v>
      </c>
      <c r="E3961" s="417">
        <v>28.04</v>
      </c>
      <c r="F3961" s="417">
        <v>168.78</v>
      </c>
    </row>
    <row r="3962" spans="1:6" ht="45">
      <c r="A3962" s="414">
        <v>94702</v>
      </c>
      <c r="B3962" s="415" t="s">
        <v>7736</v>
      </c>
      <c r="C3962" s="416" t="s">
        <v>5390</v>
      </c>
      <c r="D3962" s="417">
        <v>190.18</v>
      </c>
      <c r="E3962" s="417">
        <v>28.04</v>
      </c>
      <c r="F3962" s="417">
        <v>218.22</v>
      </c>
    </row>
    <row r="3963" spans="1:6" ht="45">
      <c r="A3963" s="414">
        <v>94783</v>
      </c>
      <c r="B3963" s="415" t="s">
        <v>7737</v>
      </c>
      <c r="C3963" s="416" t="s">
        <v>5390</v>
      </c>
      <c r="D3963" s="417">
        <v>16.78</v>
      </c>
      <c r="E3963" s="417">
        <v>5.91</v>
      </c>
      <c r="F3963" s="417">
        <v>22.69</v>
      </c>
    </row>
    <row r="3964" spans="1:6" ht="45">
      <c r="A3964" s="414">
        <v>94703</v>
      </c>
      <c r="B3964" s="415" t="s">
        <v>7738</v>
      </c>
      <c r="C3964" s="416" t="s">
        <v>5390</v>
      </c>
      <c r="D3964" s="417">
        <v>17.899999999999999</v>
      </c>
      <c r="E3964" s="417">
        <v>5.9</v>
      </c>
      <c r="F3964" s="417">
        <v>23.8</v>
      </c>
    </row>
    <row r="3965" spans="1:6" ht="45">
      <c r="A3965" s="414">
        <v>94704</v>
      </c>
      <c r="B3965" s="415" t="s">
        <v>7739</v>
      </c>
      <c r="C3965" s="416" t="s">
        <v>5390</v>
      </c>
      <c r="D3965" s="417">
        <v>24.89</v>
      </c>
      <c r="E3965" s="417">
        <v>5.9</v>
      </c>
      <c r="F3965" s="417">
        <v>30.79</v>
      </c>
    </row>
    <row r="3966" spans="1:6" ht="45">
      <c r="A3966" s="414">
        <v>94705</v>
      </c>
      <c r="B3966" s="415" t="s">
        <v>7740</v>
      </c>
      <c r="C3966" s="416" t="s">
        <v>5390</v>
      </c>
      <c r="D3966" s="417">
        <v>35.25</v>
      </c>
      <c r="E3966" s="417">
        <v>5.9</v>
      </c>
      <c r="F3966" s="417">
        <v>41.15</v>
      </c>
    </row>
    <row r="3967" spans="1:6" ht="45">
      <c r="A3967" s="414">
        <v>94706</v>
      </c>
      <c r="B3967" s="415" t="s">
        <v>7741</v>
      </c>
      <c r="C3967" s="416" t="s">
        <v>5390</v>
      </c>
      <c r="D3967" s="417">
        <v>41.42</v>
      </c>
      <c r="E3967" s="417">
        <v>7.85</v>
      </c>
      <c r="F3967" s="417">
        <v>49.27</v>
      </c>
    </row>
    <row r="3968" spans="1:6" ht="45">
      <c r="A3968" s="414">
        <v>94707</v>
      </c>
      <c r="B3968" s="415" t="s">
        <v>7742</v>
      </c>
      <c r="C3968" s="416" t="s">
        <v>5390</v>
      </c>
      <c r="D3968" s="417">
        <v>63.449999999999996</v>
      </c>
      <c r="E3968" s="417">
        <v>7.85</v>
      </c>
      <c r="F3968" s="417">
        <v>71.3</v>
      </c>
    </row>
    <row r="3969" spans="1:6" ht="45">
      <c r="A3969" s="414">
        <v>94713</v>
      </c>
      <c r="B3969" s="415" t="s">
        <v>7743</v>
      </c>
      <c r="C3969" s="416" t="s">
        <v>5390</v>
      </c>
      <c r="D3969" s="417">
        <v>253.95000000000002</v>
      </c>
      <c r="E3969" s="417">
        <v>13.35</v>
      </c>
      <c r="F3969" s="417">
        <v>267.3</v>
      </c>
    </row>
    <row r="3970" spans="1:6" ht="45">
      <c r="A3970" s="414">
        <v>94714</v>
      </c>
      <c r="B3970" s="415" t="s">
        <v>7744</v>
      </c>
      <c r="C3970" s="416" t="s">
        <v>5390</v>
      </c>
      <c r="D3970" s="417">
        <v>357.15</v>
      </c>
      <c r="E3970" s="417">
        <v>13.35</v>
      </c>
      <c r="F3970" s="417">
        <v>370.5</v>
      </c>
    </row>
    <row r="3971" spans="1:6" ht="45">
      <c r="A3971" s="414">
        <v>94715</v>
      </c>
      <c r="B3971" s="415" t="s">
        <v>7745</v>
      </c>
      <c r="C3971" s="416" t="s">
        <v>5390</v>
      </c>
      <c r="D3971" s="417">
        <v>314.19</v>
      </c>
      <c r="E3971" s="417">
        <v>13.35</v>
      </c>
      <c r="F3971" s="417">
        <v>327.54000000000002</v>
      </c>
    </row>
    <row r="3972" spans="1:6" ht="45">
      <c r="A3972" s="414">
        <v>94785</v>
      </c>
      <c r="B3972" s="415" t="s">
        <v>7746</v>
      </c>
      <c r="C3972" s="416" t="s">
        <v>5390</v>
      </c>
      <c r="D3972" s="417">
        <v>17.64</v>
      </c>
      <c r="E3972" s="417">
        <v>10.02</v>
      </c>
      <c r="F3972" s="417">
        <v>27.66</v>
      </c>
    </row>
    <row r="3973" spans="1:6" ht="45">
      <c r="A3973" s="414">
        <v>94789</v>
      </c>
      <c r="B3973" s="415" t="s">
        <v>7747</v>
      </c>
      <c r="C3973" s="416" t="s">
        <v>5390</v>
      </c>
      <c r="D3973" s="417">
        <v>242.28</v>
      </c>
      <c r="E3973" s="417">
        <v>13.35</v>
      </c>
      <c r="F3973" s="417">
        <v>255.63</v>
      </c>
    </row>
    <row r="3974" spans="1:6" ht="45">
      <c r="A3974" s="414">
        <v>94790</v>
      </c>
      <c r="B3974" s="415" t="s">
        <v>7748</v>
      </c>
      <c r="C3974" s="416" t="s">
        <v>5390</v>
      </c>
      <c r="D3974" s="417">
        <v>337.56</v>
      </c>
      <c r="E3974" s="417">
        <v>13.35</v>
      </c>
      <c r="F3974" s="417">
        <v>350.91</v>
      </c>
    </row>
    <row r="3975" spans="1:6" ht="45">
      <c r="A3975" s="414">
        <v>94791</v>
      </c>
      <c r="B3975" s="415" t="s">
        <v>7749</v>
      </c>
      <c r="C3975" s="416" t="s">
        <v>5390</v>
      </c>
      <c r="D3975" s="417">
        <v>447.96999999999997</v>
      </c>
      <c r="E3975" s="417">
        <v>13.35</v>
      </c>
      <c r="F3975" s="417">
        <v>461.32</v>
      </c>
    </row>
    <row r="3976" spans="1:6">
      <c r="A3976" s="409"/>
      <c r="B3976" s="413" t="s">
        <v>11799</v>
      </c>
      <c r="C3976" s="411"/>
      <c r="D3976" s="418"/>
      <c r="E3976" s="418"/>
      <c r="F3976" s="418"/>
    </row>
    <row r="3977" spans="1:6" ht="45">
      <c r="A3977" s="414">
        <v>91784</v>
      </c>
      <c r="B3977" s="415" t="s">
        <v>7750</v>
      </c>
      <c r="C3977" s="416" t="s">
        <v>5421</v>
      </c>
      <c r="D3977" s="417">
        <v>21.909999999999997</v>
      </c>
      <c r="E3977" s="417">
        <v>31.96</v>
      </c>
      <c r="F3977" s="417">
        <v>53.87</v>
      </c>
    </row>
    <row r="3978" spans="1:6" ht="45">
      <c r="A3978" s="414">
        <v>91785</v>
      </c>
      <c r="B3978" s="415" t="s">
        <v>7751</v>
      </c>
      <c r="C3978" s="416" t="s">
        <v>5421</v>
      </c>
      <c r="D3978" s="417">
        <v>21.540000000000003</v>
      </c>
      <c r="E3978" s="417">
        <v>31.13</v>
      </c>
      <c r="F3978" s="417">
        <v>52.67</v>
      </c>
    </row>
    <row r="3979" spans="1:6" ht="45">
      <c r="A3979" s="414">
        <v>91786</v>
      </c>
      <c r="B3979" s="415" t="s">
        <v>7752</v>
      </c>
      <c r="C3979" s="416" t="s">
        <v>5421</v>
      </c>
      <c r="D3979" s="417">
        <v>22.229999999999997</v>
      </c>
      <c r="E3979" s="417">
        <v>13.6</v>
      </c>
      <c r="F3979" s="417">
        <v>35.83</v>
      </c>
    </row>
    <row r="3980" spans="1:6" ht="30">
      <c r="A3980" s="414">
        <v>89446</v>
      </c>
      <c r="B3980" s="415" t="s">
        <v>12289</v>
      </c>
      <c r="C3980" s="416" t="s">
        <v>5421</v>
      </c>
      <c r="D3980" s="417">
        <v>5.18</v>
      </c>
      <c r="E3980" s="417">
        <v>0.83</v>
      </c>
      <c r="F3980" s="417">
        <v>6.01</v>
      </c>
    </row>
    <row r="3981" spans="1:6" ht="30">
      <c r="A3981" s="414">
        <v>89447</v>
      </c>
      <c r="B3981" s="415" t="s">
        <v>12290</v>
      </c>
      <c r="C3981" s="416" t="s">
        <v>5421</v>
      </c>
      <c r="D3981" s="417">
        <v>10.93</v>
      </c>
      <c r="E3981" s="417">
        <v>1</v>
      </c>
      <c r="F3981" s="417">
        <v>11.93</v>
      </c>
    </row>
    <row r="3982" spans="1:6" ht="45">
      <c r="A3982" s="414">
        <v>91787</v>
      </c>
      <c r="B3982" s="415" t="s">
        <v>7753</v>
      </c>
      <c r="C3982" s="416" t="s">
        <v>5421</v>
      </c>
      <c r="D3982" s="417">
        <v>32.019999999999996</v>
      </c>
      <c r="E3982" s="417">
        <v>6.06</v>
      </c>
      <c r="F3982" s="417">
        <v>38.08</v>
      </c>
    </row>
    <row r="3983" spans="1:6" ht="45">
      <c r="A3983" s="414">
        <v>91788</v>
      </c>
      <c r="B3983" s="415" t="s">
        <v>7754</v>
      </c>
      <c r="C3983" s="416" t="s">
        <v>5421</v>
      </c>
      <c r="D3983" s="417">
        <v>36.9</v>
      </c>
      <c r="E3983" s="417">
        <v>9.99</v>
      </c>
      <c r="F3983" s="417">
        <v>46.89</v>
      </c>
    </row>
    <row r="3984" spans="1:6" ht="30">
      <c r="A3984" s="414">
        <v>89448</v>
      </c>
      <c r="B3984" s="415" t="s">
        <v>12291</v>
      </c>
      <c r="C3984" s="416" t="s">
        <v>5421</v>
      </c>
      <c r="D3984" s="417">
        <v>17.029999999999998</v>
      </c>
      <c r="E3984" s="417">
        <v>1.21</v>
      </c>
      <c r="F3984" s="417">
        <v>18.239999999999998</v>
      </c>
    </row>
    <row r="3985" spans="1:6" ht="30">
      <c r="A3985" s="414">
        <v>89449</v>
      </c>
      <c r="B3985" s="415" t="s">
        <v>12292</v>
      </c>
      <c r="C3985" s="416" t="s">
        <v>5421</v>
      </c>
      <c r="D3985" s="417">
        <v>18.71</v>
      </c>
      <c r="E3985" s="417">
        <v>1.47</v>
      </c>
      <c r="F3985" s="417">
        <v>20.18</v>
      </c>
    </row>
    <row r="3986" spans="1:6" ht="30">
      <c r="A3986" s="414">
        <v>89450</v>
      </c>
      <c r="B3986" s="415" t="s">
        <v>12293</v>
      </c>
      <c r="C3986" s="416" t="s">
        <v>5421</v>
      </c>
      <c r="D3986" s="417">
        <v>30.57</v>
      </c>
      <c r="E3986" s="417">
        <v>1.71</v>
      </c>
      <c r="F3986" s="417">
        <v>32.28</v>
      </c>
    </row>
    <row r="3987" spans="1:6" ht="30">
      <c r="A3987" s="414">
        <v>89451</v>
      </c>
      <c r="B3987" s="415" t="s">
        <v>12294</v>
      </c>
      <c r="C3987" s="416" t="s">
        <v>5421</v>
      </c>
      <c r="D3987" s="417">
        <v>50.39</v>
      </c>
      <c r="E3987" s="417">
        <v>2.13</v>
      </c>
      <c r="F3987" s="417">
        <v>52.52</v>
      </c>
    </row>
    <row r="3988" spans="1:6" ht="30">
      <c r="A3988" s="414">
        <v>89452</v>
      </c>
      <c r="B3988" s="415" t="s">
        <v>12295</v>
      </c>
      <c r="C3988" s="416" t="s">
        <v>5421</v>
      </c>
      <c r="D3988" s="417">
        <v>69.89</v>
      </c>
      <c r="E3988" s="417">
        <v>2.38</v>
      </c>
      <c r="F3988" s="417">
        <v>72.27</v>
      </c>
    </row>
    <row r="3989" spans="1:6" ht="30">
      <c r="A3989" s="455">
        <v>103977</v>
      </c>
      <c r="B3989" s="456" t="s">
        <v>13103</v>
      </c>
      <c r="C3989" s="457" t="s">
        <v>5390</v>
      </c>
      <c r="D3989" s="458">
        <v>5.17</v>
      </c>
      <c r="E3989" s="458">
        <v>2.75</v>
      </c>
      <c r="F3989" s="458">
        <v>7.92</v>
      </c>
    </row>
    <row r="3990" spans="1:6" ht="30">
      <c r="A3990" s="455">
        <v>103957</v>
      </c>
      <c r="B3990" s="456" t="s">
        <v>13089</v>
      </c>
      <c r="C3990" s="457" t="s">
        <v>5390</v>
      </c>
      <c r="D3990" s="458">
        <v>3.2600000000000002</v>
      </c>
      <c r="E3990" s="458">
        <v>2.2799999999999998</v>
      </c>
      <c r="F3990" s="458">
        <v>5.54</v>
      </c>
    </row>
    <row r="3991" spans="1:6" ht="30">
      <c r="A3991" s="455">
        <v>103958</v>
      </c>
      <c r="B3991" s="456" t="s">
        <v>13090</v>
      </c>
      <c r="C3991" s="457" t="s">
        <v>5390</v>
      </c>
      <c r="D3991" s="458">
        <v>7.8600000000000012</v>
      </c>
      <c r="E3991" s="458">
        <v>3.35</v>
      </c>
      <c r="F3991" s="458">
        <v>11.21</v>
      </c>
    </row>
    <row r="3992" spans="1:6" ht="30">
      <c r="A3992" s="455">
        <v>103959</v>
      </c>
      <c r="B3992" s="456" t="s">
        <v>13091</v>
      </c>
      <c r="C3992" s="457" t="s">
        <v>5390</v>
      </c>
      <c r="D3992" s="458">
        <v>12.700000000000001</v>
      </c>
      <c r="E3992" s="458">
        <v>4.01</v>
      </c>
      <c r="F3992" s="458">
        <v>16.71</v>
      </c>
    </row>
    <row r="3993" spans="1:6" ht="30">
      <c r="A3993" s="455">
        <v>103962</v>
      </c>
      <c r="B3993" s="456" t="s">
        <v>13092</v>
      </c>
      <c r="C3993" s="457" t="s">
        <v>5390</v>
      </c>
      <c r="D3993" s="458">
        <v>5.1400000000000006</v>
      </c>
      <c r="E3993" s="458">
        <v>2.0499999999999998</v>
      </c>
      <c r="F3993" s="458">
        <v>7.19</v>
      </c>
    </row>
    <row r="3994" spans="1:6" ht="30">
      <c r="A3994" s="455">
        <v>103964</v>
      </c>
      <c r="B3994" s="456" t="s">
        <v>13093</v>
      </c>
      <c r="C3994" s="457" t="s">
        <v>5390</v>
      </c>
      <c r="D3994" s="458">
        <v>6.6100000000000012</v>
      </c>
      <c r="E3994" s="458">
        <v>2.52</v>
      </c>
      <c r="F3994" s="458">
        <v>9.1300000000000008</v>
      </c>
    </row>
    <row r="3995" spans="1:6" ht="30">
      <c r="A3995" s="455">
        <v>103966</v>
      </c>
      <c r="B3995" s="456" t="s">
        <v>13094</v>
      </c>
      <c r="C3995" s="457" t="s">
        <v>5390</v>
      </c>
      <c r="D3995" s="458">
        <v>7.91</v>
      </c>
      <c r="E3995" s="458">
        <v>2.86</v>
      </c>
      <c r="F3995" s="458">
        <v>10.77</v>
      </c>
    </row>
    <row r="3996" spans="1:6" ht="30">
      <c r="A3996" s="455">
        <v>103967</v>
      </c>
      <c r="B3996" s="456" t="s">
        <v>13095</v>
      </c>
      <c r="C3996" s="457" t="s">
        <v>5390</v>
      </c>
      <c r="D3996" s="458">
        <v>9.8800000000000008</v>
      </c>
      <c r="E3996" s="458">
        <v>3.08</v>
      </c>
      <c r="F3996" s="458">
        <v>12.96</v>
      </c>
    </row>
    <row r="3997" spans="1:6" ht="30">
      <c r="A3997" s="455">
        <v>103968</v>
      </c>
      <c r="B3997" s="456" t="s">
        <v>13096</v>
      </c>
      <c r="C3997" s="457" t="s">
        <v>5390</v>
      </c>
      <c r="D3997" s="458">
        <v>15.23</v>
      </c>
      <c r="E3997" s="458">
        <v>3.18</v>
      </c>
      <c r="F3997" s="458">
        <v>18.41</v>
      </c>
    </row>
    <row r="3998" spans="1:6" ht="30">
      <c r="A3998" s="455">
        <v>103969</v>
      </c>
      <c r="B3998" s="456" t="s">
        <v>13097</v>
      </c>
      <c r="C3998" s="457" t="s">
        <v>5390</v>
      </c>
      <c r="D3998" s="458">
        <v>18.29</v>
      </c>
      <c r="E3998" s="458">
        <v>3.41</v>
      </c>
      <c r="F3998" s="458">
        <v>21.7</v>
      </c>
    </row>
    <row r="3999" spans="1:6" ht="30">
      <c r="A3999" s="455">
        <v>103971</v>
      </c>
      <c r="B3999" s="456" t="s">
        <v>13098</v>
      </c>
      <c r="C3999" s="457" t="s">
        <v>5390</v>
      </c>
      <c r="D3999" s="458">
        <v>23.590000000000003</v>
      </c>
      <c r="E3999" s="458">
        <v>4.01</v>
      </c>
      <c r="F3999" s="458">
        <v>27.6</v>
      </c>
    </row>
    <row r="4000" spans="1:6" ht="30">
      <c r="A4000" s="455">
        <v>103972</v>
      </c>
      <c r="B4000" s="456" t="s">
        <v>13099</v>
      </c>
      <c r="C4000" s="457" t="s">
        <v>5390</v>
      </c>
      <c r="D4000" s="458">
        <v>27.47</v>
      </c>
      <c r="E4000" s="458">
        <v>4.4800000000000004</v>
      </c>
      <c r="F4000" s="458">
        <v>31.95</v>
      </c>
    </row>
    <row r="4001" spans="1:6" ht="30">
      <c r="A4001" s="414">
        <v>89540</v>
      </c>
      <c r="B4001" s="415" t="s">
        <v>12520</v>
      </c>
      <c r="C4001" s="416" t="s">
        <v>5390</v>
      </c>
      <c r="D4001" s="417">
        <v>9.43</v>
      </c>
      <c r="E4001" s="417">
        <v>2.04</v>
      </c>
      <c r="F4001" s="417">
        <v>11.47</v>
      </c>
    </row>
    <row r="4002" spans="1:6" ht="30">
      <c r="A4002" s="414">
        <v>89555</v>
      </c>
      <c r="B4002" s="415" t="s">
        <v>12534</v>
      </c>
      <c r="C4002" s="416" t="s">
        <v>5390</v>
      </c>
      <c r="D4002" s="417">
        <v>21.060000000000002</v>
      </c>
      <c r="E4002" s="417">
        <v>2.4900000000000002</v>
      </c>
      <c r="F4002" s="417">
        <v>23.55</v>
      </c>
    </row>
    <row r="4003" spans="1:6" ht="30">
      <c r="A4003" s="414">
        <v>89579</v>
      </c>
      <c r="B4003" s="415" t="s">
        <v>12556</v>
      </c>
      <c r="C4003" s="416" t="s">
        <v>5390</v>
      </c>
      <c r="D4003" s="417">
        <v>10.15</v>
      </c>
      <c r="E4003" s="417">
        <v>2.85</v>
      </c>
      <c r="F4003" s="417">
        <v>13</v>
      </c>
    </row>
    <row r="4004" spans="1:6" ht="30">
      <c r="A4004" s="414">
        <v>89542</v>
      </c>
      <c r="B4004" s="415" t="s">
        <v>12522</v>
      </c>
      <c r="C4004" s="416" t="s">
        <v>5390</v>
      </c>
      <c r="D4004" s="417">
        <v>27.16</v>
      </c>
      <c r="E4004" s="417">
        <v>2.48</v>
      </c>
      <c r="F4004" s="417">
        <v>29.64</v>
      </c>
    </row>
    <row r="4005" spans="1:6" ht="30">
      <c r="A4005" s="414">
        <v>89598</v>
      </c>
      <c r="B4005" s="415" t="s">
        <v>12571</v>
      </c>
      <c r="C4005" s="416" t="s">
        <v>5390</v>
      </c>
      <c r="D4005" s="417">
        <v>49.82</v>
      </c>
      <c r="E4005" s="417">
        <v>4.32</v>
      </c>
      <c r="F4005" s="417">
        <v>54.14</v>
      </c>
    </row>
    <row r="4006" spans="1:6" ht="30">
      <c r="A4006" s="414">
        <v>89981</v>
      </c>
      <c r="B4006" s="415" t="s">
        <v>12794</v>
      </c>
      <c r="C4006" s="416" t="s">
        <v>5390</v>
      </c>
      <c r="D4006" s="417">
        <v>21.76</v>
      </c>
      <c r="E4006" s="417">
        <v>2.25</v>
      </c>
      <c r="F4006" s="417">
        <v>24.01</v>
      </c>
    </row>
    <row r="4007" spans="1:6" ht="30">
      <c r="A4007" s="414">
        <v>89553</v>
      </c>
      <c r="B4007" s="415" t="s">
        <v>12532</v>
      </c>
      <c r="C4007" s="416" t="s">
        <v>5390</v>
      </c>
      <c r="D4007" s="417">
        <v>4.2000000000000011</v>
      </c>
      <c r="E4007" s="417">
        <v>2.2799999999999998</v>
      </c>
      <c r="F4007" s="417">
        <v>6.48</v>
      </c>
    </row>
    <row r="4008" spans="1:6" ht="30">
      <c r="A4008" s="414">
        <v>89570</v>
      </c>
      <c r="B4008" s="415" t="s">
        <v>12549</v>
      </c>
      <c r="C4008" s="416" t="s">
        <v>5390</v>
      </c>
      <c r="D4008" s="417">
        <v>9.85</v>
      </c>
      <c r="E4008" s="417">
        <v>2.85</v>
      </c>
      <c r="F4008" s="417">
        <v>12.7</v>
      </c>
    </row>
    <row r="4009" spans="1:6" ht="30">
      <c r="A4009" s="414">
        <v>89572</v>
      </c>
      <c r="B4009" s="415" t="s">
        <v>12551</v>
      </c>
      <c r="C4009" s="416" t="s">
        <v>5390</v>
      </c>
      <c r="D4009" s="417">
        <v>6.9700000000000006</v>
      </c>
      <c r="E4009" s="417">
        <v>2.75</v>
      </c>
      <c r="F4009" s="417">
        <v>9.7200000000000006</v>
      </c>
    </row>
    <row r="4010" spans="1:6" ht="30">
      <c r="A4010" s="414">
        <v>89595</v>
      </c>
      <c r="B4010" s="415" t="s">
        <v>12568</v>
      </c>
      <c r="C4010" s="416" t="s">
        <v>5390</v>
      </c>
      <c r="D4010" s="417">
        <v>12.930000000000001</v>
      </c>
      <c r="E4010" s="417">
        <v>3.08</v>
      </c>
      <c r="F4010" s="417">
        <v>16.010000000000002</v>
      </c>
    </row>
    <row r="4011" spans="1:6" ht="30">
      <c r="A4011" s="414">
        <v>89596</v>
      </c>
      <c r="B4011" s="415" t="s">
        <v>12569</v>
      </c>
      <c r="C4011" s="416" t="s">
        <v>5390</v>
      </c>
      <c r="D4011" s="417">
        <v>8.51</v>
      </c>
      <c r="E4011" s="417">
        <v>3.18</v>
      </c>
      <c r="F4011" s="417">
        <v>11.69</v>
      </c>
    </row>
    <row r="4012" spans="1:6" ht="30">
      <c r="A4012" s="414">
        <v>89610</v>
      </c>
      <c r="B4012" s="415" t="s">
        <v>12576</v>
      </c>
      <c r="C4012" s="416" t="s">
        <v>5390</v>
      </c>
      <c r="D4012" s="417">
        <v>17.590000000000003</v>
      </c>
      <c r="E4012" s="417">
        <v>4.01</v>
      </c>
      <c r="F4012" s="417">
        <v>21.6</v>
      </c>
    </row>
    <row r="4013" spans="1:6" ht="30">
      <c r="A4013" s="414">
        <v>89613</v>
      </c>
      <c r="B4013" s="415" t="s">
        <v>7755</v>
      </c>
      <c r="C4013" s="416" t="s">
        <v>5390</v>
      </c>
      <c r="D4013" s="417">
        <v>28.729999999999997</v>
      </c>
      <c r="E4013" s="417">
        <v>4.82</v>
      </c>
      <c r="F4013" s="417">
        <v>33.549999999999997</v>
      </c>
    </row>
    <row r="4014" spans="1:6" ht="30">
      <c r="A4014" s="414">
        <v>89616</v>
      </c>
      <c r="B4014" s="415" t="s">
        <v>12581</v>
      </c>
      <c r="C4014" s="416" t="s">
        <v>5390</v>
      </c>
      <c r="D4014" s="417">
        <v>39.150000000000006</v>
      </c>
      <c r="E4014" s="417">
        <v>5.62</v>
      </c>
      <c r="F4014" s="417">
        <v>44.77</v>
      </c>
    </row>
    <row r="4015" spans="1:6" ht="30">
      <c r="A4015" s="414">
        <v>89485</v>
      </c>
      <c r="B4015" s="415" t="s">
        <v>12479</v>
      </c>
      <c r="C4015" s="416" t="s">
        <v>5390</v>
      </c>
      <c r="D4015" s="417">
        <v>3.9499999999999997</v>
      </c>
      <c r="E4015" s="417">
        <v>3.06</v>
      </c>
      <c r="F4015" s="417">
        <v>7.01</v>
      </c>
    </row>
    <row r="4016" spans="1:6" ht="30">
      <c r="A4016" s="414">
        <v>89493</v>
      </c>
      <c r="B4016" s="415" t="s">
        <v>12483</v>
      </c>
      <c r="C4016" s="416" t="s">
        <v>5390</v>
      </c>
      <c r="D4016" s="417">
        <v>7.5599999999999987</v>
      </c>
      <c r="E4016" s="417">
        <v>3.73</v>
      </c>
      <c r="F4016" s="417">
        <v>11.29</v>
      </c>
    </row>
    <row r="4017" spans="1:6" ht="30">
      <c r="A4017" s="414">
        <v>89498</v>
      </c>
      <c r="B4017" s="415" t="s">
        <v>12487</v>
      </c>
      <c r="C4017" s="416" t="s">
        <v>5390</v>
      </c>
      <c r="D4017" s="417">
        <v>10.32</v>
      </c>
      <c r="E4017" s="417">
        <v>4.54</v>
      </c>
      <c r="F4017" s="417">
        <v>14.86</v>
      </c>
    </row>
    <row r="4018" spans="1:6" ht="30">
      <c r="A4018" s="414">
        <v>89502</v>
      </c>
      <c r="B4018" s="415" t="s">
        <v>12491</v>
      </c>
      <c r="C4018" s="416" t="s">
        <v>5390</v>
      </c>
      <c r="D4018" s="417">
        <v>13.42</v>
      </c>
      <c r="E4018" s="417">
        <v>5.51</v>
      </c>
      <c r="F4018" s="417">
        <v>18.93</v>
      </c>
    </row>
    <row r="4019" spans="1:6" ht="30">
      <c r="A4019" s="414">
        <v>89506</v>
      </c>
      <c r="B4019" s="415" t="s">
        <v>12495</v>
      </c>
      <c r="C4019" s="416" t="s">
        <v>5390</v>
      </c>
      <c r="D4019" s="417">
        <v>36.989999999999995</v>
      </c>
      <c r="E4019" s="417">
        <v>6.52</v>
      </c>
      <c r="F4019" s="417">
        <v>43.51</v>
      </c>
    </row>
    <row r="4020" spans="1:6" ht="30">
      <c r="A4020" s="414">
        <v>89515</v>
      </c>
      <c r="B4020" s="415" t="s">
        <v>12500</v>
      </c>
      <c r="C4020" s="416" t="s">
        <v>5390</v>
      </c>
      <c r="D4020" s="417">
        <v>82.32</v>
      </c>
      <c r="E4020" s="417">
        <v>8.01</v>
      </c>
      <c r="F4020" s="417">
        <v>90.33</v>
      </c>
    </row>
    <row r="4021" spans="1:6" ht="30">
      <c r="A4021" s="414">
        <v>89523</v>
      </c>
      <c r="B4021" s="415" t="s">
        <v>12508</v>
      </c>
      <c r="C4021" s="416" t="s">
        <v>5390</v>
      </c>
      <c r="D4021" s="417">
        <v>101.39999999999999</v>
      </c>
      <c r="E4021" s="417">
        <v>8.98</v>
      </c>
      <c r="F4021" s="417">
        <v>110.38</v>
      </c>
    </row>
    <row r="4022" spans="1:6" ht="30">
      <c r="A4022" s="414">
        <v>89481</v>
      </c>
      <c r="B4022" s="415" t="s">
        <v>12478</v>
      </c>
      <c r="C4022" s="416" t="s">
        <v>5390</v>
      </c>
      <c r="D4022" s="417">
        <v>3.07</v>
      </c>
      <c r="E4022" s="417">
        <v>3.07</v>
      </c>
      <c r="F4022" s="417">
        <v>6.14</v>
      </c>
    </row>
    <row r="4023" spans="1:6" ht="30">
      <c r="A4023" s="414">
        <v>89492</v>
      </c>
      <c r="B4023" s="415" t="s">
        <v>12482</v>
      </c>
      <c r="C4023" s="416" t="s">
        <v>5390</v>
      </c>
      <c r="D4023" s="417">
        <v>5.629999999999999</v>
      </c>
      <c r="E4023" s="417">
        <v>3.73</v>
      </c>
      <c r="F4023" s="417">
        <v>9.36</v>
      </c>
    </row>
    <row r="4024" spans="1:6" ht="30">
      <c r="A4024" s="414">
        <v>89497</v>
      </c>
      <c r="B4024" s="415" t="s">
        <v>12486</v>
      </c>
      <c r="C4024" s="416" t="s">
        <v>5390</v>
      </c>
      <c r="D4024" s="417">
        <v>10.260000000000002</v>
      </c>
      <c r="E4024" s="417">
        <v>4.54</v>
      </c>
      <c r="F4024" s="417">
        <v>14.8</v>
      </c>
    </row>
    <row r="4025" spans="1:6" ht="30">
      <c r="A4025" s="414">
        <v>89501</v>
      </c>
      <c r="B4025" s="415" t="s">
        <v>12490</v>
      </c>
      <c r="C4025" s="416" t="s">
        <v>5390</v>
      </c>
      <c r="D4025" s="417">
        <v>10.600000000000001</v>
      </c>
      <c r="E4025" s="417">
        <v>5.52</v>
      </c>
      <c r="F4025" s="417">
        <v>16.12</v>
      </c>
    </row>
    <row r="4026" spans="1:6" ht="30">
      <c r="A4026" s="414">
        <v>89505</v>
      </c>
      <c r="B4026" s="415" t="s">
        <v>12494</v>
      </c>
      <c r="C4026" s="416" t="s">
        <v>5390</v>
      </c>
      <c r="D4026" s="417">
        <v>38.950000000000003</v>
      </c>
      <c r="E4026" s="417">
        <v>6.52</v>
      </c>
      <c r="F4026" s="417">
        <v>45.47</v>
      </c>
    </row>
    <row r="4027" spans="1:6" ht="30">
      <c r="A4027" s="414">
        <v>89513</v>
      </c>
      <c r="B4027" s="415" t="s">
        <v>12498</v>
      </c>
      <c r="C4027" s="416" t="s">
        <v>5390</v>
      </c>
      <c r="D4027" s="417">
        <v>104.99</v>
      </c>
      <c r="E4027" s="417">
        <v>8.01</v>
      </c>
      <c r="F4027" s="417">
        <v>113</v>
      </c>
    </row>
    <row r="4028" spans="1:6" ht="30">
      <c r="A4028" s="414">
        <v>89521</v>
      </c>
      <c r="B4028" s="415" t="s">
        <v>12506</v>
      </c>
      <c r="C4028" s="416" t="s">
        <v>5390</v>
      </c>
      <c r="D4028" s="417">
        <v>125.65999999999998</v>
      </c>
      <c r="E4028" s="417">
        <v>8.98</v>
      </c>
      <c r="F4028" s="417">
        <v>134.63999999999999</v>
      </c>
    </row>
    <row r="4029" spans="1:6" ht="30">
      <c r="A4029" s="455">
        <v>103974</v>
      </c>
      <c r="B4029" s="456" t="s">
        <v>13100</v>
      </c>
      <c r="C4029" s="457" t="s">
        <v>5390</v>
      </c>
      <c r="D4029" s="458">
        <v>8.3899999999999988</v>
      </c>
      <c r="E4029" s="458">
        <v>3.39</v>
      </c>
      <c r="F4029" s="458">
        <v>11.78</v>
      </c>
    </row>
    <row r="4030" spans="1:6" ht="30">
      <c r="A4030" s="414">
        <v>89490</v>
      </c>
      <c r="B4030" s="415" t="s">
        <v>12481</v>
      </c>
      <c r="C4030" s="416" t="s">
        <v>5390</v>
      </c>
      <c r="D4030" s="417">
        <v>5.0199999999999996</v>
      </c>
      <c r="E4030" s="417">
        <v>3.06</v>
      </c>
      <c r="F4030" s="417">
        <v>8.08</v>
      </c>
    </row>
    <row r="4031" spans="1:6" ht="30">
      <c r="A4031" s="414">
        <v>89496</v>
      </c>
      <c r="B4031" s="415" t="s">
        <v>12485</v>
      </c>
      <c r="C4031" s="416" t="s">
        <v>5390</v>
      </c>
      <c r="D4031" s="417">
        <v>7.92</v>
      </c>
      <c r="E4031" s="417">
        <v>3.73</v>
      </c>
      <c r="F4031" s="417">
        <v>11.65</v>
      </c>
    </row>
    <row r="4032" spans="1:6" ht="30">
      <c r="A4032" s="414">
        <v>89500</v>
      </c>
      <c r="B4032" s="415" t="s">
        <v>12489</v>
      </c>
      <c r="C4032" s="416" t="s">
        <v>5390</v>
      </c>
      <c r="D4032" s="417">
        <v>9.7100000000000009</v>
      </c>
      <c r="E4032" s="417">
        <v>4.54</v>
      </c>
      <c r="F4032" s="417">
        <v>14.25</v>
      </c>
    </row>
    <row r="4033" spans="1:6" ht="30">
      <c r="A4033" s="414">
        <v>89504</v>
      </c>
      <c r="B4033" s="415" t="s">
        <v>12493</v>
      </c>
      <c r="C4033" s="416" t="s">
        <v>5390</v>
      </c>
      <c r="D4033" s="417">
        <v>15.430000000000001</v>
      </c>
      <c r="E4033" s="417">
        <v>5.51</v>
      </c>
      <c r="F4033" s="417">
        <v>20.94</v>
      </c>
    </row>
    <row r="4034" spans="1:6" ht="30">
      <c r="A4034" s="414">
        <v>89510</v>
      </c>
      <c r="B4034" s="415" t="s">
        <v>12497</v>
      </c>
      <c r="C4034" s="416" t="s">
        <v>5390</v>
      </c>
      <c r="D4034" s="417">
        <v>23.22</v>
      </c>
      <c r="E4034" s="417">
        <v>6.53</v>
      </c>
      <c r="F4034" s="417">
        <v>29.75</v>
      </c>
    </row>
    <row r="4035" spans="1:6" ht="30">
      <c r="A4035" s="414">
        <v>89519</v>
      </c>
      <c r="B4035" s="415" t="s">
        <v>12504</v>
      </c>
      <c r="C4035" s="416" t="s">
        <v>5390</v>
      </c>
      <c r="D4035" s="417">
        <v>43.800000000000004</v>
      </c>
      <c r="E4035" s="417">
        <v>8.01</v>
      </c>
      <c r="F4035" s="417">
        <v>51.81</v>
      </c>
    </row>
    <row r="4036" spans="1:6" ht="30">
      <c r="A4036" s="414">
        <v>89527</v>
      </c>
      <c r="B4036" s="415" t="s">
        <v>12512</v>
      </c>
      <c r="C4036" s="416" t="s">
        <v>5390</v>
      </c>
      <c r="D4036" s="417">
        <v>53.37</v>
      </c>
      <c r="E4036" s="417">
        <v>8.99</v>
      </c>
      <c r="F4036" s="417">
        <v>62.36</v>
      </c>
    </row>
    <row r="4037" spans="1:6" ht="30">
      <c r="A4037" s="414">
        <v>89489</v>
      </c>
      <c r="B4037" s="415" t="s">
        <v>12480</v>
      </c>
      <c r="C4037" s="416" t="s">
        <v>5390</v>
      </c>
      <c r="D4037" s="417">
        <v>5.6199999999999992</v>
      </c>
      <c r="E4037" s="417">
        <v>3.06</v>
      </c>
      <c r="F4037" s="417">
        <v>8.68</v>
      </c>
    </row>
    <row r="4038" spans="1:6" ht="30">
      <c r="A4038" s="414">
        <v>89494</v>
      </c>
      <c r="B4038" s="415" t="s">
        <v>12484</v>
      </c>
      <c r="C4038" s="416" t="s">
        <v>5390</v>
      </c>
      <c r="D4038" s="417">
        <v>10.17</v>
      </c>
      <c r="E4038" s="417">
        <v>3.72</v>
      </c>
      <c r="F4038" s="417">
        <v>13.89</v>
      </c>
    </row>
    <row r="4039" spans="1:6" ht="30">
      <c r="A4039" s="414">
        <v>89499</v>
      </c>
      <c r="B4039" s="415" t="s">
        <v>12488</v>
      </c>
      <c r="C4039" s="416" t="s">
        <v>5390</v>
      </c>
      <c r="D4039" s="417">
        <v>17.149999999999999</v>
      </c>
      <c r="E4039" s="417">
        <v>4.53</v>
      </c>
      <c r="F4039" s="417">
        <v>21.68</v>
      </c>
    </row>
    <row r="4040" spans="1:6" ht="30">
      <c r="A4040" s="414">
        <v>89503</v>
      </c>
      <c r="B4040" s="415" t="s">
        <v>12492</v>
      </c>
      <c r="C4040" s="416" t="s">
        <v>5390</v>
      </c>
      <c r="D4040" s="417">
        <v>19.68</v>
      </c>
      <c r="E4040" s="417">
        <v>5.5</v>
      </c>
      <c r="F4040" s="417">
        <v>25.18</v>
      </c>
    </row>
    <row r="4041" spans="1:6" ht="30">
      <c r="A4041" s="414">
        <v>89507</v>
      </c>
      <c r="B4041" s="415" t="s">
        <v>12496</v>
      </c>
      <c r="C4041" s="416" t="s">
        <v>5390</v>
      </c>
      <c r="D4041" s="417">
        <v>44.739999999999995</v>
      </c>
      <c r="E4041" s="417">
        <v>6.52</v>
      </c>
      <c r="F4041" s="417">
        <v>51.26</v>
      </c>
    </row>
    <row r="4042" spans="1:6" ht="30">
      <c r="A4042" s="414">
        <v>89517</v>
      </c>
      <c r="B4042" s="415" t="s">
        <v>12502</v>
      </c>
      <c r="C4042" s="416" t="s">
        <v>5390</v>
      </c>
      <c r="D4042" s="417">
        <v>67.86</v>
      </c>
      <c r="E4042" s="417">
        <v>8.01</v>
      </c>
      <c r="F4042" s="417">
        <v>75.87</v>
      </c>
    </row>
    <row r="4043" spans="1:6" ht="30">
      <c r="A4043" s="414">
        <v>89525</v>
      </c>
      <c r="B4043" s="415" t="s">
        <v>12510</v>
      </c>
      <c r="C4043" s="416" t="s">
        <v>5390</v>
      </c>
      <c r="D4043" s="417">
        <v>86.31</v>
      </c>
      <c r="E4043" s="417">
        <v>8.98</v>
      </c>
      <c r="F4043" s="417">
        <v>95.29</v>
      </c>
    </row>
    <row r="4044" spans="1:6" ht="30">
      <c r="A4044" s="414">
        <v>89528</v>
      </c>
      <c r="B4044" s="415" t="s">
        <v>12513</v>
      </c>
      <c r="C4044" s="416" t="s">
        <v>5390</v>
      </c>
      <c r="D4044" s="417">
        <v>2.83</v>
      </c>
      <c r="E4044" s="417">
        <v>2.0499999999999998</v>
      </c>
      <c r="F4044" s="417">
        <v>4.88</v>
      </c>
    </row>
    <row r="4045" spans="1:6" ht="30">
      <c r="A4045" s="414">
        <v>89541</v>
      </c>
      <c r="B4045" s="415" t="s">
        <v>12521</v>
      </c>
      <c r="C4045" s="416" t="s">
        <v>5390</v>
      </c>
      <c r="D4045" s="417">
        <v>4.74</v>
      </c>
      <c r="E4045" s="417">
        <v>2.5099999999999998</v>
      </c>
      <c r="F4045" s="417">
        <v>7.25</v>
      </c>
    </row>
    <row r="4046" spans="1:6" ht="30">
      <c r="A4046" s="414">
        <v>89558</v>
      </c>
      <c r="B4046" s="415" t="s">
        <v>12537</v>
      </c>
      <c r="C4046" s="416" t="s">
        <v>5390</v>
      </c>
      <c r="D4046" s="417">
        <v>7.8900000000000006</v>
      </c>
      <c r="E4046" s="417">
        <v>3.01</v>
      </c>
      <c r="F4046" s="417">
        <v>10.9</v>
      </c>
    </row>
    <row r="4047" spans="1:6" ht="30">
      <c r="A4047" s="414">
        <v>89575</v>
      </c>
      <c r="B4047" s="415" t="s">
        <v>12554</v>
      </c>
      <c r="C4047" s="416" t="s">
        <v>5390</v>
      </c>
      <c r="D4047" s="417">
        <v>9.2900000000000009</v>
      </c>
      <c r="E4047" s="417">
        <v>3.67</v>
      </c>
      <c r="F4047" s="417">
        <v>12.96</v>
      </c>
    </row>
    <row r="4048" spans="1:6" ht="30">
      <c r="A4048" s="414">
        <v>89597</v>
      </c>
      <c r="B4048" s="415" t="s">
        <v>12570</v>
      </c>
      <c r="C4048" s="416" t="s">
        <v>5390</v>
      </c>
      <c r="D4048" s="417">
        <v>20.689999999999998</v>
      </c>
      <c r="E4048" s="417">
        <v>4.33</v>
      </c>
      <c r="F4048" s="417">
        <v>25.02</v>
      </c>
    </row>
    <row r="4049" spans="1:6" ht="30">
      <c r="A4049" s="414">
        <v>89611</v>
      </c>
      <c r="B4049" s="415" t="s">
        <v>12577</v>
      </c>
      <c r="C4049" s="416" t="s">
        <v>5390</v>
      </c>
      <c r="D4049" s="417">
        <v>30.05</v>
      </c>
      <c r="E4049" s="417">
        <v>5.31</v>
      </c>
      <c r="F4049" s="417">
        <v>35.36</v>
      </c>
    </row>
    <row r="4050" spans="1:6" ht="30">
      <c r="A4050" s="414">
        <v>89614</v>
      </c>
      <c r="B4050" s="415" t="s">
        <v>12579</v>
      </c>
      <c r="C4050" s="416" t="s">
        <v>5390</v>
      </c>
      <c r="D4050" s="417">
        <v>59.21</v>
      </c>
      <c r="E4050" s="417">
        <v>5.96</v>
      </c>
      <c r="F4050" s="417">
        <v>65.17</v>
      </c>
    </row>
    <row r="4051" spans="1:6" ht="30">
      <c r="A4051" s="414">
        <v>89530</v>
      </c>
      <c r="B4051" s="415" t="s">
        <v>12515</v>
      </c>
      <c r="C4051" s="416" t="s">
        <v>5390</v>
      </c>
      <c r="D4051" s="417">
        <v>15.81</v>
      </c>
      <c r="E4051" s="417">
        <v>2.0299999999999998</v>
      </c>
      <c r="F4051" s="417">
        <v>17.84</v>
      </c>
    </row>
    <row r="4052" spans="1:6" ht="30">
      <c r="A4052" s="455">
        <v>89560</v>
      </c>
      <c r="B4052" s="456" t="s">
        <v>12539</v>
      </c>
      <c r="C4052" s="457" t="s">
        <v>5390</v>
      </c>
      <c r="D4052" s="458">
        <v>34.97</v>
      </c>
      <c r="E4052" s="458">
        <v>3</v>
      </c>
      <c r="F4052" s="458">
        <v>37.97</v>
      </c>
    </row>
    <row r="4053" spans="1:6" ht="30">
      <c r="A4053" s="414">
        <v>89577</v>
      </c>
      <c r="B4053" s="415" t="s">
        <v>12555</v>
      </c>
      <c r="C4053" s="416" t="s">
        <v>5390</v>
      </c>
      <c r="D4053" s="417">
        <v>36.520000000000003</v>
      </c>
      <c r="E4053" s="417">
        <v>3.65</v>
      </c>
      <c r="F4053" s="417">
        <v>40.17</v>
      </c>
    </row>
    <row r="4054" spans="1:6" ht="30">
      <c r="A4054" s="414">
        <v>89532</v>
      </c>
      <c r="B4054" s="415" t="s">
        <v>12517</v>
      </c>
      <c r="C4054" s="416" t="s">
        <v>5390</v>
      </c>
      <c r="D4054" s="417">
        <v>5.6899999999999995</v>
      </c>
      <c r="E4054" s="417">
        <v>2.27</v>
      </c>
      <c r="F4054" s="417">
        <v>7.96</v>
      </c>
    </row>
    <row r="4055" spans="1:6" ht="30">
      <c r="A4055" s="414">
        <v>89562</v>
      </c>
      <c r="B4055" s="415" t="s">
        <v>12541</v>
      </c>
      <c r="C4055" s="416" t="s">
        <v>5390</v>
      </c>
      <c r="D4055" s="417">
        <v>8.77</v>
      </c>
      <c r="E4055" s="417">
        <v>2.74</v>
      </c>
      <c r="F4055" s="417">
        <v>11.51</v>
      </c>
    </row>
    <row r="4056" spans="1:6" ht="30">
      <c r="A4056" s="414">
        <v>89605</v>
      </c>
      <c r="B4056" s="415" t="s">
        <v>12574</v>
      </c>
      <c r="C4056" s="416" t="s">
        <v>5390</v>
      </c>
      <c r="D4056" s="417">
        <v>18.78</v>
      </c>
      <c r="E4056" s="417">
        <v>4.01</v>
      </c>
      <c r="F4056" s="417">
        <v>22.79</v>
      </c>
    </row>
    <row r="4057" spans="1:6" ht="30">
      <c r="A4057" s="414">
        <v>89551</v>
      </c>
      <c r="B4057" s="415" t="s">
        <v>12530</v>
      </c>
      <c r="C4057" s="416" t="s">
        <v>5390</v>
      </c>
      <c r="D4057" s="417">
        <v>7.26</v>
      </c>
      <c r="E4057" s="417">
        <v>2.27</v>
      </c>
      <c r="F4057" s="417">
        <v>9.5299999999999994</v>
      </c>
    </row>
    <row r="4058" spans="1:6" ht="30">
      <c r="A4058" s="414">
        <v>89564</v>
      </c>
      <c r="B4058" s="415" t="s">
        <v>12543</v>
      </c>
      <c r="C4058" s="416" t="s">
        <v>5390</v>
      </c>
      <c r="D4058" s="417">
        <v>14.42</v>
      </c>
      <c r="E4058" s="417">
        <v>2.74</v>
      </c>
      <c r="F4058" s="417">
        <v>17.16</v>
      </c>
    </row>
    <row r="4059" spans="1:6" ht="30">
      <c r="A4059" s="414">
        <v>89593</v>
      </c>
      <c r="B4059" s="415" t="s">
        <v>12566</v>
      </c>
      <c r="C4059" s="416" t="s">
        <v>5390</v>
      </c>
      <c r="D4059" s="417">
        <v>24.04</v>
      </c>
      <c r="E4059" s="417">
        <v>3.17</v>
      </c>
      <c r="F4059" s="417">
        <v>27.21</v>
      </c>
    </row>
    <row r="4060" spans="1:6" ht="30">
      <c r="A4060" s="414">
        <v>89536</v>
      </c>
      <c r="B4060" s="415" t="s">
        <v>12519</v>
      </c>
      <c r="C4060" s="416" t="s">
        <v>5390</v>
      </c>
      <c r="D4060" s="417">
        <v>10.91</v>
      </c>
      <c r="E4060" s="417">
        <v>2.0299999999999998</v>
      </c>
      <c r="F4060" s="417">
        <v>12.94</v>
      </c>
    </row>
    <row r="4061" spans="1:6" ht="30">
      <c r="A4061" s="414">
        <v>89552</v>
      </c>
      <c r="B4061" s="415" t="s">
        <v>12531</v>
      </c>
      <c r="C4061" s="416" t="s">
        <v>5390</v>
      </c>
      <c r="D4061" s="417">
        <v>17.64</v>
      </c>
      <c r="E4061" s="417">
        <v>2.4900000000000002</v>
      </c>
      <c r="F4061" s="417">
        <v>20.13</v>
      </c>
    </row>
    <row r="4062" spans="1:6" ht="30">
      <c r="A4062" s="414">
        <v>89568</v>
      </c>
      <c r="B4062" s="415" t="s">
        <v>12547</v>
      </c>
      <c r="C4062" s="416" t="s">
        <v>5390</v>
      </c>
      <c r="D4062" s="417">
        <v>32.22</v>
      </c>
      <c r="E4062" s="417">
        <v>3</v>
      </c>
      <c r="F4062" s="417">
        <v>35.22</v>
      </c>
    </row>
    <row r="4063" spans="1:6" ht="30">
      <c r="A4063" s="414">
        <v>89594</v>
      </c>
      <c r="B4063" s="415" t="s">
        <v>12567</v>
      </c>
      <c r="C4063" s="416" t="s">
        <v>5390</v>
      </c>
      <c r="D4063" s="417">
        <v>35.480000000000004</v>
      </c>
      <c r="E4063" s="417">
        <v>3.65</v>
      </c>
      <c r="F4063" s="417">
        <v>39.130000000000003</v>
      </c>
    </row>
    <row r="4064" spans="1:6" ht="30">
      <c r="A4064" s="414">
        <v>89609</v>
      </c>
      <c r="B4064" s="415" t="s">
        <v>12575</v>
      </c>
      <c r="C4064" s="416" t="s">
        <v>5390</v>
      </c>
      <c r="D4064" s="417">
        <v>86.53</v>
      </c>
      <c r="E4064" s="417">
        <v>4.32</v>
      </c>
      <c r="F4064" s="417">
        <v>90.85</v>
      </c>
    </row>
    <row r="4065" spans="1:6" ht="30">
      <c r="A4065" s="414">
        <v>89612</v>
      </c>
      <c r="B4065" s="415" t="s">
        <v>12578</v>
      </c>
      <c r="C4065" s="416" t="s">
        <v>5390</v>
      </c>
      <c r="D4065" s="417">
        <v>172.75</v>
      </c>
      <c r="E4065" s="417">
        <v>5.3</v>
      </c>
      <c r="F4065" s="417">
        <v>178.05</v>
      </c>
    </row>
    <row r="4066" spans="1:6" ht="30">
      <c r="A4066" s="414">
        <v>89615</v>
      </c>
      <c r="B4066" s="415" t="s">
        <v>12580</v>
      </c>
      <c r="C4066" s="416" t="s">
        <v>5390</v>
      </c>
      <c r="D4066" s="417">
        <v>204.29999999999998</v>
      </c>
      <c r="E4066" s="417">
        <v>5.96</v>
      </c>
      <c r="F4066" s="417">
        <v>210.26</v>
      </c>
    </row>
    <row r="4067" spans="1:6" ht="30">
      <c r="A4067" s="414">
        <v>89617</v>
      </c>
      <c r="B4067" s="415" t="s">
        <v>12582</v>
      </c>
      <c r="C4067" s="416" t="s">
        <v>5390</v>
      </c>
      <c r="D4067" s="417">
        <v>4.5500000000000007</v>
      </c>
      <c r="E4067" s="417">
        <v>4.09</v>
      </c>
      <c r="F4067" s="417">
        <v>8.64</v>
      </c>
    </row>
    <row r="4068" spans="1:6" ht="30">
      <c r="A4068" s="414">
        <v>89620</v>
      </c>
      <c r="B4068" s="415" t="s">
        <v>12583</v>
      </c>
      <c r="C4068" s="416" t="s">
        <v>5390</v>
      </c>
      <c r="D4068" s="417">
        <v>8.4</v>
      </c>
      <c r="E4068" s="417">
        <v>5.01</v>
      </c>
      <c r="F4068" s="417">
        <v>13.41</v>
      </c>
    </row>
    <row r="4069" spans="1:6" ht="30">
      <c r="A4069" s="414">
        <v>89623</v>
      </c>
      <c r="B4069" s="415" t="s">
        <v>12585</v>
      </c>
      <c r="C4069" s="416" t="s">
        <v>5390</v>
      </c>
      <c r="D4069" s="417">
        <v>15.579999999999998</v>
      </c>
      <c r="E4069" s="417">
        <v>6.07</v>
      </c>
      <c r="F4069" s="417">
        <v>21.65</v>
      </c>
    </row>
    <row r="4070" spans="1:6" ht="30">
      <c r="A4070" s="414">
        <v>89625</v>
      </c>
      <c r="B4070" s="415" t="s">
        <v>12587</v>
      </c>
      <c r="C4070" s="416" t="s">
        <v>5390</v>
      </c>
      <c r="D4070" s="417">
        <v>18.04</v>
      </c>
      <c r="E4070" s="417">
        <v>7.35</v>
      </c>
      <c r="F4070" s="417">
        <v>25.39</v>
      </c>
    </row>
    <row r="4071" spans="1:6" ht="30">
      <c r="A4071" s="414">
        <v>89628</v>
      </c>
      <c r="B4071" s="415" t="s">
        <v>12590</v>
      </c>
      <c r="C4071" s="416" t="s">
        <v>5390</v>
      </c>
      <c r="D4071" s="417">
        <v>44.05</v>
      </c>
      <c r="E4071" s="417">
        <v>8.67</v>
      </c>
      <c r="F4071" s="417">
        <v>52.72</v>
      </c>
    </row>
    <row r="4072" spans="1:6" ht="30">
      <c r="A4072" s="414">
        <v>89629</v>
      </c>
      <c r="B4072" s="415" t="s">
        <v>12591</v>
      </c>
      <c r="C4072" s="416" t="s">
        <v>5390</v>
      </c>
      <c r="D4072" s="417">
        <v>77.62</v>
      </c>
      <c r="E4072" s="417">
        <v>10.66</v>
      </c>
      <c r="F4072" s="417">
        <v>88.28</v>
      </c>
    </row>
    <row r="4073" spans="1:6" ht="30">
      <c r="A4073" s="414">
        <v>89631</v>
      </c>
      <c r="B4073" s="415" t="s">
        <v>12593</v>
      </c>
      <c r="C4073" s="416" t="s">
        <v>5390</v>
      </c>
      <c r="D4073" s="417">
        <v>103.66000000000001</v>
      </c>
      <c r="E4073" s="417">
        <v>11.99</v>
      </c>
      <c r="F4073" s="417">
        <v>115.65</v>
      </c>
    </row>
    <row r="4074" spans="1:6" ht="30">
      <c r="A4074" s="414">
        <v>89622</v>
      </c>
      <c r="B4074" s="415" t="s">
        <v>12584</v>
      </c>
      <c r="C4074" s="416" t="s">
        <v>5390</v>
      </c>
      <c r="D4074" s="417">
        <v>11.21</v>
      </c>
      <c r="E4074" s="417">
        <v>4.54</v>
      </c>
      <c r="F4074" s="417">
        <v>15.75</v>
      </c>
    </row>
    <row r="4075" spans="1:6" ht="30">
      <c r="A4075" s="414">
        <v>89624</v>
      </c>
      <c r="B4075" s="415" t="s">
        <v>12586</v>
      </c>
      <c r="C4075" s="416" t="s">
        <v>5390</v>
      </c>
      <c r="D4075" s="417">
        <v>14.45</v>
      </c>
      <c r="E4075" s="417">
        <v>5.54</v>
      </c>
      <c r="F4075" s="417">
        <v>19.989999999999998</v>
      </c>
    </row>
    <row r="4076" spans="1:6" ht="30">
      <c r="A4076" s="455">
        <v>103975</v>
      </c>
      <c r="B4076" s="456" t="s">
        <v>13101</v>
      </c>
      <c r="C4076" s="457" t="s">
        <v>5390</v>
      </c>
      <c r="D4076" s="458">
        <v>14.529999999999998</v>
      </c>
      <c r="E4076" s="458">
        <v>5.3</v>
      </c>
      <c r="F4076" s="458">
        <v>19.829999999999998</v>
      </c>
    </row>
    <row r="4077" spans="1:6" ht="30">
      <c r="A4077" s="414">
        <v>89627</v>
      </c>
      <c r="B4077" s="415" t="s">
        <v>12589</v>
      </c>
      <c r="C4077" s="416" t="s">
        <v>5390</v>
      </c>
      <c r="D4077" s="417">
        <v>16.66</v>
      </c>
      <c r="E4077" s="417">
        <v>5.71</v>
      </c>
      <c r="F4077" s="417">
        <v>22.37</v>
      </c>
    </row>
    <row r="4078" spans="1:6" ht="30">
      <c r="A4078" s="414">
        <v>103976</v>
      </c>
      <c r="B4078" s="415" t="s">
        <v>13102</v>
      </c>
      <c r="C4078" s="416" t="s">
        <v>5390</v>
      </c>
      <c r="D4078" s="417">
        <v>22.340000000000003</v>
      </c>
      <c r="E4078" s="417">
        <v>6.17</v>
      </c>
      <c r="F4078" s="417">
        <v>28.51</v>
      </c>
    </row>
    <row r="4079" spans="1:6" ht="30">
      <c r="A4079" s="414">
        <v>89626</v>
      </c>
      <c r="B4079" s="415" t="s">
        <v>12588</v>
      </c>
      <c r="C4079" s="416" t="s">
        <v>5390</v>
      </c>
      <c r="D4079" s="417">
        <v>26.56</v>
      </c>
      <c r="E4079" s="417">
        <v>6.7</v>
      </c>
      <c r="F4079" s="417">
        <v>33.26</v>
      </c>
    </row>
    <row r="4080" spans="1:6" ht="30">
      <c r="A4080" s="414">
        <v>89630</v>
      </c>
      <c r="B4080" s="415" t="s">
        <v>12592</v>
      </c>
      <c r="C4080" s="416" t="s">
        <v>5390</v>
      </c>
      <c r="D4080" s="417">
        <v>58.030000000000008</v>
      </c>
      <c r="E4080" s="417">
        <v>9.01</v>
      </c>
      <c r="F4080" s="417">
        <v>67.040000000000006</v>
      </c>
    </row>
    <row r="4081" spans="1:6" ht="30">
      <c r="A4081" s="414">
        <v>89632</v>
      </c>
      <c r="B4081" s="415" t="s">
        <v>12594</v>
      </c>
      <c r="C4081" s="416" t="s">
        <v>5390</v>
      </c>
      <c r="D4081" s="417">
        <v>123.22000000000001</v>
      </c>
      <c r="E4081" s="417">
        <v>10.33</v>
      </c>
      <c r="F4081" s="417">
        <v>133.55000000000001</v>
      </c>
    </row>
    <row r="4082" spans="1:6">
      <c r="A4082" s="409"/>
      <c r="B4082" s="413" t="s">
        <v>11800</v>
      </c>
      <c r="C4082" s="411"/>
      <c r="D4082" s="418"/>
      <c r="E4082" s="418"/>
      <c r="F4082" s="418"/>
    </row>
    <row r="4083" spans="1:6" ht="45">
      <c r="A4083" s="414">
        <v>91784</v>
      </c>
      <c r="B4083" s="415" t="s">
        <v>7750</v>
      </c>
      <c r="C4083" s="416" t="s">
        <v>5421</v>
      </c>
      <c r="D4083" s="417">
        <v>21.909999999999997</v>
      </c>
      <c r="E4083" s="417">
        <v>31.96</v>
      </c>
      <c r="F4083" s="417">
        <v>53.87</v>
      </c>
    </row>
    <row r="4084" spans="1:6" ht="45">
      <c r="A4084" s="414">
        <v>91785</v>
      </c>
      <c r="B4084" s="415" t="s">
        <v>7751</v>
      </c>
      <c r="C4084" s="416" t="s">
        <v>5421</v>
      </c>
      <c r="D4084" s="417">
        <v>21.540000000000003</v>
      </c>
      <c r="E4084" s="417">
        <v>31.13</v>
      </c>
      <c r="F4084" s="417">
        <v>52.67</v>
      </c>
    </row>
    <row r="4085" spans="1:6" ht="45">
      <c r="A4085" s="414">
        <v>91786</v>
      </c>
      <c r="B4085" s="415" t="s">
        <v>7752</v>
      </c>
      <c r="C4085" s="416" t="s">
        <v>5421</v>
      </c>
      <c r="D4085" s="417">
        <v>22.229999999999997</v>
      </c>
      <c r="E4085" s="417">
        <v>13.6</v>
      </c>
      <c r="F4085" s="417">
        <v>35.83</v>
      </c>
    </row>
    <row r="4086" spans="1:6" ht="30">
      <c r="A4086" s="414">
        <v>89355</v>
      </c>
      <c r="B4086" s="415" t="s">
        <v>12283</v>
      </c>
      <c r="C4086" s="416" t="s">
        <v>5421</v>
      </c>
      <c r="D4086" s="417">
        <v>9.18</v>
      </c>
      <c r="E4086" s="417">
        <v>14.25</v>
      </c>
      <c r="F4086" s="417">
        <v>23.43</v>
      </c>
    </row>
    <row r="4087" spans="1:6" ht="30">
      <c r="A4087" s="414">
        <v>89356</v>
      </c>
      <c r="B4087" s="415" t="s">
        <v>12284</v>
      </c>
      <c r="C4087" s="416" t="s">
        <v>5421</v>
      </c>
      <c r="D4087" s="417">
        <v>10.510000000000002</v>
      </c>
      <c r="E4087" s="417">
        <v>16.52</v>
      </c>
      <c r="F4087" s="417">
        <v>27.03</v>
      </c>
    </row>
    <row r="4088" spans="1:6" ht="30">
      <c r="A4088" s="414">
        <v>89357</v>
      </c>
      <c r="B4088" s="415" t="s">
        <v>12285</v>
      </c>
      <c r="C4088" s="416" t="s">
        <v>5421</v>
      </c>
      <c r="D4088" s="417">
        <v>17.260000000000002</v>
      </c>
      <c r="E4088" s="417">
        <v>19.7</v>
      </c>
      <c r="F4088" s="417">
        <v>36.96</v>
      </c>
    </row>
    <row r="4089" spans="1:6" ht="30">
      <c r="A4089" s="455">
        <v>103978</v>
      </c>
      <c r="B4089" s="456" t="s">
        <v>12390</v>
      </c>
      <c r="C4089" s="457" t="s">
        <v>5421</v>
      </c>
      <c r="D4089" s="458">
        <v>19.880000000000003</v>
      </c>
      <c r="E4089" s="458">
        <v>9.7200000000000006</v>
      </c>
      <c r="F4089" s="458">
        <v>29.6</v>
      </c>
    </row>
    <row r="4090" spans="1:6" ht="30">
      <c r="A4090" s="455">
        <v>103979</v>
      </c>
      <c r="B4090" s="456" t="s">
        <v>12391</v>
      </c>
      <c r="C4090" s="457" t="s">
        <v>5421</v>
      </c>
      <c r="D4090" s="458">
        <v>22.11</v>
      </c>
      <c r="E4090" s="458">
        <v>11.63</v>
      </c>
      <c r="F4090" s="458">
        <v>33.74</v>
      </c>
    </row>
    <row r="4091" spans="1:6" ht="30">
      <c r="A4091" s="455">
        <v>103947</v>
      </c>
      <c r="B4091" s="456" t="s">
        <v>13079</v>
      </c>
      <c r="C4091" s="457" t="s">
        <v>5390</v>
      </c>
      <c r="D4091" s="458">
        <v>3.0999999999999996</v>
      </c>
      <c r="E4091" s="458">
        <v>4.12</v>
      </c>
      <c r="F4091" s="458">
        <v>7.22</v>
      </c>
    </row>
    <row r="4092" spans="1:6" ht="30">
      <c r="A4092" s="455">
        <v>103948</v>
      </c>
      <c r="B4092" s="456" t="s">
        <v>13080</v>
      </c>
      <c r="C4092" s="457" t="s">
        <v>5390</v>
      </c>
      <c r="D4092" s="458">
        <v>4.1400000000000006</v>
      </c>
      <c r="E4092" s="458">
        <v>4.84</v>
      </c>
      <c r="F4092" s="458">
        <v>8.98</v>
      </c>
    </row>
    <row r="4093" spans="1:6" ht="30">
      <c r="A4093" s="455">
        <v>103949</v>
      </c>
      <c r="B4093" s="456" t="s">
        <v>13081</v>
      </c>
      <c r="C4093" s="457" t="s">
        <v>5390</v>
      </c>
      <c r="D4093" s="458">
        <v>5.96</v>
      </c>
      <c r="E4093" s="458">
        <v>4.53</v>
      </c>
      <c r="F4093" s="458">
        <v>10.49</v>
      </c>
    </row>
    <row r="4094" spans="1:6" ht="45">
      <c r="A4094" s="414">
        <v>89376</v>
      </c>
      <c r="B4094" s="415" t="s">
        <v>12416</v>
      </c>
      <c r="C4094" s="416" t="s">
        <v>5390</v>
      </c>
      <c r="D4094" s="417">
        <v>2.95</v>
      </c>
      <c r="E4094" s="417">
        <v>3.51</v>
      </c>
      <c r="F4094" s="417">
        <v>6.46</v>
      </c>
    </row>
    <row r="4095" spans="1:6" ht="45">
      <c r="A4095" s="414">
        <v>89383</v>
      </c>
      <c r="B4095" s="415" t="s">
        <v>12422</v>
      </c>
      <c r="C4095" s="416" t="s">
        <v>5390</v>
      </c>
      <c r="D4095" s="417">
        <v>3.4299999999999997</v>
      </c>
      <c r="E4095" s="417">
        <v>4.12</v>
      </c>
      <c r="F4095" s="417">
        <v>7.55</v>
      </c>
    </row>
    <row r="4096" spans="1:6" ht="45">
      <c r="A4096" s="414">
        <v>89391</v>
      </c>
      <c r="B4096" s="415" t="s">
        <v>12429</v>
      </c>
      <c r="C4096" s="416" t="s">
        <v>5390</v>
      </c>
      <c r="D4096" s="417">
        <v>5.09</v>
      </c>
      <c r="E4096" s="417">
        <v>4.83</v>
      </c>
      <c r="F4096" s="417">
        <v>9.92</v>
      </c>
    </row>
    <row r="4097" spans="1:6" ht="30">
      <c r="A4097" s="414">
        <v>89361</v>
      </c>
      <c r="B4097" s="415" t="s">
        <v>12401</v>
      </c>
      <c r="C4097" s="416" t="s">
        <v>5390</v>
      </c>
      <c r="D4097" s="417">
        <v>5.22</v>
      </c>
      <c r="E4097" s="417">
        <v>5.71</v>
      </c>
      <c r="F4097" s="417">
        <v>10.93</v>
      </c>
    </row>
    <row r="4098" spans="1:6" ht="30">
      <c r="A4098" s="414">
        <v>89365</v>
      </c>
      <c r="B4098" s="415" t="s">
        <v>12405</v>
      </c>
      <c r="C4098" s="416" t="s">
        <v>5390</v>
      </c>
      <c r="D4098" s="417">
        <v>6.21</v>
      </c>
      <c r="E4098" s="417">
        <v>6.62</v>
      </c>
      <c r="F4098" s="417">
        <v>12.83</v>
      </c>
    </row>
    <row r="4099" spans="1:6" ht="30">
      <c r="A4099" s="414">
        <v>89370</v>
      </c>
      <c r="B4099" s="415" t="s">
        <v>12410</v>
      </c>
      <c r="C4099" s="416" t="s">
        <v>5390</v>
      </c>
      <c r="D4099" s="417">
        <v>9.34</v>
      </c>
      <c r="E4099" s="417">
        <v>7.88</v>
      </c>
      <c r="F4099" s="417">
        <v>17.22</v>
      </c>
    </row>
    <row r="4100" spans="1:6" ht="30">
      <c r="A4100" s="414">
        <v>89360</v>
      </c>
      <c r="B4100" s="415" t="s">
        <v>12400</v>
      </c>
      <c r="C4100" s="416" t="s">
        <v>5390</v>
      </c>
      <c r="D4100" s="417">
        <v>5.13</v>
      </c>
      <c r="E4100" s="417">
        <v>5.71</v>
      </c>
      <c r="F4100" s="417">
        <v>10.84</v>
      </c>
    </row>
    <row r="4101" spans="1:6" ht="30">
      <c r="A4101" s="414">
        <v>89364</v>
      </c>
      <c r="B4101" s="415" t="s">
        <v>12404</v>
      </c>
      <c r="C4101" s="416" t="s">
        <v>5390</v>
      </c>
      <c r="D4101" s="417">
        <v>6.83</v>
      </c>
      <c r="E4101" s="417">
        <v>6.6</v>
      </c>
      <c r="F4101" s="417">
        <v>13.43</v>
      </c>
    </row>
    <row r="4102" spans="1:6" ht="30">
      <c r="A4102" s="414">
        <v>89369</v>
      </c>
      <c r="B4102" s="415" t="s">
        <v>12409</v>
      </c>
      <c r="C4102" s="416" t="s">
        <v>5390</v>
      </c>
      <c r="D4102" s="417">
        <v>11.580000000000002</v>
      </c>
      <c r="E4102" s="417">
        <v>7.88</v>
      </c>
      <c r="F4102" s="417">
        <v>19.46</v>
      </c>
    </row>
    <row r="4103" spans="1:6" ht="30">
      <c r="A4103" s="414">
        <v>89377</v>
      </c>
      <c r="B4103" s="415" t="s">
        <v>12417</v>
      </c>
      <c r="C4103" s="416" t="s">
        <v>5390</v>
      </c>
      <c r="D4103" s="417">
        <v>7.7</v>
      </c>
      <c r="E4103" s="417">
        <v>3.79</v>
      </c>
      <c r="F4103" s="417">
        <v>11.49</v>
      </c>
    </row>
    <row r="4104" spans="1:6" ht="30">
      <c r="A4104" s="414">
        <v>89384</v>
      </c>
      <c r="B4104" s="415" t="s">
        <v>12423</v>
      </c>
      <c r="C4104" s="416" t="s">
        <v>5390</v>
      </c>
      <c r="D4104" s="417">
        <v>10.25</v>
      </c>
      <c r="E4104" s="417">
        <v>4.4000000000000004</v>
      </c>
      <c r="F4104" s="417">
        <v>14.65</v>
      </c>
    </row>
    <row r="4105" spans="1:6" ht="30">
      <c r="A4105" s="414">
        <v>89392</v>
      </c>
      <c r="B4105" s="415" t="s">
        <v>12430</v>
      </c>
      <c r="C4105" s="416" t="s">
        <v>5390</v>
      </c>
      <c r="D4105" s="417">
        <v>22.020000000000003</v>
      </c>
      <c r="E4105" s="417">
        <v>5.24</v>
      </c>
      <c r="F4105" s="417">
        <v>27.26</v>
      </c>
    </row>
    <row r="4106" spans="1:6" ht="30">
      <c r="A4106" s="414">
        <v>89359</v>
      </c>
      <c r="B4106" s="415" t="s">
        <v>12399</v>
      </c>
      <c r="C4106" s="416" t="s">
        <v>5390</v>
      </c>
      <c r="D4106" s="417">
        <v>4.0200000000000005</v>
      </c>
      <c r="E4106" s="417">
        <v>5.72</v>
      </c>
      <c r="F4106" s="417">
        <v>9.74</v>
      </c>
    </row>
    <row r="4107" spans="1:6" ht="30">
      <c r="A4107" s="414">
        <v>89363</v>
      </c>
      <c r="B4107" s="415" t="s">
        <v>12403</v>
      </c>
      <c r="C4107" s="416" t="s">
        <v>5390</v>
      </c>
      <c r="D4107" s="417">
        <v>5.14</v>
      </c>
      <c r="E4107" s="417">
        <v>6.62</v>
      </c>
      <c r="F4107" s="417">
        <v>11.76</v>
      </c>
    </row>
    <row r="4108" spans="1:6" ht="30">
      <c r="A4108" s="414">
        <v>89368</v>
      </c>
      <c r="B4108" s="415" t="s">
        <v>12408</v>
      </c>
      <c r="C4108" s="416" t="s">
        <v>5390</v>
      </c>
      <c r="D4108" s="417">
        <v>8.98</v>
      </c>
      <c r="E4108" s="417">
        <v>7.88</v>
      </c>
      <c r="F4108" s="417">
        <v>16.86</v>
      </c>
    </row>
    <row r="4109" spans="1:6" ht="30">
      <c r="A4109" s="414">
        <v>89358</v>
      </c>
      <c r="B4109" s="415" t="s">
        <v>12398</v>
      </c>
      <c r="C4109" s="416" t="s">
        <v>5390</v>
      </c>
      <c r="D4109" s="417">
        <v>3.4200000000000008</v>
      </c>
      <c r="E4109" s="417">
        <v>5.72</v>
      </c>
      <c r="F4109" s="417">
        <v>9.14</v>
      </c>
    </row>
    <row r="4110" spans="1:6" ht="30">
      <c r="A4110" s="414">
        <v>89362</v>
      </c>
      <c r="B4110" s="415" t="s">
        <v>12402</v>
      </c>
      <c r="C4110" s="416" t="s">
        <v>5390</v>
      </c>
      <c r="D4110" s="417">
        <v>4.2700000000000005</v>
      </c>
      <c r="E4110" s="417">
        <v>6.62</v>
      </c>
      <c r="F4110" s="417">
        <v>10.89</v>
      </c>
    </row>
    <row r="4111" spans="1:6" ht="30">
      <c r="A4111" s="414">
        <v>89367</v>
      </c>
      <c r="B4111" s="415" t="s">
        <v>12407</v>
      </c>
      <c r="C4111" s="416" t="s">
        <v>5390</v>
      </c>
      <c r="D4111" s="417">
        <v>7.0299999999999994</v>
      </c>
      <c r="E4111" s="417">
        <v>7.9</v>
      </c>
      <c r="F4111" s="417">
        <v>14.93</v>
      </c>
    </row>
    <row r="4112" spans="1:6" ht="30">
      <c r="A4112" s="414">
        <v>89366</v>
      </c>
      <c r="B4112" s="415" t="s">
        <v>12406</v>
      </c>
      <c r="C4112" s="416" t="s">
        <v>5390</v>
      </c>
      <c r="D4112" s="417">
        <v>12.2</v>
      </c>
      <c r="E4112" s="417">
        <v>6.14</v>
      </c>
      <c r="F4112" s="417">
        <v>18.34</v>
      </c>
    </row>
    <row r="4113" spans="1:6" ht="30">
      <c r="A4113" s="414">
        <v>90373</v>
      </c>
      <c r="B4113" s="415" t="s">
        <v>12795</v>
      </c>
      <c r="C4113" s="416" t="s">
        <v>5390</v>
      </c>
      <c r="D4113" s="417">
        <v>9</v>
      </c>
      <c r="E4113" s="417">
        <v>5.7</v>
      </c>
      <c r="F4113" s="417">
        <v>14.7</v>
      </c>
    </row>
    <row r="4114" spans="1:6" ht="30">
      <c r="A4114" s="455">
        <v>103950</v>
      </c>
      <c r="B4114" s="456" t="s">
        <v>13082</v>
      </c>
      <c r="C4114" s="457" t="s">
        <v>5390</v>
      </c>
      <c r="D4114" s="458">
        <v>6.2099999999999991</v>
      </c>
      <c r="E4114" s="458">
        <v>6.15</v>
      </c>
      <c r="F4114" s="458">
        <v>12.36</v>
      </c>
    </row>
    <row r="4115" spans="1:6" ht="30">
      <c r="A4115" s="455">
        <v>103951</v>
      </c>
      <c r="B4115" s="456" t="s">
        <v>13083</v>
      </c>
      <c r="C4115" s="457" t="s">
        <v>5390</v>
      </c>
      <c r="D4115" s="458">
        <v>9.7100000000000009</v>
      </c>
      <c r="E4115" s="458">
        <v>7.23</v>
      </c>
      <c r="F4115" s="458">
        <v>16.940000000000001</v>
      </c>
    </row>
    <row r="4116" spans="1:6" ht="30">
      <c r="A4116" s="414">
        <v>89371</v>
      </c>
      <c r="B4116" s="415" t="s">
        <v>12411</v>
      </c>
      <c r="C4116" s="416" t="s">
        <v>5390</v>
      </c>
      <c r="D4116" s="417">
        <v>2.99</v>
      </c>
      <c r="E4116" s="417">
        <v>3.83</v>
      </c>
      <c r="F4116" s="417">
        <v>6.82</v>
      </c>
    </row>
    <row r="4117" spans="1:6" ht="30">
      <c r="A4117" s="414">
        <v>89378</v>
      </c>
      <c r="B4117" s="415" t="s">
        <v>12418</v>
      </c>
      <c r="C4117" s="416" t="s">
        <v>5390</v>
      </c>
      <c r="D4117" s="417">
        <v>3.6400000000000006</v>
      </c>
      <c r="E4117" s="417">
        <v>4.42</v>
      </c>
      <c r="F4117" s="417">
        <v>8.06</v>
      </c>
    </row>
    <row r="4118" spans="1:6" ht="30">
      <c r="A4118" s="414">
        <v>89386</v>
      </c>
      <c r="B4118" s="415" t="s">
        <v>12425</v>
      </c>
      <c r="C4118" s="416" t="s">
        <v>5390</v>
      </c>
      <c r="D4118" s="417">
        <v>5.6900000000000013</v>
      </c>
      <c r="E4118" s="417">
        <v>5.27</v>
      </c>
      <c r="F4118" s="417">
        <v>10.96</v>
      </c>
    </row>
    <row r="4119" spans="1:6" ht="30">
      <c r="A4119" s="414">
        <v>89372</v>
      </c>
      <c r="B4119" s="415" t="s">
        <v>12412</v>
      </c>
      <c r="C4119" s="416" t="s">
        <v>5390</v>
      </c>
      <c r="D4119" s="417">
        <v>14.090000000000002</v>
      </c>
      <c r="E4119" s="417">
        <v>3.78</v>
      </c>
      <c r="F4119" s="417">
        <v>17.87</v>
      </c>
    </row>
    <row r="4120" spans="1:6" ht="30">
      <c r="A4120" s="414">
        <v>89379</v>
      </c>
      <c r="B4120" s="415" t="s">
        <v>7756</v>
      </c>
      <c r="C4120" s="416" t="s">
        <v>5390</v>
      </c>
      <c r="D4120" s="417">
        <v>16.63</v>
      </c>
      <c r="E4120" s="417">
        <v>4.3899999999999997</v>
      </c>
      <c r="F4120" s="417">
        <v>21.02</v>
      </c>
    </row>
    <row r="4121" spans="1:6" ht="30">
      <c r="A4121" s="414">
        <v>89387</v>
      </c>
      <c r="B4121" s="415" t="s">
        <v>12426</v>
      </c>
      <c r="C4121" s="416" t="s">
        <v>5390</v>
      </c>
      <c r="D4121" s="417">
        <v>28.11</v>
      </c>
      <c r="E4121" s="417">
        <v>5.24</v>
      </c>
      <c r="F4121" s="417">
        <v>33.35</v>
      </c>
    </row>
    <row r="4122" spans="1:6" ht="30">
      <c r="A4122" s="414">
        <v>89979</v>
      </c>
      <c r="B4122" s="415" t="s">
        <v>12793</v>
      </c>
      <c r="C4122" s="416" t="s">
        <v>5390</v>
      </c>
      <c r="D4122" s="417">
        <v>22.64</v>
      </c>
      <c r="E4122" s="417">
        <v>4.8099999999999996</v>
      </c>
      <c r="F4122" s="417">
        <v>27.45</v>
      </c>
    </row>
    <row r="4123" spans="1:6" ht="30">
      <c r="A4123" s="414">
        <v>89373</v>
      </c>
      <c r="B4123" s="415" t="s">
        <v>12413</v>
      </c>
      <c r="C4123" s="416" t="s">
        <v>5390</v>
      </c>
      <c r="D4123" s="417">
        <v>4.0100000000000007</v>
      </c>
      <c r="E4123" s="417">
        <v>4.12</v>
      </c>
      <c r="F4123" s="417">
        <v>8.1300000000000008</v>
      </c>
    </row>
    <row r="4124" spans="1:6" ht="30">
      <c r="A4124" s="414">
        <v>89380</v>
      </c>
      <c r="B4124" s="415" t="s">
        <v>12419</v>
      </c>
      <c r="C4124" s="416" t="s">
        <v>5390</v>
      </c>
      <c r="D4124" s="417">
        <v>6.58</v>
      </c>
      <c r="E4124" s="417">
        <v>4.82</v>
      </c>
      <c r="F4124" s="417">
        <v>11.4</v>
      </c>
    </row>
    <row r="4125" spans="1:6" ht="30">
      <c r="A4125" s="414">
        <v>89374</v>
      </c>
      <c r="B4125" s="415" t="s">
        <v>12414</v>
      </c>
      <c r="C4125" s="416" t="s">
        <v>5390</v>
      </c>
      <c r="D4125" s="417">
        <v>7.8699999999999992</v>
      </c>
      <c r="E4125" s="417">
        <v>3.49</v>
      </c>
      <c r="F4125" s="417">
        <v>11.36</v>
      </c>
    </row>
    <row r="4126" spans="1:6" ht="30">
      <c r="A4126" s="414">
        <v>89381</v>
      </c>
      <c r="B4126" s="415" t="s">
        <v>12420</v>
      </c>
      <c r="C4126" s="416" t="s">
        <v>5390</v>
      </c>
      <c r="D4126" s="417">
        <v>9.83</v>
      </c>
      <c r="E4126" s="417">
        <v>4.0999999999999996</v>
      </c>
      <c r="F4126" s="417">
        <v>13.93</v>
      </c>
    </row>
    <row r="4127" spans="1:6" ht="30">
      <c r="A4127" s="414">
        <v>89385</v>
      </c>
      <c r="B4127" s="415" t="s">
        <v>12424</v>
      </c>
      <c r="C4127" s="416" t="s">
        <v>5390</v>
      </c>
      <c r="D4127" s="417">
        <v>4.1399999999999997</v>
      </c>
      <c r="E4127" s="417">
        <v>4.1100000000000003</v>
      </c>
      <c r="F4127" s="417">
        <v>8.25</v>
      </c>
    </row>
    <row r="4128" spans="1:6" ht="30">
      <c r="A4128" s="414">
        <v>89389</v>
      </c>
      <c r="B4128" s="415" t="s">
        <v>12427</v>
      </c>
      <c r="C4128" s="416" t="s">
        <v>5390</v>
      </c>
      <c r="D4128" s="417">
        <v>8.15</v>
      </c>
      <c r="E4128" s="417">
        <v>4.82</v>
      </c>
      <c r="F4128" s="417">
        <v>12.97</v>
      </c>
    </row>
    <row r="4129" spans="1:6" ht="30">
      <c r="A4129" s="414">
        <v>89397</v>
      </c>
      <c r="B4129" s="415" t="s">
        <v>12435</v>
      </c>
      <c r="C4129" s="416" t="s">
        <v>5390</v>
      </c>
      <c r="D4129" s="417">
        <v>8.68</v>
      </c>
      <c r="E4129" s="417">
        <v>8.18</v>
      </c>
      <c r="F4129" s="417">
        <v>16.86</v>
      </c>
    </row>
    <row r="4130" spans="1:6" ht="30">
      <c r="A4130" s="414">
        <v>89400</v>
      </c>
      <c r="B4130" s="415" t="s">
        <v>12438</v>
      </c>
      <c r="C4130" s="416" t="s">
        <v>5390</v>
      </c>
      <c r="D4130" s="417">
        <v>12.98</v>
      </c>
      <c r="E4130" s="417">
        <v>9.64</v>
      </c>
      <c r="F4130" s="417">
        <v>22.62</v>
      </c>
    </row>
    <row r="4131" spans="1:6" ht="30">
      <c r="A4131" s="414">
        <v>89393</v>
      </c>
      <c r="B4131" s="415" t="s">
        <v>12431</v>
      </c>
      <c r="C4131" s="416" t="s">
        <v>5390</v>
      </c>
      <c r="D4131" s="417">
        <v>5.0599999999999996</v>
      </c>
      <c r="E4131" s="417">
        <v>7.61</v>
      </c>
      <c r="F4131" s="417">
        <v>12.67</v>
      </c>
    </row>
    <row r="4132" spans="1:6" ht="30">
      <c r="A4132" s="414">
        <v>89395</v>
      </c>
      <c r="B4132" s="415" t="s">
        <v>12433</v>
      </c>
      <c r="C4132" s="416" t="s">
        <v>5390</v>
      </c>
      <c r="D4132" s="417">
        <v>6.16</v>
      </c>
      <c r="E4132" s="417">
        <v>8.82</v>
      </c>
      <c r="F4132" s="417">
        <v>14.98</v>
      </c>
    </row>
    <row r="4133" spans="1:6" ht="30">
      <c r="A4133" s="414">
        <v>89398</v>
      </c>
      <c r="B4133" s="415" t="s">
        <v>12436</v>
      </c>
      <c r="C4133" s="416" t="s">
        <v>5390</v>
      </c>
      <c r="D4133" s="417">
        <v>10.29</v>
      </c>
      <c r="E4133" s="417">
        <v>10.52</v>
      </c>
      <c r="F4133" s="417">
        <v>20.81</v>
      </c>
    </row>
    <row r="4134" spans="1:6" ht="30">
      <c r="A4134" s="414">
        <v>89394</v>
      </c>
      <c r="B4134" s="415" t="s">
        <v>12432</v>
      </c>
      <c r="C4134" s="416" t="s">
        <v>5390</v>
      </c>
      <c r="D4134" s="417">
        <v>14</v>
      </c>
      <c r="E4134" s="417">
        <v>6.98</v>
      </c>
      <c r="F4134" s="417">
        <v>20.98</v>
      </c>
    </row>
    <row r="4135" spans="1:6" ht="30">
      <c r="A4135" s="414">
        <v>89396</v>
      </c>
      <c r="B4135" s="415" t="s">
        <v>12434</v>
      </c>
      <c r="C4135" s="416" t="s">
        <v>5390</v>
      </c>
      <c r="D4135" s="417">
        <v>15.42</v>
      </c>
      <c r="E4135" s="417">
        <v>7.58</v>
      </c>
      <c r="F4135" s="417">
        <v>23</v>
      </c>
    </row>
    <row r="4136" spans="1:6" ht="30">
      <c r="A4136" s="414">
        <v>90374</v>
      </c>
      <c r="B4136" s="415" t="s">
        <v>12796</v>
      </c>
      <c r="C4136" s="416" t="s">
        <v>5390</v>
      </c>
      <c r="D4136" s="417">
        <v>16.75</v>
      </c>
      <c r="E4136" s="417">
        <v>8.18</v>
      </c>
      <c r="F4136" s="417">
        <v>24.93</v>
      </c>
    </row>
    <row r="4137" spans="1:6" ht="30">
      <c r="A4137" s="414">
        <v>89399</v>
      </c>
      <c r="B4137" s="415" t="s">
        <v>12437</v>
      </c>
      <c r="C4137" s="416" t="s">
        <v>5390</v>
      </c>
      <c r="D4137" s="417">
        <v>19.270000000000003</v>
      </c>
      <c r="E4137" s="417">
        <v>8.6</v>
      </c>
      <c r="F4137" s="417">
        <v>27.87</v>
      </c>
    </row>
    <row r="4138" spans="1:6" ht="30">
      <c r="A4138" s="414">
        <v>89375</v>
      </c>
      <c r="B4138" s="415" t="s">
        <v>12415</v>
      </c>
      <c r="C4138" s="416" t="s">
        <v>5390</v>
      </c>
      <c r="D4138" s="417">
        <v>9.61</v>
      </c>
      <c r="E4138" s="417">
        <v>3.79</v>
      </c>
      <c r="F4138" s="417">
        <v>13.4</v>
      </c>
    </row>
    <row r="4139" spans="1:6" ht="30">
      <c r="A4139" s="414">
        <v>89382</v>
      </c>
      <c r="B4139" s="415" t="s">
        <v>12421</v>
      </c>
      <c r="C4139" s="416" t="s">
        <v>5390</v>
      </c>
      <c r="D4139" s="417">
        <v>11.73</v>
      </c>
      <c r="E4139" s="417">
        <v>4.3899999999999997</v>
      </c>
      <c r="F4139" s="417">
        <v>16.12</v>
      </c>
    </row>
    <row r="4140" spans="1:6" ht="30">
      <c r="A4140" s="414">
        <v>89390</v>
      </c>
      <c r="B4140" s="415" t="s">
        <v>12428</v>
      </c>
      <c r="C4140" s="416" t="s">
        <v>5390</v>
      </c>
      <c r="D4140" s="417">
        <v>18.600000000000001</v>
      </c>
      <c r="E4140" s="417">
        <v>5.24</v>
      </c>
      <c r="F4140" s="417">
        <v>23.84</v>
      </c>
    </row>
    <row r="4141" spans="1:6">
      <c r="A4141" s="409"/>
      <c r="B4141" s="413" t="s">
        <v>11801</v>
      </c>
      <c r="C4141" s="427"/>
      <c r="D4141" s="428"/>
      <c r="E4141" s="428"/>
      <c r="F4141" s="428"/>
    </row>
    <row r="4142" spans="1:6" ht="45">
      <c r="A4142" s="414">
        <v>91784</v>
      </c>
      <c r="B4142" s="415" t="s">
        <v>7750</v>
      </c>
      <c r="C4142" s="416" t="s">
        <v>5421</v>
      </c>
      <c r="D4142" s="417">
        <v>21.909999999999997</v>
      </c>
      <c r="E4142" s="417">
        <v>31.96</v>
      </c>
      <c r="F4142" s="417">
        <v>53.87</v>
      </c>
    </row>
    <row r="4143" spans="1:6" ht="45">
      <c r="A4143" s="414">
        <v>91785</v>
      </c>
      <c r="B4143" s="415" t="s">
        <v>7751</v>
      </c>
      <c r="C4143" s="416" t="s">
        <v>5421</v>
      </c>
      <c r="D4143" s="417">
        <v>21.540000000000003</v>
      </c>
      <c r="E4143" s="417">
        <v>31.13</v>
      </c>
      <c r="F4143" s="417">
        <v>52.67</v>
      </c>
    </row>
    <row r="4144" spans="1:6" ht="45">
      <c r="A4144" s="414">
        <v>91786</v>
      </c>
      <c r="B4144" s="415" t="s">
        <v>7752</v>
      </c>
      <c r="C4144" s="416" t="s">
        <v>5421</v>
      </c>
      <c r="D4144" s="417">
        <v>22.229999999999997</v>
      </c>
      <c r="E4144" s="417">
        <v>13.6</v>
      </c>
      <c r="F4144" s="417">
        <v>35.83</v>
      </c>
    </row>
    <row r="4145" spans="1:6" ht="30">
      <c r="A4145" s="414">
        <v>89401</v>
      </c>
      <c r="B4145" s="415" t="s">
        <v>12286</v>
      </c>
      <c r="C4145" s="416" t="s">
        <v>5421</v>
      </c>
      <c r="D4145" s="417">
        <v>6.3299999999999992</v>
      </c>
      <c r="E4145" s="417">
        <v>5.96</v>
      </c>
      <c r="F4145" s="417">
        <v>12.29</v>
      </c>
    </row>
    <row r="4146" spans="1:6" ht="30">
      <c r="A4146" s="414">
        <v>89402</v>
      </c>
      <c r="B4146" s="415" t="s">
        <v>12287</v>
      </c>
      <c r="C4146" s="416" t="s">
        <v>5421</v>
      </c>
      <c r="D4146" s="417">
        <v>7.2500000000000009</v>
      </c>
      <c r="E4146" s="417">
        <v>6.88</v>
      </c>
      <c r="F4146" s="417">
        <v>14.13</v>
      </c>
    </row>
    <row r="4147" spans="1:6" ht="30">
      <c r="A4147" s="414">
        <v>89403</v>
      </c>
      <c r="B4147" s="415" t="s">
        <v>12288</v>
      </c>
      <c r="C4147" s="416" t="s">
        <v>5421</v>
      </c>
      <c r="D4147" s="417">
        <v>13.370000000000001</v>
      </c>
      <c r="E4147" s="417">
        <v>8.1999999999999993</v>
      </c>
      <c r="F4147" s="417">
        <v>21.57</v>
      </c>
    </row>
    <row r="4148" spans="1:6" ht="30">
      <c r="A4148" s="455">
        <v>103993</v>
      </c>
      <c r="B4148" s="456" t="s">
        <v>13116</v>
      </c>
      <c r="C4148" s="457" t="s">
        <v>5390</v>
      </c>
      <c r="D4148" s="458">
        <v>5.98</v>
      </c>
      <c r="E4148" s="458">
        <v>5.15</v>
      </c>
      <c r="F4148" s="458">
        <v>11.13</v>
      </c>
    </row>
    <row r="4149" spans="1:6" ht="30">
      <c r="A4149" s="455">
        <v>103952</v>
      </c>
      <c r="B4149" s="456" t="s">
        <v>13084</v>
      </c>
      <c r="C4149" s="457" t="s">
        <v>5390</v>
      </c>
      <c r="D4149" s="458">
        <v>2.94</v>
      </c>
      <c r="E4149" s="458">
        <v>3.69</v>
      </c>
      <c r="F4149" s="458">
        <v>6.63</v>
      </c>
    </row>
    <row r="4150" spans="1:6" ht="30">
      <c r="A4150" s="455">
        <v>103953</v>
      </c>
      <c r="B4150" s="456" t="s">
        <v>13085</v>
      </c>
      <c r="C4150" s="457" t="s">
        <v>5390</v>
      </c>
      <c r="D4150" s="458">
        <v>3.9599999999999991</v>
      </c>
      <c r="E4150" s="458">
        <v>4.33</v>
      </c>
      <c r="F4150" s="458">
        <v>8.2899999999999991</v>
      </c>
    </row>
    <row r="4151" spans="1:6" ht="30">
      <c r="A4151" s="455">
        <v>104009</v>
      </c>
      <c r="B4151" s="456" t="s">
        <v>13132</v>
      </c>
      <c r="C4151" s="457" t="s">
        <v>5390</v>
      </c>
      <c r="D4151" s="458">
        <v>8.83</v>
      </c>
      <c r="E4151" s="458">
        <v>6.1</v>
      </c>
      <c r="F4151" s="458">
        <v>14.93</v>
      </c>
    </row>
    <row r="4152" spans="1:6" ht="30">
      <c r="A4152" s="455">
        <v>103954</v>
      </c>
      <c r="B4152" s="456" t="s">
        <v>13086</v>
      </c>
      <c r="C4152" s="457" t="s">
        <v>5390</v>
      </c>
      <c r="D4152" s="458">
        <v>5.8</v>
      </c>
      <c r="E4152" s="458">
        <v>4.05</v>
      </c>
      <c r="F4152" s="458">
        <v>9.85</v>
      </c>
    </row>
    <row r="4153" spans="1:6" ht="30">
      <c r="A4153" s="455">
        <v>104014</v>
      </c>
      <c r="B4153" s="456" t="s">
        <v>13135</v>
      </c>
      <c r="C4153" s="457" t="s">
        <v>5390</v>
      </c>
      <c r="D4153" s="458">
        <v>7.3900000000000006</v>
      </c>
      <c r="E4153" s="458">
        <v>4.74</v>
      </c>
      <c r="F4153" s="458">
        <v>12.13</v>
      </c>
    </row>
    <row r="4154" spans="1:6" ht="30">
      <c r="A4154" s="455">
        <v>103999</v>
      </c>
      <c r="B4154" s="456" t="s">
        <v>13122</v>
      </c>
      <c r="C4154" s="457" t="s">
        <v>5390</v>
      </c>
      <c r="D4154" s="458">
        <v>8.7600000000000016</v>
      </c>
      <c r="E4154" s="458">
        <v>5.3</v>
      </c>
      <c r="F4154" s="458">
        <v>14.06</v>
      </c>
    </row>
    <row r="4155" spans="1:6" ht="30">
      <c r="A4155" s="455">
        <v>104003</v>
      </c>
      <c r="B4155" s="456" t="s">
        <v>13126</v>
      </c>
      <c r="C4155" s="457" t="s">
        <v>5390</v>
      </c>
      <c r="D4155" s="458">
        <v>10.770000000000001</v>
      </c>
      <c r="E4155" s="458">
        <v>5.67</v>
      </c>
      <c r="F4155" s="458">
        <v>16.440000000000001</v>
      </c>
    </row>
    <row r="4156" spans="1:6" ht="30">
      <c r="A4156" s="414">
        <v>89423</v>
      </c>
      <c r="B4156" s="415" t="s">
        <v>12456</v>
      </c>
      <c r="C4156" s="416" t="s">
        <v>5390</v>
      </c>
      <c r="D4156" s="417">
        <v>7.5600000000000005</v>
      </c>
      <c r="E4156" s="417">
        <v>3.4</v>
      </c>
      <c r="F4156" s="417">
        <v>10.96</v>
      </c>
    </row>
    <row r="4157" spans="1:6" ht="30">
      <c r="A4157" s="414">
        <v>89430</v>
      </c>
      <c r="B4157" s="415" t="s">
        <v>12463</v>
      </c>
      <c r="C4157" s="416" t="s">
        <v>5390</v>
      </c>
      <c r="D4157" s="417">
        <v>10.1</v>
      </c>
      <c r="E4157" s="417">
        <v>3.93</v>
      </c>
      <c r="F4157" s="417">
        <v>14.03</v>
      </c>
    </row>
    <row r="4158" spans="1:6" ht="30">
      <c r="A4158" s="414">
        <v>89437</v>
      </c>
      <c r="B4158" s="415" t="s">
        <v>12470</v>
      </c>
      <c r="C4158" s="416" t="s">
        <v>5390</v>
      </c>
      <c r="D4158" s="417">
        <v>21.830000000000002</v>
      </c>
      <c r="E4158" s="417">
        <v>4.68</v>
      </c>
      <c r="F4158" s="417">
        <v>26.51</v>
      </c>
    </row>
    <row r="4159" spans="1:6" ht="30">
      <c r="A4159" s="414">
        <v>95237</v>
      </c>
      <c r="B4159" s="415" t="s">
        <v>12925</v>
      </c>
      <c r="C4159" s="416" t="s">
        <v>5390</v>
      </c>
      <c r="D4159" s="417">
        <v>22.46</v>
      </c>
      <c r="E4159" s="417">
        <v>4.3</v>
      </c>
      <c r="F4159" s="417">
        <v>26.76</v>
      </c>
    </row>
    <row r="4160" spans="1:6" ht="45">
      <c r="A4160" s="414">
        <v>89429</v>
      </c>
      <c r="B4160" s="415" t="s">
        <v>12462</v>
      </c>
      <c r="C4160" s="416" t="s">
        <v>5390</v>
      </c>
      <c r="D4160" s="417">
        <v>3.27</v>
      </c>
      <c r="E4160" s="417">
        <v>3.69</v>
      </c>
      <c r="F4160" s="417">
        <v>6.96</v>
      </c>
    </row>
    <row r="4161" spans="1:6" ht="45">
      <c r="A4161" s="414">
        <v>89436</v>
      </c>
      <c r="B4161" s="415" t="s">
        <v>12469</v>
      </c>
      <c r="C4161" s="416" t="s">
        <v>5390</v>
      </c>
      <c r="D4161" s="417">
        <v>4.91</v>
      </c>
      <c r="E4161" s="417">
        <v>4.32</v>
      </c>
      <c r="F4161" s="417">
        <v>9.23</v>
      </c>
    </row>
    <row r="4162" spans="1:6" ht="45">
      <c r="A4162" s="455">
        <v>103992</v>
      </c>
      <c r="B4162" s="456" t="s">
        <v>13115</v>
      </c>
      <c r="C4162" s="457" t="s">
        <v>5390</v>
      </c>
      <c r="D4162" s="458">
        <v>7.7799999999999994</v>
      </c>
      <c r="E4162" s="458">
        <v>5.15</v>
      </c>
      <c r="F4162" s="458">
        <v>12.93</v>
      </c>
    </row>
    <row r="4163" spans="1:6" ht="45">
      <c r="A4163" s="455">
        <v>103994</v>
      </c>
      <c r="B4163" s="456" t="s">
        <v>13117</v>
      </c>
      <c r="C4163" s="457" t="s">
        <v>5390</v>
      </c>
      <c r="D4163" s="458">
        <v>10.82</v>
      </c>
      <c r="E4163" s="458">
        <v>5.0199999999999996</v>
      </c>
      <c r="F4163" s="458">
        <v>15.84</v>
      </c>
    </row>
    <row r="4164" spans="1:6" ht="45">
      <c r="A4164" s="455">
        <v>104001</v>
      </c>
      <c r="B4164" s="456" t="s">
        <v>13124</v>
      </c>
      <c r="C4164" s="457" t="s">
        <v>5390</v>
      </c>
      <c r="D4164" s="458">
        <v>9.64</v>
      </c>
      <c r="E4164" s="458">
        <v>5.84</v>
      </c>
      <c r="F4164" s="458">
        <v>15.48</v>
      </c>
    </row>
    <row r="4165" spans="1:6" ht="45">
      <c r="A4165" s="455">
        <v>104002</v>
      </c>
      <c r="B4165" s="456" t="s">
        <v>13125</v>
      </c>
      <c r="C4165" s="457" t="s">
        <v>5390</v>
      </c>
      <c r="D4165" s="458">
        <v>13.819999999999999</v>
      </c>
      <c r="E4165" s="458">
        <v>5.67</v>
      </c>
      <c r="F4165" s="458">
        <v>19.489999999999998</v>
      </c>
    </row>
    <row r="4166" spans="1:6" ht="30">
      <c r="A4166" s="414">
        <v>89405</v>
      </c>
      <c r="B4166" s="415" t="s">
        <v>12440</v>
      </c>
      <c r="C4166" s="416" t="s">
        <v>5390</v>
      </c>
      <c r="D4166" s="417">
        <v>3.8199999999999994</v>
      </c>
      <c r="E4166" s="417">
        <v>5.12</v>
      </c>
      <c r="F4166" s="417">
        <v>8.94</v>
      </c>
    </row>
    <row r="4167" spans="1:6" ht="30">
      <c r="A4167" s="414">
        <v>89409</v>
      </c>
      <c r="B4167" s="415" t="s">
        <v>12444</v>
      </c>
      <c r="C4167" s="416" t="s">
        <v>5390</v>
      </c>
      <c r="D4167" s="417">
        <v>4.8899999999999997</v>
      </c>
      <c r="E4167" s="417">
        <v>5.94</v>
      </c>
      <c r="F4167" s="417">
        <v>10.83</v>
      </c>
    </row>
    <row r="4168" spans="1:6" ht="30">
      <c r="A4168" s="414">
        <v>89414</v>
      </c>
      <c r="B4168" s="415" t="s">
        <v>12449</v>
      </c>
      <c r="C4168" s="416" t="s">
        <v>5390</v>
      </c>
      <c r="D4168" s="417">
        <v>8.6999999999999993</v>
      </c>
      <c r="E4168" s="417">
        <v>7.04</v>
      </c>
      <c r="F4168" s="417">
        <v>15.74</v>
      </c>
    </row>
    <row r="4169" spans="1:6" ht="30">
      <c r="A4169" s="455">
        <v>103981</v>
      </c>
      <c r="B4169" s="456" t="s">
        <v>13105</v>
      </c>
      <c r="C4169" s="457" t="s">
        <v>5390</v>
      </c>
      <c r="D4169" s="458">
        <v>11.620000000000001</v>
      </c>
      <c r="E4169" s="458">
        <v>8.34</v>
      </c>
      <c r="F4169" s="458">
        <v>19.96</v>
      </c>
    </row>
    <row r="4170" spans="1:6" ht="30">
      <c r="A4170" s="455">
        <v>103985</v>
      </c>
      <c r="B4170" s="456" t="s">
        <v>13109</v>
      </c>
      <c r="C4170" s="457" t="s">
        <v>5390</v>
      </c>
      <c r="D4170" s="458">
        <v>14.95</v>
      </c>
      <c r="E4170" s="458">
        <v>9.9600000000000009</v>
      </c>
      <c r="F4170" s="458">
        <v>24.91</v>
      </c>
    </row>
    <row r="4171" spans="1:6" ht="30">
      <c r="A4171" s="414">
        <v>89404</v>
      </c>
      <c r="B4171" s="415" t="s">
        <v>12439</v>
      </c>
      <c r="C4171" s="416" t="s">
        <v>5390</v>
      </c>
      <c r="D4171" s="417">
        <v>3.2199999999999998</v>
      </c>
      <c r="E4171" s="417">
        <v>5.12</v>
      </c>
      <c r="F4171" s="417">
        <v>8.34</v>
      </c>
    </row>
    <row r="4172" spans="1:6" ht="30">
      <c r="A4172" s="414">
        <v>89408</v>
      </c>
      <c r="B4172" s="415" t="s">
        <v>12443</v>
      </c>
      <c r="C4172" s="416" t="s">
        <v>5390</v>
      </c>
      <c r="D4172" s="417">
        <v>4.0200000000000005</v>
      </c>
      <c r="E4172" s="417">
        <v>5.94</v>
      </c>
      <c r="F4172" s="417">
        <v>9.9600000000000009</v>
      </c>
    </row>
    <row r="4173" spans="1:6" ht="30">
      <c r="A4173" s="414">
        <v>89413</v>
      </c>
      <c r="B4173" s="415" t="s">
        <v>12448</v>
      </c>
      <c r="C4173" s="416" t="s">
        <v>5390</v>
      </c>
      <c r="D4173" s="417">
        <v>6.7500000000000009</v>
      </c>
      <c r="E4173" s="417">
        <v>7.06</v>
      </c>
      <c r="F4173" s="417">
        <v>13.81</v>
      </c>
    </row>
    <row r="4174" spans="1:6" ht="30">
      <c r="A4174" s="455">
        <v>103980</v>
      </c>
      <c r="B4174" s="456" t="s">
        <v>13104</v>
      </c>
      <c r="C4174" s="457" t="s">
        <v>5390</v>
      </c>
      <c r="D4174" s="458">
        <v>11.559999999999999</v>
      </c>
      <c r="E4174" s="458">
        <v>8.34</v>
      </c>
      <c r="F4174" s="458">
        <v>19.899999999999999</v>
      </c>
    </row>
    <row r="4175" spans="1:6" ht="30">
      <c r="A4175" s="455">
        <v>103984</v>
      </c>
      <c r="B4175" s="456" t="s">
        <v>13108</v>
      </c>
      <c r="C4175" s="457" t="s">
        <v>5390</v>
      </c>
      <c r="D4175" s="458">
        <v>12.13</v>
      </c>
      <c r="E4175" s="458">
        <v>9.9700000000000006</v>
      </c>
      <c r="F4175" s="458">
        <v>22.1</v>
      </c>
    </row>
    <row r="4176" spans="1:6" ht="30">
      <c r="A4176" s="414">
        <v>89412</v>
      </c>
      <c r="B4176" s="415" t="s">
        <v>12447</v>
      </c>
      <c r="C4176" s="416" t="s">
        <v>5390</v>
      </c>
      <c r="D4176" s="417">
        <v>5.620000000000001</v>
      </c>
      <c r="E4176" s="417">
        <v>5.51</v>
      </c>
      <c r="F4176" s="417">
        <v>11.13</v>
      </c>
    </row>
    <row r="4177" spans="1:6" ht="30">
      <c r="A4177" s="455">
        <v>103955</v>
      </c>
      <c r="B4177" s="456" t="s">
        <v>13087</v>
      </c>
      <c r="C4177" s="457" t="s">
        <v>5390</v>
      </c>
      <c r="D4177" s="458">
        <v>5.9700000000000006</v>
      </c>
      <c r="E4177" s="458">
        <v>5.51</v>
      </c>
      <c r="F4177" s="458">
        <v>11.48</v>
      </c>
    </row>
    <row r="4178" spans="1:6" ht="30">
      <c r="A4178" s="455">
        <v>103956</v>
      </c>
      <c r="B4178" s="456" t="s">
        <v>13088</v>
      </c>
      <c r="C4178" s="457" t="s">
        <v>5390</v>
      </c>
      <c r="D4178" s="458">
        <v>9.4400000000000013</v>
      </c>
      <c r="E4178" s="458">
        <v>6.47</v>
      </c>
      <c r="F4178" s="458">
        <v>15.91</v>
      </c>
    </row>
    <row r="4179" spans="1:6" ht="30">
      <c r="A4179" s="414">
        <v>89407</v>
      </c>
      <c r="B4179" s="415" t="s">
        <v>12442</v>
      </c>
      <c r="C4179" s="416" t="s">
        <v>5390</v>
      </c>
      <c r="D4179" s="417">
        <v>5.0200000000000005</v>
      </c>
      <c r="E4179" s="417">
        <v>5.1100000000000003</v>
      </c>
      <c r="F4179" s="417">
        <v>10.130000000000001</v>
      </c>
    </row>
    <row r="4180" spans="1:6" ht="30">
      <c r="A4180" s="414">
        <v>89411</v>
      </c>
      <c r="B4180" s="415" t="s">
        <v>12446</v>
      </c>
      <c r="C4180" s="416" t="s">
        <v>5390</v>
      </c>
      <c r="D4180" s="417">
        <v>5.98</v>
      </c>
      <c r="E4180" s="417">
        <v>5.92</v>
      </c>
      <c r="F4180" s="417">
        <v>11.9</v>
      </c>
    </row>
    <row r="4181" spans="1:6" ht="30">
      <c r="A4181" s="414">
        <v>89416</v>
      </c>
      <c r="B4181" s="415" t="s">
        <v>12451</v>
      </c>
      <c r="C4181" s="416" t="s">
        <v>5390</v>
      </c>
      <c r="D4181" s="417">
        <v>9.0600000000000023</v>
      </c>
      <c r="E4181" s="417">
        <v>7.04</v>
      </c>
      <c r="F4181" s="417">
        <v>16.100000000000001</v>
      </c>
    </row>
    <row r="4182" spans="1:6" ht="30">
      <c r="A4182" s="455">
        <v>103983</v>
      </c>
      <c r="B4182" s="456" t="s">
        <v>13107</v>
      </c>
      <c r="C4182" s="457" t="s">
        <v>5390</v>
      </c>
      <c r="D4182" s="458">
        <v>11.010000000000002</v>
      </c>
      <c r="E4182" s="458">
        <v>8.34</v>
      </c>
      <c r="F4182" s="458">
        <v>19.350000000000001</v>
      </c>
    </row>
    <row r="4183" spans="1:6" ht="30">
      <c r="A4183" s="455">
        <v>103987</v>
      </c>
      <c r="B4183" s="456" t="s">
        <v>13111</v>
      </c>
      <c r="C4183" s="457" t="s">
        <v>5390</v>
      </c>
      <c r="D4183" s="458">
        <v>16.96</v>
      </c>
      <c r="E4183" s="458">
        <v>9.9600000000000009</v>
      </c>
      <c r="F4183" s="458">
        <v>26.92</v>
      </c>
    </row>
    <row r="4184" spans="1:6" ht="30">
      <c r="A4184" s="414">
        <v>89406</v>
      </c>
      <c r="B4184" s="415" t="s">
        <v>12441</v>
      </c>
      <c r="C4184" s="416" t="s">
        <v>5390</v>
      </c>
      <c r="D4184" s="417">
        <v>4.9299999999999988</v>
      </c>
      <c r="E4184" s="417">
        <v>5.1100000000000003</v>
      </c>
      <c r="F4184" s="417">
        <v>10.039999999999999</v>
      </c>
    </row>
    <row r="4185" spans="1:6" ht="30">
      <c r="A4185" s="414">
        <v>89410</v>
      </c>
      <c r="B4185" s="415" t="s">
        <v>12445</v>
      </c>
      <c r="C4185" s="416" t="s">
        <v>5390</v>
      </c>
      <c r="D4185" s="417">
        <v>6.58</v>
      </c>
      <c r="E4185" s="417">
        <v>5.92</v>
      </c>
      <c r="F4185" s="417">
        <v>12.5</v>
      </c>
    </row>
    <row r="4186" spans="1:6" ht="30">
      <c r="A4186" s="414">
        <v>89415</v>
      </c>
      <c r="B4186" s="415" t="s">
        <v>12450</v>
      </c>
      <c r="C4186" s="416" t="s">
        <v>5390</v>
      </c>
      <c r="D4186" s="417">
        <v>11.3</v>
      </c>
      <c r="E4186" s="417">
        <v>7.04</v>
      </c>
      <c r="F4186" s="417">
        <v>18.34</v>
      </c>
    </row>
    <row r="4187" spans="1:6" ht="30">
      <c r="A4187" s="455">
        <v>103982</v>
      </c>
      <c r="B4187" s="456" t="s">
        <v>13106</v>
      </c>
      <c r="C4187" s="457" t="s">
        <v>5390</v>
      </c>
      <c r="D4187" s="458">
        <v>18.450000000000003</v>
      </c>
      <c r="E4187" s="458">
        <v>8.33</v>
      </c>
      <c r="F4187" s="458">
        <v>26.78</v>
      </c>
    </row>
    <row r="4188" spans="1:6" ht="30">
      <c r="A4188" s="455">
        <v>103986</v>
      </c>
      <c r="B4188" s="456" t="s">
        <v>13110</v>
      </c>
      <c r="C4188" s="457" t="s">
        <v>5390</v>
      </c>
      <c r="D4188" s="458">
        <v>21.2</v>
      </c>
      <c r="E4188" s="458">
        <v>9.9600000000000009</v>
      </c>
      <c r="F4188" s="458">
        <v>31.16</v>
      </c>
    </row>
    <row r="4189" spans="1:6" ht="30">
      <c r="A4189" s="414">
        <v>89417</v>
      </c>
      <c r="B4189" s="415" t="s">
        <v>12452</v>
      </c>
      <c r="C4189" s="416" t="s">
        <v>5390</v>
      </c>
      <c r="D4189" s="417">
        <v>2.86</v>
      </c>
      <c r="E4189" s="417">
        <v>3.43</v>
      </c>
      <c r="F4189" s="417">
        <v>6.29</v>
      </c>
    </row>
    <row r="4190" spans="1:6" ht="30">
      <c r="A4190" s="414">
        <v>89424</v>
      </c>
      <c r="B4190" s="415" t="s">
        <v>12457</v>
      </c>
      <c r="C4190" s="416" t="s">
        <v>5390</v>
      </c>
      <c r="D4190" s="417">
        <v>3.4800000000000004</v>
      </c>
      <c r="E4190" s="417">
        <v>3.96</v>
      </c>
      <c r="F4190" s="417">
        <v>7.44</v>
      </c>
    </row>
    <row r="4191" spans="1:6" ht="30">
      <c r="A4191" s="414">
        <v>89431</v>
      </c>
      <c r="B4191" s="415" t="s">
        <v>12464</v>
      </c>
      <c r="C4191" s="416" t="s">
        <v>5390</v>
      </c>
      <c r="D4191" s="417">
        <v>5.5000000000000009</v>
      </c>
      <c r="E4191" s="417">
        <v>4.71</v>
      </c>
      <c r="F4191" s="417">
        <v>10.210000000000001</v>
      </c>
    </row>
    <row r="4192" spans="1:6" ht="30">
      <c r="A4192" s="455">
        <v>103988</v>
      </c>
      <c r="B4192" s="456" t="s">
        <v>13112</v>
      </c>
      <c r="C4192" s="457" t="s">
        <v>5390</v>
      </c>
      <c r="D4192" s="458">
        <v>8.77</v>
      </c>
      <c r="E4192" s="458">
        <v>5.56</v>
      </c>
      <c r="F4192" s="458">
        <v>14.33</v>
      </c>
    </row>
    <row r="4193" spans="1:6" ht="30">
      <c r="A4193" s="455">
        <v>103995</v>
      </c>
      <c r="B4193" s="456" t="s">
        <v>13118</v>
      </c>
      <c r="C4193" s="457" t="s">
        <v>5390</v>
      </c>
      <c r="D4193" s="458">
        <v>10.329999999999998</v>
      </c>
      <c r="E4193" s="458">
        <v>6.64</v>
      </c>
      <c r="F4193" s="458">
        <v>16.97</v>
      </c>
    </row>
    <row r="4194" spans="1:6" ht="30">
      <c r="A4194" s="414">
        <v>89418</v>
      </c>
      <c r="B4194" s="415" t="s">
        <v>12453</v>
      </c>
      <c r="C4194" s="416" t="s">
        <v>5390</v>
      </c>
      <c r="D4194" s="417">
        <v>13.96</v>
      </c>
      <c r="E4194" s="417">
        <v>3.38</v>
      </c>
      <c r="F4194" s="417">
        <v>17.34</v>
      </c>
    </row>
    <row r="4195" spans="1:6" ht="30">
      <c r="A4195" s="414">
        <v>89425</v>
      </c>
      <c r="B4195" s="415" t="s">
        <v>12458</v>
      </c>
      <c r="C4195" s="416" t="s">
        <v>5390</v>
      </c>
      <c r="D4195" s="417">
        <v>16.47</v>
      </c>
      <c r="E4195" s="417">
        <v>3.93</v>
      </c>
      <c r="F4195" s="417">
        <v>20.399999999999999</v>
      </c>
    </row>
    <row r="4196" spans="1:6" ht="30">
      <c r="A4196" s="414">
        <v>89432</v>
      </c>
      <c r="B4196" s="415" t="s">
        <v>12465</v>
      </c>
      <c r="C4196" s="416" t="s">
        <v>5390</v>
      </c>
      <c r="D4196" s="417">
        <v>27.92</v>
      </c>
      <c r="E4196" s="417">
        <v>4.68</v>
      </c>
      <c r="F4196" s="417">
        <v>32.6</v>
      </c>
    </row>
    <row r="4197" spans="1:6" ht="30">
      <c r="A4197" s="455">
        <v>104159</v>
      </c>
      <c r="B4197" s="456" t="s">
        <v>13150</v>
      </c>
      <c r="C4197" s="457" t="s">
        <v>5390</v>
      </c>
      <c r="D4197" s="458">
        <v>35.86</v>
      </c>
      <c r="E4197" s="458">
        <v>5.54</v>
      </c>
      <c r="F4197" s="458">
        <v>41.4</v>
      </c>
    </row>
    <row r="4198" spans="1:6" ht="30">
      <c r="A4198" s="455">
        <v>103996</v>
      </c>
      <c r="B4198" s="456" t="s">
        <v>13119</v>
      </c>
      <c r="C4198" s="457" t="s">
        <v>5390</v>
      </c>
      <c r="D4198" s="458">
        <v>37.549999999999997</v>
      </c>
      <c r="E4198" s="458">
        <v>6.63</v>
      </c>
      <c r="F4198" s="458">
        <v>44.18</v>
      </c>
    </row>
    <row r="4199" spans="1:6" ht="30">
      <c r="A4199" s="414">
        <v>89419</v>
      </c>
      <c r="B4199" s="415" t="s">
        <v>12454</v>
      </c>
      <c r="C4199" s="416" t="s">
        <v>5390</v>
      </c>
      <c r="D4199" s="417">
        <v>3.87</v>
      </c>
      <c r="E4199" s="417">
        <v>3.67</v>
      </c>
      <c r="F4199" s="417">
        <v>7.54</v>
      </c>
    </row>
    <row r="4200" spans="1:6" ht="30">
      <c r="A4200" s="414">
        <v>89426</v>
      </c>
      <c r="B4200" s="415" t="s">
        <v>12459</v>
      </c>
      <c r="C4200" s="416" t="s">
        <v>5390</v>
      </c>
      <c r="D4200" s="417">
        <v>6.3900000000000006</v>
      </c>
      <c r="E4200" s="417">
        <v>4.32</v>
      </c>
      <c r="F4200" s="417">
        <v>10.71</v>
      </c>
    </row>
    <row r="4201" spans="1:6" ht="30">
      <c r="A4201" s="414">
        <v>89433</v>
      </c>
      <c r="B4201" s="415" t="s">
        <v>12466</v>
      </c>
      <c r="C4201" s="416" t="s">
        <v>5390</v>
      </c>
      <c r="D4201" s="417">
        <v>9.5800000000000018</v>
      </c>
      <c r="E4201" s="417">
        <v>5.14</v>
      </c>
      <c r="F4201" s="417">
        <v>14.72</v>
      </c>
    </row>
    <row r="4202" spans="1:6" ht="30">
      <c r="A4202" s="455">
        <v>103998</v>
      </c>
      <c r="B4202" s="456" t="s">
        <v>13121</v>
      </c>
      <c r="C4202" s="457" t="s">
        <v>5390</v>
      </c>
      <c r="D4202" s="458">
        <v>10.989999999999998</v>
      </c>
      <c r="E4202" s="458">
        <v>5.3</v>
      </c>
      <c r="F4202" s="458">
        <v>16.29</v>
      </c>
    </row>
    <row r="4203" spans="1:6" ht="30">
      <c r="A4203" s="414">
        <v>89427</v>
      </c>
      <c r="B4203" s="415" t="s">
        <v>12460</v>
      </c>
      <c r="C4203" s="416" t="s">
        <v>5390</v>
      </c>
      <c r="D4203" s="417">
        <v>9.69</v>
      </c>
      <c r="E4203" s="417">
        <v>3.65</v>
      </c>
      <c r="F4203" s="417">
        <v>13.34</v>
      </c>
    </row>
    <row r="4204" spans="1:6" ht="30">
      <c r="A4204" s="414">
        <v>89434</v>
      </c>
      <c r="B4204" s="415" t="s">
        <v>12467</v>
      </c>
      <c r="C4204" s="416" t="s">
        <v>5390</v>
      </c>
      <c r="D4204" s="417">
        <v>7.97</v>
      </c>
      <c r="E4204" s="417">
        <v>4.3099999999999996</v>
      </c>
      <c r="F4204" s="417">
        <v>12.28</v>
      </c>
    </row>
    <row r="4205" spans="1:6" ht="30">
      <c r="A4205" s="455">
        <v>103991</v>
      </c>
      <c r="B4205" s="456" t="s">
        <v>13114</v>
      </c>
      <c r="C4205" s="457" t="s">
        <v>5390</v>
      </c>
      <c r="D4205" s="458">
        <v>15.23</v>
      </c>
      <c r="E4205" s="458">
        <v>5.14</v>
      </c>
      <c r="F4205" s="458">
        <v>20.37</v>
      </c>
    </row>
    <row r="4206" spans="1:6" ht="30">
      <c r="A4206" s="455">
        <v>104000</v>
      </c>
      <c r="B4206" s="456" t="s">
        <v>13123</v>
      </c>
      <c r="C4206" s="457" t="s">
        <v>5390</v>
      </c>
      <c r="D4206" s="458">
        <v>25.17</v>
      </c>
      <c r="E4206" s="458">
        <v>5.83</v>
      </c>
      <c r="F4206" s="458">
        <v>31</v>
      </c>
    </row>
    <row r="4207" spans="1:6" ht="30">
      <c r="A4207" s="414">
        <v>89421</v>
      </c>
      <c r="B4207" s="415" t="s">
        <v>12455</v>
      </c>
      <c r="C4207" s="416" t="s">
        <v>5390</v>
      </c>
      <c r="D4207" s="417">
        <v>9.4799999999999986</v>
      </c>
      <c r="E4207" s="417">
        <v>3.39</v>
      </c>
      <c r="F4207" s="417">
        <v>12.87</v>
      </c>
    </row>
    <row r="4208" spans="1:6" ht="30">
      <c r="A4208" s="414">
        <v>89428</v>
      </c>
      <c r="B4208" s="415" t="s">
        <v>12461</v>
      </c>
      <c r="C4208" s="416" t="s">
        <v>5390</v>
      </c>
      <c r="D4208" s="417">
        <v>11.57</v>
      </c>
      <c r="E4208" s="417">
        <v>3.93</v>
      </c>
      <c r="F4208" s="417">
        <v>15.5</v>
      </c>
    </row>
    <row r="4209" spans="1:6" ht="30">
      <c r="A4209" s="414">
        <v>89435</v>
      </c>
      <c r="B4209" s="415" t="s">
        <v>12468</v>
      </c>
      <c r="C4209" s="416" t="s">
        <v>5390</v>
      </c>
      <c r="D4209" s="417">
        <v>18.41</v>
      </c>
      <c r="E4209" s="417">
        <v>4.68</v>
      </c>
      <c r="F4209" s="417">
        <v>23.09</v>
      </c>
    </row>
    <row r="4210" spans="1:6" ht="30">
      <c r="A4210" s="455">
        <v>103990</v>
      </c>
      <c r="B4210" s="456" t="s">
        <v>13113</v>
      </c>
      <c r="C4210" s="457" t="s">
        <v>5390</v>
      </c>
      <c r="D4210" s="458">
        <v>33.11</v>
      </c>
      <c r="E4210" s="458">
        <v>5.54</v>
      </c>
      <c r="F4210" s="458">
        <v>38.65</v>
      </c>
    </row>
    <row r="4211" spans="1:6" ht="30">
      <c r="A4211" s="455">
        <v>103997</v>
      </c>
      <c r="B4211" s="456" t="s">
        <v>13120</v>
      </c>
      <c r="C4211" s="457" t="s">
        <v>5390</v>
      </c>
      <c r="D4211" s="458">
        <v>36.51</v>
      </c>
      <c r="E4211" s="458">
        <v>6.63</v>
      </c>
      <c r="F4211" s="458">
        <v>43.14</v>
      </c>
    </row>
    <row r="4212" spans="1:6" ht="30">
      <c r="A4212" s="414">
        <v>89438</v>
      </c>
      <c r="B4212" s="415" t="s">
        <v>12471</v>
      </c>
      <c r="C4212" s="416" t="s">
        <v>5390</v>
      </c>
      <c r="D4212" s="417">
        <v>4.79</v>
      </c>
      <c r="E4212" s="417">
        <v>6.8</v>
      </c>
      <c r="F4212" s="417">
        <v>11.59</v>
      </c>
    </row>
    <row r="4213" spans="1:6" ht="30">
      <c r="A4213" s="414">
        <v>89440</v>
      </c>
      <c r="B4213" s="415" t="s">
        <v>12473</v>
      </c>
      <c r="C4213" s="416" t="s">
        <v>5390</v>
      </c>
      <c r="D4213" s="417">
        <v>5.84</v>
      </c>
      <c r="E4213" s="417">
        <v>7.9</v>
      </c>
      <c r="F4213" s="417">
        <v>13.74</v>
      </c>
    </row>
    <row r="4214" spans="1:6" ht="30">
      <c r="A4214" s="414">
        <v>89443</v>
      </c>
      <c r="B4214" s="415" t="s">
        <v>12475</v>
      </c>
      <c r="C4214" s="416" t="s">
        <v>5390</v>
      </c>
      <c r="D4214" s="417">
        <v>9.9099999999999984</v>
      </c>
      <c r="E4214" s="417">
        <v>9.4</v>
      </c>
      <c r="F4214" s="417">
        <v>19.309999999999999</v>
      </c>
    </row>
    <row r="4215" spans="1:6" ht="30">
      <c r="A4215" s="455">
        <v>104011</v>
      </c>
      <c r="B4215" s="456" t="s">
        <v>13133</v>
      </c>
      <c r="C4215" s="457" t="s">
        <v>5390</v>
      </c>
      <c r="D4215" s="458">
        <v>17.310000000000002</v>
      </c>
      <c r="E4215" s="458">
        <v>11.11</v>
      </c>
      <c r="F4215" s="458">
        <v>28.42</v>
      </c>
    </row>
    <row r="4216" spans="1:6" ht="30">
      <c r="A4216" s="455">
        <v>104004</v>
      </c>
      <c r="B4216" s="456" t="s">
        <v>13127</v>
      </c>
      <c r="C4216" s="457" t="s">
        <v>5390</v>
      </c>
      <c r="D4216" s="458">
        <v>20.090000000000003</v>
      </c>
      <c r="E4216" s="458">
        <v>13.29</v>
      </c>
      <c r="F4216" s="458">
        <v>33.380000000000003</v>
      </c>
    </row>
    <row r="4217" spans="1:6" ht="30">
      <c r="A4217" s="414">
        <v>89442</v>
      </c>
      <c r="B4217" s="415" t="s">
        <v>12474</v>
      </c>
      <c r="C4217" s="416" t="s">
        <v>5390</v>
      </c>
      <c r="D4217" s="417">
        <v>8.3800000000000008</v>
      </c>
      <c r="E4217" s="417">
        <v>7.33</v>
      </c>
      <c r="F4217" s="417">
        <v>15.71</v>
      </c>
    </row>
    <row r="4218" spans="1:6" ht="30">
      <c r="A4218" s="414">
        <v>89445</v>
      </c>
      <c r="B4218" s="415" t="s">
        <v>12477</v>
      </c>
      <c r="C4218" s="416" t="s">
        <v>5390</v>
      </c>
      <c r="D4218" s="417">
        <v>12.63</v>
      </c>
      <c r="E4218" s="417">
        <v>8.6199999999999992</v>
      </c>
      <c r="F4218" s="417">
        <v>21.25</v>
      </c>
    </row>
    <row r="4219" spans="1:6" ht="30">
      <c r="A4219" s="455">
        <v>104012</v>
      </c>
      <c r="B4219" s="456" t="s">
        <v>13134</v>
      </c>
      <c r="C4219" s="457" t="s">
        <v>5390</v>
      </c>
      <c r="D4219" s="458">
        <v>16.07</v>
      </c>
      <c r="E4219" s="458">
        <v>10.27</v>
      </c>
      <c r="F4219" s="458">
        <v>26.34</v>
      </c>
    </row>
    <row r="4220" spans="1:6" ht="30">
      <c r="A4220" s="455">
        <v>104006</v>
      </c>
      <c r="B4220" s="456" t="s">
        <v>13129</v>
      </c>
      <c r="C4220" s="457" t="s">
        <v>5390</v>
      </c>
      <c r="D4220" s="458">
        <v>18.170000000000002</v>
      </c>
      <c r="E4220" s="458">
        <v>10.039999999999999</v>
      </c>
      <c r="F4220" s="458">
        <v>28.21</v>
      </c>
    </row>
    <row r="4221" spans="1:6" ht="30">
      <c r="A4221" s="455">
        <v>104005</v>
      </c>
      <c r="B4221" s="456" t="s">
        <v>13128</v>
      </c>
      <c r="C4221" s="457" t="s">
        <v>5390</v>
      </c>
      <c r="D4221" s="458">
        <v>28.45</v>
      </c>
      <c r="E4221" s="458">
        <v>12.2</v>
      </c>
      <c r="F4221" s="458">
        <v>40.65</v>
      </c>
    </row>
    <row r="4222" spans="1:6" ht="30">
      <c r="A4222" s="455">
        <v>104007</v>
      </c>
      <c r="B4222" s="456" t="s">
        <v>13130</v>
      </c>
      <c r="C4222" s="457" t="s">
        <v>5390</v>
      </c>
      <c r="D4222" s="458">
        <v>15.8</v>
      </c>
      <c r="E4222" s="458">
        <v>8.89</v>
      </c>
      <c r="F4222" s="458">
        <v>24.69</v>
      </c>
    </row>
    <row r="4223" spans="1:6" ht="30">
      <c r="A4223" s="455">
        <v>104008</v>
      </c>
      <c r="B4223" s="456" t="s">
        <v>13131</v>
      </c>
      <c r="C4223" s="457" t="s">
        <v>5390</v>
      </c>
      <c r="D4223" s="458">
        <v>24.11</v>
      </c>
      <c r="E4223" s="458">
        <v>11.33</v>
      </c>
      <c r="F4223" s="458">
        <v>35.44</v>
      </c>
    </row>
    <row r="4224" spans="1:6" ht="30">
      <c r="A4224" s="414">
        <v>89439</v>
      </c>
      <c r="B4224" s="415" t="s">
        <v>12472</v>
      </c>
      <c r="C4224" s="416" t="s">
        <v>5390</v>
      </c>
      <c r="D4224" s="417">
        <v>6.45</v>
      </c>
      <c r="E4224" s="417">
        <v>6.8</v>
      </c>
      <c r="F4224" s="417">
        <v>13.25</v>
      </c>
    </row>
    <row r="4225" spans="1:6" ht="30">
      <c r="A4225" s="414">
        <v>89444</v>
      </c>
      <c r="B4225" s="415" t="s">
        <v>12476</v>
      </c>
      <c r="C4225" s="416" t="s">
        <v>5390</v>
      </c>
      <c r="D4225" s="417">
        <v>19.060000000000002</v>
      </c>
      <c r="E4225" s="417">
        <v>8.08</v>
      </c>
      <c r="F4225" s="417">
        <v>27.14</v>
      </c>
    </row>
    <row r="4226" spans="1:6">
      <c r="A4226" s="409"/>
      <c r="B4226" s="413" t="s">
        <v>11570</v>
      </c>
      <c r="C4226" s="411"/>
      <c r="D4226" s="418"/>
      <c r="E4226" s="418"/>
      <c r="F4226" s="418"/>
    </row>
    <row r="4227" spans="1:6">
      <c r="A4227" s="409"/>
      <c r="B4227" s="413" t="s">
        <v>7757</v>
      </c>
      <c r="C4227" s="411"/>
      <c r="D4227" s="418"/>
      <c r="E4227" s="418"/>
      <c r="F4227" s="418"/>
    </row>
    <row r="4228" spans="1:6" ht="45">
      <c r="A4228" s="414">
        <v>97425</v>
      </c>
      <c r="B4228" s="415" t="s">
        <v>7758</v>
      </c>
      <c r="C4228" s="416" t="s">
        <v>5390</v>
      </c>
      <c r="D4228" s="417">
        <v>23.340000000000003</v>
      </c>
      <c r="E4228" s="417">
        <v>11.37</v>
      </c>
      <c r="F4228" s="417">
        <v>34.71</v>
      </c>
    </row>
    <row r="4229" spans="1:6" ht="45">
      <c r="A4229" s="414">
        <v>97426</v>
      </c>
      <c r="B4229" s="415" t="s">
        <v>7759</v>
      </c>
      <c r="C4229" s="416" t="s">
        <v>5390</v>
      </c>
      <c r="D4229" s="417">
        <v>30.39</v>
      </c>
      <c r="E4229" s="417">
        <v>11.37</v>
      </c>
      <c r="F4229" s="417">
        <v>41.76</v>
      </c>
    </row>
    <row r="4230" spans="1:6" ht="45">
      <c r="A4230" s="414">
        <v>97427</v>
      </c>
      <c r="B4230" s="415" t="s">
        <v>7760</v>
      </c>
      <c r="C4230" s="416" t="s">
        <v>5390</v>
      </c>
      <c r="D4230" s="417">
        <v>35.74</v>
      </c>
      <c r="E4230" s="417">
        <v>11.36</v>
      </c>
      <c r="F4230" s="417">
        <v>47.1</v>
      </c>
    </row>
    <row r="4231" spans="1:6" ht="45">
      <c r="A4231" s="414">
        <v>97428</v>
      </c>
      <c r="B4231" s="415" t="s">
        <v>7761</v>
      </c>
      <c r="C4231" s="416" t="s">
        <v>5390</v>
      </c>
      <c r="D4231" s="417">
        <v>48.11</v>
      </c>
      <c r="E4231" s="417">
        <v>11.36</v>
      </c>
      <c r="F4231" s="417">
        <v>59.47</v>
      </c>
    </row>
    <row r="4232" spans="1:6" ht="45">
      <c r="A4232" s="414">
        <v>97429</v>
      </c>
      <c r="B4232" s="415" t="s">
        <v>7762</v>
      </c>
      <c r="C4232" s="416" t="s">
        <v>5390</v>
      </c>
      <c r="D4232" s="417">
        <v>59.5</v>
      </c>
      <c r="E4232" s="417">
        <v>11.36</v>
      </c>
      <c r="F4232" s="417">
        <v>70.86</v>
      </c>
    </row>
    <row r="4233" spans="1:6" ht="30">
      <c r="A4233" s="414">
        <v>97430</v>
      </c>
      <c r="B4233" s="415" t="s">
        <v>7763</v>
      </c>
      <c r="C4233" s="416" t="s">
        <v>5390</v>
      </c>
      <c r="D4233" s="417">
        <v>32.069999999999993</v>
      </c>
      <c r="E4233" s="417">
        <v>15.55</v>
      </c>
      <c r="F4233" s="417">
        <v>47.62</v>
      </c>
    </row>
    <row r="4234" spans="1:6" ht="30">
      <c r="A4234" s="414">
        <v>97431</v>
      </c>
      <c r="B4234" s="415" t="s">
        <v>7764</v>
      </c>
      <c r="C4234" s="416" t="s">
        <v>5390</v>
      </c>
      <c r="D4234" s="417">
        <v>35.200000000000003</v>
      </c>
      <c r="E4234" s="417">
        <v>17.940000000000001</v>
      </c>
      <c r="F4234" s="417">
        <v>53.14</v>
      </c>
    </row>
    <row r="4235" spans="1:6" ht="30">
      <c r="A4235" s="414">
        <v>97432</v>
      </c>
      <c r="B4235" s="415" t="s">
        <v>7765</v>
      </c>
      <c r="C4235" s="416" t="s">
        <v>5390</v>
      </c>
      <c r="D4235" s="417">
        <v>39.659999999999997</v>
      </c>
      <c r="E4235" s="417">
        <v>20.28</v>
      </c>
      <c r="F4235" s="417">
        <v>59.94</v>
      </c>
    </row>
    <row r="4236" spans="1:6" ht="30">
      <c r="A4236" s="414">
        <v>97433</v>
      </c>
      <c r="B4236" s="415" t="s">
        <v>7766</v>
      </c>
      <c r="C4236" s="416" t="s">
        <v>5390</v>
      </c>
      <c r="D4236" s="417">
        <v>84.97</v>
      </c>
      <c r="E4236" s="417">
        <v>23.31</v>
      </c>
      <c r="F4236" s="417">
        <v>108.28</v>
      </c>
    </row>
    <row r="4237" spans="1:6" ht="30">
      <c r="A4237" s="414">
        <v>97434</v>
      </c>
      <c r="B4237" s="415" t="s">
        <v>7767</v>
      </c>
      <c r="C4237" s="416" t="s">
        <v>5390</v>
      </c>
      <c r="D4237" s="417">
        <v>86.99</v>
      </c>
      <c r="E4237" s="417">
        <v>23.31</v>
      </c>
      <c r="F4237" s="417">
        <v>110.3</v>
      </c>
    </row>
    <row r="4238" spans="1:6" ht="30">
      <c r="A4238" s="414">
        <v>97435</v>
      </c>
      <c r="B4238" s="415" t="s">
        <v>7768</v>
      </c>
      <c r="C4238" s="416" t="s">
        <v>5390</v>
      </c>
      <c r="D4238" s="417">
        <v>99.8</v>
      </c>
      <c r="E4238" s="417">
        <v>26.86</v>
      </c>
      <c r="F4238" s="417">
        <v>126.66</v>
      </c>
    </row>
    <row r="4239" spans="1:6" ht="30">
      <c r="A4239" s="414">
        <v>97436</v>
      </c>
      <c r="B4239" s="415" t="s">
        <v>7769</v>
      </c>
      <c r="C4239" s="416" t="s">
        <v>5390</v>
      </c>
      <c r="D4239" s="417">
        <v>103.67999999999999</v>
      </c>
      <c r="E4239" s="417">
        <v>26.86</v>
      </c>
      <c r="F4239" s="417">
        <v>130.54</v>
      </c>
    </row>
    <row r="4240" spans="1:6" ht="30">
      <c r="A4240" s="414">
        <v>97437</v>
      </c>
      <c r="B4240" s="415" t="s">
        <v>7770</v>
      </c>
      <c r="C4240" s="416" t="s">
        <v>5390</v>
      </c>
      <c r="D4240" s="417">
        <v>114.5</v>
      </c>
      <c r="E4240" s="417">
        <v>30.43</v>
      </c>
      <c r="F4240" s="417">
        <v>144.93</v>
      </c>
    </row>
    <row r="4241" spans="1:6" ht="30">
      <c r="A4241" s="414">
        <v>97438</v>
      </c>
      <c r="B4241" s="415" t="s">
        <v>7771</v>
      </c>
      <c r="C4241" s="416" t="s">
        <v>5390</v>
      </c>
      <c r="D4241" s="417">
        <v>118.65</v>
      </c>
      <c r="E4241" s="417">
        <v>30.43</v>
      </c>
      <c r="F4241" s="417">
        <v>149.08000000000001</v>
      </c>
    </row>
    <row r="4242" spans="1:6" ht="30">
      <c r="A4242" s="414">
        <v>97439</v>
      </c>
      <c r="B4242" s="415" t="s">
        <v>7772</v>
      </c>
      <c r="C4242" s="416" t="s">
        <v>5390</v>
      </c>
      <c r="D4242" s="417">
        <v>132.63</v>
      </c>
      <c r="E4242" s="417">
        <v>31.09</v>
      </c>
      <c r="F4242" s="417">
        <v>163.72</v>
      </c>
    </row>
    <row r="4243" spans="1:6" ht="30">
      <c r="A4243" s="414">
        <v>97440</v>
      </c>
      <c r="B4243" s="415" t="s">
        <v>7773</v>
      </c>
      <c r="C4243" s="416" t="s">
        <v>5390</v>
      </c>
      <c r="D4243" s="417">
        <v>160.41</v>
      </c>
      <c r="E4243" s="417">
        <v>35.82</v>
      </c>
      <c r="F4243" s="417">
        <v>196.23</v>
      </c>
    </row>
    <row r="4244" spans="1:6" ht="30">
      <c r="A4244" s="414">
        <v>97442</v>
      </c>
      <c r="B4244" s="415" t="s">
        <v>7774</v>
      </c>
      <c r="C4244" s="416" t="s">
        <v>5390</v>
      </c>
      <c r="D4244" s="417">
        <v>176.22000000000003</v>
      </c>
      <c r="E4244" s="417">
        <v>40.549999999999997</v>
      </c>
      <c r="F4244" s="417">
        <v>216.77</v>
      </c>
    </row>
    <row r="4245" spans="1:6" ht="30">
      <c r="A4245" s="414">
        <v>97443</v>
      </c>
      <c r="B4245" s="415" t="s">
        <v>7775</v>
      </c>
      <c r="C4245" s="416" t="s">
        <v>5390</v>
      </c>
      <c r="D4245" s="417">
        <v>93.889999999999986</v>
      </c>
      <c r="E4245" s="417">
        <v>35.03</v>
      </c>
      <c r="F4245" s="417">
        <v>128.91999999999999</v>
      </c>
    </row>
    <row r="4246" spans="1:6" ht="30">
      <c r="A4246" s="414">
        <v>97444</v>
      </c>
      <c r="B4246" s="415" t="s">
        <v>7776</v>
      </c>
      <c r="C4246" s="416" t="s">
        <v>5390</v>
      </c>
      <c r="D4246" s="417">
        <v>116.72</v>
      </c>
      <c r="E4246" s="417">
        <v>35.020000000000003</v>
      </c>
      <c r="F4246" s="417">
        <v>151.74</v>
      </c>
    </row>
    <row r="4247" spans="1:6" ht="30">
      <c r="A4247" s="414">
        <v>97446</v>
      </c>
      <c r="B4247" s="415" t="s">
        <v>7777</v>
      </c>
      <c r="C4247" s="416" t="s">
        <v>5390</v>
      </c>
      <c r="D4247" s="417">
        <v>223.73999999999998</v>
      </c>
      <c r="E4247" s="417">
        <v>38.71</v>
      </c>
      <c r="F4247" s="417">
        <v>262.45</v>
      </c>
    </row>
    <row r="4248" spans="1:6" ht="30">
      <c r="A4248" s="414">
        <v>97447</v>
      </c>
      <c r="B4248" s="415" t="s">
        <v>7778</v>
      </c>
      <c r="C4248" s="416" t="s">
        <v>5390</v>
      </c>
      <c r="D4248" s="417">
        <v>223.73999999999998</v>
      </c>
      <c r="E4248" s="417">
        <v>38.71</v>
      </c>
      <c r="F4248" s="417">
        <v>262.45</v>
      </c>
    </row>
    <row r="4249" spans="1:6" ht="30">
      <c r="A4249" s="414">
        <v>97449</v>
      </c>
      <c r="B4249" s="415" t="s">
        <v>7779</v>
      </c>
      <c r="C4249" s="416" t="s">
        <v>5390</v>
      </c>
      <c r="D4249" s="417">
        <v>237.03</v>
      </c>
      <c r="E4249" s="417">
        <v>42.47</v>
      </c>
      <c r="F4249" s="417">
        <v>279.5</v>
      </c>
    </row>
    <row r="4250" spans="1:6" ht="30">
      <c r="A4250" s="414">
        <v>97450</v>
      </c>
      <c r="B4250" s="415" t="s">
        <v>7780</v>
      </c>
      <c r="C4250" s="416" t="s">
        <v>5390</v>
      </c>
      <c r="D4250" s="417">
        <v>299.16999999999996</v>
      </c>
      <c r="E4250" s="417">
        <v>42.47</v>
      </c>
      <c r="F4250" s="417">
        <v>341.64</v>
      </c>
    </row>
    <row r="4251" spans="1:6" ht="30">
      <c r="A4251" s="414">
        <v>97452</v>
      </c>
      <c r="B4251" s="415" t="s">
        <v>7781</v>
      </c>
      <c r="C4251" s="416" t="s">
        <v>5390</v>
      </c>
      <c r="D4251" s="417">
        <v>159.6</v>
      </c>
      <c r="E4251" s="417">
        <v>52.49</v>
      </c>
      <c r="F4251" s="417">
        <v>212.09</v>
      </c>
    </row>
    <row r="4252" spans="1:6" ht="30">
      <c r="A4252" s="414">
        <v>97453</v>
      </c>
      <c r="B4252" s="415" t="s">
        <v>7782</v>
      </c>
      <c r="C4252" s="416" t="s">
        <v>5390</v>
      </c>
      <c r="D4252" s="417">
        <v>172.63</v>
      </c>
      <c r="E4252" s="417">
        <v>52.49</v>
      </c>
      <c r="F4252" s="417">
        <v>225.12</v>
      </c>
    </row>
    <row r="4253" spans="1:6" ht="30">
      <c r="A4253" s="414">
        <v>97454</v>
      </c>
      <c r="B4253" s="415" t="s">
        <v>7783</v>
      </c>
      <c r="C4253" s="416" t="s">
        <v>5390</v>
      </c>
      <c r="D4253" s="417">
        <v>302.69</v>
      </c>
      <c r="E4253" s="417">
        <v>58.1</v>
      </c>
      <c r="F4253" s="417">
        <v>360.79</v>
      </c>
    </row>
    <row r="4254" spans="1:6" ht="30">
      <c r="A4254" s="414">
        <v>97455</v>
      </c>
      <c r="B4254" s="415" t="s">
        <v>7784</v>
      </c>
      <c r="C4254" s="416" t="s">
        <v>5390</v>
      </c>
      <c r="D4254" s="417">
        <v>323.52</v>
      </c>
      <c r="E4254" s="417">
        <v>58.1</v>
      </c>
      <c r="F4254" s="417">
        <v>381.62</v>
      </c>
    </row>
    <row r="4255" spans="1:6" ht="30">
      <c r="A4255" s="414">
        <v>97456</v>
      </c>
      <c r="B4255" s="415" t="s">
        <v>7785</v>
      </c>
      <c r="C4255" s="416" t="s">
        <v>5390</v>
      </c>
      <c r="D4255" s="417">
        <v>753.18</v>
      </c>
      <c r="E4255" s="417">
        <v>63.71</v>
      </c>
      <c r="F4255" s="417">
        <v>816.89</v>
      </c>
    </row>
    <row r="4256" spans="1:6" ht="30">
      <c r="A4256" s="414">
        <v>97457</v>
      </c>
      <c r="B4256" s="415" t="s">
        <v>7786</v>
      </c>
      <c r="C4256" s="416" t="s">
        <v>5390</v>
      </c>
      <c r="D4256" s="417">
        <v>659.71999999999991</v>
      </c>
      <c r="E4256" s="417">
        <v>63.71</v>
      </c>
      <c r="F4256" s="417">
        <v>723.43</v>
      </c>
    </row>
    <row r="4257" spans="1:6" ht="30">
      <c r="A4257" s="414">
        <v>97458</v>
      </c>
      <c r="B4257" s="415" t="s">
        <v>7787</v>
      </c>
      <c r="C4257" s="416" t="s">
        <v>5390</v>
      </c>
      <c r="D4257" s="417">
        <v>265.08000000000004</v>
      </c>
      <c r="E4257" s="417">
        <v>70.03</v>
      </c>
      <c r="F4257" s="417">
        <v>335.11</v>
      </c>
    </row>
    <row r="4258" spans="1:6" ht="30">
      <c r="A4258" s="414">
        <v>97459</v>
      </c>
      <c r="B4258" s="415" t="s">
        <v>7788</v>
      </c>
      <c r="C4258" s="416" t="s">
        <v>5390</v>
      </c>
      <c r="D4258" s="417">
        <v>497.14</v>
      </c>
      <c r="E4258" s="417">
        <v>77.5</v>
      </c>
      <c r="F4258" s="417">
        <v>574.64</v>
      </c>
    </row>
    <row r="4259" spans="1:6" ht="30">
      <c r="A4259" s="414">
        <v>97460</v>
      </c>
      <c r="B4259" s="415" t="s">
        <v>7789</v>
      </c>
      <c r="C4259" s="416" t="s">
        <v>5390</v>
      </c>
      <c r="D4259" s="417">
        <v>798.01</v>
      </c>
      <c r="E4259" s="417">
        <v>84.97</v>
      </c>
      <c r="F4259" s="417">
        <v>882.98</v>
      </c>
    </row>
    <row r="4260" spans="1:6" ht="30">
      <c r="A4260" s="414">
        <v>92345</v>
      </c>
      <c r="B4260" s="415" t="s">
        <v>7790</v>
      </c>
      <c r="C4260" s="416" t="s">
        <v>5390</v>
      </c>
      <c r="D4260" s="417">
        <v>46.739999999999995</v>
      </c>
      <c r="E4260" s="417">
        <v>28</v>
      </c>
      <c r="F4260" s="417">
        <v>74.739999999999995</v>
      </c>
    </row>
    <row r="4261" spans="1:6" ht="30">
      <c r="A4261" s="414">
        <v>92347</v>
      </c>
      <c r="B4261" s="415" t="s">
        <v>7791</v>
      </c>
      <c r="C4261" s="416" t="s">
        <v>5390</v>
      </c>
      <c r="D4261" s="417">
        <v>78.070000000000007</v>
      </c>
      <c r="E4261" s="417">
        <v>30.47</v>
      </c>
      <c r="F4261" s="417">
        <v>108.54</v>
      </c>
    </row>
    <row r="4262" spans="1:6" ht="30">
      <c r="A4262" s="414">
        <v>92349</v>
      </c>
      <c r="B4262" s="415" t="s">
        <v>7792</v>
      </c>
      <c r="C4262" s="416" t="s">
        <v>5390</v>
      </c>
      <c r="D4262" s="417">
        <v>113.15</v>
      </c>
      <c r="E4262" s="417">
        <v>32.9</v>
      </c>
      <c r="F4262" s="417">
        <v>146.05000000000001</v>
      </c>
    </row>
    <row r="4263" spans="1:6" ht="30">
      <c r="A4263" s="414">
        <v>92907</v>
      </c>
      <c r="B4263" s="415" t="s">
        <v>7793</v>
      </c>
      <c r="C4263" s="416" t="s">
        <v>5390</v>
      </c>
      <c r="D4263" s="417">
        <v>50.81</v>
      </c>
      <c r="E4263" s="417">
        <v>28</v>
      </c>
      <c r="F4263" s="417">
        <v>78.81</v>
      </c>
    </row>
    <row r="4264" spans="1:6" ht="30">
      <c r="A4264" s="414">
        <v>92908</v>
      </c>
      <c r="B4264" s="415" t="s">
        <v>7794</v>
      </c>
      <c r="C4264" s="416" t="s">
        <v>5390</v>
      </c>
      <c r="D4264" s="417">
        <v>50.81</v>
      </c>
      <c r="E4264" s="417">
        <v>28</v>
      </c>
      <c r="F4264" s="417">
        <v>78.81</v>
      </c>
    </row>
    <row r="4265" spans="1:6" ht="30">
      <c r="A4265" s="414">
        <v>92909</v>
      </c>
      <c r="B4265" s="415" t="s">
        <v>7795</v>
      </c>
      <c r="C4265" s="416" t="s">
        <v>5390</v>
      </c>
      <c r="D4265" s="417">
        <v>50.81</v>
      </c>
      <c r="E4265" s="417">
        <v>28</v>
      </c>
      <c r="F4265" s="417">
        <v>78.81</v>
      </c>
    </row>
    <row r="4266" spans="1:6" ht="30">
      <c r="A4266" s="414">
        <v>92910</v>
      </c>
      <c r="B4266" s="415" t="s">
        <v>7796</v>
      </c>
      <c r="C4266" s="416" t="s">
        <v>5390</v>
      </c>
      <c r="D4266" s="417">
        <v>82.62</v>
      </c>
      <c r="E4266" s="417">
        <v>30.47</v>
      </c>
      <c r="F4266" s="417">
        <v>113.09</v>
      </c>
    </row>
    <row r="4267" spans="1:6" ht="30">
      <c r="A4267" s="414">
        <v>92911</v>
      </c>
      <c r="B4267" s="415" t="s">
        <v>7797</v>
      </c>
      <c r="C4267" s="416" t="s">
        <v>5390</v>
      </c>
      <c r="D4267" s="417">
        <v>82.62</v>
      </c>
      <c r="E4267" s="417">
        <v>30.47</v>
      </c>
      <c r="F4267" s="417">
        <v>113.09</v>
      </c>
    </row>
    <row r="4268" spans="1:6" ht="30">
      <c r="A4268" s="414">
        <v>92912</v>
      </c>
      <c r="B4268" s="415" t="s">
        <v>7798</v>
      </c>
      <c r="C4268" s="416" t="s">
        <v>5390</v>
      </c>
      <c r="D4268" s="417">
        <v>120.16999999999999</v>
      </c>
      <c r="E4268" s="417">
        <v>30.47</v>
      </c>
      <c r="F4268" s="417">
        <v>150.63999999999999</v>
      </c>
    </row>
    <row r="4269" spans="1:6" ht="30">
      <c r="A4269" s="414">
        <v>92913</v>
      </c>
      <c r="B4269" s="415" t="s">
        <v>7799</v>
      </c>
      <c r="C4269" s="416" t="s">
        <v>5390</v>
      </c>
      <c r="D4269" s="417">
        <v>121.09</v>
      </c>
      <c r="E4269" s="417">
        <v>32.9</v>
      </c>
      <c r="F4269" s="417">
        <v>153.99</v>
      </c>
    </row>
    <row r="4270" spans="1:6" ht="30">
      <c r="A4270" s="414">
        <v>92914</v>
      </c>
      <c r="B4270" s="415" t="s">
        <v>7800</v>
      </c>
      <c r="C4270" s="416" t="s">
        <v>5390</v>
      </c>
      <c r="D4270" s="417">
        <v>121.09</v>
      </c>
      <c r="E4270" s="417">
        <v>32.9</v>
      </c>
      <c r="F4270" s="417">
        <v>153.99</v>
      </c>
    </row>
    <row r="4271" spans="1:6" ht="30">
      <c r="A4271" s="414">
        <v>92344</v>
      </c>
      <c r="B4271" s="415" t="s">
        <v>7801</v>
      </c>
      <c r="C4271" s="416" t="s">
        <v>5390</v>
      </c>
      <c r="D4271" s="417">
        <v>46.769999999999996</v>
      </c>
      <c r="E4271" s="417">
        <v>28</v>
      </c>
      <c r="F4271" s="417">
        <v>74.77</v>
      </c>
    </row>
    <row r="4272" spans="1:6" ht="30">
      <c r="A4272" s="414">
        <v>92346</v>
      </c>
      <c r="B4272" s="415" t="s">
        <v>7802</v>
      </c>
      <c r="C4272" s="416" t="s">
        <v>5390</v>
      </c>
      <c r="D4272" s="417">
        <v>67.290000000000006</v>
      </c>
      <c r="E4272" s="417">
        <v>30.47</v>
      </c>
      <c r="F4272" s="417">
        <v>97.76</v>
      </c>
    </row>
    <row r="4273" spans="1:6" ht="30">
      <c r="A4273" s="414">
        <v>92348</v>
      </c>
      <c r="B4273" s="415" t="s">
        <v>7803</v>
      </c>
      <c r="C4273" s="416" t="s">
        <v>5390</v>
      </c>
      <c r="D4273" s="417">
        <v>103.56</v>
      </c>
      <c r="E4273" s="417">
        <v>32.9</v>
      </c>
      <c r="F4273" s="417">
        <v>136.46</v>
      </c>
    </row>
    <row r="4274" spans="1:6" ht="30">
      <c r="A4274" s="414">
        <v>92356</v>
      </c>
      <c r="B4274" s="415" t="s">
        <v>7804</v>
      </c>
      <c r="C4274" s="416" t="s">
        <v>5390</v>
      </c>
      <c r="D4274" s="417">
        <v>89.06</v>
      </c>
      <c r="E4274" s="417">
        <v>56.01</v>
      </c>
      <c r="F4274" s="417">
        <v>145.07</v>
      </c>
    </row>
    <row r="4275" spans="1:6" ht="30">
      <c r="A4275" s="414">
        <v>92357</v>
      </c>
      <c r="B4275" s="415" t="s">
        <v>7805</v>
      </c>
      <c r="C4275" s="416" t="s">
        <v>5390</v>
      </c>
      <c r="D4275" s="417">
        <v>153.43</v>
      </c>
      <c r="E4275" s="417">
        <v>60.93</v>
      </c>
      <c r="F4275" s="417">
        <v>214.36</v>
      </c>
    </row>
    <row r="4276" spans="1:6" ht="30">
      <c r="A4276" s="414">
        <v>92358</v>
      </c>
      <c r="B4276" s="415" t="s">
        <v>7806</v>
      </c>
      <c r="C4276" s="416" t="s">
        <v>5390</v>
      </c>
      <c r="D4276" s="417">
        <v>200.10000000000002</v>
      </c>
      <c r="E4276" s="417">
        <v>65.819999999999993</v>
      </c>
      <c r="F4276" s="417">
        <v>265.92</v>
      </c>
    </row>
    <row r="4277" spans="1:6" ht="30">
      <c r="A4277" s="414">
        <v>92889</v>
      </c>
      <c r="B4277" s="415" t="s">
        <v>7807</v>
      </c>
      <c r="C4277" s="416" t="s">
        <v>5390</v>
      </c>
      <c r="D4277" s="417">
        <v>116.71</v>
      </c>
      <c r="E4277" s="417">
        <v>27.99</v>
      </c>
      <c r="F4277" s="417">
        <v>144.69999999999999</v>
      </c>
    </row>
    <row r="4278" spans="1:6" ht="30">
      <c r="A4278" s="414">
        <v>92890</v>
      </c>
      <c r="B4278" s="415" t="s">
        <v>7808</v>
      </c>
      <c r="C4278" s="416" t="s">
        <v>5390</v>
      </c>
      <c r="D4278" s="417">
        <v>187.57</v>
      </c>
      <c r="E4278" s="417">
        <v>30.46</v>
      </c>
      <c r="F4278" s="417">
        <v>218.03</v>
      </c>
    </row>
    <row r="4279" spans="1:6" ht="30">
      <c r="A4279" s="414">
        <v>92891</v>
      </c>
      <c r="B4279" s="415" t="s">
        <v>7809</v>
      </c>
      <c r="C4279" s="416" t="s">
        <v>5390</v>
      </c>
      <c r="D4279" s="417">
        <v>285.52000000000004</v>
      </c>
      <c r="E4279" s="417">
        <v>32.89</v>
      </c>
      <c r="F4279" s="417">
        <v>318.41000000000003</v>
      </c>
    </row>
    <row r="4280" spans="1:6" ht="30">
      <c r="A4280" s="414">
        <v>92350</v>
      </c>
      <c r="B4280" s="415" t="s">
        <v>7810</v>
      </c>
      <c r="C4280" s="416" t="s">
        <v>5390</v>
      </c>
      <c r="D4280" s="417">
        <v>69.25</v>
      </c>
      <c r="E4280" s="417">
        <v>42</v>
      </c>
      <c r="F4280" s="417">
        <v>111.25</v>
      </c>
    </row>
    <row r="4281" spans="1:6" ht="30">
      <c r="A4281" s="414">
        <v>92352</v>
      </c>
      <c r="B4281" s="415" t="s">
        <v>7811</v>
      </c>
      <c r="C4281" s="416" t="s">
        <v>5390</v>
      </c>
      <c r="D4281" s="417">
        <v>121.66</v>
      </c>
      <c r="E4281" s="417">
        <v>45.68</v>
      </c>
      <c r="F4281" s="417">
        <v>167.34</v>
      </c>
    </row>
    <row r="4282" spans="1:6" ht="30">
      <c r="A4282" s="414">
        <v>92354</v>
      </c>
      <c r="B4282" s="415" t="s">
        <v>7812</v>
      </c>
      <c r="C4282" s="416" t="s">
        <v>5390</v>
      </c>
      <c r="D4282" s="417">
        <v>171.85</v>
      </c>
      <c r="E4282" s="417">
        <v>49.37</v>
      </c>
      <c r="F4282" s="417">
        <v>221.22</v>
      </c>
    </row>
    <row r="4283" spans="1:6" ht="30">
      <c r="A4283" s="414">
        <v>92351</v>
      </c>
      <c r="B4283" s="415" t="s">
        <v>7813</v>
      </c>
      <c r="C4283" s="416" t="s">
        <v>5390</v>
      </c>
      <c r="D4283" s="417">
        <v>66.849999999999994</v>
      </c>
      <c r="E4283" s="417">
        <v>42</v>
      </c>
      <c r="F4283" s="417">
        <v>108.85</v>
      </c>
    </row>
    <row r="4284" spans="1:6" ht="30">
      <c r="A4284" s="414">
        <v>92353</v>
      </c>
      <c r="B4284" s="415" t="s">
        <v>7814</v>
      </c>
      <c r="C4284" s="416" t="s">
        <v>5390</v>
      </c>
      <c r="D4284" s="417">
        <v>111.12</v>
      </c>
      <c r="E4284" s="417">
        <v>45.68</v>
      </c>
      <c r="F4284" s="417">
        <v>156.80000000000001</v>
      </c>
    </row>
    <row r="4285" spans="1:6" ht="30">
      <c r="A4285" s="414">
        <v>92355</v>
      </c>
      <c r="B4285" s="415" t="s">
        <v>7815</v>
      </c>
      <c r="C4285" s="416" t="s">
        <v>5390</v>
      </c>
      <c r="D4285" s="417">
        <v>151.53</v>
      </c>
      <c r="E4285" s="417">
        <v>49.37</v>
      </c>
      <c r="F4285" s="417">
        <v>200.9</v>
      </c>
    </row>
    <row r="4286" spans="1:6" ht="30">
      <c r="A4286" s="409"/>
      <c r="B4286" s="413" t="s">
        <v>11571</v>
      </c>
      <c r="C4286" s="411"/>
      <c r="D4286" s="418"/>
      <c r="E4286" s="418"/>
      <c r="F4286" s="418"/>
    </row>
    <row r="4287" spans="1:6" ht="30">
      <c r="A4287" s="414">
        <v>92275</v>
      </c>
      <c r="B4287" s="415" t="s">
        <v>12323</v>
      </c>
      <c r="C4287" s="416" t="s">
        <v>5421</v>
      </c>
      <c r="D4287" s="417">
        <v>52.66</v>
      </c>
      <c r="E4287" s="417">
        <v>1.89</v>
      </c>
      <c r="F4287" s="417">
        <v>54.55</v>
      </c>
    </row>
    <row r="4288" spans="1:6" ht="30">
      <c r="A4288" s="414">
        <v>92276</v>
      </c>
      <c r="B4288" s="415" t="s">
        <v>12324</v>
      </c>
      <c r="C4288" s="416" t="s">
        <v>5421</v>
      </c>
      <c r="D4288" s="417">
        <v>66.86999999999999</v>
      </c>
      <c r="E4288" s="417">
        <v>2.4300000000000002</v>
      </c>
      <c r="F4288" s="417">
        <v>69.3</v>
      </c>
    </row>
    <row r="4289" spans="1:6" ht="30">
      <c r="A4289" s="414">
        <v>92277</v>
      </c>
      <c r="B4289" s="415" t="s">
        <v>12325</v>
      </c>
      <c r="C4289" s="416" t="s">
        <v>5421</v>
      </c>
      <c r="D4289" s="417">
        <v>96.92</v>
      </c>
      <c r="E4289" s="417">
        <v>3.09</v>
      </c>
      <c r="F4289" s="417">
        <v>100.01</v>
      </c>
    </row>
    <row r="4290" spans="1:6" ht="30">
      <c r="A4290" s="414">
        <v>92278</v>
      </c>
      <c r="B4290" s="415" t="s">
        <v>12326</v>
      </c>
      <c r="C4290" s="416" t="s">
        <v>5421</v>
      </c>
      <c r="D4290" s="417">
        <v>130.74</v>
      </c>
      <c r="E4290" s="417">
        <v>3.72</v>
      </c>
      <c r="F4290" s="417">
        <v>134.46</v>
      </c>
    </row>
    <row r="4291" spans="1:6" ht="30">
      <c r="A4291" s="414">
        <v>92279</v>
      </c>
      <c r="B4291" s="415" t="s">
        <v>12327</v>
      </c>
      <c r="C4291" s="416" t="s">
        <v>5421</v>
      </c>
      <c r="D4291" s="417">
        <v>189.41</v>
      </c>
      <c r="E4291" s="417">
        <v>4.83</v>
      </c>
      <c r="F4291" s="417">
        <v>194.24</v>
      </c>
    </row>
    <row r="4292" spans="1:6" ht="30">
      <c r="A4292" s="414">
        <v>92280</v>
      </c>
      <c r="B4292" s="415" t="s">
        <v>12328</v>
      </c>
      <c r="C4292" s="416" t="s">
        <v>5421</v>
      </c>
      <c r="D4292" s="417">
        <v>266.55</v>
      </c>
      <c r="E4292" s="417">
        <v>5.94</v>
      </c>
      <c r="F4292" s="417">
        <v>272.49</v>
      </c>
    </row>
    <row r="4293" spans="1:6" ht="30">
      <c r="A4293" s="414">
        <v>92305</v>
      </c>
      <c r="B4293" s="415" t="s">
        <v>12335</v>
      </c>
      <c r="C4293" s="416" t="s">
        <v>5421</v>
      </c>
      <c r="D4293" s="417">
        <v>32.190000000000005</v>
      </c>
      <c r="E4293" s="417">
        <v>5.9</v>
      </c>
      <c r="F4293" s="417">
        <v>38.090000000000003</v>
      </c>
    </row>
    <row r="4294" spans="1:6" ht="30">
      <c r="A4294" s="414">
        <v>92306</v>
      </c>
      <c r="B4294" s="415" t="s">
        <v>12336</v>
      </c>
      <c r="C4294" s="416" t="s">
        <v>5421</v>
      </c>
      <c r="D4294" s="417">
        <v>54.28</v>
      </c>
      <c r="E4294" s="417">
        <v>6.79</v>
      </c>
      <c r="F4294" s="417">
        <v>61.07</v>
      </c>
    </row>
    <row r="4295" spans="1:6" ht="30">
      <c r="A4295" s="414">
        <v>92307</v>
      </c>
      <c r="B4295" s="415" t="s">
        <v>12337</v>
      </c>
      <c r="C4295" s="416" t="s">
        <v>5421</v>
      </c>
      <c r="D4295" s="417">
        <v>68.570000000000007</v>
      </c>
      <c r="E4295" s="417">
        <v>7.55</v>
      </c>
      <c r="F4295" s="417">
        <v>76.12</v>
      </c>
    </row>
    <row r="4296" spans="1:6" ht="30">
      <c r="A4296" s="414">
        <v>92320</v>
      </c>
      <c r="B4296" s="415" t="s">
        <v>12341</v>
      </c>
      <c r="C4296" s="416" t="s">
        <v>5421</v>
      </c>
      <c r="D4296" s="417">
        <v>35.519999999999996</v>
      </c>
      <c r="E4296" s="417">
        <v>15.96</v>
      </c>
      <c r="F4296" s="417">
        <v>51.48</v>
      </c>
    </row>
    <row r="4297" spans="1:6" ht="30">
      <c r="A4297" s="414">
        <v>92321</v>
      </c>
      <c r="B4297" s="415" t="s">
        <v>12342</v>
      </c>
      <c r="C4297" s="416" t="s">
        <v>5421</v>
      </c>
      <c r="D4297" s="417">
        <v>60</v>
      </c>
      <c r="E4297" s="417">
        <v>24.14</v>
      </c>
      <c r="F4297" s="417">
        <v>84.14</v>
      </c>
    </row>
    <row r="4298" spans="1:6" ht="30">
      <c r="A4298" s="414">
        <v>92322</v>
      </c>
      <c r="B4298" s="415" t="s">
        <v>12343</v>
      </c>
      <c r="C4298" s="416" t="s">
        <v>5421</v>
      </c>
      <c r="D4298" s="417">
        <v>76.330000000000013</v>
      </c>
      <c r="E4298" s="417">
        <v>31.15</v>
      </c>
      <c r="F4298" s="417">
        <v>107.48</v>
      </c>
    </row>
    <row r="4299" spans="1:6" ht="30">
      <c r="A4299" s="455">
        <v>103802</v>
      </c>
      <c r="B4299" s="456" t="s">
        <v>12378</v>
      </c>
      <c r="C4299" s="457" t="s">
        <v>5421</v>
      </c>
      <c r="D4299" s="458">
        <v>32.83</v>
      </c>
      <c r="E4299" s="458">
        <v>7.82</v>
      </c>
      <c r="F4299" s="458">
        <v>40.65</v>
      </c>
    </row>
    <row r="4300" spans="1:6" ht="30">
      <c r="A4300" s="455">
        <v>103803</v>
      </c>
      <c r="B4300" s="456" t="s">
        <v>12379</v>
      </c>
      <c r="C4300" s="457" t="s">
        <v>5421</v>
      </c>
      <c r="D4300" s="458">
        <v>56.470000000000006</v>
      </c>
      <c r="E4300" s="458">
        <v>13.4</v>
      </c>
      <c r="F4300" s="458">
        <v>69.87</v>
      </c>
    </row>
    <row r="4301" spans="1:6" ht="30">
      <c r="A4301" s="455">
        <v>103804</v>
      </c>
      <c r="B4301" s="456" t="s">
        <v>12380</v>
      </c>
      <c r="C4301" s="457" t="s">
        <v>5421</v>
      </c>
      <c r="D4301" s="458">
        <v>70.47999999999999</v>
      </c>
      <c r="E4301" s="458">
        <v>13.4</v>
      </c>
      <c r="F4301" s="458">
        <v>83.88</v>
      </c>
    </row>
    <row r="4302" spans="1:6" ht="30">
      <c r="A4302" s="455">
        <v>103835</v>
      </c>
      <c r="B4302" s="456" t="s">
        <v>12381</v>
      </c>
      <c r="C4302" s="457" t="s">
        <v>5421</v>
      </c>
      <c r="D4302" s="458">
        <v>51.02</v>
      </c>
      <c r="E4302" s="458">
        <v>12.61</v>
      </c>
      <c r="F4302" s="458">
        <v>63.63</v>
      </c>
    </row>
    <row r="4303" spans="1:6" ht="30">
      <c r="A4303" s="455">
        <v>103836</v>
      </c>
      <c r="B4303" s="456" t="s">
        <v>12382</v>
      </c>
      <c r="C4303" s="457" t="s">
        <v>5421</v>
      </c>
      <c r="D4303" s="458">
        <v>81.33</v>
      </c>
      <c r="E4303" s="458">
        <v>16.829999999999998</v>
      </c>
      <c r="F4303" s="458">
        <v>98.16</v>
      </c>
    </row>
    <row r="4304" spans="1:6" ht="30">
      <c r="A4304" s="455">
        <v>103837</v>
      </c>
      <c r="B4304" s="456" t="s">
        <v>12383</v>
      </c>
      <c r="C4304" s="457" t="s">
        <v>5421</v>
      </c>
      <c r="D4304" s="458">
        <v>103.17</v>
      </c>
      <c r="E4304" s="458">
        <v>20.420000000000002</v>
      </c>
      <c r="F4304" s="458">
        <v>123.59</v>
      </c>
    </row>
    <row r="4305" spans="1:6" ht="30">
      <c r="A4305" s="455">
        <v>103868</v>
      </c>
      <c r="B4305" s="456" t="s">
        <v>12384</v>
      </c>
      <c r="C4305" s="457" t="s">
        <v>5421</v>
      </c>
      <c r="D4305" s="458">
        <v>35.700000000000003</v>
      </c>
      <c r="E4305" s="458">
        <v>16.5</v>
      </c>
      <c r="F4305" s="458">
        <v>52.2</v>
      </c>
    </row>
    <row r="4306" spans="1:6" ht="30">
      <c r="A4306" s="455">
        <v>103869</v>
      </c>
      <c r="B4306" s="456" t="s">
        <v>12385</v>
      </c>
      <c r="C4306" s="457" t="s">
        <v>5421</v>
      </c>
      <c r="D4306" s="458">
        <v>58.47</v>
      </c>
      <c r="E4306" s="458">
        <v>19.489999999999998</v>
      </c>
      <c r="F4306" s="458">
        <v>77.959999999999994</v>
      </c>
    </row>
    <row r="4307" spans="1:6" ht="30">
      <c r="A4307" s="455">
        <v>103870</v>
      </c>
      <c r="B4307" s="456" t="s">
        <v>12386</v>
      </c>
      <c r="C4307" s="457" t="s">
        <v>5421</v>
      </c>
      <c r="D4307" s="458">
        <v>73.34</v>
      </c>
      <c r="E4307" s="458">
        <v>22.04</v>
      </c>
      <c r="F4307" s="458">
        <v>95.38</v>
      </c>
    </row>
    <row r="4308" spans="1:6" ht="30">
      <c r="A4308" s="455">
        <v>103871</v>
      </c>
      <c r="B4308" s="456" t="s">
        <v>12387</v>
      </c>
      <c r="C4308" s="457" t="s">
        <v>5421</v>
      </c>
      <c r="D4308" s="458">
        <v>57.63</v>
      </c>
      <c r="E4308" s="458">
        <v>17.32</v>
      </c>
      <c r="F4308" s="458">
        <v>74.95</v>
      </c>
    </row>
    <row r="4309" spans="1:6" ht="30">
      <c r="A4309" s="455">
        <v>103872</v>
      </c>
      <c r="B4309" s="456" t="s">
        <v>12388</v>
      </c>
      <c r="C4309" s="457" t="s">
        <v>5421</v>
      </c>
      <c r="D4309" s="458">
        <v>165.63</v>
      </c>
      <c r="E4309" s="458">
        <v>20.3</v>
      </c>
      <c r="F4309" s="458">
        <v>185.93</v>
      </c>
    </row>
    <row r="4310" spans="1:6" ht="30">
      <c r="A4310" s="455">
        <v>103873</v>
      </c>
      <c r="B4310" s="456" t="s">
        <v>12389</v>
      </c>
      <c r="C4310" s="457" t="s">
        <v>5421</v>
      </c>
      <c r="D4310" s="458">
        <v>184.91</v>
      </c>
      <c r="E4310" s="458">
        <v>22.85</v>
      </c>
      <c r="F4310" s="458">
        <v>207.76</v>
      </c>
    </row>
    <row r="4311" spans="1:6" ht="45">
      <c r="A4311" s="414">
        <v>94602</v>
      </c>
      <c r="B4311" s="415" t="s">
        <v>7816</v>
      </c>
      <c r="C4311" s="416" t="s">
        <v>5421</v>
      </c>
      <c r="D4311" s="417">
        <v>184.64</v>
      </c>
      <c r="E4311" s="417">
        <v>29.61</v>
      </c>
      <c r="F4311" s="417">
        <v>214.25</v>
      </c>
    </row>
    <row r="4312" spans="1:6" ht="45">
      <c r="A4312" s="414">
        <v>94603</v>
      </c>
      <c r="B4312" s="415" t="s">
        <v>7817</v>
      </c>
      <c r="C4312" s="416" t="s">
        <v>5421</v>
      </c>
      <c r="D4312" s="417">
        <v>256.13</v>
      </c>
      <c r="E4312" s="417">
        <v>29.6</v>
      </c>
      <c r="F4312" s="417">
        <v>285.73</v>
      </c>
    </row>
    <row r="4313" spans="1:6" ht="45">
      <c r="A4313" s="414">
        <v>94604</v>
      </c>
      <c r="B4313" s="415" t="s">
        <v>7818</v>
      </c>
      <c r="C4313" s="416" t="s">
        <v>5421</v>
      </c>
      <c r="D4313" s="417">
        <v>356.39</v>
      </c>
      <c r="E4313" s="417">
        <v>32.25</v>
      </c>
      <c r="F4313" s="417">
        <v>388.64</v>
      </c>
    </row>
    <row r="4314" spans="1:6" ht="45">
      <c r="A4314" s="414">
        <v>94605</v>
      </c>
      <c r="B4314" s="415" t="s">
        <v>7819</v>
      </c>
      <c r="C4314" s="416" t="s">
        <v>5421</v>
      </c>
      <c r="D4314" s="417">
        <v>520.44000000000005</v>
      </c>
      <c r="E4314" s="417">
        <v>32.25</v>
      </c>
      <c r="F4314" s="417">
        <v>552.69000000000005</v>
      </c>
    </row>
    <row r="4315" spans="1:6" ht="45">
      <c r="A4315" s="414">
        <v>94606</v>
      </c>
      <c r="B4315" s="415" t="s">
        <v>7820</v>
      </c>
      <c r="C4315" s="416" t="s">
        <v>5390</v>
      </c>
      <c r="D4315" s="417">
        <v>63.930000000000007</v>
      </c>
      <c r="E4315" s="417">
        <v>17.739999999999998</v>
      </c>
      <c r="F4315" s="417">
        <v>81.67</v>
      </c>
    </row>
    <row r="4316" spans="1:6" ht="45">
      <c r="A4316" s="414">
        <v>94608</v>
      </c>
      <c r="B4316" s="415" t="s">
        <v>7821</v>
      </c>
      <c r="C4316" s="416" t="s">
        <v>5390</v>
      </c>
      <c r="D4316" s="417">
        <v>174.91</v>
      </c>
      <c r="E4316" s="417">
        <v>17.73</v>
      </c>
      <c r="F4316" s="417">
        <v>192.64</v>
      </c>
    </row>
    <row r="4317" spans="1:6" ht="45">
      <c r="A4317" s="414">
        <v>94610</v>
      </c>
      <c r="B4317" s="415" t="s">
        <v>7822</v>
      </c>
      <c r="C4317" s="416" t="s">
        <v>5390</v>
      </c>
      <c r="D4317" s="417">
        <v>264.58999999999997</v>
      </c>
      <c r="E4317" s="417">
        <v>19.36</v>
      </c>
      <c r="F4317" s="417">
        <v>283.95</v>
      </c>
    </row>
    <row r="4318" spans="1:6" ht="45">
      <c r="A4318" s="414">
        <v>94612</v>
      </c>
      <c r="B4318" s="415" t="s">
        <v>7823</v>
      </c>
      <c r="C4318" s="416" t="s">
        <v>5390</v>
      </c>
      <c r="D4318" s="417">
        <v>376.61</v>
      </c>
      <c r="E4318" s="417">
        <v>19.36</v>
      </c>
      <c r="F4318" s="417">
        <v>395.97</v>
      </c>
    </row>
    <row r="4319" spans="1:6" ht="45">
      <c r="A4319" s="414">
        <v>94614</v>
      </c>
      <c r="B4319" s="415" t="s">
        <v>7824</v>
      </c>
      <c r="C4319" s="416" t="s">
        <v>5390</v>
      </c>
      <c r="D4319" s="417">
        <v>110.44000000000001</v>
      </c>
      <c r="E4319" s="417">
        <v>26.64</v>
      </c>
      <c r="F4319" s="417">
        <v>137.08000000000001</v>
      </c>
    </row>
    <row r="4320" spans="1:6" ht="45">
      <c r="A4320" s="414">
        <v>94615</v>
      </c>
      <c r="B4320" s="415" t="s">
        <v>7825</v>
      </c>
      <c r="C4320" s="416" t="s">
        <v>5390</v>
      </c>
      <c r="D4320" s="417">
        <v>127.86</v>
      </c>
      <c r="E4320" s="417">
        <v>26.64</v>
      </c>
      <c r="F4320" s="417">
        <v>154.5</v>
      </c>
    </row>
    <row r="4321" spans="1:6" ht="45">
      <c r="A4321" s="414">
        <v>94616</v>
      </c>
      <c r="B4321" s="415" t="s">
        <v>7826</v>
      </c>
      <c r="C4321" s="416" t="s">
        <v>5390</v>
      </c>
      <c r="D4321" s="417">
        <v>339.39</v>
      </c>
      <c r="E4321" s="417">
        <v>26.63</v>
      </c>
      <c r="F4321" s="417">
        <v>366.02</v>
      </c>
    </row>
    <row r="4322" spans="1:6" ht="45">
      <c r="A4322" s="414">
        <v>94617</v>
      </c>
      <c r="B4322" s="415" t="s">
        <v>7827</v>
      </c>
      <c r="C4322" s="416" t="s">
        <v>5390</v>
      </c>
      <c r="D4322" s="417">
        <v>278.83</v>
      </c>
      <c r="E4322" s="417">
        <v>26.63</v>
      </c>
      <c r="F4322" s="417">
        <v>305.45999999999998</v>
      </c>
    </row>
    <row r="4323" spans="1:6" ht="45">
      <c r="A4323" s="414">
        <v>94618</v>
      </c>
      <c r="B4323" s="415" t="s">
        <v>7828</v>
      </c>
      <c r="C4323" s="416" t="s">
        <v>5390</v>
      </c>
      <c r="D4323" s="417">
        <v>331.34</v>
      </c>
      <c r="E4323" s="417">
        <v>28.99</v>
      </c>
      <c r="F4323" s="417">
        <v>360.33</v>
      </c>
    </row>
    <row r="4324" spans="1:6" ht="45">
      <c r="A4324" s="414">
        <v>94620</v>
      </c>
      <c r="B4324" s="415" t="s">
        <v>7829</v>
      </c>
      <c r="C4324" s="416" t="s">
        <v>5390</v>
      </c>
      <c r="D4324" s="417">
        <v>784.4</v>
      </c>
      <c r="E4324" s="417">
        <v>28.99</v>
      </c>
      <c r="F4324" s="417">
        <v>813.39</v>
      </c>
    </row>
    <row r="4325" spans="1:6">
      <c r="A4325" s="409"/>
      <c r="B4325" s="413" t="s">
        <v>7830</v>
      </c>
      <c r="C4325" s="411"/>
      <c r="D4325" s="418"/>
      <c r="E4325" s="418"/>
      <c r="F4325" s="418"/>
    </row>
    <row r="4326" spans="1:6" ht="30">
      <c r="A4326" s="414">
        <v>104194</v>
      </c>
      <c r="B4326" s="415" t="s">
        <v>12394</v>
      </c>
      <c r="C4326" s="416" t="s">
        <v>5421</v>
      </c>
      <c r="D4326" s="417">
        <v>14.969999999999999</v>
      </c>
      <c r="E4326" s="417">
        <v>9.82</v>
      </c>
      <c r="F4326" s="417">
        <v>24.79</v>
      </c>
    </row>
    <row r="4327" spans="1:6" ht="30">
      <c r="A4327" s="414">
        <v>104195</v>
      </c>
      <c r="B4327" s="415" t="s">
        <v>12395</v>
      </c>
      <c r="C4327" s="416" t="s">
        <v>5421</v>
      </c>
      <c r="D4327" s="417">
        <v>16.25</v>
      </c>
      <c r="E4327" s="417">
        <v>10.09</v>
      </c>
      <c r="F4327" s="417">
        <v>26.34</v>
      </c>
    </row>
    <row r="4328" spans="1:6" ht="30">
      <c r="A4328" s="414">
        <v>96635</v>
      </c>
      <c r="B4328" s="415" t="s">
        <v>12348</v>
      </c>
      <c r="C4328" s="416" t="s">
        <v>5421</v>
      </c>
      <c r="D4328" s="417">
        <v>23.74</v>
      </c>
      <c r="E4328" s="417">
        <v>23.38</v>
      </c>
      <c r="F4328" s="417">
        <v>47.12</v>
      </c>
    </row>
    <row r="4329" spans="1:6" ht="30">
      <c r="A4329" s="414">
        <v>96636</v>
      </c>
      <c r="B4329" s="415" t="s">
        <v>12349</v>
      </c>
      <c r="C4329" s="416" t="s">
        <v>5421</v>
      </c>
      <c r="D4329" s="417">
        <v>25.880000000000003</v>
      </c>
      <c r="E4329" s="417">
        <v>24.07</v>
      </c>
      <c r="F4329" s="417">
        <v>49.95</v>
      </c>
    </row>
    <row r="4330" spans="1:6" ht="30">
      <c r="A4330" s="414">
        <v>96644</v>
      </c>
      <c r="B4330" s="415" t="s">
        <v>12350</v>
      </c>
      <c r="C4330" s="416" t="s">
        <v>5421</v>
      </c>
      <c r="D4330" s="417">
        <v>18.32</v>
      </c>
      <c r="E4330" s="417">
        <v>7.42</v>
      </c>
      <c r="F4330" s="417">
        <v>25.74</v>
      </c>
    </row>
    <row r="4331" spans="1:6" ht="30">
      <c r="A4331" s="414">
        <v>96645</v>
      </c>
      <c r="B4331" s="415" t="s">
        <v>12351</v>
      </c>
      <c r="C4331" s="416" t="s">
        <v>5421</v>
      </c>
      <c r="D4331" s="417">
        <v>15.479999999999999</v>
      </c>
      <c r="E4331" s="417">
        <v>7.35</v>
      </c>
      <c r="F4331" s="417">
        <v>22.83</v>
      </c>
    </row>
    <row r="4332" spans="1:6" ht="30">
      <c r="A4332" s="414">
        <v>96646</v>
      </c>
      <c r="B4332" s="415" t="s">
        <v>12352</v>
      </c>
      <c r="C4332" s="416" t="s">
        <v>5421</v>
      </c>
      <c r="D4332" s="417">
        <v>20.13</v>
      </c>
      <c r="E4332" s="417">
        <v>7.77</v>
      </c>
      <c r="F4332" s="417">
        <v>27.9</v>
      </c>
    </row>
    <row r="4333" spans="1:6" ht="30">
      <c r="A4333" s="414">
        <v>96647</v>
      </c>
      <c r="B4333" s="415" t="s">
        <v>12353</v>
      </c>
      <c r="C4333" s="416" t="s">
        <v>5421</v>
      </c>
      <c r="D4333" s="417">
        <v>20.309999999999999</v>
      </c>
      <c r="E4333" s="417">
        <v>7.64</v>
      </c>
      <c r="F4333" s="417">
        <v>27.95</v>
      </c>
    </row>
    <row r="4334" spans="1:6" ht="30">
      <c r="A4334" s="414">
        <v>96648</v>
      </c>
      <c r="B4334" s="415" t="s">
        <v>12354</v>
      </c>
      <c r="C4334" s="416" t="s">
        <v>5421</v>
      </c>
      <c r="D4334" s="417">
        <v>26.439999999999998</v>
      </c>
      <c r="E4334" s="417">
        <v>8.0399999999999991</v>
      </c>
      <c r="F4334" s="417">
        <v>34.479999999999997</v>
      </c>
    </row>
    <row r="4335" spans="1:6" ht="30">
      <c r="A4335" s="414">
        <v>96649</v>
      </c>
      <c r="B4335" s="415" t="s">
        <v>12355</v>
      </c>
      <c r="C4335" s="416" t="s">
        <v>5421</v>
      </c>
      <c r="D4335" s="417">
        <v>37.11</v>
      </c>
      <c r="E4335" s="417">
        <v>8.49</v>
      </c>
      <c r="F4335" s="417">
        <v>45.6</v>
      </c>
    </row>
    <row r="4336" spans="1:6" ht="30">
      <c r="A4336" s="414">
        <v>96668</v>
      </c>
      <c r="B4336" s="415" t="s">
        <v>12356</v>
      </c>
      <c r="C4336" s="416" t="s">
        <v>5421</v>
      </c>
      <c r="D4336" s="417">
        <v>16.88</v>
      </c>
      <c r="E4336" s="417">
        <v>3.18</v>
      </c>
      <c r="F4336" s="417">
        <v>20.059999999999999</v>
      </c>
    </row>
    <row r="4337" spans="1:6" ht="30">
      <c r="A4337" s="414">
        <v>96669</v>
      </c>
      <c r="B4337" s="415" t="s">
        <v>12357</v>
      </c>
      <c r="C4337" s="416" t="s">
        <v>5421</v>
      </c>
      <c r="D4337" s="417">
        <v>14.7</v>
      </c>
      <c r="E4337" s="417">
        <v>5.09</v>
      </c>
      <c r="F4337" s="417">
        <v>19.79</v>
      </c>
    </row>
    <row r="4338" spans="1:6" ht="30">
      <c r="A4338" s="414">
        <v>96670</v>
      </c>
      <c r="B4338" s="415" t="s">
        <v>12358</v>
      </c>
      <c r="C4338" s="416" t="s">
        <v>5421</v>
      </c>
      <c r="D4338" s="417">
        <v>19.59</v>
      </c>
      <c r="E4338" s="417">
        <v>6.13</v>
      </c>
      <c r="F4338" s="417">
        <v>25.72</v>
      </c>
    </row>
    <row r="4339" spans="1:6" ht="30">
      <c r="A4339" s="414">
        <v>96671</v>
      </c>
      <c r="B4339" s="415" t="s">
        <v>12359</v>
      </c>
      <c r="C4339" s="416" t="s">
        <v>5421</v>
      </c>
      <c r="D4339" s="417">
        <v>31.45</v>
      </c>
      <c r="E4339" s="417">
        <v>7.44</v>
      </c>
      <c r="F4339" s="417">
        <v>38.89</v>
      </c>
    </row>
    <row r="4340" spans="1:6" ht="30">
      <c r="A4340" s="414">
        <v>96672</v>
      </c>
      <c r="B4340" s="415" t="s">
        <v>12360</v>
      </c>
      <c r="C4340" s="416" t="s">
        <v>5421</v>
      </c>
      <c r="D4340" s="417">
        <v>50.07</v>
      </c>
      <c r="E4340" s="417">
        <v>9.14</v>
      </c>
      <c r="F4340" s="417">
        <v>59.21</v>
      </c>
    </row>
    <row r="4341" spans="1:6" ht="30">
      <c r="A4341" s="414">
        <v>96673</v>
      </c>
      <c r="B4341" s="415" t="s">
        <v>12361</v>
      </c>
      <c r="C4341" s="416" t="s">
        <v>5421</v>
      </c>
      <c r="D4341" s="417">
        <v>63.900000000000006</v>
      </c>
      <c r="E4341" s="417">
        <v>10.72</v>
      </c>
      <c r="F4341" s="417">
        <v>74.62</v>
      </c>
    </row>
    <row r="4342" spans="1:6" ht="30">
      <c r="A4342" s="414">
        <v>96674</v>
      </c>
      <c r="B4342" s="415" t="s">
        <v>12362</v>
      </c>
      <c r="C4342" s="416" t="s">
        <v>5421</v>
      </c>
      <c r="D4342" s="417">
        <v>107.91</v>
      </c>
      <c r="E4342" s="417">
        <v>12.66</v>
      </c>
      <c r="F4342" s="417">
        <v>120.57</v>
      </c>
    </row>
    <row r="4343" spans="1:6" ht="30">
      <c r="A4343" s="414">
        <v>96675</v>
      </c>
      <c r="B4343" s="415" t="s">
        <v>12363</v>
      </c>
      <c r="C4343" s="416" t="s">
        <v>5421</v>
      </c>
      <c r="D4343" s="417">
        <v>159.97</v>
      </c>
      <c r="E4343" s="417">
        <v>15.28</v>
      </c>
      <c r="F4343" s="417">
        <v>175.25</v>
      </c>
    </row>
    <row r="4344" spans="1:6" ht="30">
      <c r="A4344" s="414">
        <v>96676</v>
      </c>
      <c r="B4344" s="415" t="s">
        <v>12364</v>
      </c>
      <c r="C4344" s="416" t="s">
        <v>5421</v>
      </c>
      <c r="D4344" s="417">
        <v>19.64</v>
      </c>
      <c r="E4344" s="417">
        <v>5.7</v>
      </c>
      <c r="F4344" s="417">
        <v>25.34</v>
      </c>
    </row>
    <row r="4345" spans="1:6" ht="30">
      <c r="A4345" s="414">
        <v>96677</v>
      </c>
      <c r="B4345" s="415" t="s">
        <v>12365</v>
      </c>
      <c r="C4345" s="416" t="s">
        <v>5421</v>
      </c>
      <c r="D4345" s="417">
        <v>26.080000000000002</v>
      </c>
      <c r="E4345" s="417">
        <v>6.94</v>
      </c>
      <c r="F4345" s="417">
        <v>33.020000000000003</v>
      </c>
    </row>
    <row r="4346" spans="1:6" ht="30">
      <c r="A4346" s="414">
        <v>96678</v>
      </c>
      <c r="B4346" s="415" t="s">
        <v>12366</v>
      </c>
      <c r="C4346" s="416" t="s">
        <v>5421</v>
      </c>
      <c r="D4346" s="417">
        <v>37.06</v>
      </c>
      <c r="E4346" s="417">
        <v>8.3699999999999992</v>
      </c>
      <c r="F4346" s="417">
        <v>45.43</v>
      </c>
    </row>
    <row r="4347" spans="1:6" ht="30">
      <c r="A4347" s="414">
        <v>96679</v>
      </c>
      <c r="B4347" s="415" t="s">
        <v>12367</v>
      </c>
      <c r="C4347" s="416" t="s">
        <v>5421</v>
      </c>
      <c r="D4347" s="417">
        <v>57.530000000000008</v>
      </c>
      <c r="E4347" s="417">
        <v>10.15</v>
      </c>
      <c r="F4347" s="417">
        <v>67.680000000000007</v>
      </c>
    </row>
    <row r="4348" spans="1:6" ht="30">
      <c r="A4348" s="414">
        <v>96680</v>
      </c>
      <c r="B4348" s="415" t="s">
        <v>12368</v>
      </c>
      <c r="C4348" s="416" t="s">
        <v>5421</v>
      </c>
      <c r="D4348" s="417">
        <v>99.419999999999987</v>
      </c>
      <c r="E4348" s="417">
        <v>12.46</v>
      </c>
      <c r="F4348" s="417">
        <v>111.88</v>
      </c>
    </row>
    <row r="4349" spans="1:6" ht="30">
      <c r="A4349" s="414">
        <v>96681</v>
      </c>
      <c r="B4349" s="415" t="s">
        <v>12369</v>
      </c>
      <c r="C4349" s="416" t="s">
        <v>5421</v>
      </c>
      <c r="D4349" s="417">
        <v>135.86000000000001</v>
      </c>
      <c r="E4349" s="417">
        <v>14.61</v>
      </c>
      <c r="F4349" s="417">
        <v>150.47</v>
      </c>
    </row>
    <row r="4350" spans="1:6" ht="30">
      <c r="A4350" s="414">
        <v>96682</v>
      </c>
      <c r="B4350" s="415" t="s">
        <v>12370</v>
      </c>
      <c r="C4350" s="416" t="s">
        <v>5421</v>
      </c>
      <c r="D4350" s="417">
        <v>230.89</v>
      </c>
      <c r="E4350" s="417">
        <v>17.28</v>
      </c>
      <c r="F4350" s="417">
        <v>248.17</v>
      </c>
    </row>
    <row r="4351" spans="1:6" ht="30">
      <c r="A4351" s="414">
        <v>96683</v>
      </c>
      <c r="B4351" s="415" t="s">
        <v>12371</v>
      </c>
      <c r="C4351" s="416" t="s">
        <v>5421</v>
      </c>
      <c r="D4351" s="417">
        <v>319.71999999999997</v>
      </c>
      <c r="E4351" s="417">
        <v>20.86</v>
      </c>
      <c r="F4351" s="417">
        <v>340.58</v>
      </c>
    </row>
    <row r="4352" spans="1:6" ht="45">
      <c r="A4352" s="414">
        <v>96718</v>
      </c>
      <c r="B4352" s="415" t="s">
        <v>7831</v>
      </c>
      <c r="C4352" s="416" t="s">
        <v>5421</v>
      </c>
      <c r="D4352" s="417">
        <v>11.350000000000001</v>
      </c>
      <c r="E4352" s="417">
        <v>0.28000000000000003</v>
      </c>
      <c r="F4352" s="417">
        <v>11.63</v>
      </c>
    </row>
    <row r="4353" spans="1:6" ht="45">
      <c r="A4353" s="414">
        <v>96719</v>
      </c>
      <c r="B4353" s="415" t="s">
        <v>7832</v>
      </c>
      <c r="C4353" s="416" t="s">
        <v>5421</v>
      </c>
      <c r="D4353" s="417">
        <v>17.11</v>
      </c>
      <c r="E4353" s="417">
        <v>5.68</v>
      </c>
      <c r="F4353" s="417">
        <v>22.79</v>
      </c>
    </row>
    <row r="4354" spans="1:6" ht="45">
      <c r="A4354" s="414">
        <v>96720</v>
      </c>
      <c r="B4354" s="415" t="s">
        <v>7833</v>
      </c>
      <c r="C4354" s="416" t="s">
        <v>5421</v>
      </c>
      <c r="D4354" s="417">
        <v>14.57</v>
      </c>
      <c r="E4354" s="417">
        <v>6.64</v>
      </c>
      <c r="F4354" s="417">
        <v>21.21</v>
      </c>
    </row>
    <row r="4355" spans="1:6" ht="45">
      <c r="A4355" s="414">
        <v>96721</v>
      </c>
      <c r="B4355" s="415" t="s">
        <v>7834</v>
      </c>
      <c r="C4355" s="416" t="s">
        <v>5421</v>
      </c>
      <c r="D4355" s="417">
        <v>18.900000000000002</v>
      </c>
      <c r="E4355" s="417">
        <v>6.63</v>
      </c>
      <c r="F4355" s="417">
        <v>25.53</v>
      </c>
    </row>
    <row r="4356" spans="1:6" ht="45">
      <c r="A4356" s="414">
        <v>96722</v>
      </c>
      <c r="B4356" s="415" t="s">
        <v>7835</v>
      </c>
      <c r="C4356" s="416" t="s">
        <v>5421</v>
      </c>
      <c r="D4356" s="417">
        <v>30.71</v>
      </c>
      <c r="E4356" s="417">
        <v>10.1</v>
      </c>
      <c r="F4356" s="417">
        <v>40.81</v>
      </c>
    </row>
    <row r="4357" spans="1:6" ht="45">
      <c r="A4357" s="414">
        <v>96723</v>
      </c>
      <c r="B4357" s="415" t="s">
        <v>7836</v>
      </c>
      <c r="C4357" s="416" t="s">
        <v>5421</v>
      </c>
      <c r="D4357" s="417">
        <v>47.78</v>
      </c>
      <c r="E4357" s="417">
        <v>10.1</v>
      </c>
      <c r="F4357" s="417">
        <v>57.88</v>
      </c>
    </row>
    <row r="4358" spans="1:6" ht="45">
      <c r="A4358" s="414">
        <v>96724</v>
      </c>
      <c r="B4358" s="415" t="s">
        <v>7837</v>
      </c>
      <c r="C4358" s="416" t="s">
        <v>5421</v>
      </c>
      <c r="D4358" s="417">
        <v>61.16</v>
      </c>
      <c r="E4358" s="417">
        <v>16.670000000000002</v>
      </c>
      <c r="F4358" s="417">
        <v>77.83</v>
      </c>
    </row>
    <row r="4359" spans="1:6" ht="45">
      <c r="A4359" s="414">
        <v>96725</v>
      </c>
      <c r="B4359" s="415" t="s">
        <v>7838</v>
      </c>
      <c r="C4359" s="416" t="s">
        <v>5421</v>
      </c>
      <c r="D4359" s="417">
        <v>101.21000000000001</v>
      </c>
      <c r="E4359" s="417">
        <v>16.66</v>
      </c>
      <c r="F4359" s="417">
        <v>117.87</v>
      </c>
    </row>
    <row r="4360" spans="1:6" ht="45">
      <c r="A4360" s="414">
        <v>96726</v>
      </c>
      <c r="B4360" s="415" t="s">
        <v>7839</v>
      </c>
      <c r="C4360" s="416" t="s">
        <v>5421</v>
      </c>
      <c r="D4360" s="417">
        <v>141.47999999999999</v>
      </c>
      <c r="E4360" s="417">
        <v>26.18</v>
      </c>
      <c r="F4360" s="417">
        <v>167.66</v>
      </c>
    </row>
    <row r="4361" spans="1:6" ht="45">
      <c r="A4361" s="414">
        <v>96727</v>
      </c>
      <c r="B4361" s="415" t="s">
        <v>7840</v>
      </c>
      <c r="C4361" s="416" t="s">
        <v>5421</v>
      </c>
      <c r="D4361" s="417">
        <v>14.400000000000002</v>
      </c>
      <c r="E4361" s="417">
        <v>6.2</v>
      </c>
      <c r="F4361" s="417">
        <v>20.6</v>
      </c>
    </row>
    <row r="4362" spans="1:6" ht="45">
      <c r="A4362" s="414">
        <v>96728</v>
      </c>
      <c r="B4362" s="415" t="s">
        <v>7841</v>
      </c>
      <c r="C4362" s="416" t="s">
        <v>5421</v>
      </c>
      <c r="D4362" s="417">
        <v>19.13</v>
      </c>
      <c r="E4362" s="417">
        <v>6.19</v>
      </c>
      <c r="F4362" s="417">
        <v>25.32</v>
      </c>
    </row>
    <row r="4363" spans="1:6" ht="45">
      <c r="A4363" s="414">
        <v>96729</v>
      </c>
      <c r="B4363" s="415" t="s">
        <v>7842</v>
      </c>
      <c r="C4363" s="416" t="s">
        <v>5421</v>
      </c>
      <c r="D4363" s="417">
        <v>25.26</v>
      </c>
      <c r="E4363" s="417">
        <v>7.94</v>
      </c>
      <c r="F4363" s="417">
        <v>33.200000000000003</v>
      </c>
    </row>
    <row r="4364" spans="1:6" ht="45">
      <c r="A4364" s="414">
        <v>96730</v>
      </c>
      <c r="B4364" s="415" t="s">
        <v>7843</v>
      </c>
      <c r="C4364" s="416" t="s">
        <v>5421</v>
      </c>
      <c r="D4364" s="417">
        <v>35.270000000000003</v>
      </c>
      <c r="E4364" s="417">
        <v>7.94</v>
      </c>
      <c r="F4364" s="417">
        <v>43.21</v>
      </c>
    </row>
    <row r="4365" spans="1:6" ht="45">
      <c r="A4365" s="414">
        <v>96731</v>
      </c>
      <c r="B4365" s="415" t="s">
        <v>7844</v>
      </c>
      <c r="C4365" s="416" t="s">
        <v>5421</v>
      </c>
      <c r="D4365" s="417">
        <v>55.15</v>
      </c>
      <c r="E4365" s="417">
        <v>12.1</v>
      </c>
      <c r="F4365" s="417">
        <v>67.25</v>
      </c>
    </row>
    <row r="4366" spans="1:6" ht="45">
      <c r="A4366" s="414">
        <v>96732</v>
      </c>
      <c r="B4366" s="415" t="s">
        <v>7845</v>
      </c>
      <c r="C4366" s="416" t="s">
        <v>5421</v>
      </c>
      <c r="D4366" s="417">
        <v>94.01</v>
      </c>
      <c r="E4366" s="417">
        <v>12.1</v>
      </c>
      <c r="F4366" s="417">
        <v>106.11</v>
      </c>
    </row>
    <row r="4367" spans="1:6" ht="45">
      <c r="A4367" s="414">
        <v>96733</v>
      </c>
      <c r="B4367" s="415" t="s">
        <v>7846</v>
      </c>
      <c r="C4367" s="416" t="s">
        <v>5421</v>
      </c>
      <c r="D4367" s="417">
        <v>127.53999999999999</v>
      </c>
      <c r="E4367" s="417">
        <v>20</v>
      </c>
      <c r="F4367" s="417">
        <v>147.54</v>
      </c>
    </row>
    <row r="4368" spans="1:6" ht="45">
      <c r="A4368" s="414">
        <v>96734</v>
      </c>
      <c r="B4368" s="415" t="s">
        <v>7847</v>
      </c>
      <c r="C4368" s="416" t="s">
        <v>5421</v>
      </c>
      <c r="D4368" s="417">
        <v>214.51</v>
      </c>
      <c r="E4368" s="417">
        <v>19.989999999999998</v>
      </c>
      <c r="F4368" s="417">
        <v>234.5</v>
      </c>
    </row>
    <row r="4369" spans="1:6" ht="45">
      <c r="A4369" s="414">
        <v>96735</v>
      </c>
      <c r="B4369" s="415" t="s">
        <v>7848</v>
      </c>
      <c r="C4369" s="416" t="s">
        <v>5421</v>
      </c>
      <c r="D4369" s="417">
        <v>278.75</v>
      </c>
      <c r="E4369" s="417">
        <v>31.38</v>
      </c>
      <c r="F4369" s="417">
        <v>310.13</v>
      </c>
    </row>
    <row r="4370" spans="1:6">
      <c r="A4370" s="409"/>
      <c r="B4370" s="413" t="s">
        <v>7849</v>
      </c>
      <c r="C4370" s="411"/>
      <c r="D4370" s="418"/>
      <c r="E4370" s="418"/>
      <c r="F4370" s="418"/>
    </row>
    <row r="4371" spans="1:6" ht="30">
      <c r="A4371" s="414">
        <v>104191</v>
      </c>
      <c r="B4371" s="415" t="s">
        <v>13164</v>
      </c>
      <c r="C4371" s="416" t="s">
        <v>5390</v>
      </c>
      <c r="D4371" s="417">
        <v>6.38</v>
      </c>
      <c r="E4371" s="417">
        <v>5.37</v>
      </c>
      <c r="F4371" s="417">
        <v>11.75</v>
      </c>
    </row>
    <row r="4372" spans="1:6" ht="30">
      <c r="A4372" s="414">
        <v>104198</v>
      </c>
      <c r="B4372" s="415" t="s">
        <v>13169</v>
      </c>
      <c r="C4372" s="416" t="s">
        <v>5390</v>
      </c>
      <c r="D4372" s="417">
        <v>3.9800000000000004</v>
      </c>
      <c r="E4372" s="417">
        <v>4.76</v>
      </c>
      <c r="F4372" s="417">
        <v>8.74</v>
      </c>
    </row>
    <row r="4373" spans="1:6" ht="30">
      <c r="A4373" s="414">
        <v>96638</v>
      </c>
      <c r="B4373" s="415" t="s">
        <v>12930</v>
      </c>
      <c r="C4373" s="416" t="s">
        <v>5390</v>
      </c>
      <c r="D4373" s="417">
        <v>7.1</v>
      </c>
      <c r="E4373" s="417">
        <v>11.35</v>
      </c>
      <c r="F4373" s="417">
        <v>18.45</v>
      </c>
    </row>
    <row r="4374" spans="1:6" ht="30">
      <c r="A4374" s="455">
        <v>104199</v>
      </c>
      <c r="B4374" s="456" t="s">
        <v>13170</v>
      </c>
      <c r="C4374" s="457" t="s">
        <v>5390</v>
      </c>
      <c r="D4374" s="458">
        <v>3.7100000000000009</v>
      </c>
      <c r="E4374" s="458">
        <v>4.7699999999999996</v>
      </c>
      <c r="F4374" s="458">
        <v>8.48</v>
      </c>
    </row>
    <row r="4375" spans="1:6" ht="30">
      <c r="A4375" s="414">
        <v>96637</v>
      </c>
      <c r="B4375" s="415" t="s">
        <v>12929</v>
      </c>
      <c r="C4375" s="416" t="s">
        <v>5390</v>
      </c>
      <c r="D4375" s="417">
        <v>6.6600000000000019</v>
      </c>
      <c r="E4375" s="417">
        <v>11.35</v>
      </c>
      <c r="F4375" s="417">
        <v>18.010000000000002</v>
      </c>
    </row>
    <row r="4376" spans="1:6" ht="30">
      <c r="A4376" s="455">
        <v>104196</v>
      </c>
      <c r="B4376" s="456" t="s">
        <v>13167</v>
      </c>
      <c r="C4376" s="457" t="s">
        <v>5390</v>
      </c>
      <c r="D4376" s="458">
        <v>13.190000000000001</v>
      </c>
      <c r="E4376" s="458">
        <v>4.7300000000000004</v>
      </c>
      <c r="F4376" s="458">
        <v>17.920000000000002</v>
      </c>
    </row>
    <row r="4377" spans="1:6" ht="30">
      <c r="A4377" s="455">
        <v>104197</v>
      </c>
      <c r="B4377" s="456" t="s">
        <v>13168</v>
      </c>
      <c r="C4377" s="457" t="s">
        <v>5390</v>
      </c>
      <c r="D4377" s="458">
        <v>22.449999999999996</v>
      </c>
      <c r="E4377" s="458">
        <v>11.31</v>
      </c>
      <c r="F4377" s="458">
        <v>33.76</v>
      </c>
    </row>
    <row r="4378" spans="1:6" ht="30">
      <c r="A4378" s="455">
        <v>104200</v>
      </c>
      <c r="B4378" s="456" t="s">
        <v>13171</v>
      </c>
      <c r="C4378" s="457" t="s">
        <v>5390</v>
      </c>
      <c r="D4378" s="458">
        <v>3.74</v>
      </c>
      <c r="E4378" s="458">
        <v>3.17</v>
      </c>
      <c r="F4378" s="458">
        <v>6.91</v>
      </c>
    </row>
    <row r="4379" spans="1:6" ht="30">
      <c r="A4379" s="414">
        <v>96639</v>
      </c>
      <c r="B4379" s="415" t="s">
        <v>12931</v>
      </c>
      <c r="C4379" s="416" t="s">
        <v>5390</v>
      </c>
      <c r="D4379" s="417">
        <v>4.9599999999999991</v>
      </c>
      <c r="E4379" s="417">
        <v>7.58</v>
      </c>
      <c r="F4379" s="417">
        <v>12.54</v>
      </c>
    </row>
    <row r="4380" spans="1:6" ht="30">
      <c r="A4380" s="414">
        <v>96640</v>
      </c>
      <c r="B4380" s="415" t="s">
        <v>12932</v>
      </c>
      <c r="C4380" s="416" t="s">
        <v>5390</v>
      </c>
      <c r="D4380" s="417">
        <v>23.6</v>
      </c>
      <c r="E4380" s="417">
        <v>5.34</v>
      </c>
      <c r="F4380" s="417">
        <v>28.94</v>
      </c>
    </row>
    <row r="4381" spans="1:6" ht="30">
      <c r="A4381" s="414">
        <v>96641</v>
      </c>
      <c r="B4381" s="415" t="s">
        <v>12933</v>
      </c>
      <c r="C4381" s="416" t="s">
        <v>5390</v>
      </c>
      <c r="D4381" s="417">
        <v>14.000000000000002</v>
      </c>
      <c r="E4381" s="417">
        <v>5.35</v>
      </c>
      <c r="F4381" s="417">
        <v>19.350000000000001</v>
      </c>
    </row>
    <row r="4382" spans="1:6" ht="30">
      <c r="A4382" s="455">
        <v>104202</v>
      </c>
      <c r="B4382" s="456" t="s">
        <v>13173</v>
      </c>
      <c r="C4382" s="457" t="s">
        <v>5390</v>
      </c>
      <c r="D4382" s="458">
        <v>6.19</v>
      </c>
      <c r="E4382" s="458">
        <v>6.36</v>
      </c>
      <c r="F4382" s="458">
        <v>12.55</v>
      </c>
    </row>
    <row r="4383" spans="1:6" ht="30">
      <c r="A4383" s="414">
        <v>96642</v>
      </c>
      <c r="B4383" s="415" t="s">
        <v>12934</v>
      </c>
      <c r="C4383" s="416" t="s">
        <v>5390</v>
      </c>
      <c r="D4383" s="417">
        <v>8.59</v>
      </c>
      <c r="E4383" s="417">
        <v>15.11</v>
      </c>
      <c r="F4383" s="417">
        <v>23.7</v>
      </c>
    </row>
    <row r="4384" spans="1:6" ht="30">
      <c r="A4384" s="455">
        <v>104201</v>
      </c>
      <c r="B4384" s="456" t="s">
        <v>13172</v>
      </c>
      <c r="C4384" s="457" t="s">
        <v>5390</v>
      </c>
      <c r="D4384" s="458">
        <v>15.799999999999999</v>
      </c>
      <c r="E4384" s="458">
        <v>6.33</v>
      </c>
      <c r="F4384" s="458">
        <v>22.13</v>
      </c>
    </row>
    <row r="4385" spans="1:6" ht="30">
      <c r="A4385" s="455">
        <v>104192</v>
      </c>
      <c r="B4385" s="456" t="s">
        <v>13165</v>
      </c>
      <c r="C4385" s="457" t="s">
        <v>5390</v>
      </c>
      <c r="D4385" s="458">
        <v>21.909999999999997</v>
      </c>
      <c r="E4385" s="458">
        <v>10.71</v>
      </c>
      <c r="F4385" s="458">
        <v>32.619999999999997</v>
      </c>
    </row>
    <row r="4386" spans="1:6" ht="30">
      <c r="A4386" s="414">
        <v>96643</v>
      </c>
      <c r="B4386" s="415" t="s">
        <v>12935</v>
      </c>
      <c r="C4386" s="416" t="s">
        <v>5390</v>
      </c>
      <c r="D4386" s="417">
        <v>40.06</v>
      </c>
      <c r="E4386" s="417">
        <v>10.7</v>
      </c>
      <c r="F4386" s="417">
        <v>50.76</v>
      </c>
    </row>
    <row r="4387" spans="1:6" ht="30">
      <c r="A4387" s="414">
        <v>96651</v>
      </c>
      <c r="B4387" s="415" t="s">
        <v>12937</v>
      </c>
      <c r="C4387" s="416" t="s">
        <v>5390</v>
      </c>
      <c r="D4387" s="417">
        <v>5.09</v>
      </c>
      <c r="E4387" s="417">
        <v>5.42</v>
      </c>
      <c r="F4387" s="417">
        <v>10.51</v>
      </c>
    </row>
    <row r="4388" spans="1:6" ht="30">
      <c r="A4388" s="414">
        <v>96653</v>
      </c>
      <c r="B4388" s="415" t="s">
        <v>12939</v>
      </c>
      <c r="C4388" s="416" t="s">
        <v>5390</v>
      </c>
      <c r="D4388" s="417">
        <v>10</v>
      </c>
      <c r="E4388" s="417">
        <v>5.67</v>
      </c>
      <c r="F4388" s="417">
        <v>15.67</v>
      </c>
    </row>
    <row r="4389" spans="1:6" ht="30">
      <c r="A4389" s="414">
        <v>96655</v>
      </c>
      <c r="B4389" s="415" t="s">
        <v>12941</v>
      </c>
      <c r="C4389" s="416" t="s">
        <v>5390</v>
      </c>
      <c r="D4389" s="417">
        <v>17.89</v>
      </c>
      <c r="E4389" s="417">
        <v>5.99</v>
      </c>
      <c r="F4389" s="417">
        <v>23.88</v>
      </c>
    </row>
    <row r="4390" spans="1:6" ht="30">
      <c r="A4390" s="414">
        <v>96650</v>
      </c>
      <c r="B4390" s="415" t="s">
        <v>12936</v>
      </c>
      <c r="C4390" s="416" t="s">
        <v>5390</v>
      </c>
      <c r="D4390" s="417">
        <v>4.6500000000000004</v>
      </c>
      <c r="E4390" s="417">
        <v>5.42</v>
      </c>
      <c r="F4390" s="417">
        <v>10.07</v>
      </c>
    </row>
    <row r="4391" spans="1:6" ht="30">
      <c r="A4391" s="414">
        <v>96652</v>
      </c>
      <c r="B4391" s="415" t="s">
        <v>12938</v>
      </c>
      <c r="C4391" s="416" t="s">
        <v>5390</v>
      </c>
      <c r="D4391" s="417">
        <v>6.26</v>
      </c>
      <c r="E4391" s="417">
        <v>5.68</v>
      </c>
      <c r="F4391" s="417">
        <v>11.94</v>
      </c>
    </row>
    <row r="4392" spans="1:6" ht="30">
      <c r="A4392" s="414">
        <v>96654</v>
      </c>
      <c r="B4392" s="415" t="s">
        <v>12940</v>
      </c>
      <c r="C4392" s="416" t="s">
        <v>5390</v>
      </c>
      <c r="D4392" s="417">
        <v>11.82</v>
      </c>
      <c r="E4392" s="417">
        <v>6</v>
      </c>
      <c r="F4392" s="417">
        <v>17.82</v>
      </c>
    </row>
    <row r="4393" spans="1:6" ht="30">
      <c r="A4393" s="414">
        <v>96656</v>
      </c>
      <c r="B4393" s="415" t="s">
        <v>12942</v>
      </c>
      <c r="C4393" s="416" t="s">
        <v>5390</v>
      </c>
      <c r="D4393" s="417">
        <v>3.66</v>
      </c>
      <c r="E4393" s="417">
        <v>3.59</v>
      </c>
      <c r="F4393" s="417">
        <v>7.25</v>
      </c>
    </row>
    <row r="4394" spans="1:6" ht="30">
      <c r="A4394" s="414">
        <v>96657</v>
      </c>
      <c r="B4394" s="415" t="s">
        <v>12943</v>
      </c>
      <c r="C4394" s="416" t="s">
        <v>5390</v>
      </c>
      <c r="D4394" s="417">
        <v>23.009999999999998</v>
      </c>
      <c r="E4394" s="417">
        <v>3.57</v>
      </c>
      <c r="F4394" s="417">
        <v>26.58</v>
      </c>
    </row>
    <row r="4395" spans="1:6" ht="30">
      <c r="A4395" s="414">
        <v>96658</v>
      </c>
      <c r="B4395" s="415" t="s">
        <v>12944</v>
      </c>
      <c r="C4395" s="416" t="s">
        <v>5390</v>
      </c>
      <c r="D4395" s="417">
        <v>13.419999999999998</v>
      </c>
      <c r="E4395" s="417">
        <v>3.57</v>
      </c>
      <c r="F4395" s="417">
        <v>16.989999999999998</v>
      </c>
    </row>
    <row r="4396" spans="1:6" ht="30">
      <c r="A4396" s="414">
        <v>96659</v>
      </c>
      <c r="B4396" s="415" t="s">
        <v>12945</v>
      </c>
      <c r="C4396" s="416" t="s">
        <v>5390</v>
      </c>
      <c r="D4396" s="417">
        <v>5.64</v>
      </c>
      <c r="E4396" s="417">
        <v>3.79</v>
      </c>
      <c r="F4396" s="417">
        <v>9.43</v>
      </c>
    </row>
    <row r="4397" spans="1:6" ht="30">
      <c r="A4397" s="414">
        <v>96660</v>
      </c>
      <c r="B4397" s="415" t="s">
        <v>12946</v>
      </c>
      <c r="C4397" s="416" t="s">
        <v>5390</v>
      </c>
      <c r="D4397" s="417">
        <v>32.42</v>
      </c>
      <c r="E4397" s="417">
        <v>3.66</v>
      </c>
      <c r="F4397" s="417">
        <v>36.08</v>
      </c>
    </row>
    <row r="4398" spans="1:6" ht="30">
      <c r="A4398" s="414">
        <v>96661</v>
      </c>
      <c r="B4398" s="415" t="s">
        <v>12947</v>
      </c>
      <c r="C4398" s="416" t="s">
        <v>5390</v>
      </c>
      <c r="D4398" s="417">
        <v>32.08</v>
      </c>
      <c r="E4398" s="417">
        <v>3.66</v>
      </c>
      <c r="F4398" s="417">
        <v>35.74</v>
      </c>
    </row>
    <row r="4399" spans="1:6" ht="30">
      <c r="A4399" s="414">
        <v>96662</v>
      </c>
      <c r="B4399" s="415" t="s">
        <v>12948</v>
      </c>
      <c r="C4399" s="416" t="s">
        <v>5390</v>
      </c>
      <c r="D4399" s="417">
        <v>6.8100000000000005</v>
      </c>
      <c r="E4399" s="417">
        <v>3.68</v>
      </c>
      <c r="F4399" s="417">
        <v>10.49</v>
      </c>
    </row>
    <row r="4400" spans="1:6" ht="30">
      <c r="A4400" s="414">
        <v>96663</v>
      </c>
      <c r="B4400" s="415" t="s">
        <v>12949</v>
      </c>
      <c r="C4400" s="416" t="s">
        <v>5390</v>
      </c>
      <c r="D4400" s="417">
        <v>13.83</v>
      </c>
      <c r="E4400" s="417">
        <v>3.99</v>
      </c>
      <c r="F4400" s="417">
        <v>17.82</v>
      </c>
    </row>
    <row r="4401" spans="1:6" ht="30">
      <c r="A4401" s="414">
        <v>96664</v>
      </c>
      <c r="B4401" s="415" t="s">
        <v>12950</v>
      </c>
      <c r="C4401" s="416" t="s">
        <v>5390</v>
      </c>
      <c r="D4401" s="417">
        <v>15.78</v>
      </c>
      <c r="E4401" s="417">
        <v>3.78</v>
      </c>
      <c r="F4401" s="417">
        <v>19.559999999999999</v>
      </c>
    </row>
    <row r="4402" spans="1:6" ht="30">
      <c r="A4402" s="414">
        <v>96665</v>
      </c>
      <c r="B4402" s="415" t="s">
        <v>12951</v>
      </c>
      <c r="C4402" s="416" t="s">
        <v>5390</v>
      </c>
      <c r="D4402" s="417">
        <v>5.8999999999999995</v>
      </c>
      <c r="E4402" s="417">
        <v>7.22</v>
      </c>
      <c r="F4402" s="417">
        <v>13.12</v>
      </c>
    </row>
    <row r="4403" spans="1:6" ht="30">
      <c r="A4403" s="414">
        <v>96666</v>
      </c>
      <c r="B4403" s="415" t="s">
        <v>12952</v>
      </c>
      <c r="C4403" s="416" t="s">
        <v>5390</v>
      </c>
      <c r="D4403" s="417">
        <v>11.259999999999998</v>
      </c>
      <c r="E4403" s="417">
        <v>7.57</v>
      </c>
      <c r="F4403" s="417">
        <v>18.829999999999998</v>
      </c>
    </row>
    <row r="4404" spans="1:6" ht="30">
      <c r="A4404" s="414">
        <v>96667</v>
      </c>
      <c r="B4404" s="415" t="s">
        <v>12953</v>
      </c>
      <c r="C4404" s="416" t="s">
        <v>5390</v>
      </c>
      <c r="D4404" s="417">
        <v>18.57</v>
      </c>
      <c r="E4404" s="417">
        <v>8</v>
      </c>
      <c r="F4404" s="417">
        <v>26.57</v>
      </c>
    </row>
    <row r="4405" spans="1:6" ht="30">
      <c r="A4405" s="414">
        <v>96685</v>
      </c>
      <c r="B4405" s="415" t="s">
        <v>12955</v>
      </c>
      <c r="C4405" s="416" t="s">
        <v>5390</v>
      </c>
      <c r="D4405" s="417">
        <v>5.81</v>
      </c>
      <c r="E4405" s="417">
        <v>7.56</v>
      </c>
      <c r="F4405" s="417">
        <v>13.37</v>
      </c>
    </row>
    <row r="4406" spans="1:6" ht="30">
      <c r="A4406" s="414">
        <v>96687</v>
      </c>
      <c r="B4406" s="415" t="s">
        <v>12957</v>
      </c>
      <c r="C4406" s="416" t="s">
        <v>5390</v>
      </c>
      <c r="D4406" s="417">
        <v>11.190000000000001</v>
      </c>
      <c r="E4406" s="417">
        <v>9.18</v>
      </c>
      <c r="F4406" s="417">
        <v>20.37</v>
      </c>
    </row>
    <row r="4407" spans="1:6" ht="30">
      <c r="A4407" s="414">
        <v>96689</v>
      </c>
      <c r="B4407" s="415" t="s">
        <v>12959</v>
      </c>
      <c r="C4407" s="416" t="s">
        <v>5390</v>
      </c>
      <c r="D4407" s="417">
        <v>19.619999999999997</v>
      </c>
      <c r="E4407" s="417">
        <v>11.06</v>
      </c>
      <c r="F4407" s="417">
        <v>30.68</v>
      </c>
    </row>
    <row r="4408" spans="1:6" ht="30">
      <c r="A4408" s="414">
        <v>96691</v>
      </c>
      <c r="B4408" s="415" t="s">
        <v>12961</v>
      </c>
      <c r="C4408" s="416" t="s">
        <v>5390</v>
      </c>
      <c r="D4408" s="417">
        <v>30.440000000000005</v>
      </c>
      <c r="E4408" s="417">
        <v>13.4</v>
      </c>
      <c r="F4408" s="417">
        <v>43.84</v>
      </c>
    </row>
    <row r="4409" spans="1:6" ht="30">
      <c r="A4409" s="414">
        <v>96693</v>
      </c>
      <c r="B4409" s="415" t="s">
        <v>12963</v>
      </c>
      <c r="C4409" s="416" t="s">
        <v>5390</v>
      </c>
      <c r="D4409" s="417">
        <v>49.11999999999999</v>
      </c>
      <c r="E4409" s="417">
        <v>16.48</v>
      </c>
      <c r="F4409" s="417">
        <v>65.599999999999994</v>
      </c>
    </row>
    <row r="4410" spans="1:6" ht="30">
      <c r="A4410" s="414">
        <v>96695</v>
      </c>
      <c r="B4410" s="415" t="s">
        <v>12965</v>
      </c>
      <c r="C4410" s="416" t="s">
        <v>5390</v>
      </c>
      <c r="D4410" s="417">
        <v>93.62</v>
      </c>
      <c r="E4410" s="417">
        <v>19.3</v>
      </c>
      <c r="F4410" s="417">
        <v>112.92</v>
      </c>
    </row>
    <row r="4411" spans="1:6" ht="30">
      <c r="A4411" s="455">
        <v>104193</v>
      </c>
      <c r="B4411" s="456" t="s">
        <v>13166</v>
      </c>
      <c r="C4411" s="457" t="s">
        <v>5390</v>
      </c>
      <c r="D4411" s="458">
        <v>164.35</v>
      </c>
      <c r="E4411" s="458">
        <v>22.82</v>
      </c>
      <c r="F4411" s="458">
        <v>187.17</v>
      </c>
    </row>
    <row r="4412" spans="1:6" ht="30">
      <c r="A4412" s="414">
        <v>96684</v>
      </c>
      <c r="B4412" s="415" t="s">
        <v>12954</v>
      </c>
      <c r="C4412" s="416" t="s">
        <v>5390</v>
      </c>
      <c r="D4412" s="417">
        <v>5.37</v>
      </c>
      <c r="E4412" s="417">
        <v>7.56</v>
      </c>
      <c r="F4412" s="417">
        <v>12.93</v>
      </c>
    </row>
    <row r="4413" spans="1:6" ht="30">
      <c r="A4413" s="414">
        <v>96686</v>
      </c>
      <c r="B4413" s="415" t="s">
        <v>12956</v>
      </c>
      <c r="C4413" s="416" t="s">
        <v>5390</v>
      </c>
      <c r="D4413" s="417">
        <v>7.4500000000000011</v>
      </c>
      <c r="E4413" s="417">
        <v>9.19</v>
      </c>
      <c r="F4413" s="417">
        <v>16.64</v>
      </c>
    </row>
    <row r="4414" spans="1:6" ht="30">
      <c r="A4414" s="414">
        <v>96688</v>
      </c>
      <c r="B4414" s="415" t="s">
        <v>12958</v>
      </c>
      <c r="C4414" s="416" t="s">
        <v>5390</v>
      </c>
      <c r="D4414" s="417">
        <v>13.55</v>
      </c>
      <c r="E4414" s="417">
        <v>11.07</v>
      </c>
      <c r="F4414" s="417">
        <v>24.62</v>
      </c>
    </row>
    <row r="4415" spans="1:6" ht="30">
      <c r="A4415" s="414">
        <v>96690</v>
      </c>
      <c r="B4415" s="415" t="s">
        <v>12960</v>
      </c>
      <c r="C4415" s="416" t="s">
        <v>5390</v>
      </c>
      <c r="D4415" s="417">
        <v>20.830000000000002</v>
      </c>
      <c r="E4415" s="417">
        <v>13.41</v>
      </c>
      <c r="F4415" s="417">
        <v>34.24</v>
      </c>
    </row>
    <row r="4416" spans="1:6" ht="30">
      <c r="A4416" s="414">
        <v>96692</v>
      </c>
      <c r="B4416" s="415" t="s">
        <v>12962</v>
      </c>
      <c r="C4416" s="416" t="s">
        <v>5390</v>
      </c>
      <c r="D4416" s="417">
        <v>31.970000000000002</v>
      </c>
      <c r="E4416" s="417">
        <v>16.489999999999998</v>
      </c>
      <c r="F4416" s="417">
        <v>48.46</v>
      </c>
    </row>
    <row r="4417" spans="1:6" ht="30">
      <c r="A4417" s="414">
        <v>96694</v>
      </c>
      <c r="B4417" s="415" t="s">
        <v>12964</v>
      </c>
      <c r="C4417" s="416" t="s">
        <v>5390</v>
      </c>
      <c r="D4417" s="417">
        <v>83.16</v>
      </c>
      <c r="E4417" s="417">
        <v>19.3</v>
      </c>
      <c r="F4417" s="417">
        <v>102.46</v>
      </c>
    </row>
    <row r="4418" spans="1:6" ht="30">
      <c r="A4418" s="414">
        <v>96696</v>
      </c>
      <c r="B4418" s="415" t="s">
        <v>12966</v>
      </c>
      <c r="C4418" s="416" t="s">
        <v>5390</v>
      </c>
      <c r="D4418" s="417">
        <v>105.09</v>
      </c>
      <c r="E4418" s="417">
        <v>22.82</v>
      </c>
      <c r="F4418" s="417">
        <v>127.91</v>
      </c>
    </row>
    <row r="4419" spans="1:6" ht="30">
      <c r="A4419" s="414">
        <v>96697</v>
      </c>
      <c r="B4419" s="415" t="s">
        <v>12967</v>
      </c>
      <c r="C4419" s="416" t="s">
        <v>5390</v>
      </c>
      <c r="D4419" s="417">
        <v>350.53999999999996</v>
      </c>
      <c r="E4419" s="417">
        <v>27.53</v>
      </c>
      <c r="F4419" s="417">
        <v>378.07</v>
      </c>
    </row>
    <row r="4420" spans="1:6" ht="30">
      <c r="A4420" s="414">
        <v>96698</v>
      </c>
      <c r="B4420" s="415" t="s">
        <v>12968</v>
      </c>
      <c r="C4420" s="416" t="s">
        <v>5390</v>
      </c>
      <c r="D4420" s="417">
        <v>4.1000000000000005</v>
      </c>
      <c r="E4420" s="417">
        <v>5.0599999999999996</v>
      </c>
      <c r="F4420" s="417">
        <v>9.16</v>
      </c>
    </row>
    <row r="4421" spans="1:6" ht="30">
      <c r="A4421" s="414">
        <v>96699</v>
      </c>
      <c r="B4421" s="415" t="s">
        <v>12969</v>
      </c>
      <c r="C4421" s="416" t="s">
        <v>5390</v>
      </c>
      <c r="D4421" s="417">
        <v>23.49</v>
      </c>
      <c r="E4421" s="417">
        <v>5</v>
      </c>
      <c r="F4421" s="417">
        <v>28.49</v>
      </c>
    </row>
    <row r="4422" spans="1:6" ht="30">
      <c r="A4422" s="414">
        <v>96700</v>
      </c>
      <c r="B4422" s="415" t="s">
        <v>12970</v>
      </c>
      <c r="C4422" s="416" t="s">
        <v>5390</v>
      </c>
      <c r="D4422" s="417">
        <v>13.889999999999999</v>
      </c>
      <c r="E4422" s="417">
        <v>5.01</v>
      </c>
      <c r="F4422" s="417">
        <v>18.899999999999999</v>
      </c>
    </row>
    <row r="4423" spans="1:6" ht="30">
      <c r="A4423" s="414">
        <v>96701</v>
      </c>
      <c r="B4423" s="415" t="s">
        <v>12971</v>
      </c>
      <c r="C4423" s="416" t="s">
        <v>5390</v>
      </c>
      <c r="D4423" s="417">
        <v>6.44</v>
      </c>
      <c r="E4423" s="417">
        <v>6.12</v>
      </c>
      <c r="F4423" s="417">
        <v>12.56</v>
      </c>
    </row>
    <row r="4424" spans="1:6" ht="30">
      <c r="A4424" s="414">
        <v>96702</v>
      </c>
      <c r="B4424" s="415" t="s">
        <v>12972</v>
      </c>
      <c r="C4424" s="416" t="s">
        <v>5390</v>
      </c>
      <c r="D4424" s="417">
        <v>7.4399999999999995</v>
      </c>
      <c r="E4424" s="417">
        <v>5.58</v>
      </c>
      <c r="F4424" s="417">
        <v>13.02</v>
      </c>
    </row>
    <row r="4425" spans="1:6" ht="30">
      <c r="A4425" s="414">
        <v>96703</v>
      </c>
      <c r="B4425" s="415" t="s">
        <v>12973</v>
      </c>
      <c r="C4425" s="416" t="s">
        <v>5390</v>
      </c>
      <c r="D4425" s="417">
        <v>14.990000000000002</v>
      </c>
      <c r="E4425" s="417">
        <v>7.36</v>
      </c>
      <c r="F4425" s="417">
        <v>22.35</v>
      </c>
    </row>
    <row r="4426" spans="1:6" ht="30">
      <c r="A4426" s="414">
        <v>96704</v>
      </c>
      <c r="B4426" s="415" t="s">
        <v>12974</v>
      </c>
      <c r="C4426" s="416" t="s">
        <v>5390</v>
      </c>
      <c r="D4426" s="417">
        <v>16.59</v>
      </c>
      <c r="E4426" s="417">
        <v>6.19</v>
      </c>
      <c r="F4426" s="417">
        <v>22.78</v>
      </c>
    </row>
    <row r="4427" spans="1:6" ht="30">
      <c r="A4427" s="414">
        <v>96705</v>
      </c>
      <c r="B4427" s="415" t="s">
        <v>12975</v>
      </c>
      <c r="C4427" s="416" t="s">
        <v>5390</v>
      </c>
      <c r="D4427" s="417">
        <v>18.150000000000002</v>
      </c>
      <c r="E4427" s="417">
        <v>8.9499999999999993</v>
      </c>
      <c r="F4427" s="417">
        <v>27.1</v>
      </c>
    </row>
    <row r="4428" spans="1:6" ht="30">
      <c r="A4428" s="414">
        <v>96706</v>
      </c>
      <c r="B4428" s="415" t="s">
        <v>12976</v>
      </c>
      <c r="C4428" s="416" t="s">
        <v>5390</v>
      </c>
      <c r="D4428" s="417">
        <v>29.13</v>
      </c>
      <c r="E4428" s="417">
        <v>10.98</v>
      </c>
      <c r="F4428" s="417">
        <v>40.11</v>
      </c>
    </row>
    <row r="4429" spans="1:6" ht="30">
      <c r="A4429" s="414">
        <v>96707</v>
      </c>
      <c r="B4429" s="415" t="s">
        <v>12977</v>
      </c>
      <c r="C4429" s="416" t="s">
        <v>5390</v>
      </c>
      <c r="D4429" s="417">
        <v>51.55</v>
      </c>
      <c r="E4429" s="417">
        <v>12.86</v>
      </c>
      <c r="F4429" s="417">
        <v>64.41</v>
      </c>
    </row>
    <row r="4430" spans="1:6" ht="30">
      <c r="A4430" s="414">
        <v>96708</v>
      </c>
      <c r="B4430" s="415" t="s">
        <v>12978</v>
      </c>
      <c r="C4430" s="416" t="s">
        <v>5390</v>
      </c>
      <c r="D4430" s="417">
        <v>82.399999999999991</v>
      </c>
      <c r="E4430" s="417">
        <v>15.2</v>
      </c>
      <c r="F4430" s="417">
        <v>97.6</v>
      </c>
    </row>
    <row r="4431" spans="1:6" ht="30">
      <c r="A4431" s="414">
        <v>96709</v>
      </c>
      <c r="B4431" s="415" t="s">
        <v>12979</v>
      </c>
      <c r="C4431" s="416" t="s">
        <v>5390</v>
      </c>
      <c r="D4431" s="417">
        <v>106.17</v>
      </c>
      <c r="E4431" s="417">
        <v>18.36</v>
      </c>
      <c r="F4431" s="417">
        <v>124.53</v>
      </c>
    </row>
    <row r="4432" spans="1:6" ht="30">
      <c r="A4432" s="414">
        <v>96710</v>
      </c>
      <c r="B4432" s="415" t="s">
        <v>12980</v>
      </c>
      <c r="C4432" s="416" t="s">
        <v>5390</v>
      </c>
      <c r="D4432" s="417">
        <v>6.8699999999999992</v>
      </c>
      <c r="E4432" s="417">
        <v>10.06</v>
      </c>
      <c r="F4432" s="417">
        <v>16.93</v>
      </c>
    </row>
    <row r="4433" spans="1:6" ht="30">
      <c r="A4433" s="414">
        <v>96711</v>
      </c>
      <c r="B4433" s="415" t="s">
        <v>12981</v>
      </c>
      <c r="C4433" s="416" t="s">
        <v>5390</v>
      </c>
      <c r="D4433" s="417">
        <v>12.85</v>
      </c>
      <c r="E4433" s="417">
        <v>12.24</v>
      </c>
      <c r="F4433" s="417">
        <v>25.09</v>
      </c>
    </row>
    <row r="4434" spans="1:6" ht="30">
      <c r="A4434" s="414">
        <v>96712</v>
      </c>
      <c r="B4434" s="415" t="s">
        <v>12982</v>
      </c>
      <c r="C4434" s="416" t="s">
        <v>5390</v>
      </c>
      <c r="D4434" s="417">
        <v>20.880000000000003</v>
      </c>
      <c r="E4434" s="417">
        <v>14.75</v>
      </c>
      <c r="F4434" s="417">
        <v>35.630000000000003</v>
      </c>
    </row>
    <row r="4435" spans="1:6" ht="30">
      <c r="A4435" s="414">
        <v>96713</v>
      </c>
      <c r="B4435" s="415" t="s">
        <v>12983</v>
      </c>
      <c r="C4435" s="416" t="s">
        <v>5390</v>
      </c>
      <c r="D4435" s="417">
        <v>36.68</v>
      </c>
      <c r="E4435" s="417">
        <v>17.899999999999999</v>
      </c>
      <c r="F4435" s="417">
        <v>54.58</v>
      </c>
    </row>
    <row r="4436" spans="1:6" ht="30">
      <c r="A4436" s="414">
        <v>96714</v>
      </c>
      <c r="B4436" s="415" t="s">
        <v>12984</v>
      </c>
      <c r="C4436" s="416" t="s">
        <v>5390</v>
      </c>
      <c r="D4436" s="417">
        <v>55.580000000000005</v>
      </c>
      <c r="E4436" s="417">
        <v>21.96</v>
      </c>
      <c r="F4436" s="417">
        <v>77.540000000000006</v>
      </c>
    </row>
    <row r="4437" spans="1:6" ht="30">
      <c r="A4437" s="414">
        <v>96715</v>
      </c>
      <c r="B4437" s="415" t="s">
        <v>12985</v>
      </c>
      <c r="C4437" s="416" t="s">
        <v>5390</v>
      </c>
      <c r="D4437" s="417">
        <v>112.07000000000001</v>
      </c>
      <c r="E4437" s="417">
        <v>25.74</v>
      </c>
      <c r="F4437" s="417">
        <v>137.81</v>
      </c>
    </row>
    <row r="4438" spans="1:6" ht="30">
      <c r="A4438" s="414">
        <v>96716</v>
      </c>
      <c r="B4438" s="415" t="s">
        <v>12986</v>
      </c>
      <c r="C4438" s="416" t="s">
        <v>5390</v>
      </c>
      <c r="D4438" s="417">
        <v>148.99</v>
      </c>
      <c r="E4438" s="417">
        <v>30.44</v>
      </c>
      <c r="F4438" s="417">
        <v>179.43</v>
      </c>
    </row>
    <row r="4439" spans="1:6" ht="30">
      <c r="A4439" s="414">
        <v>96717</v>
      </c>
      <c r="B4439" s="415" t="s">
        <v>12987</v>
      </c>
      <c r="C4439" s="416" t="s">
        <v>5390</v>
      </c>
      <c r="D4439" s="417">
        <v>307.47000000000003</v>
      </c>
      <c r="E4439" s="417">
        <v>36.71</v>
      </c>
      <c r="F4439" s="417">
        <v>344.18</v>
      </c>
    </row>
    <row r="4440" spans="1:6" ht="45">
      <c r="A4440" s="414">
        <v>96736</v>
      </c>
      <c r="B4440" s="415" t="s">
        <v>7850</v>
      </c>
      <c r="C4440" s="416" t="s">
        <v>5390</v>
      </c>
      <c r="D4440" s="417">
        <v>3.8999999999999995</v>
      </c>
      <c r="E4440" s="417">
        <v>3.74</v>
      </c>
      <c r="F4440" s="417">
        <v>7.64</v>
      </c>
    </row>
    <row r="4441" spans="1:6" ht="45">
      <c r="A4441" s="414">
        <v>96737</v>
      </c>
      <c r="B4441" s="415" t="s">
        <v>7851</v>
      </c>
      <c r="C4441" s="416" t="s">
        <v>5390</v>
      </c>
      <c r="D4441" s="417">
        <v>3.6500000000000004</v>
      </c>
      <c r="E4441" s="417">
        <v>3.76</v>
      </c>
      <c r="F4441" s="417">
        <v>7.41</v>
      </c>
    </row>
    <row r="4442" spans="1:6" ht="45">
      <c r="A4442" s="414">
        <v>96738</v>
      </c>
      <c r="B4442" s="415" t="s">
        <v>7852</v>
      </c>
      <c r="C4442" s="416" t="s">
        <v>5390</v>
      </c>
      <c r="D4442" s="417">
        <v>23.029999999999998</v>
      </c>
      <c r="E4442" s="417">
        <v>3.71</v>
      </c>
      <c r="F4442" s="417">
        <v>26.74</v>
      </c>
    </row>
    <row r="4443" spans="1:6" ht="45">
      <c r="A4443" s="414">
        <v>96739</v>
      </c>
      <c r="B4443" s="415" t="s">
        <v>7853</v>
      </c>
      <c r="C4443" s="416" t="s">
        <v>5390</v>
      </c>
      <c r="D4443" s="417">
        <v>5.95</v>
      </c>
      <c r="E4443" s="417">
        <v>4.78</v>
      </c>
      <c r="F4443" s="417">
        <v>10.73</v>
      </c>
    </row>
    <row r="4444" spans="1:6" ht="45">
      <c r="A4444" s="414">
        <v>96740</v>
      </c>
      <c r="B4444" s="415" t="s">
        <v>7854</v>
      </c>
      <c r="C4444" s="416" t="s">
        <v>5390</v>
      </c>
      <c r="D4444" s="417">
        <v>32.75</v>
      </c>
      <c r="E4444" s="417">
        <v>4.76</v>
      </c>
      <c r="F4444" s="417">
        <v>37.51</v>
      </c>
    </row>
    <row r="4445" spans="1:6" ht="45">
      <c r="A4445" s="414">
        <v>96741</v>
      </c>
      <c r="B4445" s="415" t="s">
        <v>7855</v>
      </c>
      <c r="C4445" s="416" t="s">
        <v>5390</v>
      </c>
      <c r="D4445" s="417">
        <v>14.059999999999999</v>
      </c>
      <c r="E4445" s="417">
        <v>4.7699999999999996</v>
      </c>
      <c r="F4445" s="417">
        <v>18.829999999999998</v>
      </c>
    </row>
    <row r="4446" spans="1:6" ht="45">
      <c r="A4446" s="414">
        <v>96742</v>
      </c>
      <c r="B4446" s="415" t="s">
        <v>7856</v>
      </c>
      <c r="C4446" s="416" t="s">
        <v>5390</v>
      </c>
      <c r="D4446" s="417">
        <v>17.54</v>
      </c>
      <c r="E4446" s="417">
        <v>7.29</v>
      </c>
      <c r="F4446" s="417">
        <v>24.83</v>
      </c>
    </row>
    <row r="4447" spans="1:6" ht="45">
      <c r="A4447" s="414">
        <v>96743</v>
      </c>
      <c r="B4447" s="415" t="s">
        <v>7857</v>
      </c>
      <c r="C4447" s="416" t="s">
        <v>5390</v>
      </c>
      <c r="D4447" s="417">
        <v>27.83</v>
      </c>
      <c r="E4447" s="417">
        <v>7.28</v>
      </c>
      <c r="F4447" s="417">
        <v>35.11</v>
      </c>
    </row>
    <row r="4448" spans="1:6" ht="45">
      <c r="A4448" s="414">
        <v>96744</v>
      </c>
      <c r="B4448" s="415" t="s">
        <v>7858</v>
      </c>
      <c r="C4448" s="416" t="s">
        <v>5390</v>
      </c>
      <c r="D4448" s="417">
        <v>51.099999999999994</v>
      </c>
      <c r="E4448" s="417">
        <v>12.02</v>
      </c>
      <c r="F4448" s="417">
        <v>63.12</v>
      </c>
    </row>
    <row r="4449" spans="1:6" ht="45">
      <c r="A4449" s="414">
        <v>96745</v>
      </c>
      <c r="B4449" s="415" t="s">
        <v>7859</v>
      </c>
      <c r="C4449" s="416" t="s">
        <v>5390</v>
      </c>
      <c r="D4449" s="417">
        <v>81.11999999999999</v>
      </c>
      <c r="E4449" s="417">
        <v>12.01</v>
      </c>
      <c r="F4449" s="417">
        <v>93.13</v>
      </c>
    </row>
    <row r="4450" spans="1:6" ht="45">
      <c r="A4450" s="414">
        <v>96746</v>
      </c>
      <c r="B4450" s="415" t="s">
        <v>7860</v>
      </c>
      <c r="C4450" s="416" t="s">
        <v>5390</v>
      </c>
      <c r="D4450" s="417">
        <v>106.06</v>
      </c>
      <c r="E4450" s="417">
        <v>18.829999999999998</v>
      </c>
      <c r="F4450" s="417">
        <v>124.89</v>
      </c>
    </row>
    <row r="4451" spans="1:6" ht="45">
      <c r="A4451" s="414">
        <v>96747</v>
      </c>
      <c r="B4451" s="415" t="s">
        <v>7861</v>
      </c>
      <c r="C4451" s="416" t="s">
        <v>5390</v>
      </c>
      <c r="D4451" s="417">
        <v>3.95</v>
      </c>
      <c r="E4451" s="417">
        <v>5.63</v>
      </c>
      <c r="F4451" s="417">
        <v>9.58</v>
      </c>
    </row>
    <row r="4452" spans="1:6" ht="45">
      <c r="A4452" s="414">
        <v>96748</v>
      </c>
      <c r="B4452" s="415" t="s">
        <v>7862</v>
      </c>
      <c r="C4452" s="416" t="s">
        <v>5390</v>
      </c>
      <c r="D4452" s="417">
        <v>4.6900000000000004</v>
      </c>
      <c r="E4452" s="417">
        <v>5.62</v>
      </c>
      <c r="F4452" s="417">
        <v>10.31</v>
      </c>
    </row>
    <row r="4453" spans="1:6" ht="45">
      <c r="A4453" s="414">
        <v>96749</v>
      </c>
      <c r="B4453" s="415" t="s">
        <v>7863</v>
      </c>
      <c r="C4453" s="416" t="s">
        <v>5390</v>
      </c>
      <c r="D4453" s="417">
        <v>6.7100000000000009</v>
      </c>
      <c r="E4453" s="417">
        <v>7.18</v>
      </c>
      <c r="F4453" s="417">
        <v>13.89</v>
      </c>
    </row>
    <row r="4454" spans="1:6" ht="45">
      <c r="A4454" s="414">
        <v>96750</v>
      </c>
      <c r="B4454" s="415" t="s">
        <v>7864</v>
      </c>
      <c r="C4454" s="416" t="s">
        <v>5390</v>
      </c>
      <c r="D4454" s="417">
        <v>12.18</v>
      </c>
      <c r="E4454" s="417">
        <v>7.16</v>
      </c>
      <c r="F4454" s="417">
        <v>19.34</v>
      </c>
    </row>
    <row r="4455" spans="1:6" ht="45">
      <c r="A4455" s="414">
        <v>96751</v>
      </c>
      <c r="B4455" s="415" t="s">
        <v>7865</v>
      </c>
      <c r="C4455" s="416" t="s">
        <v>5390</v>
      </c>
      <c r="D4455" s="417">
        <v>19.86</v>
      </c>
      <c r="E4455" s="417">
        <v>10.89</v>
      </c>
      <c r="F4455" s="417">
        <v>30.75</v>
      </c>
    </row>
    <row r="4456" spans="1:6" ht="45">
      <c r="A4456" s="414">
        <v>96752</v>
      </c>
      <c r="B4456" s="415" t="s">
        <v>7866</v>
      </c>
      <c r="C4456" s="416" t="s">
        <v>5390</v>
      </c>
      <c r="D4456" s="417">
        <v>29.97</v>
      </c>
      <c r="E4456" s="417">
        <v>10.89</v>
      </c>
      <c r="F4456" s="417">
        <v>40.86</v>
      </c>
    </row>
    <row r="4457" spans="1:6" ht="45">
      <c r="A4457" s="414">
        <v>96753</v>
      </c>
      <c r="B4457" s="415" t="s">
        <v>7867</v>
      </c>
      <c r="C4457" s="416" t="s">
        <v>5390</v>
      </c>
      <c r="D4457" s="417">
        <v>82.46</v>
      </c>
      <c r="E4457" s="417">
        <v>18.010000000000002</v>
      </c>
      <c r="F4457" s="417">
        <v>100.47</v>
      </c>
    </row>
    <row r="4458" spans="1:6" ht="45">
      <c r="A4458" s="414">
        <v>96754</v>
      </c>
      <c r="B4458" s="415" t="s">
        <v>7868</v>
      </c>
      <c r="C4458" s="416" t="s">
        <v>5390</v>
      </c>
      <c r="D4458" s="417">
        <v>103.17</v>
      </c>
      <c r="E4458" s="417">
        <v>18.010000000000002</v>
      </c>
      <c r="F4458" s="417">
        <v>121.18</v>
      </c>
    </row>
    <row r="4459" spans="1:6" ht="45">
      <c r="A4459" s="414">
        <v>96755</v>
      </c>
      <c r="B4459" s="415" t="s">
        <v>7869</v>
      </c>
      <c r="C4459" s="416" t="s">
        <v>5390</v>
      </c>
      <c r="D4459" s="417">
        <v>350.35</v>
      </c>
      <c r="E4459" s="417">
        <v>28.26</v>
      </c>
      <c r="F4459" s="417">
        <v>378.61</v>
      </c>
    </row>
    <row r="4460" spans="1:6" ht="45">
      <c r="A4460" s="414">
        <v>96756</v>
      </c>
      <c r="B4460" s="415" t="s">
        <v>7870</v>
      </c>
      <c r="C4460" s="416" t="s">
        <v>5390</v>
      </c>
      <c r="D4460" s="417">
        <v>16.119999999999997</v>
      </c>
      <c r="E4460" s="417">
        <v>7.46</v>
      </c>
      <c r="F4460" s="417">
        <v>23.58</v>
      </c>
    </row>
    <row r="4461" spans="1:6" ht="45">
      <c r="A4461" s="414">
        <v>96757</v>
      </c>
      <c r="B4461" s="415" t="s">
        <v>7871</v>
      </c>
      <c r="C4461" s="416" t="s">
        <v>5390</v>
      </c>
      <c r="D4461" s="417">
        <v>20.76</v>
      </c>
      <c r="E4461" s="417">
        <v>7.45</v>
      </c>
      <c r="F4461" s="417">
        <v>28.21</v>
      </c>
    </row>
    <row r="4462" spans="1:6" ht="45">
      <c r="A4462" s="414">
        <v>96758</v>
      </c>
      <c r="B4462" s="415" t="s">
        <v>7872</v>
      </c>
      <c r="C4462" s="416" t="s">
        <v>5390</v>
      </c>
      <c r="D4462" s="417">
        <v>11.870000000000001</v>
      </c>
      <c r="E4462" s="417">
        <v>9.5500000000000007</v>
      </c>
      <c r="F4462" s="417">
        <v>21.42</v>
      </c>
    </row>
    <row r="4463" spans="1:6" ht="45">
      <c r="A4463" s="414">
        <v>96759</v>
      </c>
      <c r="B4463" s="415" t="s">
        <v>7873</v>
      </c>
      <c r="C4463" s="416" t="s">
        <v>5390</v>
      </c>
      <c r="D4463" s="417">
        <v>19.04</v>
      </c>
      <c r="E4463" s="417">
        <v>9.5500000000000007</v>
      </c>
      <c r="F4463" s="417">
        <v>28.59</v>
      </c>
    </row>
    <row r="4464" spans="1:6" ht="45">
      <c r="A4464" s="414">
        <v>96760</v>
      </c>
      <c r="B4464" s="415" t="s">
        <v>7874</v>
      </c>
      <c r="C4464" s="416" t="s">
        <v>5390</v>
      </c>
      <c r="D4464" s="417">
        <v>35.39</v>
      </c>
      <c r="E4464" s="417">
        <v>14.56</v>
      </c>
      <c r="F4464" s="417">
        <v>49.95</v>
      </c>
    </row>
    <row r="4465" spans="1:6" ht="45">
      <c r="A4465" s="414">
        <v>96761</v>
      </c>
      <c r="B4465" s="415" t="s">
        <v>7875</v>
      </c>
      <c r="C4465" s="416" t="s">
        <v>5390</v>
      </c>
      <c r="D4465" s="417">
        <v>52.89</v>
      </c>
      <c r="E4465" s="417">
        <v>14.55</v>
      </c>
      <c r="F4465" s="417">
        <v>67.44</v>
      </c>
    </row>
    <row r="4466" spans="1:6" ht="45">
      <c r="A4466" s="414">
        <v>96762</v>
      </c>
      <c r="B4466" s="415" t="s">
        <v>7876</v>
      </c>
      <c r="C4466" s="416" t="s">
        <v>5390</v>
      </c>
      <c r="D4466" s="417">
        <v>111.14</v>
      </c>
      <c r="E4466" s="417">
        <v>23.99</v>
      </c>
      <c r="F4466" s="417">
        <v>135.13</v>
      </c>
    </row>
    <row r="4467" spans="1:6" ht="45">
      <c r="A4467" s="414">
        <v>96763</v>
      </c>
      <c r="B4467" s="415" t="s">
        <v>7877</v>
      </c>
      <c r="C4467" s="416" t="s">
        <v>5390</v>
      </c>
      <c r="D4467" s="417">
        <v>146.41999999999999</v>
      </c>
      <c r="E4467" s="417">
        <v>23.99</v>
      </c>
      <c r="F4467" s="417">
        <v>170.41</v>
      </c>
    </row>
    <row r="4468" spans="1:6" ht="45">
      <c r="A4468" s="414">
        <v>96764</v>
      </c>
      <c r="B4468" s="415" t="s">
        <v>7878</v>
      </c>
      <c r="C4468" s="416" t="s">
        <v>5390</v>
      </c>
      <c r="D4468" s="417">
        <v>307.23</v>
      </c>
      <c r="E4468" s="417">
        <v>37.68</v>
      </c>
      <c r="F4468" s="417">
        <v>344.91</v>
      </c>
    </row>
    <row r="4469" spans="1:6">
      <c r="A4469" s="409"/>
      <c r="B4469" s="413" t="s">
        <v>11572</v>
      </c>
      <c r="C4469" s="411"/>
      <c r="D4469" s="418"/>
      <c r="E4469" s="418"/>
      <c r="F4469" s="418"/>
    </row>
    <row r="4470" spans="1:6" ht="30">
      <c r="A4470" s="414">
        <v>96798</v>
      </c>
      <c r="B4470" s="415" t="s">
        <v>7879</v>
      </c>
      <c r="C4470" s="416" t="s">
        <v>5421</v>
      </c>
      <c r="D4470" s="417">
        <v>6.83</v>
      </c>
      <c r="E4470" s="417">
        <v>2.86</v>
      </c>
      <c r="F4470" s="417">
        <v>9.69</v>
      </c>
    </row>
    <row r="4471" spans="1:6" ht="30">
      <c r="A4471" s="414">
        <v>96799</v>
      </c>
      <c r="B4471" s="415" t="s">
        <v>7880</v>
      </c>
      <c r="C4471" s="416" t="s">
        <v>5421</v>
      </c>
      <c r="D4471" s="417">
        <v>8.94</v>
      </c>
      <c r="E4471" s="417">
        <v>3.98</v>
      </c>
      <c r="F4471" s="417">
        <v>12.92</v>
      </c>
    </row>
    <row r="4472" spans="1:6" ht="30">
      <c r="A4472" s="414">
        <v>96800</v>
      </c>
      <c r="B4472" s="415" t="s">
        <v>7881</v>
      </c>
      <c r="C4472" s="416" t="s">
        <v>5421</v>
      </c>
      <c r="D4472" s="417">
        <v>12.66</v>
      </c>
      <c r="E4472" s="417">
        <v>5.44</v>
      </c>
      <c r="F4472" s="417">
        <v>18.100000000000001</v>
      </c>
    </row>
    <row r="4473" spans="1:6" ht="30">
      <c r="A4473" s="414">
        <v>96801</v>
      </c>
      <c r="B4473" s="415" t="s">
        <v>7882</v>
      </c>
      <c r="C4473" s="416" t="s">
        <v>5421</v>
      </c>
      <c r="D4473" s="417">
        <v>20.27</v>
      </c>
      <c r="E4473" s="417">
        <v>7.43</v>
      </c>
      <c r="F4473" s="417">
        <v>27.7</v>
      </c>
    </row>
    <row r="4474" spans="1:6">
      <c r="A4474" s="409"/>
      <c r="B4474" s="413" t="s">
        <v>11528</v>
      </c>
      <c r="C4474" s="411"/>
      <c r="D4474" s="418"/>
      <c r="E4474" s="418"/>
      <c r="F4474" s="418"/>
    </row>
    <row r="4475" spans="1:6" ht="30">
      <c r="A4475" s="414">
        <v>100791</v>
      </c>
      <c r="B4475" s="415" t="s">
        <v>7297</v>
      </c>
      <c r="C4475" s="416" t="s">
        <v>5421</v>
      </c>
      <c r="D4475" s="417">
        <v>13.31</v>
      </c>
      <c r="E4475" s="417">
        <v>6.9</v>
      </c>
      <c r="F4475" s="417">
        <v>20.21</v>
      </c>
    </row>
    <row r="4476" spans="1:6" ht="30">
      <c r="A4476" s="414">
        <v>100792</v>
      </c>
      <c r="B4476" s="415" t="s">
        <v>7298</v>
      </c>
      <c r="C4476" s="416" t="s">
        <v>5421</v>
      </c>
      <c r="D4476" s="417">
        <v>20.85</v>
      </c>
      <c r="E4476" s="417">
        <v>8.18</v>
      </c>
      <c r="F4476" s="417">
        <v>29.03</v>
      </c>
    </row>
    <row r="4477" spans="1:6" ht="30">
      <c r="A4477" s="414">
        <v>100793</v>
      </c>
      <c r="B4477" s="415" t="s">
        <v>7299</v>
      </c>
      <c r="C4477" s="416" t="s">
        <v>5421</v>
      </c>
      <c r="D4477" s="417">
        <v>28.4</v>
      </c>
      <c r="E4477" s="417">
        <v>9.7799999999999994</v>
      </c>
      <c r="F4477" s="417">
        <v>38.18</v>
      </c>
    </row>
    <row r="4478" spans="1:6" ht="30">
      <c r="A4478" s="414">
        <v>100794</v>
      </c>
      <c r="B4478" s="415" t="s">
        <v>7300</v>
      </c>
      <c r="C4478" s="416" t="s">
        <v>5421</v>
      </c>
      <c r="D4478" s="417">
        <v>39.120000000000005</v>
      </c>
      <c r="E4478" s="417">
        <v>12.02</v>
      </c>
      <c r="F4478" s="417">
        <v>51.14</v>
      </c>
    </row>
    <row r="4479" spans="1:6" ht="30">
      <c r="A4479" s="414">
        <v>100803</v>
      </c>
      <c r="B4479" s="415" t="s">
        <v>7301</v>
      </c>
      <c r="C4479" s="416" t="s">
        <v>5421</v>
      </c>
      <c r="D4479" s="417">
        <v>13.04</v>
      </c>
      <c r="E4479" s="417">
        <v>6</v>
      </c>
      <c r="F4479" s="417">
        <v>19.04</v>
      </c>
    </row>
    <row r="4480" spans="1:6" ht="30">
      <c r="A4480" s="414">
        <v>100804</v>
      </c>
      <c r="B4480" s="415" t="s">
        <v>7302</v>
      </c>
      <c r="C4480" s="416" t="s">
        <v>5421</v>
      </c>
      <c r="D4480" s="417">
        <v>20.53</v>
      </c>
      <c r="E4480" s="417">
        <v>7.11</v>
      </c>
      <c r="F4480" s="417">
        <v>27.64</v>
      </c>
    </row>
    <row r="4481" spans="1:6" ht="30">
      <c r="A4481" s="414">
        <v>100805</v>
      </c>
      <c r="B4481" s="415" t="s">
        <v>7303</v>
      </c>
      <c r="C4481" s="416" t="s">
        <v>5421</v>
      </c>
      <c r="D4481" s="417">
        <v>28.020000000000003</v>
      </c>
      <c r="E4481" s="417">
        <v>8.5</v>
      </c>
      <c r="F4481" s="417">
        <v>36.520000000000003</v>
      </c>
    </row>
    <row r="4482" spans="1:6" ht="30">
      <c r="A4482" s="414">
        <v>100806</v>
      </c>
      <c r="B4482" s="415" t="s">
        <v>7304</v>
      </c>
      <c r="C4482" s="416" t="s">
        <v>5421</v>
      </c>
      <c r="D4482" s="417">
        <v>38.64</v>
      </c>
      <c r="E4482" s="417">
        <v>10.46</v>
      </c>
      <c r="F4482" s="417">
        <v>49.1</v>
      </c>
    </row>
    <row r="4483" spans="1:6">
      <c r="A4483" s="409"/>
      <c r="B4483" s="413" t="s">
        <v>7883</v>
      </c>
      <c r="C4483" s="411"/>
      <c r="D4483" s="418"/>
      <c r="E4483" s="418"/>
      <c r="F4483" s="418"/>
    </row>
    <row r="4484" spans="1:6" ht="30">
      <c r="A4484" s="414">
        <v>96802</v>
      </c>
      <c r="B4484" s="415" t="s">
        <v>7884</v>
      </c>
      <c r="C4484" s="416" t="s">
        <v>5390</v>
      </c>
      <c r="D4484" s="417">
        <v>224.57999999999998</v>
      </c>
      <c r="E4484" s="417">
        <v>12.37</v>
      </c>
      <c r="F4484" s="417">
        <v>236.95</v>
      </c>
    </row>
    <row r="4485" spans="1:6" ht="30">
      <c r="A4485" s="414">
        <v>96803</v>
      </c>
      <c r="B4485" s="415" t="s">
        <v>7885</v>
      </c>
      <c r="C4485" s="416" t="s">
        <v>5390</v>
      </c>
      <c r="D4485" s="417">
        <v>113.16</v>
      </c>
      <c r="E4485" s="417">
        <v>10.07</v>
      </c>
      <c r="F4485" s="417">
        <v>123.23</v>
      </c>
    </row>
    <row r="4486" spans="1:6" ht="30">
      <c r="A4486" s="414">
        <v>96804</v>
      </c>
      <c r="B4486" s="415" t="s">
        <v>7886</v>
      </c>
      <c r="C4486" s="416" t="s">
        <v>5390</v>
      </c>
      <c r="D4486" s="417">
        <v>196.48000000000002</v>
      </c>
      <c r="E4486" s="417">
        <v>28.33</v>
      </c>
      <c r="F4486" s="417">
        <v>224.81</v>
      </c>
    </row>
    <row r="4487" spans="1:6" ht="30">
      <c r="A4487" s="414">
        <v>96805</v>
      </c>
      <c r="B4487" s="415" t="s">
        <v>7887</v>
      </c>
      <c r="C4487" s="416" t="s">
        <v>5390</v>
      </c>
      <c r="D4487" s="417">
        <v>227.67</v>
      </c>
      <c r="E4487" s="417">
        <v>19.97</v>
      </c>
      <c r="F4487" s="417">
        <v>247.64</v>
      </c>
    </row>
    <row r="4488" spans="1:6" ht="30">
      <c r="A4488" s="414">
        <v>96806</v>
      </c>
      <c r="B4488" s="415" t="s">
        <v>7888</v>
      </c>
      <c r="C4488" s="416" t="s">
        <v>5390</v>
      </c>
      <c r="D4488" s="417">
        <v>105.83</v>
      </c>
      <c r="E4488" s="417">
        <v>17.66</v>
      </c>
      <c r="F4488" s="417">
        <v>123.49</v>
      </c>
    </row>
    <row r="4489" spans="1:6" ht="45">
      <c r="A4489" s="414">
        <v>96807</v>
      </c>
      <c r="B4489" s="415" t="s">
        <v>7889</v>
      </c>
      <c r="C4489" s="416" t="s">
        <v>5390</v>
      </c>
      <c r="D4489" s="417">
        <v>172.66</v>
      </c>
      <c r="E4489" s="417">
        <v>35.93</v>
      </c>
      <c r="F4489" s="417">
        <v>208.59</v>
      </c>
    </row>
    <row r="4490" spans="1:6" ht="30">
      <c r="A4490" s="414">
        <v>96808</v>
      </c>
      <c r="B4490" s="415" t="s">
        <v>7890</v>
      </c>
      <c r="C4490" s="416" t="s">
        <v>5390</v>
      </c>
      <c r="D4490" s="417">
        <v>8.23</v>
      </c>
      <c r="E4490" s="417">
        <v>4.63</v>
      </c>
      <c r="F4490" s="417">
        <v>12.86</v>
      </c>
    </row>
    <row r="4491" spans="1:6" ht="30">
      <c r="A4491" s="414">
        <v>96809</v>
      </c>
      <c r="B4491" s="415" t="s">
        <v>7891</v>
      </c>
      <c r="C4491" s="416" t="s">
        <v>5390</v>
      </c>
      <c r="D4491" s="417">
        <v>9.77</v>
      </c>
      <c r="E4491" s="417">
        <v>4.63</v>
      </c>
      <c r="F4491" s="417">
        <v>14.4</v>
      </c>
    </row>
    <row r="4492" spans="1:6" ht="30">
      <c r="A4492" s="414">
        <v>96810</v>
      </c>
      <c r="B4492" s="415" t="s">
        <v>7892</v>
      </c>
      <c r="C4492" s="416" t="s">
        <v>5390</v>
      </c>
      <c r="D4492" s="417">
        <v>10.239999999999998</v>
      </c>
      <c r="E4492" s="417">
        <v>4.63</v>
      </c>
      <c r="F4492" s="417">
        <v>14.87</v>
      </c>
    </row>
    <row r="4493" spans="1:6" ht="30">
      <c r="A4493" s="414">
        <v>96811</v>
      </c>
      <c r="B4493" s="415" t="s">
        <v>7893</v>
      </c>
      <c r="C4493" s="416" t="s">
        <v>5390</v>
      </c>
      <c r="D4493" s="417">
        <v>10.91</v>
      </c>
      <c r="E4493" s="417">
        <v>5.47</v>
      </c>
      <c r="F4493" s="417">
        <v>16.38</v>
      </c>
    </row>
    <row r="4494" spans="1:6" ht="30">
      <c r="A4494" s="414">
        <v>96812</v>
      </c>
      <c r="B4494" s="415" t="s">
        <v>7894</v>
      </c>
      <c r="C4494" s="416" t="s">
        <v>5390</v>
      </c>
      <c r="D4494" s="417">
        <v>10.16</v>
      </c>
      <c r="E4494" s="417">
        <v>5.47</v>
      </c>
      <c r="F4494" s="417">
        <v>15.63</v>
      </c>
    </row>
    <row r="4495" spans="1:6" ht="30">
      <c r="A4495" s="414">
        <v>96813</v>
      </c>
      <c r="B4495" s="415" t="s">
        <v>7895</v>
      </c>
      <c r="C4495" s="416" t="s">
        <v>5390</v>
      </c>
      <c r="D4495" s="417">
        <v>11.629999999999999</v>
      </c>
      <c r="E4495" s="417">
        <v>5.46</v>
      </c>
      <c r="F4495" s="417">
        <v>17.09</v>
      </c>
    </row>
    <row r="4496" spans="1:6" ht="30">
      <c r="A4496" s="414">
        <v>96814</v>
      </c>
      <c r="B4496" s="415" t="s">
        <v>7896</v>
      </c>
      <c r="C4496" s="416" t="s">
        <v>5390</v>
      </c>
      <c r="D4496" s="417">
        <v>9.14</v>
      </c>
      <c r="E4496" s="417">
        <v>5.47</v>
      </c>
      <c r="F4496" s="417">
        <v>14.61</v>
      </c>
    </row>
    <row r="4497" spans="1:6" ht="30">
      <c r="A4497" s="414">
        <v>96815</v>
      </c>
      <c r="B4497" s="415" t="s">
        <v>7897</v>
      </c>
      <c r="C4497" s="416" t="s">
        <v>5390</v>
      </c>
      <c r="D4497" s="417">
        <v>19.75</v>
      </c>
      <c r="E4497" s="417">
        <v>6.54</v>
      </c>
      <c r="F4497" s="417">
        <v>26.29</v>
      </c>
    </row>
    <row r="4498" spans="1:6" ht="30">
      <c r="A4498" s="414">
        <v>96816</v>
      </c>
      <c r="B4498" s="415" t="s">
        <v>7898</v>
      </c>
      <c r="C4498" s="416" t="s">
        <v>5390</v>
      </c>
      <c r="D4498" s="417">
        <v>13.8</v>
      </c>
      <c r="E4498" s="417">
        <v>6.54</v>
      </c>
      <c r="F4498" s="417">
        <v>20.34</v>
      </c>
    </row>
    <row r="4499" spans="1:6" ht="30">
      <c r="A4499" s="414">
        <v>96817</v>
      </c>
      <c r="B4499" s="415" t="s">
        <v>7899</v>
      </c>
      <c r="C4499" s="416" t="s">
        <v>5390</v>
      </c>
      <c r="D4499" s="417">
        <v>19.98</v>
      </c>
      <c r="E4499" s="417">
        <v>6.54</v>
      </c>
      <c r="F4499" s="417">
        <v>26.52</v>
      </c>
    </row>
    <row r="4500" spans="1:6" ht="30">
      <c r="A4500" s="414">
        <v>96818</v>
      </c>
      <c r="B4500" s="415" t="s">
        <v>7900</v>
      </c>
      <c r="C4500" s="416" t="s">
        <v>5390</v>
      </c>
      <c r="D4500" s="417">
        <v>13.630000000000003</v>
      </c>
      <c r="E4500" s="417">
        <v>6.54</v>
      </c>
      <c r="F4500" s="417">
        <v>20.170000000000002</v>
      </c>
    </row>
    <row r="4501" spans="1:6" ht="30">
      <c r="A4501" s="414">
        <v>96819</v>
      </c>
      <c r="B4501" s="415" t="s">
        <v>7901</v>
      </c>
      <c r="C4501" s="416" t="s">
        <v>5390</v>
      </c>
      <c r="D4501" s="417">
        <v>14.43</v>
      </c>
      <c r="E4501" s="417">
        <v>6.54</v>
      </c>
      <c r="F4501" s="417">
        <v>20.97</v>
      </c>
    </row>
    <row r="4502" spans="1:6" ht="30">
      <c r="A4502" s="414">
        <v>96820</v>
      </c>
      <c r="B4502" s="415" t="s">
        <v>7902</v>
      </c>
      <c r="C4502" s="416" t="s">
        <v>5390</v>
      </c>
      <c r="D4502" s="417">
        <v>23.5</v>
      </c>
      <c r="E4502" s="417">
        <v>8.02</v>
      </c>
      <c r="F4502" s="417">
        <v>31.52</v>
      </c>
    </row>
    <row r="4503" spans="1:6" ht="30">
      <c r="A4503" s="414">
        <v>96821</v>
      </c>
      <c r="B4503" s="415" t="s">
        <v>7903</v>
      </c>
      <c r="C4503" s="416" t="s">
        <v>5390</v>
      </c>
      <c r="D4503" s="417">
        <v>22.8</v>
      </c>
      <c r="E4503" s="417">
        <v>8.02</v>
      </c>
      <c r="F4503" s="417">
        <v>30.82</v>
      </c>
    </row>
    <row r="4504" spans="1:6" ht="30">
      <c r="A4504" s="414">
        <v>96822</v>
      </c>
      <c r="B4504" s="415" t="s">
        <v>7904</v>
      </c>
      <c r="C4504" s="416" t="s">
        <v>5390</v>
      </c>
      <c r="D4504" s="417">
        <v>19.55</v>
      </c>
      <c r="E4504" s="417">
        <v>8.02</v>
      </c>
      <c r="F4504" s="417">
        <v>27.57</v>
      </c>
    </row>
    <row r="4505" spans="1:6" ht="30">
      <c r="A4505" s="414">
        <v>96823</v>
      </c>
      <c r="B4505" s="415" t="s">
        <v>7905</v>
      </c>
      <c r="C4505" s="416" t="s">
        <v>5390</v>
      </c>
      <c r="D4505" s="417">
        <v>6.75</v>
      </c>
      <c r="E4505" s="417">
        <v>3.53</v>
      </c>
      <c r="F4505" s="417">
        <v>10.28</v>
      </c>
    </row>
    <row r="4506" spans="1:6" ht="30">
      <c r="A4506" s="414">
        <v>96824</v>
      </c>
      <c r="B4506" s="415" t="s">
        <v>7906</v>
      </c>
      <c r="C4506" s="416" t="s">
        <v>5390</v>
      </c>
      <c r="D4506" s="417">
        <v>9.3000000000000007</v>
      </c>
      <c r="E4506" s="417">
        <v>3.52</v>
      </c>
      <c r="F4506" s="417">
        <v>12.82</v>
      </c>
    </row>
    <row r="4507" spans="1:6" ht="30">
      <c r="A4507" s="414">
        <v>96826</v>
      </c>
      <c r="B4507" s="415" t="s">
        <v>7907</v>
      </c>
      <c r="C4507" s="416" t="s">
        <v>5390</v>
      </c>
      <c r="D4507" s="417">
        <v>7.7600000000000007</v>
      </c>
      <c r="E4507" s="417">
        <v>4.2</v>
      </c>
      <c r="F4507" s="417">
        <v>11.96</v>
      </c>
    </row>
    <row r="4508" spans="1:6" ht="30">
      <c r="A4508" s="414">
        <v>96827</v>
      </c>
      <c r="B4508" s="415" t="s">
        <v>7908</v>
      </c>
      <c r="C4508" s="416" t="s">
        <v>5390</v>
      </c>
      <c r="D4508" s="417">
        <v>10.509999999999998</v>
      </c>
      <c r="E4508" s="417">
        <v>4.1900000000000004</v>
      </c>
      <c r="F4508" s="417">
        <v>14.7</v>
      </c>
    </row>
    <row r="4509" spans="1:6" ht="30">
      <c r="A4509" s="414">
        <v>96828</v>
      </c>
      <c r="B4509" s="415" t="s">
        <v>7909</v>
      </c>
      <c r="C4509" s="416" t="s">
        <v>5390</v>
      </c>
      <c r="D4509" s="417">
        <v>13.48</v>
      </c>
      <c r="E4509" s="417">
        <v>4.1900000000000004</v>
      </c>
      <c r="F4509" s="417">
        <v>17.670000000000002</v>
      </c>
    </row>
    <row r="4510" spans="1:6" ht="30">
      <c r="A4510" s="414">
        <v>96829</v>
      </c>
      <c r="B4510" s="415" t="s">
        <v>7910</v>
      </c>
      <c r="C4510" s="416" t="s">
        <v>5390</v>
      </c>
      <c r="D4510" s="417">
        <v>15.41</v>
      </c>
      <c r="E4510" s="417">
        <v>4.1900000000000004</v>
      </c>
      <c r="F4510" s="417">
        <v>19.600000000000001</v>
      </c>
    </row>
    <row r="4511" spans="1:6" ht="30">
      <c r="A4511" s="414">
        <v>96830</v>
      </c>
      <c r="B4511" s="415" t="s">
        <v>7911</v>
      </c>
      <c r="C4511" s="416" t="s">
        <v>5390</v>
      </c>
      <c r="D4511" s="417">
        <v>22.97</v>
      </c>
      <c r="E4511" s="417">
        <v>4.99</v>
      </c>
      <c r="F4511" s="417">
        <v>27.96</v>
      </c>
    </row>
    <row r="4512" spans="1:6" ht="30">
      <c r="A4512" s="414">
        <v>96832</v>
      </c>
      <c r="B4512" s="415" t="s">
        <v>7912</v>
      </c>
      <c r="C4512" s="416" t="s">
        <v>5390</v>
      </c>
      <c r="D4512" s="417">
        <v>18.549999999999997</v>
      </c>
      <c r="E4512" s="417">
        <v>4.99</v>
      </c>
      <c r="F4512" s="417">
        <v>23.54</v>
      </c>
    </row>
    <row r="4513" spans="1:6" ht="30">
      <c r="A4513" s="414">
        <v>96833</v>
      </c>
      <c r="B4513" s="415" t="s">
        <v>7913</v>
      </c>
      <c r="C4513" s="416" t="s">
        <v>5390</v>
      </c>
      <c r="D4513" s="417">
        <v>19.96</v>
      </c>
      <c r="E4513" s="417">
        <v>4.99</v>
      </c>
      <c r="F4513" s="417">
        <v>24.95</v>
      </c>
    </row>
    <row r="4514" spans="1:6" ht="30">
      <c r="A4514" s="414">
        <v>96834</v>
      </c>
      <c r="B4514" s="415" t="s">
        <v>7914</v>
      </c>
      <c r="C4514" s="416" t="s">
        <v>5390</v>
      </c>
      <c r="D4514" s="417">
        <v>34.119999999999997</v>
      </c>
      <c r="E4514" s="417">
        <v>6.11</v>
      </c>
      <c r="F4514" s="417">
        <v>40.229999999999997</v>
      </c>
    </row>
    <row r="4515" spans="1:6" ht="30">
      <c r="A4515" s="414">
        <v>96836</v>
      </c>
      <c r="B4515" s="415" t="s">
        <v>7915</v>
      </c>
      <c r="C4515" s="416" t="s">
        <v>5390</v>
      </c>
      <c r="D4515" s="417">
        <v>31.160000000000004</v>
      </c>
      <c r="E4515" s="417">
        <v>6.11</v>
      </c>
      <c r="F4515" s="417">
        <v>37.270000000000003</v>
      </c>
    </row>
    <row r="4516" spans="1:6" ht="30">
      <c r="A4516" s="414">
        <v>96837</v>
      </c>
      <c r="B4516" s="415" t="s">
        <v>7916</v>
      </c>
      <c r="C4516" s="416" t="s">
        <v>5390</v>
      </c>
      <c r="D4516" s="417">
        <v>11.420000000000002</v>
      </c>
      <c r="E4516" s="417">
        <v>6.93</v>
      </c>
      <c r="F4516" s="417">
        <v>18.350000000000001</v>
      </c>
    </row>
    <row r="4517" spans="1:6" ht="30">
      <c r="A4517" s="414">
        <v>96838</v>
      </c>
      <c r="B4517" s="415" t="s">
        <v>7917</v>
      </c>
      <c r="C4517" s="416" t="s">
        <v>5390</v>
      </c>
      <c r="D4517" s="417">
        <v>12.08</v>
      </c>
      <c r="E4517" s="417">
        <v>6.92</v>
      </c>
      <c r="F4517" s="417">
        <v>19</v>
      </c>
    </row>
    <row r="4518" spans="1:6" ht="30">
      <c r="A4518" s="414">
        <v>96839</v>
      </c>
      <c r="B4518" s="415" t="s">
        <v>7918</v>
      </c>
      <c r="C4518" s="416" t="s">
        <v>5390</v>
      </c>
      <c r="D4518" s="417">
        <v>12.819999999999999</v>
      </c>
      <c r="E4518" s="417">
        <v>6.92</v>
      </c>
      <c r="F4518" s="417">
        <v>19.739999999999998</v>
      </c>
    </row>
    <row r="4519" spans="1:6" ht="30">
      <c r="A4519" s="414">
        <v>96840</v>
      </c>
      <c r="B4519" s="415" t="s">
        <v>7919</v>
      </c>
      <c r="C4519" s="416" t="s">
        <v>5390</v>
      </c>
      <c r="D4519" s="417">
        <v>13.919999999999998</v>
      </c>
      <c r="E4519" s="417">
        <v>8.23</v>
      </c>
      <c r="F4519" s="417">
        <v>22.15</v>
      </c>
    </row>
    <row r="4520" spans="1:6" ht="30">
      <c r="A4520" s="414">
        <v>96841</v>
      </c>
      <c r="B4520" s="415" t="s">
        <v>7920</v>
      </c>
      <c r="C4520" s="416" t="s">
        <v>5390</v>
      </c>
      <c r="D4520" s="417">
        <v>14.05</v>
      </c>
      <c r="E4520" s="417">
        <v>8.23</v>
      </c>
      <c r="F4520" s="417">
        <v>22.28</v>
      </c>
    </row>
    <row r="4521" spans="1:6" ht="30">
      <c r="A4521" s="414">
        <v>96842</v>
      </c>
      <c r="B4521" s="415" t="s">
        <v>7921</v>
      </c>
      <c r="C4521" s="416" t="s">
        <v>5390</v>
      </c>
      <c r="D4521" s="417">
        <v>16.190000000000001</v>
      </c>
      <c r="E4521" s="417">
        <v>8.23</v>
      </c>
      <c r="F4521" s="417">
        <v>24.42</v>
      </c>
    </row>
    <row r="4522" spans="1:6" ht="30">
      <c r="A4522" s="414">
        <v>96843</v>
      </c>
      <c r="B4522" s="415" t="s">
        <v>7922</v>
      </c>
      <c r="C4522" s="416" t="s">
        <v>5390</v>
      </c>
      <c r="D4522" s="417">
        <v>15.059999999999999</v>
      </c>
      <c r="E4522" s="417">
        <v>8.23</v>
      </c>
      <c r="F4522" s="417">
        <v>23.29</v>
      </c>
    </row>
    <row r="4523" spans="1:6" ht="30">
      <c r="A4523" s="414">
        <v>96844</v>
      </c>
      <c r="B4523" s="415" t="s">
        <v>7923</v>
      </c>
      <c r="C4523" s="416" t="s">
        <v>5390</v>
      </c>
      <c r="D4523" s="417">
        <v>17.509999999999998</v>
      </c>
      <c r="E4523" s="417">
        <v>8.2200000000000006</v>
      </c>
      <c r="F4523" s="417">
        <v>25.73</v>
      </c>
    </row>
    <row r="4524" spans="1:6" ht="30">
      <c r="A4524" s="414">
        <v>96845</v>
      </c>
      <c r="B4524" s="415" t="s">
        <v>7924</v>
      </c>
      <c r="C4524" s="416" t="s">
        <v>5390</v>
      </c>
      <c r="D4524" s="417">
        <v>24.999999999999996</v>
      </c>
      <c r="E4524" s="417">
        <v>9.8000000000000007</v>
      </c>
      <c r="F4524" s="417">
        <v>34.799999999999997</v>
      </c>
    </row>
    <row r="4525" spans="1:6" ht="30">
      <c r="A4525" s="414">
        <v>96846</v>
      </c>
      <c r="B4525" s="415" t="s">
        <v>7925</v>
      </c>
      <c r="C4525" s="416" t="s">
        <v>5390</v>
      </c>
      <c r="D4525" s="417">
        <v>20.3</v>
      </c>
      <c r="E4525" s="417">
        <v>9.8000000000000007</v>
      </c>
      <c r="F4525" s="417">
        <v>30.1</v>
      </c>
    </row>
    <row r="4526" spans="1:6" ht="30">
      <c r="A4526" s="414">
        <v>96847</v>
      </c>
      <c r="B4526" s="415" t="s">
        <v>7926</v>
      </c>
      <c r="C4526" s="416" t="s">
        <v>5390</v>
      </c>
      <c r="D4526" s="417">
        <v>19.86</v>
      </c>
      <c r="E4526" s="417">
        <v>9.8000000000000007</v>
      </c>
      <c r="F4526" s="417">
        <v>29.66</v>
      </c>
    </row>
    <row r="4527" spans="1:6" ht="30">
      <c r="A4527" s="414">
        <v>96848</v>
      </c>
      <c r="B4527" s="415" t="s">
        <v>7927</v>
      </c>
      <c r="C4527" s="416" t="s">
        <v>5390</v>
      </c>
      <c r="D4527" s="417">
        <v>34.119999999999997</v>
      </c>
      <c r="E4527" s="417">
        <v>12.03</v>
      </c>
      <c r="F4527" s="417">
        <v>46.15</v>
      </c>
    </row>
    <row r="4528" spans="1:6" ht="30">
      <c r="A4528" s="414">
        <v>96849</v>
      </c>
      <c r="B4528" s="415" t="s">
        <v>7928</v>
      </c>
      <c r="C4528" s="416" t="s">
        <v>5390</v>
      </c>
      <c r="D4528" s="417">
        <v>9.9200000000000017</v>
      </c>
      <c r="E4528" s="417">
        <v>5.3</v>
      </c>
      <c r="F4528" s="417">
        <v>15.22</v>
      </c>
    </row>
    <row r="4529" spans="1:6" ht="30">
      <c r="A4529" s="414">
        <v>96850</v>
      </c>
      <c r="B4529" s="415" t="s">
        <v>7929</v>
      </c>
      <c r="C4529" s="416" t="s">
        <v>5390</v>
      </c>
      <c r="D4529" s="417">
        <v>11.439999999999998</v>
      </c>
      <c r="E4529" s="417">
        <v>5.3</v>
      </c>
      <c r="F4529" s="417">
        <v>16.739999999999998</v>
      </c>
    </row>
    <row r="4530" spans="1:6" ht="30">
      <c r="A4530" s="414">
        <v>96852</v>
      </c>
      <c r="B4530" s="415" t="s">
        <v>7930</v>
      </c>
      <c r="C4530" s="416" t="s">
        <v>5390</v>
      </c>
      <c r="D4530" s="417">
        <v>13.02</v>
      </c>
      <c r="E4530" s="417">
        <v>6.28</v>
      </c>
      <c r="F4530" s="417">
        <v>19.3</v>
      </c>
    </row>
    <row r="4531" spans="1:6" ht="30">
      <c r="A4531" s="414">
        <v>96853</v>
      </c>
      <c r="B4531" s="415" t="s">
        <v>7931</v>
      </c>
      <c r="C4531" s="416" t="s">
        <v>5390</v>
      </c>
      <c r="D4531" s="417">
        <v>12.68</v>
      </c>
      <c r="E4531" s="417">
        <v>6.28</v>
      </c>
      <c r="F4531" s="417">
        <v>18.96</v>
      </c>
    </row>
    <row r="4532" spans="1:6" ht="30">
      <c r="A4532" s="414">
        <v>96854</v>
      </c>
      <c r="B4532" s="415" t="s">
        <v>7932</v>
      </c>
      <c r="C4532" s="416" t="s">
        <v>5390</v>
      </c>
      <c r="D4532" s="417">
        <v>16.39</v>
      </c>
      <c r="E4532" s="417">
        <v>6.27</v>
      </c>
      <c r="F4532" s="417">
        <v>22.66</v>
      </c>
    </row>
    <row r="4533" spans="1:6" ht="30">
      <c r="A4533" s="414">
        <v>96855</v>
      </c>
      <c r="B4533" s="415" t="s">
        <v>7933</v>
      </c>
      <c r="C4533" s="416" t="s">
        <v>5390</v>
      </c>
      <c r="D4533" s="417">
        <v>22.490000000000002</v>
      </c>
      <c r="E4533" s="417">
        <v>7.49</v>
      </c>
      <c r="F4533" s="417">
        <v>29.98</v>
      </c>
    </row>
    <row r="4534" spans="1:6" ht="30">
      <c r="A4534" s="414">
        <v>96856</v>
      </c>
      <c r="B4534" s="415" t="s">
        <v>7934</v>
      </c>
      <c r="C4534" s="416" t="s">
        <v>5390</v>
      </c>
      <c r="D4534" s="417">
        <v>21.43</v>
      </c>
      <c r="E4534" s="417">
        <v>7.49</v>
      </c>
      <c r="F4534" s="417">
        <v>28.92</v>
      </c>
    </row>
    <row r="4535" spans="1:6" ht="30">
      <c r="A4535" s="414">
        <v>96859</v>
      </c>
      <c r="B4535" s="415" t="s">
        <v>7935</v>
      </c>
      <c r="C4535" s="416" t="s">
        <v>5390</v>
      </c>
      <c r="D4535" s="417">
        <v>48.72</v>
      </c>
      <c r="E4535" s="417">
        <v>9.2200000000000006</v>
      </c>
      <c r="F4535" s="417">
        <v>57.94</v>
      </c>
    </row>
    <row r="4536" spans="1:6" ht="30">
      <c r="A4536" s="414">
        <v>96860</v>
      </c>
      <c r="B4536" s="415" t="s">
        <v>7936</v>
      </c>
      <c r="C4536" s="416" t="s">
        <v>5390</v>
      </c>
      <c r="D4536" s="417">
        <v>16.990000000000002</v>
      </c>
      <c r="E4536" s="417">
        <v>9.24</v>
      </c>
      <c r="F4536" s="417">
        <v>26.23</v>
      </c>
    </row>
    <row r="4537" spans="1:6" ht="30">
      <c r="A4537" s="414">
        <v>96861</v>
      </c>
      <c r="B4537" s="415" t="s">
        <v>7937</v>
      </c>
      <c r="C4537" s="416" t="s">
        <v>5390</v>
      </c>
      <c r="D4537" s="417">
        <v>21.15</v>
      </c>
      <c r="E4537" s="417">
        <v>9.23</v>
      </c>
      <c r="F4537" s="417">
        <v>30.38</v>
      </c>
    </row>
    <row r="4538" spans="1:6" ht="30">
      <c r="A4538" s="414">
        <v>96862</v>
      </c>
      <c r="B4538" s="415" t="s">
        <v>7938</v>
      </c>
      <c r="C4538" s="416" t="s">
        <v>5390</v>
      </c>
      <c r="D4538" s="417">
        <v>21.269999999999996</v>
      </c>
      <c r="E4538" s="417">
        <v>10.96</v>
      </c>
      <c r="F4538" s="417">
        <v>32.229999999999997</v>
      </c>
    </row>
    <row r="4539" spans="1:6" ht="30">
      <c r="A4539" s="414">
        <v>96863</v>
      </c>
      <c r="B4539" s="415" t="s">
        <v>7939</v>
      </c>
      <c r="C4539" s="416" t="s">
        <v>5390</v>
      </c>
      <c r="D4539" s="417">
        <v>21</v>
      </c>
      <c r="E4539" s="417">
        <v>10.96</v>
      </c>
      <c r="F4539" s="417">
        <v>31.96</v>
      </c>
    </row>
    <row r="4540" spans="1:6" ht="30">
      <c r="A4540" s="414">
        <v>96864</v>
      </c>
      <c r="B4540" s="415" t="s">
        <v>7940</v>
      </c>
      <c r="C4540" s="416" t="s">
        <v>5390</v>
      </c>
      <c r="D4540" s="417">
        <v>32.4</v>
      </c>
      <c r="E4540" s="417">
        <v>13.08</v>
      </c>
      <c r="F4540" s="417">
        <v>45.48</v>
      </c>
    </row>
    <row r="4541" spans="1:6" ht="30">
      <c r="A4541" s="414">
        <v>96865</v>
      </c>
      <c r="B4541" s="415" t="s">
        <v>7941</v>
      </c>
      <c r="C4541" s="416" t="s">
        <v>5390</v>
      </c>
      <c r="D4541" s="417">
        <v>24.660000000000004</v>
      </c>
      <c r="E4541" s="417">
        <v>13.08</v>
      </c>
      <c r="F4541" s="417">
        <v>37.74</v>
      </c>
    </row>
    <row r="4542" spans="1:6" ht="30">
      <c r="A4542" s="414">
        <v>96866</v>
      </c>
      <c r="B4542" s="415" t="s">
        <v>7942</v>
      </c>
      <c r="C4542" s="416" t="s">
        <v>5390</v>
      </c>
      <c r="D4542" s="417">
        <v>43.09</v>
      </c>
      <c r="E4542" s="417">
        <v>16.09</v>
      </c>
      <c r="F4542" s="417">
        <v>59.18</v>
      </c>
    </row>
    <row r="4543" spans="1:6" ht="30">
      <c r="A4543" s="414">
        <v>96868</v>
      </c>
      <c r="B4543" s="415" t="s">
        <v>7943</v>
      </c>
      <c r="C4543" s="416" t="s">
        <v>5390</v>
      </c>
      <c r="D4543" s="417">
        <v>21.09</v>
      </c>
      <c r="E4543" s="417">
        <v>7.06</v>
      </c>
      <c r="F4543" s="417">
        <v>28.15</v>
      </c>
    </row>
    <row r="4544" spans="1:6" ht="30">
      <c r="A4544" s="414">
        <v>96869</v>
      </c>
      <c r="B4544" s="415" t="s">
        <v>7944</v>
      </c>
      <c r="C4544" s="416" t="s">
        <v>5390</v>
      </c>
      <c r="D4544" s="417">
        <v>18.79</v>
      </c>
      <c r="E4544" s="417">
        <v>8.3699999999999992</v>
      </c>
      <c r="F4544" s="417">
        <v>27.16</v>
      </c>
    </row>
    <row r="4545" spans="1:6">
      <c r="A4545" s="414">
        <v>96870</v>
      </c>
      <c r="B4545" s="415" t="s">
        <v>7945</v>
      </c>
      <c r="C4545" s="416" t="s">
        <v>5390</v>
      </c>
      <c r="D4545" s="417">
        <v>30.47</v>
      </c>
      <c r="E4545" s="417">
        <v>9.99</v>
      </c>
      <c r="F4545" s="417">
        <v>40.46</v>
      </c>
    </row>
    <row r="4546" spans="1:6" ht="30">
      <c r="A4546" s="414">
        <v>96871</v>
      </c>
      <c r="B4546" s="415" t="s">
        <v>7946</v>
      </c>
      <c r="C4546" s="416" t="s">
        <v>5390</v>
      </c>
      <c r="D4546" s="417">
        <v>34.089999999999996</v>
      </c>
      <c r="E4546" s="417">
        <v>12.28</v>
      </c>
      <c r="F4546" s="417">
        <v>46.37</v>
      </c>
    </row>
    <row r="4547" spans="1:6" ht="30">
      <c r="A4547" s="414">
        <v>96872</v>
      </c>
      <c r="B4547" s="415" t="s">
        <v>7947</v>
      </c>
      <c r="C4547" s="416" t="s">
        <v>5390</v>
      </c>
      <c r="D4547" s="417">
        <v>38.36</v>
      </c>
      <c r="E4547" s="417">
        <v>19.82</v>
      </c>
      <c r="F4547" s="417">
        <v>58.18</v>
      </c>
    </row>
    <row r="4548" spans="1:6" ht="30">
      <c r="A4548" s="414">
        <v>96873</v>
      </c>
      <c r="B4548" s="415" t="s">
        <v>7948</v>
      </c>
      <c r="C4548" s="416" t="s">
        <v>5390</v>
      </c>
      <c r="D4548" s="417">
        <v>50.05</v>
      </c>
      <c r="E4548" s="417">
        <v>19.809999999999999</v>
      </c>
      <c r="F4548" s="417">
        <v>69.86</v>
      </c>
    </row>
    <row r="4549" spans="1:6" ht="30">
      <c r="A4549" s="414">
        <v>96874</v>
      </c>
      <c r="B4549" s="415" t="s">
        <v>7949</v>
      </c>
      <c r="C4549" s="416" t="s">
        <v>5390</v>
      </c>
      <c r="D4549" s="417">
        <v>46.240000000000009</v>
      </c>
      <c r="E4549" s="417">
        <v>25.94</v>
      </c>
      <c r="F4549" s="417">
        <v>72.180000000000007</v>
      </c>
    </row>
    <row r="4550" spans="1:6" ht="30">
      <c r="A4550" s="414">
        <v>96875</v>
      </c>
      <c r="B4550" s="415" t="s">
        <v>7950</v>
      </c>
      <c r="C4550" s="416" t="s">
        <v>5390</v>
      </c>
      <c r="D4550" s="417">
        <v>59.919999999999995</v>
      </c>
      <c r="E4550" s="417">
        <v>25.93</v>
      </c>
      <c r="F4550" s="417">
        <v>85.85</v>
      </c>
    </row>
    <row r="4551" spans="1:6" ht="30">
      <c r="A4551" s="414">
        <v>96876</v>
      </c>
      <c r="B4551" s="415" t="s">
        <v>7951</v>
      </c>
      <c r="C4551" s="416" t="s">
        <v>5390</v>
      </c>
      <c r="D4551" s="417">
        <v>148.32</v>
      </c>
      <c r="E4551" s="417">
        <v>15.15</v>
      </c>
      <c r="F4551" s="417">
        <v>163.47</v>
      </c>
    </row>
    <row r="4552" spans="1:6" ht="30">
      <c r="A4552" s="414">
        <v>96878</v>
      </c>
      <c r="B4552" s="415" t="s">
        <v>7952</v>
      </c>
      <c r="C4552" s="416" t="s">
        <v>5390</v>
      </c>
      <c r="D4552" s="417">
        <v>165.46</v>
      </c>
      <c r="E4552" s="417">
        <v>15.15</v>
      </c>
      <c r="F4552" s="417">
        <v>180.61</v>
      </c>
    </row>
    <row r="4553" spans="1:6" ht="30">
      <c r="A4553" s="414">
        <v>96879</v>
      </c>
      <c r="B4553" s="415" t="s">
        <v>7953</v>
      </c>
      <c r="C4553" s="416" t="s">
        <v>5390</v>
      </c>
      <c r="D4553" s="417">
        <v>161.23000000000002</v>
      </c>
      <c r="E4553" s="417">
        <v>19.82</v>
      </c>
      <c r="F4553" s="417">
        <v>181.05</v>
      </c>
    </row>
    <row r="4554" spans="1:6" ht="30">
      <c r="A4554" s="414">
        <v>96881</v>
      </c>
      <c r="B4554" s="415" t="s">
        <v>7954</v>
      </c>
      <c r="C4554" s="416" t="s">
        <v>5390</v>
      </c>
      <c r="D4554" s="417">
        <v>189.75</v>
      </c>
      <c r="E4554" s="417">
        <v>19.82</v>
      </c>
      <c r="F4554" s="417">
        <v>209.57</v>
      </c>
    </row>
    <row r="4555" spans="1:6" ht="30">
      <c r="A4555" s="409"/>
      <c r="B4555" s="413" t="s">
        <v>11802</v>
      </c>
      <c r="C4555" s="411"/>
      <c r="D4555" s="418"/>
      <c r="E4555" s="418"/>
      <c r="F4555" s="418"/>
    </row>
    <row r="4556" spans="1:6" ht="30">
      <c r="A4556" s="414">
        <v>92281</v>
      </c>
      <c r="B4556" s="415" t="s">
        <v>12329</v>
      </c>
      <c r="C4556" s="416" t="s">
        <v>5421</v>
      </c>
      <c r="D4556" s="417">
        <v>159.83000000000001</v>
      </c>
      <c r="E4556" s="417">
        <v>2.79</v>
      </c>
      <c r="F4556" s="417">
        <v>162.62</v>
      </c>
    </row>
    <row r="4557" spans="1:6" ht="30">
      <c r="A4557" s="414">
        <v>92282</v>
      </c>
      <c r="B4557" s="415" t="s">
        <v>12330</v>
      </c>
      <c r="C4557" s="416" t="s">
        <v>5421</v>
      </c>
      <c r="D4557" s="417">
        <v>178.44</v>
      </c>
      <c r="E4557" s="417">
        <v>3.34</v>
      </c>
      <c r="F4557" s="417">
        <v>181.78</v>
      </c>
    </row>
    <row r="4558" spans="1:6" ht="30">
      <c r="A4558" s="414">
        <v>92283</v>
      </c>
      <c r="B4558" s="415" t="s">
        <v>12331</v>
      </c>
      <c r="C4558" s="416" t="s">
        <v>5421</v>
      </c>
      <c r="D4558" s="417">
        <v>238.23</v>
      </c>
      <c r="E4558" s="417">
        <v>3.99</v>
      </c>
      <c r="F4558" s="417">
        <v>242.22</v>
      </c>
    </row>
    <row r="4559" spans="1:6" ht="30">
      <c r="A4559" s="414">
        <v>92284</v>
      </c>
      <c r="B4559" s="415" t="s">
        <v>12332</v>
      </c>
      <c r="C4559" s="416" t="s">
        <v>5421</v>
      </c>
      <c r="D4559" s="417">
        <v>291.96999999999997</v>
      </c>
      <c r="E4559" s="417">
        <v>4.62</v>
      </c>
      <c r="F4559" s="417">
        <v>296.58999999999997</v>
      </c>
    </row>
    <row r="4560" spans="1:6" ht="30">
      <c r="A4560" s="414">
        <v>92285</v>
      </c>
      <c r="B4560" s="415" t="s">
        <v>12333</v>
      </c>
      <c r="C4560" s="416" t="s">
        <v>5421</v>
      </c>
      <c r="D4560" s="417">
        <v>382.28</v>
      </c>
      <c r="E4560" s="417">
        <v>5.74</v>
      </c>
      <c r="F4560" s="417">
        <v>388.02</v>
      </c>
    </row>
    <row r="4561" spans="1:6" ht="30">
      <c r="A4561" s="414">
        <v>92286</v>
      </c>
      <c r="B4561" s="415" t="s">
        <v>12334</v>
      </c>
      <c r="C4561" s="416" t="s">
        <v>5421</v>
      </c>
      <c r="D4561" s="417">
        <v>462.15000000000003</v>
      </c>
      <c r="E4561" s="417">
        <v>6.84</v>
      </c>
      <c r="F4561" s="417">
        <v>468.99</v>
      </c>
    </row>
    <row r="4562" spans="1:6" ht="30">
      <c r="A4562" s="414">
        <v>92308</v>
      </c>
      <c r="B4562" s="415" t="s">
        <v>12338</v>
      </c>
      <c r="C4562" s="416" t="s">
        <v>5421</v>
      </c>
      <c r="D4562" s="417">
        <v>54.94</v>
      </c>
      <c r="E4562" s="417">
        <v>9.23</v>
      </c>
      <c r="F4562" s="417">
        <v>64.17</v>
      </c>
    </row>
    <row r="4563" spans="1:6" ht="30">
      <c r="A4563" s="414">
        <v>92309</v>
      </c>
      <c r="B4563" s="415" t="s">
        <v>12339</v>
      </c>
      <c r="C4563" s="416" t="s">
        <v>5421</v>
      </c>
      <c r="D4563" s="417">
        <v>162.26</v>
      </c>
      <c r="E4563" s="417">
        <v>10.119999999999999</v>
      </c>
      <c r="F4563" s="417">
        <v>172.38</v>
      </c>
    </row>
    <row r="4564" spans="1:6" ht="30">
      <c r="A4564" s="414">
        <v>92310</v>
      </c>
      <c r="B4564" s="415" t="s">
        <v>12340</v>
      </c>
      <c r="C4564" s="416" t="s">
        <v>5421</v>
      </c>
      <c r="D4564" s="417">
        <v>180.94</v>
      </c>
      <c r="E4564" s="417">
        <v>10.9</v>
      </c>
      <c r="F4564" s="417">
        <v>191.84</v>
      </c>
    </row>
    <row r="4565" spans="1:6" ht="30">
      <c r="A4565" s="414">
        <v>92323</v>
      </c>
      <c r="B4565" s="415" t="s">
        <v>12344</v>
      </c>
      <c r="C4565" s="416" t="s">
        <v>5421</v>
      </c>
      <c r="D4565" s="417">
        <v>57.47</v>
      </c>
      <c r="E4565" s="417">
        <v>16.88</v>
      </c>
      <c r="F4565" s="417">
        <v>74.349999999999994</v>
      </c>
    </row>
    <row r="4566" spans="1:6" ht="30">
      <c r="A4566" s="414">
        <v>92324</v>
      </c>
      <c r="B4566" s="415" t="s">
        <v>12345</v>
      </c>
      <c r="C4566" s="416" t="s">
        <v>5421</v>
      </c>
      <c r="D4566" s="417">
        <v>167.20000000000002</v>
      </c>
      <c r="E4566" s="417">
        <v>25.04</v>
      </c>
      <c r="F4566" s="417">
        <v>192.24</v>
      </c>
    </row>
    <row r="4567" spans="1:6" ht="30">
      <c r="A4567" s="414">
        <v>92325</v>
      </c>
      <c r="B4567" s="415" t="s">
        <v>12346</v>
      </c>
      <c r="C4567" s="416" t="s">
        <v>5421</v>
      </c>
      <c r="D4567" s="417">
        <v>187.94</v>
      </c>
      <c r="E4567" s="417">
        <v>32.06</v>
      </c>
      <c r="F4567" s="417">
        <v>220</v>
      </c>
    </row>
    <row r="4568" spans="1:6">
      <c r="A4568" s="409"/>
      <c r="B4568" s="413" t="s">
        <v>7955</v>
      </c>
      <c r="C4568" s="427"/>
      <c r="D4568" s="428"/>
      <c r="E4568" s="428"/>
      <c r="F4568" s="428"/>
    </row>
    <row r="4569" spans="1:6" ht="30">
      <c r="A4569" s="414">
        <v>89633</v>
      </c>
      <c r="B4569" s="415" t="s">
        <v>12303</v>
      </c>
      <c r="C4569" s="416" t="s">
        <v>5421</v>
      </c>
      <c r="D4569" s="417">
        <v>17.229999999999997</v>
      </c>
      <c r="E4569" s="417">
        <v>11.99</v>
      </c>
      <c r="F4569" s="417">
        <v>29.22</v>
      </c>
    </row>
    <row r="4570" spans="1:6" ht="30">
      <c r="A4570" s="414">
        <v>89634</v>
      </c>
      <c r="B4570" s="415" t="s">
        <v>12304</v>
      </c>
      <c r="C4570" s="416" t="s">
        <v>5421</v>
      </c>
      <c r="D4570" s="417">
        <v>26.229999999999997</v>
      </c>
      <c r="E4570" s="417">
        <v>15.14</v>
      </c>
      <c r="F4570" s="417">
        <v>41.37</v>
      </c>
    </row>
    <row r="4571" spans="1:6" ht="30">
      <c r="A4571" s="414">
        <v>89635</v>
      </c>
      <c r="B4571" s="415" t="s">
        <v>12305</v>
      </c>
      <c r="C4571" s="416" t="s">
        <v>5421</v>
      </c>
      <c r="D4571" s="417">
        <v>42.47</v>
      </c>
      <c r="E4571" s="417">
        <v>17.86</v>
      </c>
      <c r="F4571" s="417">
        <v>60.33</v>
      </c>
    </row>
    <row r="4572" spans="1:6" ht="30">
      <c r="A4572" s="414">
        <v>89716</v>
      </c>
      <c r="B4572" s="415" t="s">
        <v>12311</v>
      </c>
      <c r="C4572" s="416" t="s">
        <v>5421</v>
      </c>
      <c r="D4572" s="417">
        <v>23.33</v>
      </c>
      <c r="E4572" s="417">
        <v>6.3</v>
      </c>
      <c r="F4572" s="417">
        <v>29.63</v>
      </c>
    </row>
    <row r="4573" spans="1:6" ht="30">
      <c r="A4573" s="414">
        <v>89717</v>
      </c>
      <c r="B4573" s="415" t="s">
        <v>12312</v>
      </c>
      <c r="C4573" s="416" t="s">
        <v>5421</v>
      </c>
      <c r="D4573" s="417">
        <v>39.049999999999997</v>
      </c>
      <c r="E4573" s="417">
        <v>7.43</v>
      </c>
      <c r="F4573" s="417">
        <v>46.48</v>
      </c>
    </row>
    <row r="4574" spans="1:6" ht="30">
      <c r="A4574" s="414">
        <v>89636</v>
      </c>
      <c r="B4574" s="415" t="s">
        <v>12306</v>
      </c>
      <c r="C4574" s="416" t="s">
        <v>5421</v>
      </c>
      <c r="D4574" s="417">
        <v>54.730000000000004</v>
      </c>
      <c r="E4574" s="417">
        <v>21.02</v>
      </c>
      <c r="F4574" s="417">
        <v>75.75</v>
      </c>
    </row>
    <row r="4575" spans="1:6" ht="30">
      <c r="A4575" s="414">
        <v>89718</v>
      </c>
      <c r="B4575" s="415" t="s">
        <v>12663</v>
      </c>
      <c r="C4575" s="416" t="s">
        <v>5421</v>
      </c>
      <c r="D4575" s="417">
        <v>50.68</v>
      </c>
      <c r="E4575" s="417">
        <v>8.76</v>
      </c>
      <c r="F4575" s="417">
        <v>59.44</v>
      </c>
    </row>
    <row r="4576" spans="1:6" ht="30">
      <c r="A4576" s="455">
        <v>104021</v>
      </c>
      <c r="B4576" s="456" t="s">
        <v>12392</v>
      </c>
      <c r="C4576" s="457" t="s">
        <v>5421</v>
      </c>
      <c r="D4576" s="458">
        <v>67.31</v>
      </c>
      <c r="E4576" s="458">
        <v>10.09</v>
      </c>
      <c r="F4576" s="458">
        <v>77.400000000000006</v>
      </c>
    </row>
    <row r="4577" spans="1:6" ht="30">
      <c r="A4577" s="414">
        <v>89772</v>
      </c>
      <c r="B4577" s="415" t="s">
        <v>12710</v>
      </c>
      <c r="C4577" s="416" t="s">
        <v>5421</v>
      </c>
      <c r="D4577" s="417">
        <v>94.13000000000001</v>
      </c>
      <c r="E4577" s="417">
        <v>1.57</v>
      </c>
      <c r="F4577" s="417">
        <v>95.7</v>
      </c>
    </row>
    <row r="4578" spans="1:6" ht="30">
      <c r="A4578" s="414">
        <v>89770</v>
      </c>
      <c r="B4578" s="415" t="s">
        <v>12313</v>
      </c>
      <c r="C4578" s="416" t="s">
        <v>5421</v>
      </c>
      <c r="D4578" s="417">
        <v>48.14</v>
      </c>
      <c r="E4578" s="417">
        <v>1.05</v>
      </c>
      <c r="F4578" s="417">
        <v>49.19</v>
      </c>
    </row>
    <row r="4579" spans="1:6" ht="30">
      <c r="A4579" s="414">
        <v>89771</v>
      </c>
      <c r="B4579" s="415" t="s">
        <v>12314</v>
      </c>
      <c r="C4579" s="416" t="s">
        <v>5421</v>
      </c>
      <c r="D4579" s="417">
        <v>64.38</v>
      </c>
      <c r="E4579" s="417">
        <v>1.26</v>
      </c>
      <c r="F4579" s="417">
        <v>65.64</v>
      </c>
    </row>
    <row r="4580" spans="1:6" ht="30">
      <c r="A4580" s="414">
        <v>89773</v>
      </c>
      <c r="B4580" s="415" t="s">
        <v>12315</v>
      </c>
      <c r="C4580" s="416" t="s">
        <v>5421</v>
      </c>
      <c r="D4580" s="417">
        <v>152.05999999999997</v>
      </c>
      <c r="E4580" s="417">
        <v>2.08</v>
      </c>
      <c r="F4580" s="417">
        <v>154.13999999999999</v>
      </c>
    </row>
    <row r="4581" spans="1:6" ht="30">
      <c r="A4581" s="414">
        <v>89775</v>
      </c>
      <c r="B4581" s="415" t="s">
        <v>12316</v>
      </c>
      <c r="C4581" s="416" t="s">
        <v>5421</v>
      </c>
      <c r="D4581" s="417">
        <v>238.43</v>
      </c>
      <c r="E4581" s="417">
        <v>2.48</v>
      </c>
      <c r="F4581" s="417">
        <v>240.91</v>
      </c>
    </row>
    <row r="4582" spans="1:6" ht="45">
      <c r="A4582" s="414">
        <v>94716</v>
      </c>
      <c r="B4582" s="415" t="s">
        <v>7956</v>
      </c>
      <c r="C4582" s="416" t="s">
        <v>5421</v>
      </c>
      <c r="D4582" s="417">
        <v>22.560000000000002</v>
      </c>
      <c r="E4582" s="417">
        <v>5.38</v>
      </c>
      <c r="F4582" s="417">
        <v>27.94</v>
      </c>
    </row>
    <row r="4583" spans="1:6" ht="45">
      <c r="A4583" s="414">
        <v>94717</v>
      </c>
      <c r="B4583" s="415" t="s">
        <v>7957</v>
      </c>
      <c r="C4583" s="416" t="s">
        <v>5421</v>
      </c>
      <c r="D4583" s="417">
        <v>37.58</v>
      </c>
      <c r="E4583" s="417">
        <v>5.38</v>
      </c>
      <c r="F4583" s="417">
        <v>42.96</v>
      </c>
    </row>
    <row r="4584" spans="1:6" ht="45">
      <c r="A4584" s="414">
        <v>94718</v>
      </c>
      <c r="B4584" s="415" t="s">
        <v>7958</v>
      </c>
      <c r="C4584" s="416" t="s">
        <v>5421</v>
      </c>
      <c r="D4584" s="417">
        <v>48.480000000000004</v>
      </c>
      <c r="E4584" s="417">
        <v>7.11</v>
      </c>
      <c r="F4584" s="417">
        <v>55.59</v>
      </c>
    </row>
    <row r="4585" spans="1:6" ht="45">
      <c r="A4585" s="414">
        <v>94719</v>
      </c>
      <c r="B4585" s="415" t="s">
        <v>7959</v>
      </c>
      <c r="C4585" s="416" t="s">
        <v>5421</v>
      </c>
      <c r="D4585" s="417">
        <v>64.099999999999994</v>
      </c>
      <c r="E4585" s="417">
        <v>7.11</v>
      </c>
      <c r="F4585" s="417">
        <v>71.209999999999994</v>
      </c>
    </row>
    <row r="4586" spans="1:6" ht="45">
      <c r="A4586" s="414">
        <v>94720</v>
      </c>
      <c r="B4586" s="415" t="s">
        <v>7960</v>
      </c>
      <c r="C4586" s="416" t="s">
        <v>5421</v>
      </c>
      <c r="D4586" s="417">
        <v>91.7</v>
      </c>
      <c r="E4586" s="417">
        <v>12.3</v>
      </c>
      <c r="F4586" s="417">
        <v>104</v>
      </c>
    </row>
    <row r="4587" spans="1:6" ht="45">
      <c r="A4587" s="414">
        <v>94721</v>
      </c>
      <c r="B4587" s="415" t="s">
        <v>7961</v>
      </c>
      <c r="C4587" s="416" t="s">
        <v>5421</v>
      </c>
      <c r="D4587" s="417">
        <v>145.75</v>
      </c>
      <c r="E4587" s="417">
        <v>12.3</v>
      </c>
      <c r="F4587" s="417">
        <v>158.05000000000001</v>
      </c>
    </row>
    <row r="4588" spans="1:6" ht="45">
      <c r="A4588" s="414">
        <v>94722</v>
      </c>
      <c r="B4588" s="415" t="s">
        <v>7962</v>
      </c>
      <c r="C4588" s="416" t="s">
        <v>5421</v>
      </c>
      <c r="D4588" s="417">
        <v>248.51</v>
      </c>
      <c r="E4588" s="417">
        <v>24.94</v>
      </c>
      <c r="F4588" s="417">
        <v>273.45</v>
      </c>
    </row>
    <row r="4589" spans="1:6" ht="45">
      <c r="A4589" s="455">
        <v>94723</v>
      </c>
      <c r="B4589" s="456" t="s">
        <v>12347</v>
      </c>
      <c r="C4589" s="457" t="s">
        <v>5421</v>
      </c>
      <c r="D4589" s="458">
        <v>465.47</v>
      </c>
      <c r="E4589" s="458">
        <v>24.94</v>
      </c>
      <c r="F4589" s="458">
        <v>490.41</v>
      </c>
    </row>
    <row r="4590" spans="1:6">
      <c r="A4590" s="409"/>
      <c r="B4590" s="413" t="s">
        <v>7963</v>
      </c>
      <c r="C4590" s="427"/>
      <c r="D4590" s="428"/>
      <c r="E4590" s="428"/>
      <c r="F4590" s="428"/>
    </row>
    <row r="4591" spans="1:6" ht="30">
      <c r="A4591" s="414">
        <v>89656</v>
      </c>
      <c r="B4591" s="415" t="s">
        <v>12614</v>
      </c>
      <c r="C4591" s="416" t="s">
        <v>5390</v>
      </c>
      <c r="D4591" s="417">
        <v>21.39</v>
      </c>
      <c r="E4591" s="417">
        <v>3.17</v>
      </c>
      <c r="F4591" s="417">
        <v>24.56</v>
      </c>
    </row>
    <row r="4592" spans="1:6" ht="30">
      <c r="A4592" s="414">
        <v>89663</v>
      </c>
      <c r="B4592" s="415" t="s">
        <v>12621</v>
      </c>
      <c r="C4592" s="416" t="s">
        <v>5390</v>
      </c>
      <c r="D4592" s="417">
        <v>28.88</v>
      </c>
      <c r="E4592" s="417">
        <v>4.0199999999999996</v>
      </c>
      <c r="F4592" s="417">
        <v>32.9</v>
      </c>
    </row>
    <row r="4593" spans="1:6" ht="30">
      <c r="A4593" s="414">
        <v>89747</v>
      </c>
      <c r="B4593" s="415" t="s">
        <v>12689</v>
      </c>
      <c r="C4593" s="416" t="s">
        <v>5390</v>
      </c>
      <c r="D4593" s="417">
        <v>28.760000000000005</v>
      </c>
      <c r="E4593" s="417">
        <v>3.58</v>
      </c>
      <c r="F4593" s="417">
        <v>32.340000000000003</v>
      </c>
    </row>
    <row r="4594" spans="1:6" ht="45">
      <c r="A4594" s="455">
        <v>94764</v>
      </c>
      <c r="B4594" s="456" t="s">
        <v>12913</v>
      </c>
      <c r="C4594" s="457" t="s">
        <v>5390</v>
      </c>
      <c r="D4594" s="458">
        <v>33.169999999999995</v>
      </c>
      <c r="E4594" s="458">
        <v>6.63</v>
      </c>
      <c r="F4594" s="458">
        <v>39.799999999999997</v>
      </c>
    </row>
    <row r="4595" spans="1:6" ht="45">
      <c r="A4595" s="455">
        <v>94765</v>
      </c>
      <c r="B4595" s="456" t="s">
        <v>12914</v>
      </c>
      <c r="C4595" s="457" t="s">
        <v>5390</v>
      </c>
      <c r="D4595" s="458">
        <v>36.489999999999995</v>
      </c>
      <c r="E4595" s="458">
        <v>6.63</v>
      </c>
      <c r="F4595" s="458">
        <v>43.12</v>
      </c>
    </row>
    <row r="4596" spans="1:6" ht="45">
      <c r="A4596" s="455">
        <v>94766</v>
      </c>
      <c r="B4596" s="456" t="s">
        <v>12915</v>
      </c>
      <c r="C4596" s="457" t="s">
        <v>5390</v>
      </c>
      <c r="D4596" s="458">
        <v>40.89</v>
      </c>
      <c r="E4596" s="458">
        <v>6.62</v>
      </c>
      <c r="F4596" s="458">
        <v>47.51</v>
      </c>
    </row>
    <row r="4597" spans="1:6" ht="45">
      <c r="A4597" s="455">
        <v>94767</v>
      </c>
      <c r="B4597" s="456" t="s">
        <v>12916</v>
      </c>
      <c r="C4597" s="457" t="s">
        <v>5390</v>
      </c>
      <c r="D4597" s="458">
        <v>63.199999999999996</v>
      </c>
      <c r="E4597" s="458">
        <v>6.62</v>
      </c>
      <c r="F4597" s="458">
        <v>69.819999999999993</v>
      </c>
    </row>
    <row r="4598" spans="1:6" ht="45">
      <c r="A4598" s="455">
        <v>94768</v>
      </c>
      <c r="B4598" s="456" t="s">
        <v>12917</v>
      </c>
      <c r="C4598" s="457" t="s">
        <v>5390</v>
      </c>
      <c r="D4598" s="458">
        <v>71.86</v>
      </c>
      <c r="E4598" s="458">
        <v>6.62</v>
      </c>
      <c r="F4598" s="458">
        <v>78.48</v>
      </c>
    </row>
    <row r="4599" spans="1:6" ht="45">
      <c r="A4599" s="455">
        <v>94769</v>
      </c>
      <c r="B4599" s="456" t="s">
        <v>12918</v>
      </c>
      <c r="C4599" s="457" t="s">
        <v>5390</v>
      </c>
      <c r="D4599" s="458">
        <v>98.9</v>
      </c>
      <c r="E4599" s="458">
        <v>8.83</v>
      </c>
      <c r="F4599" s="458">
        <v>107.73</v>
      </c>
    </row>
    <row r="4600" spans="1:6" ht="45">
      <c r="A4600" s="455">
        <v>94770</v>
      </c>
      <c r="B4600" s="456" t="s">
        <v>12919</v>
      </c>
      <c r="C4600" s="457" t="s">
        <v>5390</v>
      </c>
      <c r="D4600" s="458">
        <v>34.72</v>
      </c>
      <c r="E4600" s="458">
        <v>11.27</v>
      </c>
      <c r="F4600" s="458">
        <v>45.99</v>
      </c>
    </row>
    <row r="4601" spans="1:6" ht="45">
      <c r="A4601" s="455">
        <v>94771</v>
      </c>
      <c r="B4601" s="456" t="s">
        <v>12920</v>
      </c>
      <c r="C4601" s="457" t="s">
        <v>5390</v>
      </c>
      <c r="D4601" s="458">
        <v>38.040000000000006</v>
      </c>
      <c r="E4601" s="458">
        <v>11.27</v>
      </c>
      <c r="F4601" s="458">
        <v>49.31</v>
      </c>
    </row>
    <row r="4602" spans="1:6" ht="45">
      <c r="A4602" s="455">
        <v>94772</v>
      </c>
      <c r="B4602" s="456" t="s">
        <v>12921</v>
      </c>
      <c r="C4602" s="457" t="s">
        <v>5390</v>
      </c>
      <c r="D4602" s="458">
        <v>42.430000000000007</v>
      </c>
      <c r="E4602" s="458">
        <v>11.27</v>
      </c>
      <c r="F4602" s="458">
        <v>53.7</v>
      </c>
    </row>
    <row r="4603" spans="1:6" ht="45">
      <c r="A4603" s="455">
        <v>94773</v>
      </c>
      <c r="B4603" s="456" t="s">
        <v>12922</v>
      </c>
      <c r="C4603" s="457" t="s">
        <v>5390</v>
      </c>
      <c r="D4603" s="458">
        <v>64.740000000000009</v>
      </c>
      <c r="E4603" s="458">
        <v>11.27</v>
      </c>
      <c r="F4603" s="458">
        <v>76.010000000000005</v>
      </c>
    </row>
    <row r="4604" spans="1:6" ht="45">
      <c r="A4604" s="455">
        <v>94774</v>
      </c>
      <c r="B4604" s="456" t="s">
        <v>12923</v>
      </c>
      <c r="C4604" s="457" t="s">
        <v>5390</v>
      </c>
      <c r="D4604" s="458">
        <v>73.400000000000006</v>
      </c>
      <c r="E4604" s="458">
        <v>11.27</v>
      </c>
      <c r="F4604" s="458">
        <v>84.67</v>
      </c>
    </row>
    <row r="4605" spans="1:6" ht="45">
      <c r="A4605" s="455">
        <v>94775</v>
      </c>
      <c r="B4605" s="456" t="s">
        <v>12924</v>
      </c>
      <c r="C4605" s="457" t="s">
        <v>5390</v>
      </c>
      <c r="D4605" s="458">
        <v>100.93</v>
      </c>
      <c r="E4605" s="458">
        <v>15</v>
      </c>
      <c r="F4605" s="458">
        <v>115.93</v>
      </c>
    </row>
    <row r="4606" spans="1:6" ht="30">
      <c r="A4606" s="414">
        <v>89666</v>
      </c>
      <c r="B4606" s="415" t="s">
        <v>12623</v>
      </c>
      <c r="C4606" s="416" t="s">
        <v>5390</v>
      </c>
      <c r="D4606" s="417">
        <v>5.0400000000000009</v>
      </c>
      <c r="E4606" s="417">
        <v>3.61</v>
      </c>
      <c r="F4606" s="417">
        <v>8.65</v>
      </c>
    </row>
    <row r="4607" spans="1:6" ht="30">
      <c r="A4607" s="414">
        <v>89678</v>
      </c>
      <c r="B4607" s="415" t="s">
        <v>12635</v>
      </c>
      <c r="C4607" s="416" t="s">
        <v>5390</v>
      </c>
      <c r="D4607" s="417">
        <v>9.4499999999999993</v>
      </c>
      <c r="E4607" s="417">
        <v>4.4000000000000004</v>
      </c>
      <c r="F4607" s="417">
        <v>13.85</v>
      </c>
    </row>
    <row r="4608" spans="1:6" ht="30">
      <c r="A4608" s="414">
        <v>89689</v>
      </c>
      <c r="B4608" s="415" t="s">
        <v>12645</v>
      </c>
      <c r="C4608" s="416" t="s">
        <v>5390</v>
      </c>
      <c r="D4608" s="417">
        <v>36.21</v>
      </c>
      <c r="E4608" s="417">
        <v>5.17</v>
      </c>
      <c r="F4608" s="417">
        <v>41.38</v>
      </c>
    </row>
    <row r="4609" spans="1:6" ht="30">
      <c r="A4609" s="414">
        <v>89759</v>
      </c>
      <c r="B4609" s="415" t="s">
        <v>12700</v>
      </c>
      <c r="C4609" s="416" t="s">
        <v>5390</v>
      </c>
      <c r="D4609" s="417">
        <v>9.2900000000000009</v>
      </c>
      <c r="E4609" s="417">
        <v>3.94</v>
      </c>
      <c r="F4609" s="417">
        <v>13.23</v>
      </c>
    </row>
    <row r="4610" spans="1:6" ht="30">
      <c r="A4610" s="414">
        <v>89764</v>
      </c>
      <c r="B4610" s="415" t="s">
        <v>12705</v>
      </c>
      <c r="C4610" s="416" t="s">
        <v>5390</v>
      </c>
      <c r="D4610" s="417">
        <v>36.04</v>
      </c>
      <c r="E4610" s="417">
        <v>4.6100000000000003</v>
      </c>
      <c r="F4610" s="417">
        <v>40.65</v>
      </c>
    </row>
    <row r="4611" spans="1:6" ht="30">
      <c r="A4611" s="414">
        <v>89832</v>
      </c>
      <c r="B4611" s="415" t="s">
        <v>12764</v>
      </c>
      <c r="C4611" s="416" t="s">
        <v>5390</v>
      </c>
      <c r="D4611" s="417">
        <v>40.54</v>
      </c>
      <c r="E4611" s="417">
        <v>4.67</v>
      </c>
      <c r="F4611" s="417">
        <v>45.21</v>
      </c>
    </row>
    <row r="4612" spans="1:6" ht="30">
      <c r="A4612" s="414">
        <v>89637</v>
      </c>
      <c r="B4612" s="415" t="s">
        <v>12595</v>
      </c>
      <c r="C4612" s="416" t="s">
        <v>5390</v>
      </c>
      <c r="D4612" s="417">
        <v>7.4200000000000008</v>
      </c>
      <c r="E4612" s="417">
        <v>4.79</v>
      </c>
      <c r="F4612" s="417">
        <v>12.21</v>
      </c>
    </row>
    <row r="4613" spans="1:6" ht="30">
      <c r="A4613" s="414">
        <v>89641</v>
      </c>
      <c r="B4613" s="415" t="s">
        <v>12599</v>
      </c>
      <c r="C4613" s="416" t="s">
        <v>5390</v>
      </c>
      <c r="D4613" s="417">
        <v>9.740000000000002</v>
      </c>
      <c r="E4613" s="417">
        <v>6.06</v>
      </c>
      <c r="F4613" s="417">
        <v>15.8</v>
      </c>
    </row>
    <row r="4614" spans="1:6" ht="30">
      <c r="A4614" s="414">
        <v>89646</v>
      </c>
      <c r="B4614" s="415" t="s">
        <v>12604</v>
      </c>
      <c r="C4614" s="416" t="s">
        <v>5390</v>
      </c>
      <c r="D4614" s="417">
        <v>16.380000000000003</v>
      </c>
      <c r="E4614" s="417">
        <v>7.13</v>
      </c>
      <c r="F4614" s="417">
        <v>23.51</v>
      </c>
    </row>
    <row r="4615" spans="1:6" ht="30">
      <c r="A4615" s="414">
        <v>89649</v>
      </c>
      <c r="B4615" s="415" t="s">
        <v>12607</v>
      </c>
      <c r="C4615" s="416" t="s">
        <v>5390</v>
      </c>
      <c r="D4615" s="417">
        <v>25.810000000000002</v>
      </c>
      <c r="E4615" s="417">
        <v>8.39</v>
      </c>
      <c r="F4615" s="417">
        <v>34.200000000000003</v>
      </c>
    </row>
    <row r="4616" spans="1:6" ht="30">
      <c r="A4616" s="414">
        <v>89719</v>
      </c>
      <c r="B4616" s="415" t="s">
        <v>12664</v>
      </c>
      <c r="C4616" s="416" t="s">
        <v>5390</v>
      </c>
      <c r="D4616" s="417">
        <v>9.5299999999999994</v>
      </c>
      <c r="E4616" s="417">
        <v>5.42</v>
      </c>
      <c r="F4616" s="417">
        <v>14.95</v>
      </c>
    </row>
    <row r="4617" spans="1:6" ht="30">
      <c r="A4617" s="414">
        <v>89723</v>
      </c>
      <c r="B4617" s="415" t="s">
        <v>12667</v>
      </c>
      <c r="C4617" s="416" t="s">
        <v>5390</v>
      </c>
      <c r="D4617" s="417">
        <v>16.12</v>
      </c>
      <c r="E4617" s="417">
        <v>6.39</v>
      </c>
      <c r="F4617" s="417">
        <v>22.51</v>
      </c>
    </row>
    <row r="4618" spans="1:6" ht="30">
      <c r="A4618" s="414">
        <v>89729</v>
      </c>
      <c r="B4618" s="415" t="s">
        <v>12673</v>
      </c>
      <c r="C4618" s="416" t="s">
        <v>5390</v>
      </c>
      <c r="D4618" s="417">
        <v>25.510000000000005</v>
      </c>
      <c r="E4618" s="417">
        <v>7.51</v>
      </c>
      <c r="F4618" s="417">
        <v>33.020000000000003</v>
      </c>
    </row>
    <row r="4619" spans="1:6" ht="30">
      <c r="A4619" s="455">
        <v>104023</v>
      </c>
      <c r="B4619" s="456" t="s">
        <v>13142</v>
      </c>
      <c r="C4619" s="457" t="s">
        <v>5390</v>
      </c>
      <c r="D4619" s="458">
        <v>36.549999999999997</v>
      </c>
      <c r="E4619" s="458">
        <v>8.64</v>
      </c>
      <c r="F4619" s="458">
        <v>45.19</v>
      </c>
    </row>
    <row r="4620" spans="1:6" ht="30">
      <c r="A4620" s="414">
        <v>89777</v>
      </c>
      <c r="B4620" s="415" t="s">
        <v>12713</v>
      </c>
      <c r="C4620" s="416" t="s">
        <v>5390</v>
      </c>
      <c r="D4620" s="417">
        <v>24.349999999999998</v>
      </c>
      <c r="E4620" s="417">
        <v>4.03</v>
      </c>
      <c r="F4620" s="417">
        <v>28.38</v>
      </c>
    </row>
    <row r="4621" spans="1:6" ht="30">
      <c r="A4621" s="414">
        <v>89781</v>
      </c>
      <c r="B4621" s="415" t="s">
        <v>12717</v>
      </c>
      <c r="C4621" s="416" t="s">
        <v>5390</v>
      </c>
      <c r="D4621" s="417">
        <v>35.25</v>
      </c>
      <c r="E4621" s="417">
        <v>4.7300000000000004</v>
      </c>
      <c r="F4621" s="417">
        <v>39.979999999999997</v>
      </c>
    </row>
    <row r="4622" spans="1:6" ht="30">
      <c r="A4622" s="414">
        <v>89788</v>
      </c>
      <c r="B4622" s="415" t="s">
        <v>12724</v>
      </c>
      <c r="C4622" s="416" t="s">
        <v>5390</v>
      </c>
      <c r="D4622" s="417">
        <v>79.87</v>
      </c>
      <c r="E4622" s="417">
        <v>5.91</v>
      </c>
      <c r="F4622" s="417">
        <v>85.78</v>
      </c>
    </row>
    <row r="4623" spans="1:6" ht="30">
      <c r="A4623" s="414">
        <v>89790</v>
      </c>
      <c r="B4623" s="415" t="s">
        <v>12726</v>
      </c>
      <c r="C4623" s="416" t="s">
        <v>5390</v>
      </c>
      <c r="D4623" s="417">
        <v>162.60999999999999</v>
      </c>
      <c r="E4623" s="417">
        <v>7.8</v>
      </c>
      <c r="F4623" s="417">
        <v>170.41</v>
      </c>
    </row>
    <row r="4624" spans="1:6" ht="30">
      <c r="A4624" s="414">
        <v>89792</v>
      </c>
      <c r="B4624" s="415" t="s">
        <v>12728</v>
      </c>
      <c r="C4624" s="416" t="s">
        <v>5390</v>
      </c>
      <c r="D4624" s="417">
        <v>192.41</v>
      </c>
      <c r="E4624" s="417">
        <v>9.3800000000000008</v>
      </c>
      <c r="F4624" s="417">
        <v>201.79</v>
      </c>
    </row>
    <row r="4625" spans="1:6" ht="45">
      <c r="A4625" s="414">
        <v>94740</v>
      </c>
      <c r="B4625" s="415" t="s">
        <v>7964</v>
      </c>
      <c r="C4625" s="416" t="s">
        <v>5390</v>
      </c>
      <c r="D4625" s="417">
        <v>6.8299999999999992</v>
      </c>
      <c r="E4625" s="417">
        <v>4.87</v>
      </c>
      <c r="F4625" s="417">
        <v>11.7</v>
      </c>
    </row>
    <row r="4626" spans="1:6" ht="45">
      <c r="A4626" s="414">
        <v>94742</v>
      </c>
      <c r="B4626" s="415" t="s">
        <v>7965</v>
      </c>
      <c r="C4626" s="416" t="s">
        <v>5390</v>
      </c>
      <c r="D4626" s="417">
        <v>12.07</v>
      </c>
      <c r="E4626" s="417">
        <v>4.8600000000000003</v>
      </c>
      <c r="F4626" s="417">
        <v>16.93</v>
      </c>
    </row>
    <row r="4627" spans="1:6" ht="45">
      <c r="A4627" s="414">
        <v>94744</v>
      </c>
      <c r="B4627" s="415" t="s">
        <v>7966</v>
      </c>
      <c r="C4627" s="416" t="s">
        <v>5390</v>
      </c>
      <c r="D4627" s="417">
        <v>20.92</v>
      </c>
      <c r="E4627" s="417">
        <v>6.38</v>
      </c>
      <c r="F4627" s="417">
        <v>27.3</v>
      </c>
    </row>
    <row r="4628" spans="1:6" ht="45">
      <c r="A4628" s="414">
        <v>94746</v>
      </c>
      <c r="B4628" s="415" t="s">
        <v>7967</v>
      </c>
      <c r="C4628" s="416" t="s">
        <v>5390</v>
      </c>
      <c r="D4628" s="417">
        <v>30.539999999999996</v>
      </c>
      <c r="E4628" s="417">
        <v>6.37</v>
      </c>
      <c r="F4628" s="417">
        <v>36.909999999999997</v>
      </c>
    </row>
    <row r="4629" spans="1:6" ht="45">
      <c r="A4629" s="414">
        <v>94748</v>
      </c>
      <c r="B4629" s="415" t="s">
        <v>7968</v>
      </c>
      <c r="C4629" s="416" t="s">
        <v>5390</v>
      </c>
      <c r="D4629" s="417">
        <v>75.210000000000008</v>
      </c>
      <c r="E4629" s="417">
        <v>11.1</v>
      </c>
      <c r="F4629" s="417">
        <v>86.31</v>
      </c>
    </row>
    <row r="4630" spans="1:6" ht="45">
      <c r="A4630" s="414">
        <v>94750</v>
      </c>
      <c r="B4630" s="415" t="s">
        <v>7969</v>
      </c>
      <c r="C4630" s="416" t="s">
        <v>5390</v>
      </c>
      <c r="D4630" s="417">
        <v>155.76000000000002</v>
      </c>
      <c r="E4630" s="417">
        <v>11.1</v>
      </c>
      <c r="F4630" s="417">
        <v>166.86</v>
      </c>
    </row>
    <row r="4631" spans="1:6" ht="45">
      <c r="A4631" s="414">
        <v>94752</v>
      </c>
      <c r="B4631" s="415" t="s">
        <v>7970</v>
      </c>
      <c r="C4631" s="416" t="s">
        <v>5390</v>
      </c>
      <c r="D4631" s="417">
        <v>183.1</v>
      </c>
      <c r="E4631" s="417">
        <v>22.47</v>
      </c>
      <c r="F4631" s="417">
        <v>205.57</v>
      </c>
    </row>
    <row r="4632" spans="1:6" ht="45">
      <c r="A4632" s="455">
        <v>94754</v>
      </c>
      <c r="B4632" s="456" t="s">
        <v>12911</v>
      </c>
      <c r="C4632" s="457" t="s">
        <v>5390</v>
      </c>
      <c r="D4632" s="458">
        <v>251.52</v>
      </c>
      <c r="E4632" s="458">
        <v>22.47</v>
      </c>
      <c r="F4632" s="458">
        <v>273.99</v>
      </c>
    </row>
    <row r="4633" spans="1:6" ht="30">
      <c r="A4633" s="414">
        <v>89638</v>
      </c>
      <c r="B4633" s="415" t="s">
        <v>12596</v>
      </c>
      <c r="C4633" s="416" t="s">
        <v>5390</v>
      </c>
      <c r="D4633" s="417">
        <v>8.3999999999999986</v>
      </c>
      <c r="E4633" s="417">
        <v>4.78</v>
      </c>
      <c r="F4633" s="417">
        <v>13.18</v>
      </c>
    </row>
    <row r="4634" spans="1:6" ht="30">
      <c r="A4634" s="414">
        <v>89642</v>
      </c>
      <c r="B4634" s="415" t="s">
        <v>12600</v>
      </c>
      <c r="C4634" s="416" t="s">
        <v>5390</v>
      </c>
      <c r="D4634" s="417">
        <v>11.450000000000003</v>
      </c>
      <c r="E4634" s="417">
        <v>6.06</v>
      </c>
      <c r="F4634" s="417">
        <v>17.510000000000002</v>
      </c>
    </row>
    <row r="4635" spans="1:6" ht="30">
      <c r="A4635" s="414">
        <v>89647</v>
      </c>
      <c r="B4635" s="415" t="s">
        <v>12605</v>
      </c>
      <c r="C4635" s="416" t="s">
        <v>5390</v>
      </c>
      <c r="D4635" s="417">
        <v>15.670000000000002</v>
      </c>
      <c r="E4635" s="417">
        <v>7.13</v>
      </c>
      <c r="F4635" s="417">
        <v>22.8</v>
      </c>
    </row>
    <row r="4636" spans="1:6" ht="30">
      <c r="A4636" s="414">
        <v>89650</v>
      </c>
      <c r="B4636" s="415" t="s">
        <v>12608</v>
      </c>
      <c r="C4636" s="416" t="s">
        <v>5390</v>
      </c>
      <c r="D4636" s="417">
        <v>24.060000000000002</v>
      </c>
      <c r="E4636" s="417">
        <v>8.39</v>
      </c>
      <c r="F4636" s="417">
        <v>32.450000000000003</v>
      </c>
    </row>
    <row r="4637" spans="1:6" ht="30">
      <c r="A4637" s="414">
        <v>89720</v>
      </c>
      <c r="B4637" s="415" t="s">
        <v>12665</v>
      </c>
      <c r="C4637" s="416" t="s">
        <v>5390</v>
      </c>
      <c r="D4637" s="417">
        <v>11.24</v>
      </c>
      <c r="E4637" s="417">
        <v>5.42</v>
      </c>
      <c r="F4637" s="417">
        <v>16.66</v>
      </c>
    </row>
    <row r="4638" spans="1:6" ht="30">
      <c r="A4638" s="414">
        <v>89725</v>
      </c>
      <c r="B4638" s="415" t="s">
        <v>12669</v>
      </c>
      <c r="C4638" s="416" t="s">
        <v>5390</v>
      </c>
      <c r="D4638" s="417">
        <v>15.41</v>
      </c>
      <c r="E4638" s="417">
        <v>6.39</v>
      </c>
      <c r="F4638" s="417">
        <v>21.8</v>
      </c>
    </row>
    <row r="4639" spans="1:6" ht="30">
      <c r="A4639" s="414">
        <v>89734</v>
      </c>
      <c r="B4639" s="415" t="s">
        <v>12678</v>
      </c>
      <c r="C4639" s="416" t="s">
        <v>5390</v>
      </c>
      <c r="D4639" s="417">
        <v>23.759999999999998</v>
      </c>
      <c r="E4639" s="417">
        <v>7.51</v>
      </c>
      <c r="F4639" s="417">
        <v>31.27</v>
      </c>
    </row>
    <row r="4640" spans="1:6" ht="30">
      <c r="A4640" s="455">
        <v>104024</v>
      </c>
      <c r="B4640" s="456" t="s">
        <v>13143</v>
      </c>
      <c r="C4640" s="457" t="s">
        <v>5390</v>
      </c>
      <c r="D4640" s="458">
        <v>36.119999999999997</v>
      </c>
      <c r="E4640" s="458">
        <v>8.64</v>
      </c>
      <c r="F4640" s="458">
        <v>44.76</v>
      </c>
    </row>
    <row r="4641" spans="1:6" ht="30">
      <c r="A4641" s="414">
        <v>89780</v>
      </c>
      <c r="B4641" s="415" t="s">
        <v>12716</v>
      </c>
      <c r="C4641" s="416" t="s">
        <v>5390</v>
      </c>
      <c r="D4641" s="417">
        <v>22.599999999999998</v>
      </c>
      <c r="E4641" s="417">
        <v>4.03</v>
      </c>
      <c r="F4641" s="417">
        <v>26.63</v>
      </c>
    </row>
    <row r="4642" spans="1:6" ht="30">
      <c r="A4642" s="414">
        <v>89787</v>
      </c>
      <c r="B4642" s="415" t="s">
        <v>12723</v>
      </c>
      <c r="C4642" s="416" t="s">
        <v>5390</v>
      </c>
      <c r="D4642" s="417">
        <v>34.819999999999993</v>
      </c>
      <c r="E4642" s="417">
        <v>4.7300000000000004</v>
      </c>
      <c r="F4642" s="417">
        <v>39.549999999999997</v>
      </c>
    </row>
    <row r="4643" spans="1:6" ht="30">
      <c r="A4643" s="414">
        <v>89789</v>
      </c>
      <c r="B4643" s="415" t="s">
        <v>12725</v>
      </c>
      <c r="C4643" s="416" t="s">
        <v>5390</v>
      </c>
      <c r="D4643" s="417">
        <v>67.11</v>
      </c>
      <c r="E4643" s="417">
        <v>5.91</v>
      </c>
      <c r="F4643" s="417">
        <v>73.02</v>
      </c>
    </row>
    <row r="4644" spans="1:6" ht="30">
      <c r="A4644" s="414">
        <v>89791</v>
      </c>
      <c r="B4644" s="415" t="s">
        <v>12727</v>
      </c>
      <c r="C4644" s="416" t="s">
        <v>5390</v>
      </c>
      <c r="D4644" s="417">
        <v>156.82999999999998</v>
      </c>
      <c r="E4644" s="417">
        <v>7.8</v>
      </c>
      <c r="F4644" s="417">
        <v>164.63</v>
      </c>
    </row>
    <row r="4645" spans="1:6" ht="30">
      <c r="A4645" s="414">
        <v>89793</v>
      </c>
      <c r="B4645" s="415" t="s">
        <v>12729</v>
      </c>
      <c r="C4645" s="416" t="s">
        <v>5390</v>
      </c>
      <c r="D4645" s="417">
        <v>228.33</v>
      </c>
      <c r="E4645" s="417">
        <v>9.3800000000000008</v>
      </c>
      <c r="F4645" s="417">
        <v>237.71</v>
      </c>
    </row>
    <row r="4646" spans="1:6" ht="30">
      <c r="A4646" s="414">
        <v>89645</v>
      </c>
      <c r="B4646" s="415" t="s">
        <v>12603</v>
      </c>
      <c r="C4646" s="416" t="s">
        <v>5390</v>
      </c>
      <c r="D4646" s="417">
        <v>29.999999999999996</v>
      </c>
      <c r="E4646" s="417">
        <v>5.87</v>
      </c>
      <c r="F4646" s="417">
        <v>35.869999999999997</v>
      </c>
    </row>
    <row r="4647" spans="1:6" ht="30">
      <c r="A4647" s="414">
        <v>89640</v>
      </c>
      <c r="B4647" s="415" t="s">
        <v>12598</v>
      </c>
      <c r="C4647" s="416" t="s">
        <v>5390</v>
      </c>
      <c r="D4647" s="417">
        <v>16.5</v>
      </c>
      <c r="E4647" s="417">
        <v>4.7699999999999996</v>
      </c>
      <c r="F4647" s="417">
        <v>21.27</v>
      </c>
    </row>
    <row r="4648" spans="1:6" ht="30">
      <c r="A4648" s="414">
        <v>89644</v>
      </c>
      <c r="B4648" s="415" t="s">
        <v>12602</v>
      </c>
      <c r="C4648" s="416" t="s">
        <v>5390</v>
      </c>
      <c r="D4648" s="417">
        <v>20.49</v>
      </c>
      <c r="E4648" s="417">
        <v>5.41</v>
      </c>
      <c r="F4648" s="417">
        <v>25.9</v>
      </c>
    </row>
    <row r="4649" spans="1:6" ht="30">
      <c r="A4649" s="414">
        <v>89639</v>
      </c>
      <c r="B4649" s="415" t="s">
        <v>12597</v>
      </c>
      <c r="C4649" s="416" t="s">
        <v>5390</v>
      </c>
      <c r="D4649" s="417">
        <v>9.09</v>
      </c>
      <c r="E4649" s="417">
        <v>4.78</v>
      </c>
      <c r="F4649" s="417">
        <v>13.87</v>
      </c>
    </row>
    <row r="4650" spans="1:6" ht="30">
      <c r="A4650" s="414">
        <v>89643</v>
      </c>
      <c r="B4650" s="415" t="s">
        <v>12601</v>
      </c>
      <c r="C4650" s="416" t="s">
        <v>5390</v>
      </c>
      <c r="D4650" s="417">
        <v>12.82</v>
      </c>
      <c r="E4650" s="417">
        <v>6.06</v>
      </c>
      <c r="F4650" s="417">
        <v>18.88</v>
      </c>
    </row>
    <row r="4651" spans="1:6" ht="30">
      <c r="A4651" s="414">
        <v>89648</v>
      </c>
      <c r="B4651" s="415" t="s">
        <v>12606</v>
      </c>
      <c r="C4651" s="416" t="s">
        <v>5390</v>
      </c>
      <c r="D4651" s="417">
        <v>21</v>
      </c>
      <c r="E4651" s="417">
        <v>7.13</v>
      </c>
      <c r="F4651" s="417">
        <v>28.13</v>
      </c>
    </row>
    <row r="4652" spans="1:6" ht="30">
      <c r="A4652" s="414">
        <v>89721</v>
      </c>
      <c r="B4652" s="415" t="s">
        <v>12666</v>
      </c>
      <c r="C4652" s="416" t="s">
        <v>5390</v>
      </c>
      <c r="D4652" s="417">
        <v>12.610000000000001</v>
      </c>
      <c r="E4652" s="417">
        <v>5.42</v>
      </c>
      <c r="F4652" s="417">
        <v>18.03</v>
      </c>
    </row>
    <row r="4653" spans="1:6" ht="30">
      <c r="A4653" s="414">
        <v>89727</v>
      </c>
      <c r="B4653" s="415" t="s">
        <v>12671</v>
      </c>
      <c r="C4653" s="416" t="s">
        <v>5390</v>
      </c>
      <c r="D4653" s="417">
        <v>20.75</v>
      </c>
      <c r="E4653" s="417">
        <v>6.38</v>
      </c>
      <c r="F4653" s="417">
        <v>27.13</v>
      </c>
    </row>
    <row r="4654" spans="1:6" ht="45">
      <c r="A4654" s="414">
        <v>94741</v>
      </c>
      <c r="B4654" s="415" t="s">
        <v>7971</v>
      </c>
      <c r="C4654" s="416" t="s">
        <v>5390</v>
      </c>
      <c r="D4654" s="417">
        <v>9.9199999999999982</v>
      </c>
      <c r="E4654" s="417">
        <v>4.8600000000000003</v>
      </c>
      <c r="F4654" s="417">
        <v>14.78</v>
      </c>
    </row>
    <row r="4655" spans="1:6" ht="45">
      <c r="A4655" s="414">
        <v>94743</v>
      </c>
      <c r="B4655" s="415" t="s">
        <v>7972</v>
      </c>
      <c r="C4655" s="416" t="s">
        <v>5390</v>
      </c>
      <c r="D4655" s="417">
        <v>16.690000000000001</v>
      </c>
      <c r="E4655" s="417">
        <v>4.8600000000000003</v>
      </c>
      <c r="F4655" s="417">
        <v>21.55</v>
      </c>
    </row>
    <row r="4656" spans="1:6" ht="30">
      <c r="A4656" s="414">
        <v>89657</v>
      </c>
      <c r="B4656" s="415" t="s">
        <v>12615</v>
      </c>
      <c r="C4656" s="416" t="s">
        <v>5390</v>
      </c>
      <c r="D4656" s="417">
        <v>12.3</v>
      </c>
      <c r="E4656" s="417">
        <v>3.18</v>
      </c>
      <c r="F4656" s="417">
        <v>15.48</v>
      </c>
    </row>
    <row r="4657" spans="1:6" ht="30">
      <c r="A4657" s="414">
        <v>89664</v>
      </c>
      <c r="B4657" s="415" t="s">
        <v>12622</v>
      </c>
      <c r="C4657" s="416" t="s">
        <v>5390</v>
      </c>
      <c r="D4657" s="417">
        <v>15.14</v>
      </c>
      <c r="E4657" s="417">
        <v>4.03</v>
      </c>
      <c r="F4657" s="417">
        <v>19.170000000000002</v>
      </c>
    </row>
    <row r="4658" spans="1:6" ht="30">
      <c r="A4658" s="414">
        <v>89749</v>
      </c>
      <c r="B4658" s="415" t="s">
        <v>12691</v>
      </c>
      <c r="C4658" s="416" t="s">
        <v>5390</v>
      </c>
      <c r="D4658" s="417">
        <v>15.02</v>
      </c>
      <c r="E4658" s="417">
        <v>3.59</v>
      </c>
      <c r="F4658" s="417">
        <v>18.61</v>
      </c>
    </row>
    <row r="4659" spans="1:6" ht="30">
      <c r="A4659" s="414">
        <v>89653</v>
      </c>
      <c r="B4659" s="415" t="s">
        <v>12611</v>
      </c>
      <c r="C4659" s="416" t="s">
        <v>5390</v>
      </c>
      <c r="D4659" s="417">
        <v>16.07</v>
      </c>
      <c r="E4659" s="417">
        <v>3.18</v>
      </c>
      <c r="F4659" s="417">
        <v>19.25</v>
      </c>
    </row>
    <row r="4660" spans="1:6" ht="30">
      <c r="A4660" s="414">
        <v>89660</v>
      </c>
      <c r="B4660" s="415" t="s">
        <v>12618</v>
      </c>
      <c r="C4660" s="416" t="s">
        <v>5390</v>
      </c>
      <c r="D4660" s="417">
        <v>7.03</v>
      </c>
      <c r="E4660" s="417">
        <v>4.22</v>
      </c>
      <c r="F4660" s="417">
        <v>11.25</v>
      </c>
    </row>
    <row r="4661" spans="1:6" ht="30">
      <c r="A4661" s="414">
        <v>89651</v>
      </c>
      <c r="B4661" s="415" t="s">
        <v>12609</v>
      </c>
      <c r="C4661" s="416" t="s">
        <v>5390</v>
      </c>
      <c r="D4661" s="417">
        <v>5.120000000000001</v>
      </c>
      <c r="E4661" s="417">
        <v>3.19</v>
      </c>
      <c r="F4661" s="417">
        <v>8.31</v>
      </c>
    </row>
    <row r="4662" spans="1:6" ht="30">
      <c r="A4662" s="414">
        <v>89658</v>
      </c>
      <c r="B4662" s="415" t="s">
        <v>12616</v>
      </c>
      <c r="C4662" s="416" t="s">
        <v>5390</v>
      </c>
      <c r="D4662" s="417">
        <v>7.0100000000000007</v>
      </c>
      <c r="E4662" s="417">
        <v>4.04</v>
      </c>
      <c r="F4662" s="417">
        <v>11.05</v>
      </c>
    </row>
    <row r="4663" spans="1:6" ht="30">
      <c r="A4663" s="414">
        <v>89740</v>
      </c>
      <c r="B4663" s="415" t="s">
        <v>12683</v>
      </c>
      <c r="C4663" s="416" t="s">
        <v>5390</v>
      </c>
      <c r="D4663" s="417">
        <v>6.8900000000000006</v>
      </c>
      <c r="E4663" s="417">
        <v>3.78</v>
      </c>
      <c r="F4663" s="417">
        <v>10.67</v>
      </c>
    </row>
    <row r="4664" spans="1:6" ht="30">
      <c r="A4664" s="455">
        <v>104028</v>
      </c>
      <c r="B4664" s="456" t="s">
        <v>13147</v>
      </c>
      <c r="C4664" s="457" t="s">
        <v>5390</v>
      </c>
      <c r="D4664" s="458">
        <v>133.92000000000002</v>
      </c>
      <c r="E4664" s="458">
        <v>5.38</v>
      </c>
      <c r="F4664" s="458">
        <v>139.30000000000001</v>
      </c>
    </row>
    <row r="4665" spans="1:6" ht="30">
      <c r="A4665" s="414">
        <v>89826</v>
      </c>
      <c r="B4665" s="415" t="s">
        <v>12758</v>
      </c>
      <c r="C4665" s="416" t="s">
        <v>5390</v>
      </c>
      <c r="D4665" s="417">
        <v>133.1</v>
      </c>
      <c r="E4665" s="417">
        <v>2.93</v>
      </c>
      <c r="F4665" s="417">
        <v>136.03</v>
      </c>
    </row>
    <row r="4666" spans="1:6" ht="30">
      <c r="A4666" s="414">
        <v>89836</v>
      </c>
      <c r="B4666" s="415" t="s">
        <v>12768</v>
      </c>
      <c r="C4666" s="416" t="s">
        <v>5390</v>
      </c>
      <c r="D4666" s="417">
        <v>209.92</v>
      </c>
      <c r="E4666" s="417">
        <v>3.78</v>
      </c>
      <c r="F4666" s="417">
        <v>213.7</v>
      </c>
    </row>
    <row r="4667" spans="1:6" ht="30">
      <c r="A4667" s="414">
        <v>89670</v>
      </c>
      <c r="B4667" s="415" t="s">
        <v>12627</v>
      </c>
      <c r="C4667" s="416" t="s">
        <v>5390</v>
      </c>
      <c r="D4667" s="417">
        <v>11.46</v>
      </c>
      <c r="E4667" s="417">
        <v>4.75</v>
      </c>
      <c r="F4667" s="417">
        <v>16.21</v>
      </c>
    </row>
    <row r="4668" spans="1:6" ht="30">
      <c r="A4668" s="414">
        <v>89680</v>
      </c>
      <c r="B4668" s="415" t="s">
        <v>12637</v>
      </c>
      <c r="C4668" s="416" t="s">
        <v>5390</v>
      </c>
      <c r="D4668" s="417">
        <v>19.8</v>
      </c>
      <c r="E4668" s="417">
        <v>5.59</v>
      </c>
      <c r="F4668" s="417">
        <v>25.39</v>
      </c>
    </row>
    <row r="4669" spans="1:6" ht="30">
      <c r="A4669" s="414">
        <v>89736</v>
      </c>
      <c r="B4669" s="415" t="s">
        <v>12680</v>
      </c>
      <c r="C4669" s="416" t="s">
        <v>5390</v>
      </c>
      <c r="D4669" s="417">
        <v>6.8900000000000006</v>
      </c>
      <c r="E4669" s="417">
        <v>3.6</v>
      </c>
      <c r="F4669" s="417">
        <v>10.49</v>
      </c>
    </row>
    <row r="4670" spans="1:6" ht="30">
      <c r="A4670" s="414">
        <v>89755</v>
      </c>
      <c r="B4670" s="415" t="s">
        <v>12696</v>
      </c>
      <c r="C4670" s="416" t="s">
        <v>5390</v>
      </c>
      <c r="D4670" s="417">
        <v>11.29</v>
      </c>
      <c r="E4670" s="417">
        <v>4.25</v>
      </c>
      <c r="F4670" s="417">
        <v>15.54</v>
      </c>
    </row>
    <row r="4671" spans="1:6" ht="30">
      <c r="A4671" s="414">
        <v>89760</v>
      </c>
      <c r="B4671" s="415" t="s">
        <v>12701</v>
      </c>
      <c r="C4671" s="416" t="s">
        <v>5390</v>
      </c>
      <c r="D4671" s="417">
        <v>19.600000000000001</v>
      </c>
      <c r="E4671" s="417">
        <v>5.01</v>
      </c>
      <c r="F4671" s="417">
        <v>24.61</v>
      </c>
    </row>
    <row r="4672" spans="1:6" ht="30">
      <c r="A4672" s="455">
        <v>104025</v>
      </c>
      <c r="B4672" s="456" t="s">
        <v>13144</v>
      </c>
      <c r="C4672" s="457" t="s">
        <v>5390</v>
      </c>
      <c r="D4672" s="458">
        <v>25.78</v>
      </c>
      <c r="E4672" s="458">
        <v>5.76</v>
      </c>
      <c r="F4672" s="458">
        <v>31.54</v>
      </c>
    </row>
    <row r="4673" spans="1:6" ht="30">
      <c r="A4673" s="414">
        <v>89794</v>
      </c>
      <c r="B4673" s="415" t="s">
        <v>12730</v>
      </c>
      <c r="C4673" s="416" t="s">
        <v>5390</v>
      </c>
      <c r="D4673" s="417">
        <v>18.849999999999998</v>
      </c>
      <c r="E4673" s="417">
        <v>2.69</v>
      </c>
      <c r="F4673" s="417">
        <v>21.54</v>
      </c>
    </row>
    <row r="4674" spans="1:6" ht="30">
      <c r="A4674" s="414">
        <v>89822</v>
      </c>
      <c r="B4674" s="415" t="s">
        <v>12754</v>
      </c>
      <c r="C4674" s="416" t="s">
        <v>5390</v>
      </c>
      <c r="D4674" s="417">
        <v>24.92</v>
      </c>
      <c r="E4674" s="417">
        <v>3.15</v>
      </c>
      <c r="F4674" s="417">
        <v>28.07</v>
      </c>
    </row>
    <row r="4675" spans="1:6" ht="30">
      <c r="A4675" s="414">
        <v>89835</v>
      </c>
      <c r="B4675" s="415" t="s">
        <v>12767</v>
      </c>
      <c r="C4675" s="416" t="s">
        <v>5390</v>
      </c>
      <c r="D4675" s="417">
        <v>44.07</v>
      </c>
      <c r="E4675" s="417">
        <v>3.92</v>
      </c>
      <c r="F4675" s="417">
        <v>47.99</v>
      </c>
    </row>
    <row r="4676" spans="1:6" ht="30">
      <c r="A4676" s="414">
        <v>89838</v>
      </c>
      <c r="B4676" s="415" t="s">
        <v>12770</v>
      </c>
      <c r="C4676" s="416" t="s">
        <v>5390</v>
      </c>
      <c r="D4676" s="417">
        <v>159.43</v>
      </c>
      <c r="E4676" s="417">
        <v>5.19</v>
      </c>
      <c r="F4676" s="417">
        <v>164.62</v>
      </c>
    </row>
    <row r="4677" spans="1:6" ht="30">
      <c r="A4677" s="414">
        <v>89840</v>
      </c>
      <c r="B4677" s="415" t="s">
        <v>12772</v>
      </c>
      <c r="C4677" s="416" t="s">
        <v>5390</v>
      </c>
      <c r="D4677" s="417">
        <v>188.10000000000002</v>
      </c>
      <c r="E4677" s="417">
        <v>6.26</v>
      </c>
      <c r="F4677" s="417">
        <v>194.36</v>
      </c>
    </row>
    <row r="4678" spans="1:6" ht="45">
      <c r="A4678" s="414">
        <v>94725</v>
      </c>
      <c r="B4678" s="415" t="s">
        <v>7973</v>
      </c>
      <c r="C4678" s="416" t="s">
        <v>5390</v>
      </c>
      <c r="D4678" s="417">
        <v>4.2300000000000004</v>
      </c>
      <c r="E4678" s="417">
        <v>3.27</v>
      </c>
      <c r="F4678" s="417">
        <v>7.5</v>
      </c>
    </row>
    <row r="4679" spans="1:6" ht="45">
      <c r="A4679" s="414">
        <v>94727</v>
      </c>
      <c r="B4679" s="415" t="s">
        <v>7974</v>
      </c>
      <c r="C4679" s="416" t="s">
        <v>5390</v>
      </c>
      <c r="D4679" s="417">
        <v>7.3900000000000006</v>
      </c>
      <c r="E4679" s="417">
        <v>3.26</v>
      </c>
      <c r="F4679" s="417">
        <v>10.65</v>
      </c>
    </row>
    <row r="4680" spans="1:6" ht="45">
      <c r="A4680" s="414">
        <v>94729</v>
      </c>
      <c r="B4680" s="415" t="s">
        <v>7975</v>
      </c>
      <c r="C4680" s="416" t="s">
        <v>5390</v>
      </c>
      <c r="D4680" s="417">
        <v>15.150000000000002</v>
      </c>
      <c r="E4680" s="417">
        <v>4.29</v>
      </c>
      <c r="F4680" s="417">
        <v>19.440000000000001</v>
      </c>
    </row>
    <row r="4681" spans="1:6" ht="45">
      <c r="A4681" s="414">
        <v>94731</v>
      </c>
      <c r="B4681" s="415" t="s">
        <v>7976</v>
      </c>
      <c r="C4681" s="416" t="s">
        <v>5390</v>
      </c>
      <c r="D4681" s="417">
        <v>20.04</v>
      </c>
      <c r="E4681" s="417">
        <v>4.29</v>
      </c>
      <c r="F4681" s="417">
        <v>24.33</v>
      </c>
    </row>
    <row r="4682" spans="1:6" ht="45">
      <c r="A4682" s="414">
        <v>94733</v>
      </c>
      <c r="B4682" s="415" t="s">
        <v>7977</v>
      </c>
      <c r="C4682" s="416" t="s">
        <v>5390</v>
      </c>
      <c r="D4682" s="417">
        <v>38.849999999999994</v>
      </c>
      <c r="E4682" s="417">
        <v>7.41</v>
      </c>
      <c r="F4682" s="417">
        <v>46.26</v>
      </c>
    </row>
    <row r="4683" spans="1:6" ht="45">
      <c r="A4683" s="414">
        <v>94863</v>
      </c>
      <c r="B4683" s="415" t="s">
        <v>7979</v>
      </c>
      <c r="C4683" s="416" t="s">
        <v>5390</v>
      </c>
      <c r="D4683" s="417">
        <v>152.22999999999999</v>
      </c>
      <c r="E4683" s="417">
        <v>7.4</v>
      </c>
      <c r="F4683" s="417">
        <v>159.63</v>
      </c>
    </row>
    <row r="4684" spans="1:6" ht="45">
      <c r="A4684" s="414">
        <v>94737</v>
      </c>
      <c r="B4684" s="415" t="s">
        <v>7978</v>
      </c>
      <c r="C4684" s="416" t="s">
        <v>5390</v>
      </c>
      <c r="D4684" s="417">
        <v>177.32999999999998</v>
      </c>
      <c r="E4684" s="417">
        <v>14.96</v>
      </c>
      <c r="F4684" s="417">
        <v>192.29</v>
      </c>
    </row>
    <row r="4685" spans="1:6" ht="45">
      <c r="A4685" s="455">
        <v>94739</v>
      </c>
      <c r="B4685" s="456" t="s">
        <v>12910</v>
      </c>
      <c r="C4685" s="457" t="s">
        <v>5390</v>
      </c>
      <c r="D4685" s="458">
        <v>205.07</v>
      </c>
      <c r="E4685" s="458">
        <v>14.96</v>
      </c>
      <c r="F4685" s="458">
        <v>220.03</v>
      </c>
    </row>
    <row r="4686" spans="1:6" ht="30">
      <c r="A4686" s="414">
        <v>89652</v>
      </c>
      <c r="B4686" s="415" t="s">
        <v>12610</v>
      </c>
      <c r="C4686" s="416" t="s">
        <v>5390</v>
      </c>
      <c r="D4686" s="417">
        <v>10.56</v>
      </c>
      <c r="E4686" s="417">
        <v>3.18</v>
      </c>
      <c r="F4686" s="417">
        <v>13.74</v>
      </c>
    </row>
    <row r="4687" spans="1:6" ht="30">
      <c r="A4687" s="414">
        <v>89659</v>
      </c>
      <c r="B4687" s="415" t="s">
        <v>12617</v>
      </c>
      <c r="C4687" s="416" t="s">
        <v>5390</v>
      </c>
      <c r="D4687" s="417">
        <v>15.219999999999999</v>
      </c>
      <c r="E4687" s="417">
        <v>4.03</v>
      </c>
      <c r="F4687" s="417">
        <v>19.25</v>
      </c>
    </row>
    <row r="4688" spans="1:6" ht="30">
      <c r="A4688" s="414">
        <v>89672</v>
      </c>
      <c r="B4688" s="415" t="s">
        <v>12629</v>
      </c>
      <c r="C4688" s="416" t="s">
        <v>5390</v>
      </c>
      <c r="D4688" s="417">
        <v>21.67</v>
      </c>
      <c r="E4688" s="417">
        <v>4.74</v>
      </c>
      <c r="F4688" s="417">
        <v>26.41</v>
      </c>
    </row>
    <row r="4689" spans="1:6" ht="30">
      <c r="A4689" s="414">
        <v>89682</v>
      </c>
      <c r="B4689" s="415" t="s">
        <v>12639</v>
      </c>
      <c r="C4689" s="416" t="s">
        <v>5390</v>
      </c>
      <c r="D4689" s="417">
        <v>29.419999999999998</v>
      </c>
      <c r="E4689" s="417">
        <v>5.59</v>
      </c>
      <c r="F4689" s="417">
        <v>35.01</v>
      </c>
    </row>
    <row r="4690" spans="1:6" ht="30">
      <c r="A4690" s="414">
        <v>89738</v>
      </c>
      <c r="B4690" s="415" t="s">
        <v>7980</v>
      </c>
      <c r="C4690" s="416" t="s">
        <v>5390</v>
      </c>
      <c r="D4690" s="417">
        <v>15.100000000000001</v>
      </c>
      <c r="E4690" s="417">
        <v>3.59</v>
      </c>
      <c r="F4690" s="417">
        <v>18.690000000000001</v>
      </c>
    </row>
    <row r="4691" spans="1:6" ht="30">
      <c r="A4691" s="414">
        <v>89756</v>
      </c>
      <c r="B4691" s="415" t="s">
        <v>12697</v>
      </c>
      <c r="C4691" s="416" t="s">
        <v>5390</v>
      </c>
      <c r="D4691" s="417">
        <v>21.5</v>
      </c>
      <c r="E4691" s="417">
        <v>4.24</v>
      </c>
      <c r="F4691" s="417">
        <v>25.74</v>
      </c>
    </row>
    <row r="4692" spans="1:6" ht="30">
      <c r="A4692" s="414">
        <v>89761</v>
      </c>
      <c r="B4692" s="415" t="s">
        <v>12702</v>
      </c>
      <c r="C4692" s="416" t="s">
        <v>5390</v>
      </c>
      <c r="D4692" s="417">
        <v>29.229999999999997</v>
      </c>
      <c r="E4692" s="417">
        <v>5</v>
      </c>
      <c r="F4692" s="417">
        <v>34.229999999999997</v>
      </c>
    </row>
    <row r="4693" spans="1:6" ht="30">
      <c r="A4693" s="455">
        <v>104026</v>
      </c>
      <c r="B4693" s="456" t="s">
        <v>13145</v>
      </c>
      <c r="C4693" s="457" t="s">
        <v>5390</v>
      </c>
      <c r="D4693" s="458">
        <v>39.93</v>
      </c>
      <c r="E4693" s="458">
        <v>5.75</v>
      </c>
      <c r="F4693" s="458">
        <v>45.68</v>
      </c>
    </row>
    <row r="4694" spans="1:6" ht="30">
      <c r="A4694" s="414">
        <v>89815</v>
      </c>
      <c r="B4694" s="415" t="s">
        <v>12748</v>
      </c>
      <c r="C4694" s="416" t="s">
        <v>5390</v>
      </c>
      <c r="D4694" s="417">
        <v>28.47</v>
      </c>
      <c r="E4694" s="417">
        <v>2.69</v>
      </c>
      <c r="F4694" s="417">
        <v>31.16</v>
      </c>
    </row>
    <row r="4695" spans="1:6" ht="30">
      <c r="A4695" s="414">
        <v>89824</v>
      </c>
      <c r="B4695" s="415" t="s">
        <v>12756</v>
      </c>
      <c r="C4695" s="416" t="s">
        <v>5390</v>
      </c>
      <c r="D4695" s="417">
        <v>39.06</v>
      </c>
      <c r="E4695" s="417">
        <v>3.15</v>
      </c>
      <c r="F4695" s="417">
        <v>42.21</v>
      </c>
    </row>
    <row r="4696" spans="1:6" ht="30">
      <c r="A4696" s="414">
        <v>89668</v>
      </c>
      <c r="B4696" s="415" t="s">
        <v>12625</v>
      </c>
      <c r="C4696" s="416" t="s">
        <v>5390</v>
      </c>
      <c r="D4696" s="417">
        <v>28.21</v>
      </c>
      <c r="E4696" s="417">
        <v>3.9</v>
      </c>
      <c r="F4696" s="417">
        <v>32.11</v>
      </c>
    </row>
    <row r="4697" spans="1:6" ht="30">
      <c r="A4697" s="414">
        <v>89655</v>
      </c>
      <c r="B4697" s="415" t="s">
        <v>12613</v>
      </c>
      <c r="C4697" s="416" t="s">
        <v>5390</v>
      </c>
      <c r="D4697" s="417">
        <v>23.14</v>
      </c>
      <c r="E4697" s="417">
        <v>3.17</v>
      </c>
      <c r="F4697" s="417">
        <v>26.31</v>
      </c>
    </row>
    <row r="4698" spans="1:6" ht="30">
      <c r="A4698" s="414">
        <v>89662</v>
      </c>
      <c r="B4698" s="415" t="s">
        <v>12620</v>
      </c>
      <c r="C4698" s="416" t="s">
        <v>5390</v>
      </c>
      <c r="D4698" s="417">
        <v>30.38</v>
      </c>
      <c r="E4698" s="417">
        <v>3.59</v>
      </c>
      <c r="F4698" s="417">
        <v>33.97</v>
      </c>
    </row>
    <row r="4699" spans="1:6" ht="30">
      <c r="A4699" s="414">
        <v>89676</v>
      </c>
      <c r="B4699" s="415" t="s">
        <v>12633</v>
      </c>
      <c r="C4699" s="416" t="s">
        <v>5390</v>
      </c>
      <c r="D4699" s="417">
        <v>35.840000000000003</v>
      </c>
      <c r="E4699" s="417">
        <v>4.55</v>
      </c>
      <c r="F4699" s="417">
        <v>40.39</v>
      </c>
    </row>
    <row r="4700" spans="1:6" ht="30">
      <c r="A4700" s="414">
        <v>89686</v>
      </c>
      <c r="B4700" s="415" t="s">
        <v>12643</v>
      </c>
      <c r="C4700" s="416" t="s">
        <v>5390</v>
      </c>
      <c r="D4700" s="417">
        <v>56.06</v>
      </c>
      <c r="E4700" s="417">
        <v>5.41</v>
      </c>
      <c r="F4700" s="417">
        <v>61.47</v>
      </c>
    </row>
    <row r="4701" spans="1:6" ht="30">
      <c r="A4701" s="414">
        <v>89758</v>
      </c>
      <c r="B4701" s="415" t="s">
        <v>12699</v>
      </c>
      <c r="C4701" s="416" t="s">
        <v>5390</v>
      </c>
      <c r="D4701" s="417">
        <v>36.190000000000005</v>
      </c>
      <c r="E4701" s="417">
        <v>4.08</v>
      </c>
      <c r="F4701" s="417">
        <v>40.270000000000003</v>
      </c>
    </row>
    <row r="4702" spans="1:6" ht="30">
      <c r="A4702" s="414">
        <v>89763</v>
      </c>
      <c r="B4702" s="415" t="s">
        <v>12704</v>
      </c>
      <c r="C4702" s="416" t="s">
        <v>5390</v>
      </c>
      <c r="D4702" s="417">
        <v>55.870000000000005</v>
      </c>
      <c r="E4702" s="417">
        <v>4.83</v>
      </c>
      <c r="F4702" s="417">
        <v>60.7</v>
      </c>
    </row>
    <row r="4703" spans="1:6" ht="30">
      <c r="A4703" s="455">
        <v>104029</v>
      </c>
      <c r="B4703" s="456" t="s">
        <v>13148</v>
      </c>
      <c r="C4703" s="457" t="s">
        <v>5390</v>
      </c>
      <c r="D4703" s="458">
        <v>67.58</v>
      </c>
      <c r="E4703" s="458">
        <v>5.38</v>
      </c>
      <c r="F4703" s="458">
        <v>72.959999999999994</v>
      </c>
    </row>
    <row r="4704" spans="1:6" ht="30">
      <c r="A4704" s="414">
        <v>89818</v>
      </c>
      <c r="B4704" s="415" t="s">
        <v>12751</v>
      </c>
      <c r="C4704" s="416" t="s">
        <v>5390</v>
      </c>
      <c r="D4704" s="417">
        <v>55.13</v>
      </c>
      <c r="E4704" s="417">
        <v>2.58</v>
      </c>
      <c r="F4704" s="417">
        <v>57.71</v>
      </c>
    </row>
    <row r="4705" spans="1:6" ht="30">
      <c r="A4705" s="414">
        <v>89831</v>
      </c>
      <c r="B4705" s="415" t="s">
        <v>12763</v>
      </c>
      <c r="C4705" s="416" t="s">
        <v>5390</v>
      </c>
      <c r="D4705" s="417">
        <v>66.759999999999991</v>
      </c>
      <c r="E4705" s="417">
        <v>2.93</v>
      </c>
      <c r="F4705" s="417">
        <v>69.69</v>
      </c>
    </row>
    <row r="4706" spans="1:6" ht="45">
      <c r="A4706" s="414">
        <v>94724</v>
      </c>
      <c r="B4706" s="415" t="s">
        <v>7981</v>
      </c>
      <c r="C4706" s="416" t="s">
        <v>5390</v>
      </c>
      <c r="D4706" s="417">
        <v>25.479999999999997</v>
      </c>
      <c r="E4706" s="417">
        <v>3.24</v>
      </c>
      <c r="F4706" s="417">
        <v>28.72</v>
      </c>
    </row>
    <row r="4707" spans="1:6" ht="45">
      <c r="A4707" s="414">
        <v>94726</v>
      </c>
      <c r="B4707" s="415" t="s">
        <v>7982</v>
      </c>
      <c r="C4707" s="416" t="s">
        <v>5390</v>
      </c>
      <c r="D4707" s="417">
        <v>32.35</v>
      </c>
      <c r="E4707" s="417">
        <v>3.24</v>
      </c>
      <c r="F4707" s="417">
        <v>35.590000000000003</v>
      </c>
    </row>
    <row r="4708" spans="1:6" ht="45">
      <c r="A4708" s="414">
        <v>94728</v>
      </c>
      <c r="B4708" s="415" t="s">
        <v>7983</v>
      </c>
      <c r="C4708" s="416" t="s">
        <v>5390</v>
      </c>
      <c r="D4708" s="417">
        <v>51.47</v>
      </c>
      <c r="E4708" s="417">
        <v>4.28</v>
      </c>
      <c r="F4708" s="417">
        <v>55.75</v>
      </c>
    </row>
    <row r="4709" spans="1:6" ht="45">
      <c r="A4709" s="414">
        <v>94730</v>
      </c>
      <c r="B4709" s="415" t="s">
        <v>7984</v>
      </c>
      <c r="C4709" s="416" t="s">
        <v>5390</v>
      </c>
      <c r="D4709" s="417">
        <v>62.47</v>
      </c>
      <c r="E4709" s="417">
        <v>4.28</v>
      </c>
      <c r="F4709" s="417">
        <v>66.75</v>
      </c>
    </row>
    <row r="4710" spans="1:6" ht="45">
      <c r="A4710" s="455">
        <v>94732</v>
      </c>
      <c r="B4710" s="456" t="s">
        <v>12906</v>
      </c>
      <c r="C4710" s="457" t="s">
        <v>5390</v>
      </c>
      <c r="D4710" s="458">
        <v>101.8</v>
      </c>
      <c r="E4710" s="458">
        <v>7.4</v>
      </c>
      <c r="F4710" s="458">
        <v>109.2</v>
      </c>
    </row>
    <row r="4711" spans="1:6" ht="45">
      <c r="A4711" s="455">
        <v>94734</v>
      </c>
      <c r="B4711" s="456" t="s">
        <v>12907</v>
      </c>
      <c r="C4711" s="457" t="s">
        <v>5390</v>
      </c>
      <c r="D4711" s="458">
        <v>381.58000000000004</v>
      </c>
      <c r="E4711" s="458">
        <v>7.4</v>
      </c>
      <c r="F4711" s="458">
        <v>388.98</v>
      </c>
    </row>
    <row r="4712" spans="1:6" ht="45">
      <c r="A4712" s="455">
        <v>94736</v>
      </c>
      <c r="B4712" s="456" t="s">
        <v>12908</v>
      </c>
      <c r="C4712" s="457" t="s">
        <v>5390</v>
      </c>
      <c r="D4712" s="458">
        <v>555.41</v>
      </c>
      <c r="E4712" s="458">
        <v>14.96</v>
      </c>
      <c r="F4712" s="458">
        <v>570.37</v>
      </c>
    </row>
    <row r="4713" spans="1:6" ht="45">
      <c r="A4713" s="455">
        <v>94738</v>
      </c>
      <c r="B4713" s="456" t="s">
        <v>12909</v>
      </c>
      <c r="C4713" s="457" t="s">
        <v>5390</v>
      </c>
      <c r="D4713" s="458">
        <v>1688.59</v>
      </c>
      <c r="E4713" s="458">
        <v>14.96</v>
      </c>
      <c r="F4713" s="458">
        <v>1703.55</v>
      </c>
    </row>
    <row r="4714" spans="1:6" ht="30">
      <c r="A4714" s="414">
        <v>89691</v>
      </c>
      <c r="B4714" s="415" t="s">
        <v>12647</v>
      </c>
      <c r="C4714" s="416" t="s">
        <v>5390</v>
      </c>
      <c r="D4714" s="417">
        <v>9.41</v>
      </c>
      <c r="E4714" s="417">
        <v>6.39</v>
      </c>
      <c r="F4714" s="417">
        <v>15.8</v>
      </c>
    </row>
    <row r="4715" spans="1:6" ht="30">
      <c r="A4715" s="414">
        <v>89697</v>
      </c>
      <c r="B4715" s="415" t="s">
        <v>12653</v>
      </c>
      <c r="C4715" s="416" t="s">
        <v>5390</v>
      </c>
      <c r="D4715" s="417">
        <v>12.559999999999999</v>
      </c>
      <c r="E4715" s="417">
        <v>8.09</v>
      </c>
      <c r="F4715" s="417">
        <v>20.65</v>
      </c>
    </row>
    <row r="4716" spans="1:6" ht="30">
      <c r="A4716" s="414">
        <v>89705</v>
      </c>
      <c r="B4716" s="415" t="s">
        <v>12661</v>
      </c>
      <c r="C4716" s="416" t="s">
        <v>5390</v>
      </c>
      <c r="D4716" s="417">
        <v>19.880000000000003</v>
      </c>
      <c r="E4716" s="417">
        <v>9.51</v>
      </c>
      <c r="F4716" s="417">
        <v>29.39</v>
      </c>
    </row>
    <row r="4717" spans="1:6" ht="30">
      <c r="A4717" s="414">
        <v>89706</v>
      </c>
      <c r="B4717" s="415" t="s">
        <v>12662</v>
      </c>
      <c r="C4717" s="416" t="s">
        <v>5390</v>
      </c>
      <c r="D4717" s="417">
        <v>51.480000000000004</v>
      </c>
      <c r="E4717" s="417">
        <v>11.2</v>
      </c>
      <c r="F4717" s="417">
        <v>62.68</v>
      </c>
    </row>
    <row r="4718" spans="1:6" ht="30">
      <c r="A4718" s="414">
        <v>89703</v>
      </c>
      <c r="B4718" s="415" t="s">
        <v>12659</v>
      </c>
      <c r="C4718" s="416" t="s">
        <v>5390</v>
      </c>
      <c r="D4718" s="417">
        <v>44.87</v>
      </c>
      <c r="E4718" s="417">
        <v>7.82</v>
      </c>
      <c r="F4718" s="417">
        <v>52.69</v>
      </c>
    </row>
    <row r="4719" spans="1:6" ht="30">
      <c r="A4719" s="414">
        <v>89694</v>
      </c>
      <c r="B4719" s="415" t="s">
        <v>12650</v>
      </c>
      <c r="C4719" s="416" t="s">
        <v>5390</v>
      </c>
      <c r="D4719" s="417">
        <v>16.400000000000002</v>
      </c>
      <c r="E4719" s="417">
        <v>6.38</v>
      </c>
      <c r="F4719" s="417">
        <v>22.78</v>
      </c>
    </row>
    <row r="4720" spans="1:6" ht="30">
      <c r="A4720" s="414">
        <v>89700</v>
      </c>
      <c r="B4720" s="415" t="s">
        <v>12656</v>
      </c>
      <c r="C4720" s="416" t="s">
        <v>5390</v>
      </c>
      <c r="D4720" s="417">
        <v>18.86</v>
      </c>
      <c r="E4720" s="417">
        <v>7.22</v>
      </c>
      <c r="F4720" s="417">
        <v>26.08</v>
      </c>
    </row>
    <row r="4721" spans="1:6" ht="45">
      <c r="A4721" s="414">
        <v>89959</v>
      </c>
      <c r="B4721" s="415" t="s">
        <v>7985</v>
      </c>
      <c r="C4721" s="416" t="s">
        <v>5390</v>
      </c>
      <c r="D4721" s="417">
        <v>148.36000000000001</v>
      </c>
      <c r="E4721" s="417">
        <v>130.24</v>
      </c>
      <c r="F4721" s="417">
        <v>278.60000000000002</v>
      </c>
    </row>
    <row r="4722" spans="1:6" ht="30">
      <c r="A4722" s="414">
        <v>89765</v>
      </c>
      <c r="B4722" s="415" t="s">
        <v>12706</v>
      </c>
      <c r="C4722" s="416" t="s">
        <v>5390</v>
      </c>
      <c r="D4722" s="417">
        <v>12.290000000000003</v>
      </c>
      <c r="E4722" s="417">
        <v>7.22</v>
      </c>
      <c r="F4722" s="417">
        <v>19.510000000000002</v>
      </c>
    </row>
    <row r="4723" spans="1:6" ht="30">
      <c r="A4723" s="414">
        <v>89768</v>
      </c>
      <c r="B4723" s="415" t="s">
        <v>12708</v>
      </c>
      <c r="C4723" s="416" t="s">
        <v>5390</v>
      </c>
      <c r="D4723" s="417">
        <v>19.54</v>
      </c>
      <c r="E4723" s="417">
        <v>8.51</v>
      </c>
      <c r="F4723" s="417">
        <v>28.05</v>
      </c>
    </row>
    <row r="4724" spans="1:6" ht="30">
      <c r="A4724" s="414">
        <v>89769</v>
      </c>
      <c r="B4724" s="415" t="s">
        <v>12709</v>
      </c>
      <c r="C4724" s="416" t="s">
        <v>5390</v>
      </c>
      <c r="D4724" s="417">
        <v>51.08</v>
      </c>
      <c r="E4724" s="417">
        <v>10.029999999999999</v>
      </c>
      <c r="F4724" s="417">
        <v>61.11</v>
      </c>
    </row>
    <row r="4725" spans="1:6" ht="30">
      <c r="A4725" s="455">
        <v>104022</v>
      </c>
      <c r="B4725" s="456" t="s">
        <v>13141</v>
      </c>
      <c r="C4725" s="457" t="s">
        <v>5390</v>
      </c>
      <c r="D4725" s="458">
        <v>64.509999999999991</v>
      </c>
      <c r="E4725" s="458">
        <v>11.54</v>
      </c>
      <c r="F4725" s="458">
        <v>76.05</v>
      </c>
    </row>
    <row r="4726" spans="1:6" ht="30">
      <c r="A4726" s="414">
        <v>89772</v>
      </c>
      <c r="B4726" s="415" t="s">
        <v>12710</v>
      </c>
      <c r="C4726" s="416" t="s">
        <v>5421</v>
      </c>
      <c r="D4726" s="417">
        <v>94.13000000000001</v>
      </c>
      <c r="E4726" s="417">
        <v>1.57</v>
      </c>
      <c r="F4726" s="417">
        <v>95.7</v>
      </c>
    </row>
    <row r="4727" spans="1:6" ht="30">
      <c r="A4727" s="414">
        <v>89842</v>
      </c>
      <c r="B4727" s="415" t="s">
        <v>12774</v>
      </c>
      <c r="C4727" s="416" t="s">
        <v>5390</v>
      </c>
      <c r="D4727" s="417">
        <v>49.56</v>
      </c>
      <c r="E4727" s="417">
        <v>5.4</v>
      </c>
      <c r="F4727" s="417">
        <v>54.96</v>
      </c>
    </row>
    <row r="4728" spans="1:6" ht="30">
      <c r="A4728" s="414">
        <v>89844</v>
      </c>
      <c r="B4728" s="415" t="s">
        <v>12775</v>
      </c>
      <c r="C4728" s="416" t="s">
        <v>5390</v>
      </c>
      <c r="D4728" s="417">
        <v>62.8</v>
      </c>
      <c r="E4728" s="417">
        <v>6.31</v>
      </c>
      <c r="F4728" s="417">
        <v>69.11</v>
      </c>
    </row>
    <row r="4729" spans="1:6" ht="30">
      <c r="A4729" s="414">
        <v>89845</v>
      </c>
      <c r="B4729" s="415" t="s">
        <v>12776</v>
      </c>
      <c r="C4729" s="416" t="s">
        <v>5390</v>
      </c>
      <c r="D4729" s="417">
        <v>100.04</v>
      </c>
      <c r="E4729" s="417">
        <v>7.91</v>
      </c>
      <c r="F4729" s="417">
        <v>107.95</v>
      </c>
    </row>
    <row r="4730" spans="1:6" ht="30">
      <c r="A4730" s="414">
        <v>89846</v>
      </c>
      <c r="B4730" s="415" t="s">
        <v>12777</v>
      </c>
      <c r="C4730" s="416" t="s">
        <v>5390</v>
      </c>
      <c r="D4730" s="417">
        <v>219.01999999999998</v>
      </c>
      <c r="E4730" s="417">
        <v>10.4</v>
      </c>
      <c r="F4730" s="417">
        <v>229.42</v>
      </c>
    </row>
    <row r="4731" spans="1:6" ht="30">
      <c r="A4731" s="414">
        <v>89847</v>
      </c>
      <c r="B4731" s="415" t="s">
        <v>12778</v>
      </c>
      <c r="C4731" s="416" t="s">
        <v>5390</v>
      </c>
      <c r="D4731" s="417">
        <v>261.90999999999997</v>
      </c>
      <c r="E4731" s="417">
        <v>12.49</v>
      </c>
      <c r="F4731" s="417">
        <v>274.39999999999998</v>
      </c>
    </row>
    <row r="4732" spans="1:6" ht="45">
      <c r="A4732" s="414">
        <v>94756</v>
      </c>
      <c r="B4732" s="415" t="s">
        <v>7986</v>
      </c>
      <c r="C4732" s="416" t="s">
        <v>5390</v>
      </c>
      <c r="D4732" s="417">
        <v>8.26</v>
      </c>
      <c r="E4732" s="417">
        <v>6.48</v>
      </c>
      <c r="F4732" s="417">
        <v>14.74</v>
      </c>
    </row>
    <row r="4733" spans="1:6" ht="45">
      <c r="A4733" s="414">
        <v>94757</v>
      </c>
      <c r="B4733" s="415" t="s">
        <v>7987</v>
      </c>
      <c r="C4733" s="416" t="s">
        <v>5390</v>
      </c>
      <c r="D4733" s="417">
        <v>13.52</v>
      </c>
      <c r="E4733" s="417">
        <v>6.47</v>
      </c>
      <c r="F4733" s="417">
        <v>19.989999999999998</v>
      </c>
    </row>
    <row r="4734" spans="1:6" ht="45">
      <c r="A4734" s="414">
        <v>94758</v>
      </c>
      <c r="B4734" s="415" t="s">
        <v>7988</v>
      </c>
      <c r="C4734" s="416" t="s">
        <v>5390</v>
      </c>
      <c r="D4734" s="417">
        <v>44.21</v>
      </c>
      <c r="E4734" s="417">
        <v>8.5</v>
      </c>
      <c r="F4734" s="417">
        <v>52.71</v>
      </c>
    </row>
    <row r="4735" spans="1:6" ht="45">
      <c r="A4735" s="414">
        <v>94759</v>
      </c>
      <c r="B4735" s="415" t="s">
        <v>7989</v>
      </c>
      <c r="C4735" s="416" t="s">
        <v>5390</v>
      </c>
      <c r="D4735" s="417">
        <v>55.589999999999996</v>
      </c>
      <c r="E4735" s="417">
        <v>8.49</v>
      </c>
      <c r="F4735" s="417">
        <v>64.08</v>
      </c>
    </row>
    <row r="4736" spans="1:6" ht="45">
      <c r="A4736" s="414">
        <v>94760</v>
      </c>
      <c r="B4736" s="415" t="s">
        <v>7990</v>
      </c>
      <c r="C4736" s="416" t="s">
        <v>5390</v>
      </c>
      <c r="D4736" s="417">
        <v>92.82</v>
      </c>
      <c r="E4736" s="417">
        <v>14.79</v>
      </c>
      <c r="F4736" s="417">
        <v>107.61</v>
      </c>
    </row>
    <row r="4737" spans="1:6" ht="45">
      <c r="A4737" s="414">
        <v>94761</v>
      </c>
      <c r="B4737" s="415" t="s">
        <v>7991</v>
      </c>
      <c r="C4737" s="416" t="s">
        <v>5390</v>
      </c>
      <c r="D4737" s="417">
        <v>208.61</v>
      </c>
      <c r="E4737" s="417">
        <v>14.79</v>
      </c>
      <c r="F4737" s="417">
        <v>223.4</v>
      </c>
    </row>
    <row r="4738" spans="1:6" ht="45">
      <c r="A4738" s="414">
        <v>94762</v>
      </c>
      <c r="B4738" s="415" t="s">
        <v>7992</v>
      </c>
      <c r="C4738" s="416" t="s">
        <v>5390</v>
      </c>
      <c r="D4738" s="417">
        <v>247.28000000000003</v>
      </c>
      <c r="E4738" s="417">
        <v>29.95</v>
      </c>
      <c r="F4738" s="417">
        <v>277.23</v>
      </c>
    </row>
    <row r="4739" spans="1:6" ht="45">
      <c r="A4739" s="455">
        <v>94763</v>
      </c>
      <c r="B4739" s="456" t="s">
        <v>12912</v>
      </c>
      <c r="C4739" s="457" t="s">
        <v>5390</v>
      </c>
      <c r="D4739" s="458">
        <v>305.63</v>
      </c>
      <c r="E4739" s="458">
        <v>29.95</v>
      </c>
      <c r="F4739" s="458">
        <v>335.58</v>
      </c>
    </row>
    <row r="4740" spans="1:6" ht="30">
      <c r="A4740" s="455">
        <v>104015</v>
      </c>
      <c r="B4740" s="456" t="s">
        <v>13136</v>
      </c>
      <c r="C4740" s="457" t="s">
        <v>5390</v>
      </c>
      <c r="D4740" s="458">
        <v>11.75</v>
      </c>
      <c r="E4740" s="458">
        <v>7.23</v>
      </c>
      <c r="F4740" s="458">
        <v>18.98</v>
      </c>
    </row>
    <row r="4741" spans="1:6" ht="30">
      <c r="A4741" s="455">
        <v>104016</v>
      </c>
      <c r="B4741" s="456" t="s">
        <v>13137</v>
      </c>
      <c r="C4741" s="457" t="s">
        <v>5390</v>
      </c>
      <c r="D4741" s="458">
        <v>16.599999999999998</v>
      </c>
      <c r="E4741" s="458">
        <v>8.8000000000000007</v>
      </c>
      <c r="F4741" s="458">
        <v>25.4</v>
      </c>
    </row>
    <row r="4742" spans="1:6" ht="30">
      <c r="A4742" s="455">
        <v>104017</v>
      </c>
      <c r="B4742" s="456" t="s">
        <v>13138</v>
      </c>
      <c r="C4742" s="457" t="s">
        <v>5390</v>
      </c>
      <c r="D4742" s="458">
        <v>40.01</v>
      </c>
      <c r="E4742" s="458">
        <v>10.36</v>
      </c>
      <c r="F4742" s="458">
        <v>50.37</v>
      </c>
    </row>
    <row r="4743" spans="1:6" ht="30">
      <c r="A4743" s="455">
        <v>104018</v>
      </c>
      <c r="B4743" s="456" t="s">
        <v>13138</v>
      </c>
      <c r="C4743" s="457" t="s">
        <v>5390</v>
      </c>
      <c r="D4743" s="458">
        <v>16.29</v>
      </c>
      <c r="E4743" s="458">
        <v>7.87</v>
      </c>
      <c r="F4743" s="458">
        <v>24.16</v>
      </c>
    </row>
    <row r="4744" spans="1:6" ht="30">
      <c r="A4744" s="455">
        <v>104019</v>
      </c>
      <c r="B4744" s="456" t="s">
        <v>13139</v>
      </c>
      <c r="C4744" s="457" t="s">
        <v>5390</v>
      </c>
      <c r="D4744" s="458">
        <v>39.64</v>
      </c>
      <c r="E4744" s="458">
        <v>9.27</v>
      </c>
      <c r="F4744" s="458">
        <v>48.91</v>
      </c>
    </row>
    <row r="4745" spans="1:6" ht="30">
      <c r="A4745" s="414">
        <v>104020</v>
      </c>
      <c r="B4745" s="415" t="s">
        <v>13140</v>
      </c>
      <c r="C4745" s="416" t="s">
        <v>5390</v>
      </c>
      <c r="D4745" s="417">
        <v>55.11</v>
      </c>
      <c r="E4745" s="417">
        <v>5.86</v>
      </c>
      <c r="F4745" s="417">
        <v>60.97</v>
      </c>
    </row>
    <row r="4746" spans="1:6" ht="30">
      <c r="A4746" s="414">
        <v>104030</v>
      </c>
      <c r="B4746" s="415" t="s">
        <v>13149</v>
      </c>
      <c r="C4746" s="416" t="s">
        <v>5390</v>
      </c>
      <c r="D4746" s="417">
        <v>56.739999999999995</v>
      </c>
      <c r="E4746" s="417">
        <v>10.78</v>
      </c>
      <c r="F4746" s="417">
        <v>67.52</v>
      </c>
    </row>
    <row r="4747" spans="1:6" ht="30">
      <c r="A4747" s="455">
        <v>89695</v>
      </c>
      <c r="B4747" s="456" t="s">
        <v>12651</v>
      </c>
      <c r="C4747" s="457" t="s">
        <v>5390</v>
      </c>
      <c r="D4747" s="458">
        <v>13.18</v>
      </c>
      <c r="E4747" s="458">
        <v>6.38</v>
      </c>
      <c r="F4747" s="458">
        <v>19.559999999999999</v>
      </c>
    </row>
    <row r="4748" spans="1:6" ht="30">
      <c r="A4748" s="414">
        <v>89702</v>
      </c>
      <c r="B4748" s="415" t="s">
        <v>12658</v>
      </c>
      <c r="C4748" s="416" t="s">
        <v>5390</v>
      </c>
      <c r="D4748" s="417">
        <v>17.130000000000003</v>
      </c>
      <c r="E4748" s="417">
        <v>8.08</v>
      </c>
      <c r="F4748" s="417">
        <v>25.21</v>
      </c>
    </row>
    <row r="4749" spans="1:6" ht="30">
      <c r="A4749" s="414">
        <v>89767</v>
      </c>
      <c r="B4749" s="415" t="s">
        <v>12707</v>
      </c>
      <c r="C4749" s="416" t="s">
        <v>5390</v>
      </c>
      <c r="D4749" s="417">
        <v>16.850000000000001</v>
      </c>
      <c r="E4749" s="417">
        <v>7.22</v>
      </c>
      <c r="F4749" s="417">
        <v>24.07</v>
      </c>
    </row>
    <row r="4750" spans="1:6" ht="30">
      <c r="A4750" s="455">
        <v>89974</v>
      </c>
      <c r="B4750" s="456" t="s">
        <v>7993</v>
      </c>
      <c r="C4750" s="457" t="s">
        <v>5390</v>
      </c>
      <c r="D4750" s="458">
        <v>260.58</v>
      </c>
      <c r="E4750" s="458">
        <v>71.61</v>
      </c>
      <c r="F4750" s="458">
        <v>332.19</v>
      </c>
    </row>
    <row r="4751" spans="1:6" ht="30">
      <c r="A4751" s="414">
        <v>89654</v>
      </c>
      <c r="B4751" s="415" t="s">
        <v>12612</v>
      </c>
      <c r="C4751" s="416" t="s">
        <v>5390</v>
      </c>
      <c r="D4751" s="417">
        <v>19.010000000000002</v>
      </c>
      <c r="E4751" s="417">
        <v>3.18</v>
      </c>
      <c r="F4751" s="417">
        <v>22.19</v>
      </c>
    </row>
    <row r="4752" spans="1:6" ht="30">
      <c r="A4752" s="414">
        <v>89661</v>
      </c>
      <c r="B4752" s="415" t="s">
        <v>12619</v>
      </c>
      <c r="C4752" s="416" t="s">
        <v>5390</v>
      </c>
      <c r="D4752" s="417">
        <v>21.95</v>
      </c>
      <c r="E4752" s="417">
        <v>4.03</v>
      </c>
      <c r="F4752" s="417">
        <v>25.98</v>
      </c>
    </row>
    <row r="4753" spans="1:6" ht="30">
      <c r="A4753" s="414">
        <v>89674</v>
      </c>
      <c r="B4753" s="415" t="s">
        <v>12631</v>
      </c>
      <c r="C4753" s="416" t="s">
        <v>5390</v>
      </c>
      <c r="D4753" s="417">
        <v>29.04</v>
      </c>
      <c r="E4753" s="417">
        <v>4.74</v>
      </c>
      <c r="F4753" s="417">
        <v>33.78</v>
      </c>
    </row>
    <row r="4754" spans="1:6" ht="30">
      <c r="A4754" s="414">
        <v>89684</v>
      </c>
      <c r="B4754" s="415" t="s">
        <v>12641</v>
      </c>
      <c r="C4754" s="416" t="s">
        <v>5390</v>
      </c>
      <c r="D4754" s="417">
        <v>43.21</v>
      </c>
      <c r="E4754" s="417">
        <v>5.58</v>
      </c>
      <c r="F4754" s="417">
        <v>48.79</v>
      </c>
    </row>
    <row r="4755" spans="1:6" ht="30">
      <c r="A4755" s="414">
        <v>89741</v>
      </c>
      <c r="B4755" s="415" t="s">
        <v>12684</v>
      </c>
      <c r="C4755" s="416" t="s">
        <v>5390</v>
      </c>
      <c r="D4755" s="417">
        <v>21.830000000000002</v>
      </c>
      <c r="E4755" s="417">
        <v>3.59</v>
      </c>
      <c r="F4755" s="417">
        <v>25.42</v>
      </c>
    </row>
    <row r="4756" spans="1:6" ht="30">
      <c r="A4756" s="414">
        <v>89757</v>
      </c>
      <c r="B4756" s="415" t="s">
        <v>12698</v>
      </c>
      <c r="C4756" s="416" t="s">
        <v>5390</v>
      </c>
      <c r="D4756" s="417">
        <v>28.869999999999997</v>
      </c>
      <c r="E4756" s="417">
        <v>4.24</v>
      </c>
      <c r="F4756" s="417">
        <v>33.11</v>
      </c>
    </row>
    <row r="4757" spans="1:6" ht="30">
      <c r="A4757" s="414">
        <v>89762</v>
      </c>
      <c r="B4757" s="415" t="s">
        <v>12703</v>
      </c>
      <c r="C4757" s="416" t="s">
        <v>5390</v>
      </c>
      <c r="D4757" s="417">
        <v>43.01</v>
      </c>
      <c r="E4757" s="417">
        <v>5</v>
      </c>
      <c r="F4757" s="417">
        <v>48.01</v>
      </c>
    </row>
    <row r="4758" spans="1:6" ht="30">
      <c r="A4758" s="455">
        <v>104027</v>
      </c>
      <c r="B4758" s="456" t="s">
        <v>13146</v>
      </c>
      <c r="C4758" s="457" t="s">
        <v>5390</v>
      </c>
      <c r="D4758" s="458">
        <v>63</v>
      </c>
      <c r="E4758" s="458">
        <v>5.75</v>
      </c>
      <c r="F4758" s="458">
        <v>68.75</v>
      </c>
    </row>
    <row r="4759" spans="1:6" ht="30">
      <c r="A4759" s="414">
        <v>89816</v>
      </c>
      <c r="B4759" s="415" t="s">
        <v>12749</v>
      </c>
      <c r="C4759" s="416" t="s">
        <v>5390</v>
      </c>
      <c r="D4759" s="417">
        <v>42.25</v>
      </c>
      <c r="E4759" s="417">
        <v>2.69</v>
      </c>
      <c r="F4759" s="417">
        <v>44.94</v>
      </c>
    </row>
    <row r="4760" spans="1:6" ht="30">
      <c r="A4760" s="414">
        <v>89828</v>
      </c>
      <c r="B4760" s="415" t="s">
        <v>12760</v>
      </c>
      <c r="C4760" s="416" t="s">
        <v>5390</v>
      </c>
      <c r="D4760" s="417">
        <v>62.13</v>
      </c>
      <c r="E4760" s="417">
        <v>3.15</v>
      </c>
      <c r="F4760" s="417">
        <v>65.28</v>
      </c>
    </row>
    <row r="4761" spans="1:6" ht="30">
      <c r="A4761" s="414">
        <v>89837</v>
      </c>
      <c r="B4761" s="415" t="s">
        <v>12769</v>
      </c>
      <c r="C4761" s="416" t="s">
        <v>5390</v>
      </c>
      <c r="D4761" s="417">
        <v>139.71</v>
      </c>
      <c r="E4761" s="417">
        <v>3.92</v>
      </c>
      <c r="F4761" s="417">
        <v>143.63</v>
      </c>
    </row>
    <row r="4762" spans="1:6" ht="30">
      <c r="A4762" s="414">
        <v>89839</v>
      </c>
      <c r="B4762" s="415" t="s">
        <v>12771</v>
      </c>
      <c r="C4762" s="416" t="s">
        <v>5390</v>
      </c>
      <c r="D4762" s="417">
        <v>181.33</v>
      </c>
      <c r="E4762" s="417">
        <v>5.19</v>
      </c>
      <c r="F4762" s="417">
        <v>186.52</v>
      </c>
    </row>
    <row r="4763" spans="1:6" ht="30">
      <c r="A4763" s="414">
        <v>89841</v>
      </c>
      <c r="B4763" s="415" t="s">
        <v>12773</v>
      </c>
      <c r="C4763" s="416" t="s">
        <v>5390</v>
      </c>
      <c r="D4763" s="417">
        <v>276.91000000000003</v>
      </c>
      <c r="E4763" s="417">
        <v>6.26</v>
      </c>
      <c r="F4763" s="417">
        <v>283.17</v>
      </c>
    </row>
    <row r="4764" spans="1:6" ht="15.75">
      <c r="A4764" s="409"/>
      <c r="B4764" s="410" t="s">
        <v>11573</v>
      </c>
      <c r="C4764" s="411"/>
      <c r="D4764" s="418"/>
      <c r="E4764" s="418"/>
      <c r="F4764" s="418"/>
    </row>
    <row r="4765" spans="1:6">
      <c r="A4765" s="409"/>
      <c r="B4765" s="413" t="s">
        <v>11574</v>
      </c>
      <c r="C4765" s="411"/>
      <c r="D4765" s="418"/>
      <c r="E4765" s="418"/>
      <c r="F4765" s="418"/>
    </row>
    <row r="4766" spans="1:6" ht="45">
      <c r="A4766" s="414">
        <v>92834</v>
      </c>
      <c r="B4766" s="415" t="s">
        <v>7994</v>
      </c>
      <c r="C4766" s="416" t="s">
        <v>5421</v>
      </c>
      <c r="D4766" s="417">
        <v>5.7500000000000009</v>
      </c>
      <c r="E4766" s="417">
        <v>4.5599999999999996</v>
      </c>
      <c r="F4766" s="417">
        <v>10.31</v>
      </c>
    </row>
    <row r="4767" spans="1:6" ht="45">
      <c r="A4767" s="414">
        <v>92836</v>
      </c>
      <c r="B4767" s="415" t="s">
        <v>7995</v>
      </c>
      <c r="C4767" s="416" t="s">
        <v>5421</v>
      </c>
      <c r="D4767" s="417">
        <v>7.38</v>
      </c>
      <c r="E4767" s="417">
        <v>5.79</v>
      </c>
      <c r="F4767" s="417">
        <v>13.17</v>
      </c>
    </row>
    <row r="4768" spans="1:6" ht="45">
      <c r="A4768" s="414">
        <v>92838</v>
      </c>
      <c r="B4768" s="415" t="s">
        <v>7996</v>
      </c>
      <c r="C4768" s="416" t="s">
        <v>5421</v>
      </c>
      <c r="D4768" s="417">
        <v>8.7900000000000009</v>
      </c>
      <c r="E4768" s="417">
        <v>7.02</v>
      </c>
      <c r="F4768" s="417">
        <v>15.81</v>
      </c>
    </row>
    <row r="4769" spans="1:6" ht="45">
      <c r="A4769" s="414">
        <v>92840</v>
      </c>
      <c r="B4769" s="415" t="s">
        <v>7997</v>
      </c>
      <c r="C4769" s="416" t="s">
        <v>5421</v>
      </c>
      <c r="D4769" s="417">
        <v>10.5</v>
      </c>
      <c r="E4769" s="417">
        <v>8.23</v>
      </c>
      <c r="F4769" s="417">
        <v>18.73</v>
      </c>
    </row>
    <row r="4770" spans="1:6" ht="45">
      <c r="A4770" s="414">
        <v>92842</v>
      </c>
      <c r="B4770" s="415" t="s">
        <v>7998</v>
      </c>
      <c r="C4770" s="416" t="s">
        <v>5421</v>
      </c>
      <c r="D4770" s="417">
        <v>11.939999999999998</v>
      </c>
      <c r="E4770" s="417">
        <v>9.4600000000000009</v>
      </c>
      <c r="F4770" s="417">
        <v>21.4</v>
      </c>
    </row>
    <row r="4771" spans="1:6" ht="45">
      <c r="A4771" s="414">
        <v>92844</v>
      </c>
      <c r="B4771" s="415" t="s">
        <v>7999</v>
      </c>
      <c r="C4771" s="416" t="s">
        <v>5421</v>
      </c>
      <c r="D4771" s="417">
        <v>13.63</v>
      </c>
      <c r="E4771" s="417">
        <v>10.69</v>
      </c>
      <c r="F4771" s="417">
        <v>24.32</v>
      </c>
    </row>
    <row r="4772" spans="1:6" ht="45">
      <c r="A4772" s="414">
        <v>92846</v>
      </c>
      <c r="B4772" s="415" t="s">
        <v>8000</v>
      </c>
      <c r="C4772" s="416" t="s">
        <v>5421</v>
      </c>
      <c r="D4772" s="417">
        <v>15.05</v>
      </c>
      <c r="E4772" s="417">
        <v>11.89</v>
      </c>
      <c r="F4772" s="417">
        <v>26.94</v>
      </c>
    </row>
    <row r="4773" spans="1:6" ht="45">
      <c r="A4773" s="414">
        <v>92848</v>
      </c>
      <c r="B4773" s="415" t="s">
        <v>8001</v>
      </c>
      <c r="C4773" s="416" t="s">
        <v>5421</v>
      </c>
      <c r="D4773" s="417">
        <v>16.739999999999998</v>
      </c>
      <c r="E4773" s="417">
        <v>13.16</v>
      </c>
      <c r="F4773" s="417">
        <v>29.9</v>
      </c>
    </row>
    <row r="4774" spans="1:6">
      <c r="A4774" s="409"/>
      <c r="B4774" s="413" t="s">
        <v>11575</v>
      </c>
      <c r="C4774" s="411"/>
      <c r="D4774" s="418"/>
      <c r="E4774" s="418"/>
      <c r="F4774" s="418"/>
    </row>
    <row r="4775" spans="1:6" ht="45">
      <c r="A4775" s="414">
        <v>92850</v>
      </c>
      <c r="B4775" s="415" t="s">
        <v>8002</v>
      </c>
      <c r="C4775" s="416" t="s">
        <v>5421</v>
      </c>
      <c r="D4775" s="417">
        <v>10.920000000000002</v>
      </c>
      <c r="E4775" s="417">
        <v>8.59</v>
      </c>
      <c r="F4775" s="417">
        <v>19.510000000000002</v>
      </c>
    </row>
    <row r="4776" spans="1:6" ht="45">
      <c r="A4776" s="414">
        <v>92852</v>
      </c>
      <c r="B4776" s="415" t="s">
        <v>8003</v>
      </c>
      <c r="C4776" s="416" t="s">
        <v>5421</v>
      </c>
      <c r="D4776" s="417">
        <v>13.759999999999998</v>
      </c>
      <c r="E4776" s="417">
        <v>10.89</v>
      </c>
      <c r="F4776" s="417">
        <v>24.65</v>
      </c>
    </row>
    <row r="4777" spans="1:6" ht="45">
      <c r="A4777" s="414">
        <v>92854</v>
      </c>
      <c r="B4777" s="415" t="s">
        <v>8004</v>
      </c>
      <c r="C4777" s="416" t="s">
        <v>5421</v>
      </c>
      <c r="D4777" s="417">
        <v>16.760000000000002</v>
      </c>
      <c r="E4777" s="417">
        <v>13.25</v>
      </c>
      <c r="F4777" s="417">
        <v>30.01</v>
      </c>
    </row>
    <row r="4778" spans="1:6" ht="45">
      <c r="A4778" s="414">
        <v>92856</v>
      </c>
      <c r="B4778" s="415" t="s">
        <v>8005</v>
      </c>
      <c r="C4778" s="416" t="s">
        <v>5421</v>
      </c>
      <c r="D4778" s="417">
        <v>19.779999999999998</v>
      </c>
      <c r="E4778" s="417">
        <v>15.59</v>
      </c>
      <c r="F4778" s="417">
        <v>35.369999999999997</v>
      </c>
    </row>
    <row r="4779" spans="1:6" ht="45">
      <c r="A4779" s="414">
        <v>92858</v>
      </c>
      <c r="B4779" s="415" t="s">
        <v>8006</v>
      </c>
      <c r="C4779" s="416" t="s">
        <v>5421</v>
      </c>
      <c r="D4779" s="417">
        <v>22.59</v>
      </c>
      <c r="E4779" s="417">
        <v>17.88</v>
      </c>
      <c r="F4779" s="417">
        <v>40.47</v>
      </c>
    </row>
    <row r="4780" spans="1:6" ht="45">
      <c r="A4780" s="414">
        <v>92860</v>
      </c>
      <c r="B4780" s="415" t="s">
        <v>8007</v>
      </c>
      <c r="C4780" s="416" t="s">
        <v>5421</v>
      </c>
      <c r="D4780" s="417">
        <v>25.69</v>
      </c>
      <c r="E4780" s="417">
        <v>20.260000000000002</v>
      </c>
      <c r="F4780" s="417">
        <v>45.95</v>
      </c>
    </row>
    <row r="4781" spans="1:6" ht="45">
      <c r="A4781" s="414">
        <v>92862</v>
      </c>
      <c r="B4781" s="415" t="s">
        <v>8008</v>
      </c>
      <c r="C4781" s="416" t="s">
        <v>5421</v>
      </c>
      <c r="D4781" s="417">
        <v>28.710000000000004</v>
      </c>
      <c r="E4781" s="417">
        <v>22.56</v>
      </c>
      <c r="F4781" s="417">
        <v>51.27</v>
      </c>
    </row>
    <row r="4782" spans="1:6" ht="45">
      <c r="A4782" s="414">
        <v>92864</v>
      </c>
      <c r="B4782" s="415" t="s">
        <v>8009</v>
      </c>
      <c r="C4782" s="416" t="s">
        <v>5421</v>
      </c>
      <c r="D4782" s="417">
        <v>31.729999999999997</v>
      </c>
      <c r="E4782" s="417">
        <v>24.92</v>
      </c>
      <c r="F4782" s="417">
        <v>56.65</v>
      </c>
    </row>
    <row r="4783" spans="1:6">
      <c r="A4783" s="409"/>
      <c r="B4783" s="413" t="s">
        <v>11576</v>
      </c>
      <c r="C4783" s="411"/>
      <c r="D4783" s="418"/>
      <c r="E4783" s="418"/>
      <c r="F4783" s="418"/>
    </row>
    <row r="4784" spans="1:6" ht="30">
      <c r="A4784" s="414">
        <v>90733</v>
      </c>
      <c r="B4784" s="415" t="s">
        <v>8010</v>
      </c>
      <c r="C4784" s="416" t="s">
        <v>5421</v>
      </c>
      <c r="D4784" s="417">
        <v>1.04</v>
      </c>
      <c r="E4784" s="417">
        <v>3.04</v>
      </c>
      <c r="F4784" s="417">
        <v>4.08</v>
      </c>
    </row>
    <row r="4785" spans="1:6" ht="30">
      <c r="A4785" s="414">
        <v>90734</v>
      </c>
      <c r="B4785" s="415" t="s">
        <v>8011</v>
      </c>
      <c r="C4785" s="416" t="s">
        <v>5421</v>
      </c>
      <c r="D4785" s="417">
        <v>1.2399999999999998</v>
      </c>
      <c r="E4785" s="417">
        <v>3.6</v>
      </c>
      <c r="F4785" s="417">
        <v>4.84</v>
      </c>
    </row>
    <row r="4786" spans="1:6" ht="30">
      <c r="A4786" s="414">
        <v>90735</v>
      </c>
      <c r="B4786" s="415" t="s">
        <v>8012</v>
      </c>
      <c r="C4786" s="416" t="s">
        <v>5421</v>
      </c>
      <c r="D4786" s="417">
        <v>1.4299999999999997</v>
      </c>
      <c r="E4786" s="417">
        <v>4.1500000000000004</v>
      </c>
      <c r="F4786" s="417">
        <v>5.58</v>
      </c>
    </row>
    <row r="4787" spans="1:6" ht="30">
      <c r="A4787" s="414">
        <v>90736</v>
      </c>
      <c r="B4787" s="415" t="s">
        <v>8013</v>
      </c>
      <c r="C4787" s="416" t="s">
        <v>5421</v>
      </c>
      <c r="D4787" s="417">
        <v>1.6399999999999997</v>
      </c>
      <c r="E4787" s="417">
        <v>4.7</v>
      </c>
      <c r="F4787" s="417">
        <v>6.34</v>
      </c>
    </row>
    <row r="4788" spans="1:6" ht="30">
      <c r="A4788" s="414">
        <v>90737</v>
      </c>
      <c r="B4788" s="415" t="s">
        <v>8014</v>
      </c>
      <c r="C4788" s="416" t="s">
        <v>5421</v>
      </c>
      <c r="D4788" s="417">
        <v>1.83</v>
      </c>
      <c r="E4788" s="417">
        <v>5.26</v>
      </c>
      <c r="F4788" s="417">
        <v>7.09</v>
      </c>
    </row>
    <row r="4789" spans="1:6" ht="30">
      <c r="A4789" s="414">
        <v>90738</v>
      </c>
      <c r="B4789" s="415" t="s">
        <v>8015</v>
      </c>
      <c r="C4789" s="416" t="s">
        <v>5421</v>
      </c>
      <c r="D4789" s="417">
        <v>2.04</v>
      </c>
      <c r="E4789" s="417">
        <v>5.81</v>
      </c>
      <c r="F4789" s="417">
        <v>7.85</v>
      </c>
    </row>
    <row r="4790" spans="1:6" ht="30">
      <c r="A4790" s="414">
        <v>90739</v>
      </c>
      <c r="B4790" s="415" t="s">
        <v>8016</v>
      </c>
      <c r="C4790" s="416" t="s">
        <v>5421</v>
      </c>
      <c r="D4790" s="417">
        <v>5.5</v>
      </c>
      <c r="E4790" s="417">
        <v>4.67</v>
      </c>
      <c r="F4790" s="417">
        <v>10.17</v>
      </c>
    </row>
    <row r="4791" spans="1:6">
      <c r="A4791" s="409"/>
      <c r="B4791" s="413" t="s">
        <v>11577</v>
      </c>
      <c r="C4791" s="411"/>
      <c r="D4791" s="418"/>
      <c r="E4791" s="418"/>
      <c r="F4791" s="418"/>
    </row>
    <row r="4792" spans="1:6" ht="30">
      <c r="A4792" s="414">
        <v>90740</v>
      </c>
      <c r="B4792" s="415" t="s">
        <v>8017</v>
      </c>
      <c r="C4792" s="416" t="s">
        <v>5421</v>
      </c>
      <c r="D4792" s="417">
        <v>1.38</v>
      </c>
      <c r="E4792" s="417">
        <v>4</v>
      </c>
      <c r="F4792" s="417">
        <v>5.38</v>
      </c>
    </row>
    <row r="4793" spans="1:6" ht="30">
      <c r="A4793" s="414">
        <v>90741</v>
      </c>
      <c r="B4793" s="415" t="s">
        <v>8018</v>
      </c>
      <c r="C4793" s="416" t="s">
        <v>5421</v>
      </c>
      <c r="D4793" s="417">
        <v>1.5699999999999994</v>
      </c>
      <c r="E4793" s="417">
        <v>4.57</v>
      </c>
      <c r="F4793" s="417">
        <v>6.14</v>
      </c>
    </row>
    <row r="4794" spans="1:6" ht="30">
      <c r="A4794" s="414">
        <v>90742</v>
      </c>
      <c r="B4794" s="415" t="s">
        <v>8019</v>
      </c>
      <c r="C4794" s="416" t="s">
        <v>5421</v>
      </c>
      <c r="D4794" s="417">
        <v>1.7799999999999994</v>
      </c>
      <c r="E4794" s="417">
        <v>5.1100000000000003</v>
      </c>
      <c r="F4794" s="417">
        <v>6.89</v>
      </c>
    </row>
    <row r="4795" spans="1:6" ht="30">
      <c r="A4795" s="414">
        <v>90743</v>
      </c>
      <c r="B4795" s="415" t="s">
        <v>8020</v>
      </c>
      <c r="C4795" s="416" t="s">
        <v>5421</v>
      </c>
      <c r="D4795" s="417">
        <v>1.9900000000000002</v>
      </c>
      <c r="E4795" s="417">
        <v>5.66</v>
      </c>
      <c r="F4795" s="417">
        <v>7.65</v>
      </c>
    </row>
    <row r="4796" spans="1:6" ht="30">
      <c r="A4796" s="414">
        <v>90744</v>
      </c>
      <c r="B4796" s="415" t="s">
        <v>8021</v>
      </c>
      <c r="C4796" s="416" t="s">
        <v>5421</v>
      </c>
      <c r="D4796" s="417">
        <v>2.1900000000000004</v>
      </c>
      <c r="E4796" s="417">
        <v>6.21</v>
      </c>
      <c r="F4796" s="417">
        <v>8.4</v>
      </c>
    </row>
    <row r="4797" spans="1:6" ht="30">
      <c r="A4797" s="414">
        <v>90745</v>
      </c>
      <c r="B4797" s="415" t="s">
        <v>8022</v>
      </c>
      <c r="C4797" s="416" t="s">
        <v>5421</v>
      </c>
      <c r="D4797" s="417">
        <v>6.13</v>
      </c>
      <c r="E4797" s="417">
        <v>5.21</v>
      </c>
      <c r="F4797" s="417">
        <v>11.34</v>
      </c>
    </row>
    <row r="4798" spans="1:6" ht="45">
      <c r="A4798" s="414">
        <v>90746</v>
      </c>
      <c r="B4798" s="415" t="s">
        <v>8023</v>
      </c>
      <c r="C4798" s="416" t="s">
        <v>5421</v>
      </c>
      <c r="D4798" s="417">
        <v>1.1300000000000003</v>
      </c>
      <c r="E4798" s="417">
        <v>3.28</v>
      </c>
      <c r="F4798" s="417">
        <v>4.41</v>
      </c>
    </row>
    <row r="4799" spans="1:6" ht="45">
      <c r="A4799" s="414">
        <v>90747</v>
      </c>
      <c r="B4799" s="415" t="s">
        <v>8024</v>
      </c>
      <c r="C4799" s="416" t="s">
        <v>5421</v>
      </c>
      <c r="D4799" s="417">
        <v>11.97</v>
      </c>
      <c r="E4799" s="417">
        <v>6.92</v>
      </c>
      <c r="F4799" s="417">
        <v>18.89</v>
      </c>
    </row>
    <row r="4800" spans="1:6">
      <c r="A4800" s="409"/>
      <c r="B4800" s="413" t="s">
        <v>11578</v>
      </c>
      <c r="C4800" s="411"/>
      <c r="D4800" s="418"/>
      <c r="E4800" s="418"/>
      <c r="F4800" s="418"/>
    </row>
    <row r="4801" spans="1:6" ht="45">
      <c r="A4801" s="414">
        <v>92833</v>
      </c>
      <c r="B4801" s="415" t="s">
        <v>8028</v>
      </c>
      <c r="C4801" s="416" t="s">
        <v>5421</v>
      </c>
      <c r="D4801" s="417">
        <v>150.21</v>
      </c>
      <c r="E4801" s="417">
        <v>4.5</v>
      </c>
      <c r="F4801" s="417">
        <v>154.71</v>
      </c>
    </row>
    <row r="4802" spans="1:6" ht="45">
      <c r="A4802" s="414">
        <v>92835</v>
      </c>
      <c r="B4802" s="415" t="s">
        <v>8029</v>
      </c>
      <c r="C4802" s="416" t="s">
        <v>5421</v>
      </c>
      <c r="D4802" s="417">
        <v>157.12</v>
      </c>
      <c r="E4802" s="417">
        <v>5.72</v>
      </c>
      <c r="F4802" s="417">
        <v>162.84</v>
      </c>
    </row>
    <row r="4803" spans="1:6" ht="45">
      <c r="A4803" s="414">
        <v>92837</v>
      </c>
      <c r="B4803" s="415" t="s">
        <v>8030</v>
      </c>
      <c r="C4803" s="416" t="s">
        <v>5421</v>
      </c>
      <c r="D4803" s="417">
        <v>278.41000000000003</v>
      </c>
      <c r="E4803" s="417">
        <v>6.94</v>
      </c>
      <c r="F4803" s="417">
        <v>285.35000000000002</v>
      </c>
    </row>
    <row r="4804" spans="1:6" ht="45">
      <c r="A4804" s="414">
        <v>92839</v>
      </c>
      <c r="B4804" s="415" t="s">
        <v>8031</v>
      </c>
      <c r="C4804" s="416" t="s">
        <v>5421</v>
      </c>
      <c r="D4804" s="417">
        <v>340.75</v>
      </c>
      <c r="E4804" s="417">
        <v>8.17</v>
      </c>
      <c r="F4804" s="417">
        <v>348.92</v>
      </c>
    </row>
    <row r="4805" spans="1:6" ht="45">
      <c r="A4805" s="414">
        <v>92841</v>
      </c>
      <c r="B4805" s="415" t="s">
        <v>8032</v>
      </c>
      <c r="C4805" s="416" t="s">
        <v>5421</v>
      </c>
      <c r="D4805" s="417">
        <v>444.19</v>
      </c>
      <c r="E4805" s="417">
        <v>9.39</v>
      </c>
      <c r="F4805" s="417">
        <v>453.58</v>
      </c>
    </row>
    <row r="4806" spans="1:6" ht="45">
      <c r="A4806" s="414">
        <v>92843</v>
      </c>
      <c r="B4806" s="415" t="s">
        <v>8033</v>
      </c>
      <c r="C4806" s="416" t="s">
        <v>5421</v>
      </c>
      <c r="D4806" s="417">
        <v>459.99</v>
      </c>
      <c r="E4806" s="417">
        <v>10.61</v>
      </c>
      <c r="F4806" s="417">
        <v>470.6</v>
      </c>
    </row>
    <row r="4807" spans="1:6" ht="45">
      <c r="A4807" s="414">
        <v>92845</v>
      </c>
      <c r="B4807" s="415" t="s">
        <v>8034</v>
      </c>
      <c r="C4807" s="416" t="s">
        <v>5421</v>
      </c>
      <c r="D4807" s="417">
        <v>682.3</v>
      </c>
      <c r="E4807" s="417">
        <v>11.83</v>
      </c>
      <c r="F4807" s="417">
        <v>694.13</v>
      </c>
    </row>
    <row r="4808" spans="1:6" ht="45">
      <c r="A4808" s="414">
        <v>92847</v>
      </c>
      <c r="B4808" s="415" t="s">
        <v>8035</v>
      </c>
      <c r="C4808" s="416" t="s">
        <v>5421</v>
      </c>
      <c r="D4808" s="417">
        <v>700.9</v>
      </c>
      <c r="E4808" s="417">
        <v>13.1</v>
      </c>
      <c r="F4808" s="417">
        <v>714</v>
      </c>
    </row>
    <row r="4809" spans="1:6">
      <c r="A4809" s="409"/>
      <c r="B4809" s="413" t="s">
        <v>11579</v>
      </c>
      <c r="C4809" s="411"/>
      <c r="D4809" s="418"/>
      <c r="E4809" s="418"/>
      <c r="F4809" s="418"/>
    </row>
    <row r="4810" spans="1:6" ht="45">
      <c r="A4810" s="414">
        <v>92849</v>
      </c>
      <c r="B4810" s="415" t="s">
        <v>8036</v>
      </c>
      <c r="C4810" s="416" t="s">
        <v>5421</v>
      </c>
      <c r="D4810" s="417">
        <v>155.41</v>
      </c>
      <c r="E4810" s="417">
        <v>8.5</v>
      </c>
      <c r="F4810" s="417">
        <v>163.91</v>
      </c>
    </row>
    <row r="4811" spans="1:6" ht="45">
      <c r="A4811" s="414">
        <v>92851</v>
      </c>
      <c r="B4811" s="415" t="s">
        <v>8037</v>
      </c>
      <c r="C4811" s="416" t="s">
        <v>5421</v>
      </c>
      <c r="D4811" s="417">
        <v>163.51</v>
      </c>
      <c r="E4811" s="417">
        <v>10.81</v>
      </c>
      <c r="F4811" s="417">
        <v>174.32</v>
      </c>
    </row>
    <row r="4812" spans="1:6" ht="45">
      <c r="A4812" s="414">
        <v>92853</v>
      </c>
      <c r="B4812" s="415" t="s">
        <v>8038</v>
      </c>
      <c r="C4812" s="416" t="s">
        <v>5421</v>
      </c>
      <c r="D4812" s="417">
        <v>286.38</v>
      </c>
      <c r="E4812" s="417">
        <v>13.17</v>
      </c>
      <c r="F4812" s="417">
        <v>299.55</v>
      </c>
    </row>
    <row r="4813" spans="1:6" ht="45">
      <c r="A4813" s="414">
        <v>92855</v>
      </c>
      <c r="B4813" s="415" t="s">
        <v>8039</v>
      </c>
      <c r="C4813" s="416" t="s">
        <v>5421</v>
      </c>
      <c r="D4813" s="417">
        <v>350.06</v>
      </c>
      <c r="E4813" s="417">
        <v>15.5</v>
      </c>
      <c r="F4813" s="417">
        <v>365.56</v>
      </c>
    </row>
    <row r="4814" spans="1:6" ht="45">
      <c r="A4814" s="414">
        <v>92857</v>
      </c>
      <c r="B4814" s="415" t="s">
        <v>8040</v>
      </c>
      <c r="C4814" s="416" t="s">
        <v>5421</v>
      </c>
      <c r="D4814" s="417">
        <v>454.84999999999997</v>
      </c>
      <c r="E4814" s="417">
        <v>17.8</v>
      </c>
      <c r="F4814" s="417">
        <v>472.65</v>
      </c>
    </row>
    <row r="4815" spans="1:6" ht="45">
      <c r="A4815" s="414">
        <v>92859</v>
      </c>
      <c r="B4815" s="415" t="s">
        <v>8041</v>
      </c>
      <c r="C4815" s="416" t="s">
        <v>5421</v>
      </c>
      <c r="D4815" s="417">
        <v>472.06</v>
      </c>
      <c r="E4815" s="417">
        <v>20.170000000000002</v>
      </c>
      <c r="F4815" s="417">
        <v>492.23</v>
      </c>
    </row>
    <row r="4816" spans="1:6" ht="45">
      <c r="A4816" s="414">
        <v>92861</v>
      </c>
      <c r="B4816" s="415" t="s">
        <v>8042</v>
      </c>
      <c r="C4816" s="416" t="s">
        <v>5421</v>
      </c>
      <c r="D4816" s="417">
        <v>695.97</v>
      </c>
      <c r="E4816" s="417">
        <v>22.49</v>
      </c>
      <c r="F4816" s="417">
        <v>718.46</v>
      </c>
    </row>
    <row r="4817" spans="1:6" ht="45">
      <c r="A4817" s="414">
        <v>92863</v>
      </c>
      <c r="B4817" s="415" t="s">
        <v>8043</v>
      </c>
      <c r="C4817" s="416" t="s">
        <v>5421</v>
      </c>
      <c r="D4817" s="417">
        <v>715.91</v>
      </c>
      <c r="E4817" s="417">
        <v>24.84</v>
      </c>
      <c r="F4817" s="417">
        <v>740.75</v>
      </c>
    </row>
    <row r="4818" spans="1:6">
      <c r="A4818" s="409"/>
      <c r="B4818" s="413" t="s">
        <v>11580</v>
      </c>
      <c r="C4818" s="411"/>
      <c r="D4818" s="418"/>
      <c r="E4818" s="418"/>
      <c r="F4818" s="418"/>
    </row>
    <row r="4819" spans="1:6" ht="30">
      <c r="A4819" s="414">
        <v>102264</v>
      </c>
      <c r="B4819" s="415" t="s">
        <v>8044</v>
      </c>
      <c r="C4819" s="416" t="s">
        <v>5421</v>
      </c>
      <c r="D4819" s="417">
        <v>19.8</v>
      </c>
      <c r="E4819" s="417">
        <v>2.98</v>
      </c>
      <c r="F4819" s="417">
        <v>22.78</v>
      </c>
    </row>
    <row r="4820" spans="1:6" ht="30">
      <c r="A4820" s="414">
        <v>90694</v>
      </c>
      <c r="B4820" s="415" t="s">
        <v>8045</v>
      </c>
      <c r="C4820" s="416" t="s">
        <v>5421</v>
      </c>
      <c r="D4820" s="417">
        <v>49.650000000000006</v>
      </c>
      <c r="E4820" s="417">
        <v>2.98</v>
      </c>
      <c r="F4820" s="417">
        <v>52.63</v>
      </c>
    </row>
    <row r="4821" spans="1:6" ht="30">
      <c r="A4821" s="414">
        <v>90695</v>
      </c>
      <c r="B4821" s="415" t="s">
        <v>8046</v>
      </c>
      <c r="C4821" s="416" t="s">
        <v>5421</v>
      </c>
      <c r="D4821" s="417">
        <v>96.350000000000009</v>
      </c>
      <c r="E4821" s="417">
        <v>3.55</v>
      </c>
      <c r="F4821" s="417">
        <v>99.9</v>
      </c>
    </row>
    <row r="4822" spans="1:6" ht="30">
      <c r="A4822" s="414">
        <v>90696</v>
      </c>
      <c r="B4822" s="415" t="s">
        <v>8047</v>
      </c>
      <c r="C4822" s="416" t="s">
        <v>5421</v>
      </c>
      <c r="D4822" s="417">
        <v>162.69</v>
      </c>
      <c r="E4822" s="417">
        <v>4.09</v>
      </c>
      <c r="F4822" s="417">
        <v>166.78</v>
      </c>
    </row>
    <row r="4823" spans="1:6" ht="30">
      <c r="A4823" s="414">
        <v>90697</v>
      </c>
      <c r="B4823" s="415" t="s">
        <v>8048</v>
      </c>
      <c r="C4823" s="416" t="s">
        <v>5421</v>
      </c>
      <c r="D4823" s="417">
        <v>254.01</v>
      </c>
      <c r="E4823" s="417">
        <v>4.6399999999999997</v>
      </c>
      <c r="F4823" s="417">
        <v>258.64999999999998</v>
      </c>
    </row>
    <row r="4824" spans="1:6" ht="30">
      <c r="A4824" s="414">
        <v>90698</v>
      </c>
      <c r="B4824" s="415" t="s">
        <v>8049</v>
      </c>
      <c r="C4824" s="416" t="s">
        <v>5421</v>
      </c>
      <c r="D4824" s="417">
        <v>390.02000000000004</v>
      </c>
      <c r="E4824" s="417">
        <v>5.2</v>
      </c>
      <c r="F4824" s="417">
        <v>395.22</v>
      </c>
    </row>
    <row r="4825" spans="1:6" ht="30">
      <c r="A4825" s="414">
        <v>90699</v>
      </c>
      <c r="B4825" s="415" t="s">
        <v>8050</v>
      </c>
      <c r="C4825" s="416" t="s">
        <v>5421</v>
      </c>
      <c r="D4825" s="417">
        <v>550.42999999999995</v>
      </c>
      <c r="E4825" s="417">
        <v>5.75</v>
      </c>
      <c r="F4825" s="417">
        <v>556.17999999999995</v>
      </c>
    </row>
    <row r="4826" spans="1:6" ht="30">
      <c r="A4826" s="414">
        <v>90700</v>
      </c>
      <c r="B4826" s="415" t="s">
        <v>8051</v>
      </c>
      <c r="C4826" s="416" t="s">
        <v>5421</v>
      </c>
      <c r="D4826" s="417">
        <v>644.16999999999996</v>
      </c>
      <c r="E4826" s="417">
        <v>4.58</v>
      </c>
      <c r="F4826" s="417">
        <v>648.75</v>
      </c>
    </row>
    <row r="4827" spans="1:6">
      <c r="A4827" s="409"/>
      <c r="B4827" s="413" t="s">
        <v>11581</v>
      </c>
      <c r="C4827" s="411"/>
      <c r="D4827" s="418"/>
      <c r="E4827" s="418"/>
      <c r="F4827" s="418"/>
    </row>
    <row r="4828" spans="1:6" ht="30">
      <c r="A4828" s="414">
        <v>90701</v>
      </c>
      <c r="B4828" s="415" t="s">
        <v>8052</v>
      </c>
      <c r="C4828" s="416" t="s">
        <v>5421</v>
      </c>
      <c r="D4828" s="417">
        <v>74.150000000000006</v>
      </c>
      <c r="E4828" s="417">
        <v>3.94</v>
      </c>
      <c r="F4828" s="417">
        <v>78.09</v>
      </c>
    </row>
    <row r="4829" spans="1:6" ht="30">
      <c r="A4829" s="414">
        <v>90702</v>
      </c>
      <c r="B4829" s="415" t="s">
        <v>8053</v>
      </c>
      <c r="C4829" s="416" t="s">
        <v>5421</v>
      </c>
      <c r="D4829" s="417">
        <v>124.71000000000001</v>
      </c>
      <c r="E4829" s="417">
        <v>4.5</v>
      </c>
      <c r="F4829" s="417">
        <v>129.21</v>
      </c>
    </row>
    <row r="4830" spans="1:6" ht="30">
      <c r="A4830" s="414">
        <v>90703</v>
      </c>
      <c r="B4830" s="415" t="s">
        <v>8054</v>
      </c>
      <c r="C4830" s="416" t="s">
        <v>5421</v>
      </c>
      <c r="D4830" s="417">
        <v>196.57</v>
      </c>
      <c r="E4830" s="417">
        <v>5.05</v>
      </c>
      <c r="F4830" s="417">
        <v>201.62</v>
      </c>
    </row>
    <row r="4831" spans="1:6" ht="30">
      <c r="A4831" s="414">
        <v>90704</v>
      </c>
      <c r="B4831" s="415" t="s">
        <v>8055</v>
      </c>
      <c r="C4831" s="416" t="s">
        <v>5421</v>
      </c>
      <c r="D4831" s="417">
        <v>292.62</v>
      </c>
      <c r="E4831" s="417">
        <v>5.61</v>
      </c>
      <c r="F4831" s="417">
        <v>298.23</v>
      </c>
    </row>
    <row r="4832" spans="1:6" ht="30">
      <c r="A4832" s="414">
        <v>90705</v>
      </c>
      <c r="B4832" s="415" t="s">
        <v>8056</v>
      </c>
      <c r="C4832" s="416" t="s">
        <v>5421</v>
      </c>
      <c r="D4832" s="417">
        <v>385.75</v>
      </c>
      <c r="E4832" s="417">
        <v>6.17</v>
      </c>
      <c r="F4832" s="417">
        <v>391.92</v>
      </c>
    </row>
    <row r="4833" spans="1:6" ht="30">
      <c r="A4833" s="414">
        <v>90706</v>
      </c>
      <c r="B4833" s="415" t="s">
        <v>8057</v>
      </c>
      <c r="C4833" s="416" t="s">
        <v>5421</v>
      </c>
      <c r="D4833" s="417">
        <v>513.26</v>
      </c>
      <c r="E4833" s="417">
        <v>5.12</v>
      </c>
      <c r="F4833" s="417">
        <v>518.38</v>
      </c>
    </row>
    <row r="4834" spans="1:6">
      <c r="A4834" s="409"/>
      <c r="B4834" s="413" t="s">
        <v>13600</v>
      </c>
      <c r="C4834" s="411"/>
      <c r="D4834" s="418"/>
      <c r="E4834" s="418"/>
      <c r="F4834" s="418"/>
    </row>
    <row r="4835" spans="1:6" ht="30">
      <c r="A4835" s="414">
        <v>104085</v>
      </c>
      <c r="B4835" s="415" t="s">
        <v>13320</v>
      </c>
      <c r="C4835" s="416" t="s">
        <v>5421</v>
      </c>
      <c r="D4835" s="417">
        <v>52.28</v>
      </c>
      <c r="E4835" s="417">
        <v>9.57</v>
      </c>
      <c r="F4835" s="417">
        <v>61.85</v>
      </c>
    </row>
    <row r="4836" spans="1:6" ht="30">
      <c r="A4836" s="414">
        <v>104086</v>
      </c>
      <c r="B4836" s="415" t="s">
        <v>13321</v>
      </c>
      <c r="C4836" s="416" t="s">
        <v>5421</v>
      </c>
      <c r="D4836" s="417">
        <v>99.419999999999987</v>
      </c>
      <c r="E4836" s="417">
        <v>10.68</v>
      </c>
      <c r="F4836" s="417">
        <v>110.1</v>
      </c>
    </row>
    <row r="4837" spans="1:6" ht="30">
      <c r="A4837" s="455">
        <v>104063</v>
      </c>
      <c r="B4837" s="456" t="s">
        <v>13312</v>
      </c>
      <c r="C4837" s="457" t="s">
        <v>5390</v>
      </c>
      <c r="D4837" s="458">
        <v>70</v>
      </c>
      <c r="E4837" s="458">
        <v>7.06</v>
      </c>
      <c r="F4837" s="458">
        <v>77.06</v>
      </c>
    </row>
    <row r="4838" spans="1:6" ht="30">
      <c r="A4838" s="455">
        <v>104065</v>
      </c>
      <c r="B4838" s="456" t="s">
        <v>13314</v>
      </c>
      <c r="C4838" s="457" t="s">
        <v>5390</v>
      </c>
      <c r="D4838" s="458">
        <v>158.1</v>
      </c>
      <c r="E4838" s="458">
        <v>7.36</v>
      </c>
      <c r="F4838" s="458">
        <v>165.46</v>
      </c>
    </row>
    <row r="4839" spans="1:6" ht="30">
      <c r="A4839" s="455">
        <v>104062</v>
      </c>
      <c r="B4839" s="456" t="s">
        <v>13311</v>
      </c>
      <c r="C4839" s="457" t="s">
        <v>5390</v>
      </c>
      <c r="D4839" s="458">
        <v>74.039999999999992</v>
      </c>
      <c r="E4839" s="458">
        <v>7.06</v>
      </c>
      <c r="F4839" s="458">
        <v>81.099999999999994</v>
      </c>
    </row>
    <row r="4840" spans="1:6" ht="30">
      <c r="A4840" s="455">
        <v>104064</v>
      </c>
      <c r="B4840" s="456" t="s">
        <v>13313</v>
      </c>
      <c r="C4840" s="457" t="s">
        <v>5390</v>
      </c>
      <c r="D4840" s="458">
        <v>188.45</v>
      </c>
      <c r="E4840" s="458">
        <v>7.36</v>
      </c>
      <c r="F4840" s="458">
        <v>195.81</v>
      </c>
    </row>
    <row r="4841" spans="1:6">
      <c r="A4841" s="414">
        <v>104072</v>
      </c>
      <c r="B4841" s="415" t="s">
        <v>13315</v>
      </c>
      <c r="C4841" s="416" t="s">
        <v>5390</v>
      </c>
      <c r="D4841" s="417">
        <v>284.42</v>
      </c>
      <c r="E4841" s="417">
        <v>11.37</v>
      </c>
      <c r="F4841" s="417">
        <v>295.79000000000002</v>
      </c>
    </row>
    <row r="4842" spans="1:6" ht="30">
      <c r="A4842" s="455">
        <v>104084</v>
      </c>
      <c r="B4842" s="456" t="s">
        <v>13319</v>
      </c>
      <c r="C4842" s="457" t="s">
        <v>5390</v>
      </c>
      <c r="D4842" s="458">
        <v>86.179999999999993</v>
      </c>
      <c r="E4842" s="458">
        <v>3.67</v>
      </c>
      <c r="F4842" s="458">
        <v>89.85</v>
      </c>
    </row>
    <row r="4843" spans="1:6" ht="30">
      <c r="A4843" s="414">
        <v>104082</v>
      </c>
      <c r="B4843" s="415" t="s">
        <v>13317</v>
      </c>
      <c r="C4843" s="416" t="s">
        <v>5390</v>
      </c>
      <c r="D4843" s="417">
        <v>29.360000000000003</v>
      </c>
      <c r="E4843" s="417">
        <v>3.52</v>
      </c>
      <c r="F4843" s="417">
        <v>32.880000000000003</v>
      </c>
    </row>
    <row r="4844" spans="1:6" ht="30">
      <c r="A4844" s="414">
        <v>104083</v>
      </c>
      <c r="B4844" s="415" t="s">
        <v>13318</v>
      </c>
      <c r="C4844" s="416" t="s">
        <v>5390</v>
      </c>
      <c r="D4844" s="417">
        <v>74.739999999999995</v>
      </c>
      <c r="E4844" s="417">
        <v>3.67</v>
      </c>
      <c r="F4844" s="417">
        <v>78.41</v>
      </c>
    </row>
    <row r="4845" spans="1:6" ht="30">
      <c r="A4845" s="414">
        <v>104076</v>
      </c>
      <c r="B4845" s="415" t="s">
        <v>13316</v>
      </c>
      <c r="C4845" s="416" t="s">
        <v>5390</v>
      </c>
      <c r="D4845" s="417">
        <v>41.54</v>
      </c>
      <c r="E4845" s="417">
        <v>11.07</v>
      </c>
      <c r="F4845" s="417">
        <v>52.61</v>
      </c>
    </row>
    <row r="4846" spans="1:6">
      <c r="A4846" s="409"/>
      <c r="B4846" s="413" t="s">
        <v>11582</v>
      </c>
      <c r="C4846" s="411"/>
      <c r="D4846" s="418"/>
      <c r="E4846" s="418"/>
      <c r="F4846" s="418"/>
    </row>
    <row r="4847" spans="1:6" ht="45">
      <c r="A4847" s="414">
        <v>94870</v>
      </c>
      <c r="B4847" s="415" t="s">
        <v>8025</v>
      </c>
      <c r="C4847" s="416" t="s">
        <v>5421</v>
      </c>
      <c r="D4847" s="417">
        <v>1.47</v>
      </c>
      <c r="E4847" s="417">
        <v>0.8</v>
      </c>
      <c r="F4847" s="417">
        <v>2.27</v>
      </c>
    </row>
    <row r="4848" spans="1:6" ht="45">
      <c r="A4848" s="414">
        <v>94872</v>
      </c>
      <c r="B4848" s="415" t="s">
        <v>8026</v>
      </c>
      <c r="C4848" s="416" t="s">
        <v>5421</v>
      </c>
      <c r="D4848" s="417">
        <v>1.8</v>
      </c>
      <c r="E4848" s="417">
        <v>1.39</v>
      </c>
      <c r="F4848" s="417">
        <v>3.19</v>
      </c>
    </row>
    <row r="4849" spans="1:6" ht="45">
      <c r="A4849" s="414">
        <v>94876</v>
      </c>
      <c r="B4849" s="415" t="s">
        <v>8027</v>
      </c>
      <c r="C4849" s="416" t="s">
        <v>5421</v>
      </c>
      <c r="D4849" s="417">
        <v>21.43</v>
      </c>
      <c r="E4849" s="417">
        <v>10.44</v>
      </c>
      <c r="F4849" s="417">
        <v>31.87</v>
      </c>
    </row>
    <row r="4850" spans="1:6" ht="45">
      <c r="A4850" s="414">
        <v>94878</v>
      </c>
      <c r="B4850" s="415" t="s">
        <v>10354</v>
      </c>
      <c r="C4850" s="416" t="s">
        <v>5421</v>
      </c>
      <c r="D4850" s="417">
        <v>24.590000000000003</v>
      </c>
      <c r="E4850" s="417">
        <v>12.26</v>
      </c>
      <c r="F4850" s="417">
        <v>36.85</v>
      </c>
    </row>
    <row r="4851" spans="1:6" ht="45">
      <c r="A4851" s="414">
        <v>94880</v>
      </c>
      <c r="B4851" s="415" t="s">
        <v>10356</v>
      </c>
      <c r="C4851" s="416" t="s">
        <v>5421</v>
      </c>
      <c r="D4851" s="417">
        <v>32.64</v>
      </c>
      <c r="E4851" s="417">
        <v>15</v>
      </c>
      <c r="F4851" s="417">
        <v>47.64</v>
      </c>
    </row>
    <row r="4852" spans="1:6" ht="45">
      <c r="A4852" s="414">
        <v>94882</v>
      </c>
      <c r="B4852" s="415" t="s">
        <v>10358</v>
      </c>
      <c r="C4852" s="416" t="s">
        <v>5421</v>
      </c>
      <c r="D4852" s="417">
        <v>37.5</v>
      </c>
      <c r="E4852" s="417">
        <v>17.79</v>
      </c>
      <c r="F4852" s="417">
        <v>55.29</v>
      </c>
    </row>
    <row r="4853" spans="1:6" ht="45">
      <c r="A4853" s="414">
        <v>94884</v>
      </c>
      <c r="B4853" s="415" t="s">
        <v>10359</v>
      </c>
      <c r="C4853" s="416" t="s">
        <v>5421</v>
      </c>
      <c r="D4853" s="417">
        <v>47.36999999999999</v>
      </c>
      <c r="E4853" s="417">
        <v>23.45</v>
      </c>
      <c r="F4853" s="417">
        <v>70.819999999999993</v>
      </c>
    </row>
    <row r="4854" spans="1:6" ht="30">
      <c r="A4854" s="409"/>
      <c r="B4854" s="413" t="s">
        <v>11583</v>
      </c>
      <c r="C4854" s="411"/>
      <c r="D4854" s="418"/>
      <c r="E4854" s="418"/>
      <c r="F4854" s="418"/>
    </row>
    <row r="4855" spans="1:6" ht="30">
      <c r="A4855" s="414">
        <v>94869</v>
      </c>
      <c r="B4855" s="415" t="s">
        <v>8058</v>
      </c>
      <c r="C4855" s="416" t="s">
        <v>5421</v>
      </c>
      <c r="D4855" s="417">
        <v>128.43</v>
      </c>
      <c r="E4855" s="417">
        <v>0.78</v>
      </c>
      <c r="F4855" s="417">
        <v>129.21</v>
      </c>
    </row>
    <row r="4856" spans="1:6" ht="30">
      <c r="A4856" s="414">
        <v>94871</v>
      </c>
      <c r="B4856" s="415" t="s">
        <v>8059</v>
      </c>
      <c r="C4856" s="416" t="s">
        <v>5421</v>
      </c>
      <c r="D4856" s="417">
        <v>200.70000000000002</v>
      </c>
      <c r="E4856" s="417">
        <v>1.38</v>
      </c>
      <c r="F4856" s="417">
        <v>202.08</v>
      </c>
    </row>
    <row r="4857" spans="1:6" ht="30">
      <c r="A4857" s="414">
        <v>90708</v>
      </c>
      <c r="B4857" s="415" t="s">
        <v>8060</v>
      </c>
      <c r="C4857" s="416" t="s">
        <v>5421</v>
      </c>
      <c r="D4857" s="417">
        <v>726.68999999999994</v>
      </c>
      <c r="E4857" s="417">
        <v>6.85</v>
      </c>
      <c r="F4857" s="417">
        <v>733.54</v>
      </c>
    </row>
    <row r="4858" spans="1:6" ht="30">
      <c r="A4858" s="414">
        <v>94875</v>
      </c>
      <c r="B4858" s="415" t="s">
        <v>8061</v>
      </c>
      <c r="C4858" s="416" t="s">
        <v>5421</v>
      </c>
      <c r="D4858" s="417">
        <v>1180.33</v>
      </c>
      <c r="E4858" s="417">
        <v>10.4</v>
      </c>
      <c r="F4858" s="417">
        <v>1190.73</v>
      </c>
    </row>
    <row r="4859" spans="1:6" ht="30">
      <c r="A4859" s="414">
        <v>94879</v>
      </c>
      <c r="B4859" s="415" t="s">
        <v>10355</v>
      </c>
      <c r="C4859" s="416" t="s">
        <v>5421</v>
      </c>
      <c r="D4859" s="417">
        <v>1817.8799999999999</v>
      </c>
      <c r="E4859" s="417">
        <v>14.95</v>
      </c>
      <c r="F4859" s="417">
        <v>1832.83</v>
      </c>
    </row>
    <row r="4860" spans="1:6" ht="30">
      <c r="A4860" s="414">
        <v>94881</v>
      </c>
      <c r="B4860" s="415" t="s">
        <v>10357</v>
      </c>
      <c r="C4860" s="416" t="s">
        <v>5421</v>
      </c>
      <c r="D4860" s="417">
        <v>2504.79</v>
      </c>
      <c r="E4860" s="417">
        <v>17.75</v>
      </c>
      <c r="F4860" s="417">
        <v>2522.54</v>
      </c>
    </row>
    <row r="4861" spans="1:6">
      <c r="A4861" s="409"/>
      <c r="B4861" s="413" t="s">
        <v>11584</v>
      </c>
      <c r="C4861" s="411"/>
      <c r="D4861" s="418"/>
      <c r="E4861" s="418"/>
      <c r="F4861" s="418"/>
    </row>
    <row r="4862" spans="1:6" ht="30">
      <c r="A4862" s="414">
        <v>103372</v>
      </c>
      <c r="B4862" s="415" t="s">
        <v>10424</v>
      </c>
      <c r="C4862" s="416" t="s">
        <v>5421</v>
      </c>
      <c r="D4862" s="417">
        <v>5.74</v>
      </c>
      <c r="E4862" s="417">
        <v>0.18</v>
      </c>
      <c r="F4862" s="417">
        <v>5.92</v>
      </c>
    </row>
    <row r="4863" spans="1:6" ht="30">
      <c r="A4863" s="414">
        <v>103373</v>
      </c>
      <c r="B4863" s="415" t="s">
        <v>10425</v>
      </c>
      <c r="C4863" s="416" t="s">
        <v>5421</v>
      </c>
      <c r="D4863" s="417">
        <v>11.3</v>
      </c>
      <c r="E4863" s="417">
        <v>0.28999999999999998</v>
      </c>
      <c r="F4863" s="417">
        <v>11.59</v>
      </c>
    </row>
    <row r="4864" spans="1:6" ht="30">
      <c r="A4864" s="414">
        <v>103376</v>
      </c>
      <c r="B4864" s="415" t="s">
        <v>10426</v>
      </c>
      <c r="C4864" s="416" t="s">
        <v>5421</v>
      </c>
      <c r="D4864" s="417">
        <v>136.72999999999999</v>
      </c>
      <c r="E4864" s="417">
        <v>1.05</v>
      </c>
      <c r="F4864" s="417">
        <v>137.78</v>
      </c>
    </row>
    <row r="4865" spans="1:6" ht="30">
      <c r="A4865" s="414">
        <v>103377</v>
      </c>
      <c r="B4865" s="415" t="s">
        <v>10427</v>
      </c>
      <c r="C4865" s="416" t="s">
        <v>5421</v>
      </c>
      <c r="D4865" s="417">
        <v>293.21000000000004</v>
      </c>
      <c r="E4865" s="417">
        <v>1.52</v>
      </c>
      <c r="F4865" s="417">
        <v>294.73</v>
      </c>
    </row>
    <row r="4866" spans="1:6" ht="30">
      <c r="A4866" s="414">
        <v>103379</v>
      </c>
      <c r="B4866" s="415" t="s">
        <v>10428</v>
      </c>
      <c r="C4866" s="416" t="s">
        <v>5421</v>
      </c>
      <c r="D4866" s="417">
        <v>456.88</v>
      </c>
      <c r="E4866" s="417">
        <v>1.92</v>
      </c>
      <c r="F4866" s="417">
        <v>458.8</v>
      </c>
    </row>
    <row r="4867" spans="1:6" ht="30">
      <c r="A4867" s="414">
        <v>103383</v>
      </c>
      <c r="B4867" s="415" t="s">
        <v>10429</v>
      </c>
      <c r="C4867" s="416" t="s">
        <v>5421</v>
      </c>
      <c r="D4867" s="417">
        <v>1122.01</v>
      </c>
      <c r="E4867" s="417">
        <v>1.68</v>
      </c>
      <c r="F4867" s="417">
        <v>1123.69</v>
      </c>
    </row>
    <row r="4868" spans="1:6" ht="30">
      <c r="A4868" s="414">
        <v>103385</v>
      </c>
      <c r="B4868" s="415" t="s">
        <v>10430</v>
      </c>
      <c r="C4868" s="416" t="s">
        <v>5421</v>
      </c>
      <c r="D4868" s="417">
        <v>1808.46</v>
      </c>
      <c r="E4868" s="417">
        <v>3.27</v>
      </c>
      <c r="F4868" s="417">
        <v>1811.73</v>
      </c>
    </row>
    <row r="4869" spans="1:6" ht="30">
      <c r="A4869" s="414">
        <v>103387</v>
      </c>
      <c r="B4869" s="415" t="s">
        <v>10431</v>
      </c>
      <c r="C4869" s="416" t="s">
        <v>5421</v>
      </c>
      <c r="D4869" s="417">
        <v>3173.33</v>
      </c>
      <c r="E4869" s="417">
        <v>5.13</v>
      </c>
      <c r="F4869" s="417">
        <v>3178.46</v>
      </c>
    </row>
    <row r="4870" spans="1:6" ht="30">
      <c r="A4870" s="414">
        <v>103389</v>
      </c>
      <c r="B4870" s="415" t="s">
        <v>10432</v>
      </c>
      <c r="C4870" s="416" t="s">
        <v>5421</v>
      </c>
      <c r="D4870" s="417">
        <v>4719.3599999999997</v>
      </c>
      <c r="E4870" s="417">
        <v>7.56</v>
      </c>
      <c r="F4870" s="417">
        <v>4726.92</v>
      </c>
    </row>
    <row r="4871" spans="1:6" ht="30">
      <c r="A4871" s="414">
        <v>103391</v>
      </c>
      <c r="B4871" s="415" t="s">
        <v>10433</v>
      </c>
      <c r="C4871" s="416" t="s">
        <v>5421</v>
      </c>
      <c r="D4871" s="417">
        <v>3102.25</v>
      </c>
      <c r="E4871" s="417">
        <v>10.72</v>
      </c>
      <c r="F4871" s="417">
        <v>3112.97</v>
      </c>
    </row>
    <row r="4872" spans="1:6" ht="30">
      <c r="A4872" s="414">
        <v>103392</v>
      </c>
      <c r="B4872" s="415" t="s">
        <v>10434</v>
      </c>
      <c r="C4872" s="416" t="s">
        <v>5421</v>
      </c>
      <c r="D4872" s="417">
        <v>5076.3399999999992</v>
      </c>
      <c r="E4872" s="417">
        <v>12.6</v>
      </c>
      <c r="F4872" s="417">
        <v>5088.9399999999996</v>
      </c>
    </row>
    <row r="4873" spans="1:6" ht="30">
      <c r="A4873" s="414">
        <v>103393</v>
      </c>
      <c r="B4873" s="415" t="s">
        <v>10435</v>
      </c>
      <c r="C4873" s="416" t="s">
        <v>5421</v>
      </c>
      <c r="D4873" s="417">
        <v>5598.34</v>
      </c>
      <c r="E4873" s="417">
        <v>14.44</v>
      </c>
      <c r="F4873" s="417">
        <v>5612.78</v>
      </c>
    </row>
    <row r="4874" spans="1:6" ht="30">
      <c r="A4874" s="414">
        <v>103394</v>
      </c>
      <c r="B4874" s="415" t="s">
        <v>10436</v>
      </c>
      <c r="C4874" s="416" t="s">
        <v>5421</v>
      </c>
      <c r="D4874" s="417">
        <v>4140.5199999999995</v>
      </c>
      <c r="E4874" s="417">
        <v>18.170000000000002</v>
      </c>
      <c r="F4874" s="417">
        <v>4158.6899999999996</v>
      </c>
    </row>
    <row r="4875" spans="1:6" ht="30">
      <c r="A4875" s="414">
        <v>103395</v>
      </c>
      <c r="B4875" s="415" t="s">
        <v>10437</v>
      </c>
      <c r="C4875" s="416" t="s">
        <v>5421</v>
      </c>
      <c r="D4875" s="417">
        <v>2045.84</v>
      </c>
      <c r="E4875" s="417">
        <v>21.89</v>
      </c>
      <c r="F4875" s="417">
        <v>2067.73</v>
      </c>
    </row>
    <row r="4876" spans="1:6" ht="30">
      <c r="A4876" s="414">
        <v>103396</v>
      </c>
      <c r="B4876" s="415" t="s">
        <v>10438</v>
      </c>
      <c r="C4876" s="416" t="s">
        <v>5421</v>
      </c>
      <c r="D4876" s="417">
        <v>1371.2900000000002</v>
      </c>
      <c r="E4876" s="417">
        <v>25.62</v>
      </c>
      <c r="F4876" s="417">
        <v>1396.91</v>
      </c>
    </row>
    <row r="4877" spans="1:6">
      <c r="A4877" s="409"/>
      <c r="B4877" s="413" t="s">
        <v>11585</v>
      </c>
      <c r="C4877" s="411"/>
      <c r="D4877" s="418"/>
      <c r="E4877" s="418"/>
      <c r="F4877" s="418"/>
    </row>
    <row r="4878" spans="1:6" ht="45">
      <c r="A4878" s="414">
        <v>103397</v>
      </c>
      <c r="B4878" s="415" t="s">
        <v>10439</v>
      </c>
      <c r="C4878" s="416" t="s">
        <v>5390</v>
      </c>
      <c r="D4878" s="417">
        <v>1.2200000000000002</v>
      </c>
      <c r="E4878" s="417">
        <v>3.36</v>
      </c>
      <c r="F4878" s="417">
        <v>4.58</v>
      </c>
    </row>
    <row r="4879" spans="1:6" ht="45">
      <c r="A4879" s="414">
        <v>103398</v>
      </c>
      <c r="B4879" s="415" t="s">
        <v>10440</v>
      </c>
      <c r="C4879" s="416" t="s">
        <v>5390</v>
      </c>
      <c r="D4879" s="417">
        <v>2</v>
      </c>
      <c r="E4879" s="417">
        <v>5.33</v>
      </c>
      <c r="F4879" s="417">
        <v>7.33</v>
      </c>
    </row>
    <row r="4880" spans="1:6" ht="45">
      <c r="A4880" s="414">
        <v>103399</v>
      </c>
      <c r="B4880" s="415" t="s">
        <v>10441</v>
      </c>
      <c r="C4880" s="416" t="s">
        <v>5390</v>
      </c>
      <c r="D4880" s="417">
        <v>3.9599999999999991</v>
      </c>
      <c r="E4880" s="417">
        <v>10.47</v>
      </c>
      <c r="F4880" s="417">
        <v>14.43</v>
      </c>
    </row>
    <row r="4881" spans="1:6" ht="45">
      <c r="A4881" s="414">
        <v>103400</v>
      </c>
      <c r="B4881" s="415" t="s">
        <v>10442</v>
      </c>
      <c r="C4881" s="416" t="s">
        <v>5390</v>
      </c>
      <c r="D4881" s="417">
        <v>5.6899999999999995</v>
      </c>
      <c r="E4881" s="417">
        <v>14.94</v>
      </c>
      <c r="F4881" s="417">
        <v>20.63</v>
      </c>
    </row>
    <row r="4882" spans="1:6" ht="45">
      <c r="A4882" s="414">
        <v>103401</v>
      </c>
      <c r="B4882" s="415" t="s">
        <v>10443</v>
      </c>
      <c r="C4882" s="416" t="s">
        <v>5390</v>
      </c>
      <c r="D4882" s="417">
        <v>6.98</v>
      </c>
      <c r="E4882" s="417">
        <v>18.23</v>
      </c>
      <c r="F4882" s="417">
        <v>25.21</v>
      </c>
    </row>
    <row r="4883" spans="1:6" ht="45">
      <c r="A4883" s="414">
        <v>103402</v>
      </c>
      <c r="B4883" s="415" t="s">
        <v>10444</v>
      </c>
      <c r="C4883" s="416" t="s">
        <v>5390</v>
      </c>
      <c r="D4883" s="417">
        <v>10.16</v>
      </c>
      <c r="E4883" s="417">
        <v>26.51</v>
      </c>
      <c r="F4883" s="417">
        <v>36.67</v>
      </c>
    </row>
    <row r="4884" spans="1:6" ht="45">
      <c r="A4884" s="414">
        <v>103403</v>
      </c>
      <c r="B4884" s="415" t="s">
        <v>10445</v>
      </c>
      <c r="C4884" s="416" t="s">
        <v>5390</v>
      </c>
      <c r="D4884" s="417">
        <v>11.43</v>
      </c>
      <c r="E4884" s="417">
        <v>29.83</v>
      </c>
      <c r="F4884" s="417">
        <v>41.26</v>
      </c>
    </row>
    <row r="4885" spans="1:6" ht="45">
      <c r="A4885" s="414">
        <v>103404</v>
      </c>
      <c r="B4885" s="415" t="s">
        <v>10446</v>
      </c>
      <c r="C4885" s="416" t="s">
        <v>5390</v>
      </c>
      <c r="D4885" s="417">
        <v>12.71</v>
      </c>
      <c r="E4885" s="417">
        <v>33.130000000000003</v>
      </c>
      <c r="F4885" s="417">
        <v>45.84</v>
      </c>
    </row>
    <row r="4886" spans="1:6" ht="45">
      <c r="A4886" s="414">
        <v>103405</v>
      </c>
      <c r="B4886" s="415" t="s">
        <v>10447</v>
      </c>
      <c r="C4886" s="416" t="s">
        <v>5390</v>
      </c>
      <c r="D4886" s="417">
        <v>14.309999999999995</v>
      </c>
      <c r="E4886" s="417">
        <v>37.270000000000003</v>
      </c>
      <c r="F4886" s="417">
        <v>51.58</v>
      </c>
    </row>
    <row r="4887" spans="1:6" ht="45">
      <c r="A4887" s="414">
        <v>103406</v>
      </c>
      <c r="B4887" s="415" t="s">
        <v>10448</v>
      </c>
      <c r="C4887" s="416" t="s">
        <v>5390</v>
      </c>
      <c r="D4887" s="417">
        <v>15.919999999999995</v>
      </c>
      <c r="E4887" s="417">
        <v>41.38</v>
      </c>
      <c r="F4887" s="417">
        <v>57.3</v>
      </c>
    </row>
    <row r="4888" spans="1:6" ht="45">
      <c r="A4888" s="414">
        <v>103407</v>
      </c>
      <c r="B4888" s="415" t="s">
        <v>10449</v>
      </c>
      <c r="C4888" s="416" t="s">
        <v>5390</v>
      </c>
      <c r="D4888" s="417">
        <v>17.820000000000007</v>
      </c>
      <c r="E4888" s="417">
        <v>46.36</v>
      </c>
      <c r="F4888" s="417">
        <v>64.180000000000007</v>
      </c>
    </row>
    <row r="4889" spans="1:6" ht="45">
      <c r="A4889" s="414">
        <v>103408</v>
      </c>
      <c r="B4889" s="415" t="s">
        <v>10450</v>
      </c>
      <c r="C4889" s="416" t="s">
        <v>5390</v>
      </c>
      <c r="D4889" s="417">
        <v>20.039999999999992</v>
      </c>
      <c r="E4889" s="417">
        <v>52.17</v>
      </c>
      <c r="F4889" s="417">
        <v>72.209999999999994</v>
      </c>
    </row>
    <row r="4890" spans="1:6" ht="45">
      <c r="A4890" s="414">
        <v>103409</v>
      </c>
      <c r="B4890" s="415" t="s">
        <v>10451</v>
      </c>
      <c r="C4890" s="416" t="s">
        <v>5390</v>
      </c>
      <c r="D4890" s="417">
        <v>22.599999999999994</v>
      </c>
      <c r="E4890" s="417">
        <v>58.78</v>
      </c>
      <c r="F4890" s="417">
        <v>81.38</v>
      </c>
    </row>
    <row r="4891" spans="1:6" ht="45">
      <c r="A4891" s="414">
        <v>103410</v>
      </c>
      <c r="B4891" s="415" t="s">
        <v>10452</v>
      </c>
      <c r="C4891" s="416" t="s">
        <v>5390</v>
      </c>
      <c r="D4891" s="417">
        <v>25.47</v>
      </c>
      <c r="E4891" s="417">
        <v>66.23</v>
      </c>
      <c r="F4891" s="417">
        <v>91.7</v>
      </c>
    </row>
    <row r="4892" spans="1:6">
      <c r="A4892" s="409"/>
      <c r="B4892" s="413" t="s">
        <v>11586</v>
      </c>
      <c r="C4892" s="411"/>
      <c r="D4892" s="418"/>
      <c r="E4892" s="418"/>
      <c r="F4892" s="418"/>
    </row>
    <row r="4893" spans="1:6" ht="45">
      <c r="A4893" s="414">
        <v>103411</v>
      </c>
      <c r="B4893" s="415" t="s">
        <v>10453</v>
      </c>
      <c r="C4893" s="416" t="s">
        <v>5390</v>
      </c>
      <c r="D4893" s="417">
        <v>2.5</v>
      </c>
      <c r="E4893" s="417">
        <v>6.67</v>
      </c>
      <c r="F4893" s="417">
        <v>9.17</v>
      </c>
    </row>
    <row r="4894" spans="1:6" ht="45">
      <c r="A4894" s="414">
        <v>103412</v>
      </c>
      <c r="B4894" s="415" t="s">
        <v>10454</v>
      </c>
      <c r="C4894" s="416" t="s">
        <v>5390</v>
      </c>
      <c r="D4894" s="417">
        <v>4.0500000000000007</v>
      </c>
      <c r="E4894" s="417">
        <v>10.62</v>
      </c>
      <c r="F4894" s="417">
        <v>14.67</v>
      </c>
    </row>
    <row r="4895" spans="1:6" ht="45">
      <c r="A4895" s="414">
        <v>103413</v>
      </c>
      <c r="B4895" s="415" t="s">
        <v>10455</v>
      </c>
      <c r="C4895" s="416" t="s">
        <v>5390</v>
      </c>
      <c r="D4895" s="417">
        <v>7.98</v>
      </c>
      <c r="E4895" s="417">
        <v>20.9</v>
      </c>
      <c r="F4895" s="417">
        <v>28.88</v>
      </c>
    </row>
    <row r="4896" spans="1:6" ht="45">
      <c r="A4896" s="414">
        <v>103414</v>
      </c>
      <c r="B4896" s="415" t="s">
        <v>10456</v>
      </c>
      <c r="C4896" s="416" t="s">
        <v>5390</v>
      </c>
      <c r="D4896" s="417">
        <v>11.43</v>
      </c>
      <c r="E4896" s="417">
        <v>29.83</v>
      </c>
      <c r="F4896" s="417">
        <v>41.26</v>
      </c>
    </row>
    <row r="4897" spans="1:6" ht="45">
      <c r="A4897" s="414">
        <v>103415</v>
      </c>
      <c r="B4897" s="415" t="s">
        <v>10457</v>
      </c>
      <c r="C4897" s="416" t="s">
        <v>5390</v>
      </c>
      <c r="D4897" s="417">
        <v>13.979999999999997</v>
      </c>
      <c r="E4897" s="417">
        <v>36.450000000000003</v>
      </c>
      <c r="F4897" s="417">
        <v>50.43</v>
      </c>
    </row>
    <row r="4898" spans="1:6" ht="45">
      <c r="A4898" s="414">
        <v>103416</v>
      </c>
      <c r="B4898" s="415" t="s">
        <v>10458</v>
      </c>
      <c r="C4898" s="416" t="s">
        <v>5390</v>
      </c>
      <c r="D4898" s="417">
        <v>20.350000000000001</v>
      </c>
      <c r="E4898" s="417">
        <v>53.01</v>
      </c>
      <c r="F4898" s="417">
        <v>73.36</v>
      </c>
    </row>
    <row r="4899" spans="1:6" ht="45">
      <c r="A4899" s="414">
        <v>103417</v>
      </c>
      <c r="B4899" s="415" t="s">
        <v>10459</v>
      </c>
      <c r="C4899" s="416" t="s">
        <v>5390</v>
      </c>
      <c r="D4899" s="417">
        <v>22.910000000000004</v>
      </c>
      <c r="E4899" s="417">
        <v>59.62</v>
      </c>
      <c r="F4899" s="417">
        <v>82.53</v>
      </c>
    </row>
    <row r="4900" spans="1:6" ht="45">
      <c r="A4900" s="414">
        <v>103418</v>
      </c>
      <c r="B4900" s="415" t="s">
        <v>10460</v>
      </c>
      <c r="C4900" s="416" t="s">
        <v>5390</v>
      </c>
      <c r="D4900" s="417">
        <v>25.47</v>
      </c>
      <c r="E4900" s="417">
        <v>66.23</v>
      </c>
      <c r="F4900" s="417">
        <v>91.7</v>
      </c>
    </row>
    <row r="4901" spans="1:6" ht="45">
      <c r="A4901" s="414">
        <v>103419</v>
      </c>
      <c r="B4901" s="415" t="s">
        <v>10461</v>
      </c>
      <c r="C4901" s="416" t="s">
        <v>5390</v>
      </c>
      <c r="D4901" s="417">
        <v>28.659999999999997</v>
      </c>
      <c r="E4901" s="417">
        <v>74.5</v>
      </c>
      <c r="F4901" s="417">
        <v>103.16</v>
      </c>
    </row>
    <row r="4902" spans="1:6" ht="45">
      <c r="A4902" s="414">
        <v>103420</v>
      </c>
      <c r="B4902" s="415" t="s">
        <v>10462</v>
      </c>
      <c r="C4902" s="416" t="s">
        <v>5390</v>
      </c>
      <c r="D4902" s="417">
        <v>31.86</v>
      </c>
      <c r="E4902" s="417">
        <v>82.76</v>
      </c>
      <c r="F4902" s="417">
        <v>114.62</v>
      </c>
    </row>
    <row r="4903" spans="1:6" ht="45">
      <c r="A4903" s="414">
        <v>103421</v>
      </c>
      <c r="B4903" s="415" t="s">
        <v>10463</v>
      </c>
      <c r="C4903" s="416" t="s">
        <v>5390</v>
      </c>
      <c r="D4903" s="417">
        <v>35.679999999999993</v>
      </c>
      <c r="E4903" s="417">
        <v>92.71</v>
      </c>
      <c r="F4903" s="417">
        <v>128.38999999999999</v>
      </c>
    </row>
    <row r="4904" spans="1:6" ht="45">
      <c r="A4904" s="414">
        <v>103422</v>
      </c>
      <c r="B4904" s="415" t="s">
        <v>10464</v>
      </c>
      <c r="C4904" s="416" t="s">
        <v>5390</v>
      </c>
      <c r="D4904" s="417">
        <v>40.13000000000001</v>
      </c>
      <c r="E4904" s="417">
        <v>104.3</v>
      </c>
      <c r="F4904" s="417">
        <v>144.43</v>
      </c>
    </row>
    <row r="4905" spans="1:6" ht="45">
      <c r="A4905" s="414">
        <v>103423</v>
      </c>
      <c r="B4905" s="415" t="s">
        <v>10465</v>
      </c>
      <c r="C4905" s="416" t="s">
        <v>5390</v>
      </c>
      <c r="D4905" s="417">
        <v>45.230000000000004</v>
      </c>
      <c r="E4905" s="417">
        <v>117.55</v>
      </c>
      <c r="F4905" s="417">
        <v>162.78</v>
      </c>
    </row>
    <row r="4906" spans="1:6" ht="45">
      <c r="A4906" s="414">
        <v>103424</v>
      </c>
      <c r="B4906" s="415" t="s">
        <v>10466</v>
      </c>
      <c r="C4906" s="416" t="s">
        <v>5390</v>
      </c>
      <c r="D4906" s="417">
        <v>50.97999999999999</v>
      </c>
      <c r="E4906" s="417">
        <v>132.43</v>
      </c>
      <c r="F4906" s="417">
        <v>183.41</v>
      </c>
    </row>
    <row r="4907" spans="1:6">
      <c r="A4907" s="409"/>
      <c r="B4907" s="413" t="s">
        <v>11587</v>
      </c>
      <c r="C4907" s="411"/>
      <c r="D4907" s="418"/>
      <c r="E4907" s="418"/>
      <c r="F4907" s="418"/>
    </row>
    <row r="4908" spans="1:6" ht="30">
      <c r="A4908" s="414">
        <v>103425</v>
      </c>
      <c r="B4908" s="415" t="s">
        <v>10467</v>
      </c>
      <c r="C4908" s="416" t="s">
        <v>5390</v>
      </c>
      <c r="D4908" s="417">
        <v>14.120000000000001</v>
      </c>
      <c r="E4908" s="417">
        <v>3.29</v>
      </c>
      <c r="F4908" s="417">
        <v>17.41</v>
      </c>
    </row>
    <row r="4909" spans="1:6" ht="30">
      <c r="A4909" s="414">
        <v>103426</v>
      </c>
      <c r="B4909" s="415" t="s">
        <v>10468</v>
      </c>
      <c r="C4909" s="416" t="s">
        <v>5390</v>
      </c>
      <c r="D4909" s="417">
        <v>15.86</v>
      </c>
      <c r="E4909" s="417">
        <v>5.29</v>
      </c>
      <c r="F4909" s="417">
        <v>21.15</v>
      </c>
    </row>
    <row r="4910" spans="1:6" ht="30">
      <c r="A4910" s="414">
        <v>103427</v>
      </c>
      <c r="B4910" s="415" t="s">
        <v>10469</v>
      </c>
      <c r="C4910" s="416" t="s">
        <v>5390</v>
      </c>
      <c r="D4910" s="417">
        <v>31.92</v>
      </c>
      <c r="E4910" s="417">
        <v>10.42</v>
      </c>
      <c r="F4910" s="417">
        <v>42.34</v>
      </c>
    </row>
    <row r="4911" spans="1:6" ht="30">
      <c r="A4911" s="414">
        <v>103428</v>
      </c>
      <c r="B4911" s="415" t="s">
        <v>10470</v>
      </c>
      <c r="C4911" s="416" t="s">
        <v>5390</v>
      </c>
      <c r="D4911" s="417">
        <v>242.24</v>
      </c>
      <c r="E4911" s="417">
        <v>33.07</v>
      </c>
      <c r="F4911" s="417">
        <v>275.31</v>
      </c>
    </row>
    <row r="4912" spans="1:6" ht="30">
      <c r="A4912" s="414">
        <v>103429</v>
      </c>
      <c r="B4912" s="415" t="s">
        <v>10471</v>
      </c>
      <c r="C4912" s="416" t="s">
        <v>5390</v>
      </c>
      <c r="D4912" s="417">
        <v>2927.32</v>
      </c>
      <c r="E4912" s="417">
        <v>66.180000000000007</v>
      </c>
      <c r="F4912" s="417">
        <v>2993.5</v>
      </c>
    </row>
    <row r="4913" spans="1:6" ht="30">
      <c r="A4913" s="414">
        <v>103430</v>
      </c>
      <c r="B4913" s="415" t="s">
        <v>10472</v>
      </c>
      <c r="C4913" s="416" t="s">
        <v>5390</v>
      </c>
      <c r="D4913" s="417">
        <v>31.75</v>
      </c>
      <c r="E4913" s="417">
        <v>5.28</v>
      </c>
      <c r="F4913" s="417">
        <v>37.03</v>
      </c>
    </row>
    <row r="4914" spans="1:6" ht="30">
      <c r="A4914" s="414">
        <v>103431</v>
      </c>
      <c r="B4914" s="415" t="s">
        <v>10473</v>
      </c>
      <c r="C4914" s="416" t="s">
        <v>5390</v>
      </c>
      <c r="D4914" s="417">
        <v>54.709999999999994</v>
      </c>
      <c r="E4914" s="417">
        <v>10.42</v>
      </c>
      <c r="F4914" s="417">
        <v>65.13</v>
      </c>
    </row>
    <row r="4915" spans="1:6" ht="30">
      <c r="A4915" s="414">
        <v>103432</v>
      </c>
      <c r="B4915" s="415" t="s">
        <v>10474</v>
      </c>
      <c r="C4915" s="416" t="s">
        <v>5390</v>
      </c>
      <c r="D4915" s="417">
        <v>1665.41</v>
      </c>
      <c r="E4915" s="417">
        <v>33.07</v>
      </c>
      <c r="F4915" s="417">
        <v>1698.48</v>
      </c>
    </row>
    <row r="4916" spans="1:6" ht="30">
      <c r="A4916" s="414">
        <v>103433</v>
      </c>
      <c r="B4916" s="415" t="s">
        <v>10475</v>
      </c>
      <c r="C4916" s="416" t="s">
        <v>5390</v>
      </c>
      <c r="D4916" s="417">
        <v>32.979999999999997</v>
      </c>
      <c r="E4916" s="417">
        <v>3.28</v>
      </c>
      <c r="F4916" s="417">
        <v>36.26</v>
      </c>
    </row>
    <row r="4917" spans="1:6" ht="30">
      <c r="A4917" s="414">
        <v>103434</v>
      </c>
      <c r="B4917" s="415" t="s">
        <v>10476</v>
      </c>
      <c r="C4917" s="416" t="s">
        <v>5390</v>
      </c>
      <c r="D4917" s="417">
        <v>45.019999999999996</v>
      </c>
      <c r="E4917" s="417">
        <v>5.28</v>
      </c>
      <c r="F4917" s="417">
        <v>50.3</v>
      </c>
    </row>
    <row r="4918" spans="1:6" ht="30">
      <c r="A4918" s="414">
        <v>103435</v>
      </c>
      <c r="B4918" s="415" t="s">
        <v>10477</v>
      </c>
      <c r="C4918" s="416" t="s">
        <v>5390</v>
      </c>
      <c r="D4918" s="417">
        <v>83.28</v>
      </c>
      <c r="E4918" s="417">
        <v>10.41</v>
      </c>
      <c r="F4918" s="417">
        <v>93.69</v>
      </c>
    </row>
    <row r="4919" spans="1:6" ht="45">
      <c r="A4919" s="414">
        <v>103436</v>
      </c>
      <c r="B4919" s="415" t="s">
        <v>10478</v>
      </c>
      <c r="C4919" s="416" t="s">
        <v>5390</v>
      </c>
      <c r="D4919" s="417">
        <v>2369.66</v>
      </c>
      <c r="E4919" s="417">
        <v>33.07</v>
      </c>
      <c r="F4919" s="417">
        <v>2402.73</v>
      </c>
    </row>
    <row r="4920" spans="1:6" ht="30">
      <c r="A4920" s="414">
        <v>103437</v>
      </c>
      <c r="B4920" s="415" t="s">
        <v>10479</v>
      </c>
      <c r="C4920" s="416" t="s">
        <v>5390</v>
      </c>
      <c r="D4920" s="417">
        <v>173.41000000000003</v>
      </c>
      <c r="E4920" s="417">
        <v>20.83</v>
      </c>
      <c r="F4920" s="417">
        <v>194.24</v>
      </c>
    </row>
    <row r="4921" spans="1:6" ht="30">
      <c r="A4921" s="414">
        <v>103438</v>
      </c>
      <c r="B4921" s="415" t="s">
        <v>10480</v>
      </c>
      <c r="C4921" s="416" t="s">
        <v>5390</v>
      </c>
      <c r="D4921" s="417">
        <v>173.41000000000003</v>
      </c>
      <c r="E4921" s="417">
        <v>20.83</v>
      </c>
      <c r="F4921" s="417">
        <v>194.24</v>
      </c>
    </row>
    <row r="4922" spans="1:6" ht="30">
      <c r="A4922" s="414">
        <v>103439</v>
      </c>
      <c r="B4922" s="415" t="s">
        <v>10481</v>
      </c>
      <c r="C4922" s="416" t="s">
        <v>5390</v>
      </c>
      <c r="D4922" s="417">
        <v>207.22000000000003</v>
      </c>
      <c r="E4922" s="417">
        <v>20.83</v>
      </c>
      <c r="F4922" s="417">
        <v>228.05</v>
      </c>
    </row>
    <row r="4923" spans="1:6" ht="30">
      <c r="A4923" s="414">
        <v>103440</v>
      </c>
      <c r="B4923" s="415" t="s">
        <v>10482</v>
      </c>
      <c r="C4923" s="416" t="s">
        <v>5390</v>
      </c>
      <c r="D4923" s="417">
        <v>375.62</v>
      </c>
      <c r="E4923" s="417">
        <v>66.180000000000007</v>
      </c>
      <c r="F4923" s="417">
        <v>441.8</v>
      </c>
    </row>
    <row r="4924" spans="1:6" ht="30">
      <c r="A4924" s="414">
        <v>103441</v>
      </c>
      <c r="B4924" s="415" t="s">
        <v>10483</v>
      </c>
      <c r="C4924" s="416" t="s">
        <v>5390</v>
      </c>
      <c r="D4924" s="417">
        <v>381.09999999999997</v>
      </c>
      <c r="E4924" s="417">
        <v>66.180000000000007</v>
      </c>
      <c r="F4924" s="417">
        <v>447.28</v>
      </c>
    </row>
    <row r="4925" spans="1:6" ht="30">
      <c r="A4925" s="414">
        <v>103442</v>
      </c>
      <c r="B4925" s="415" t="s">
        <v>10484</v>
      </c>
      <c r="C4925" s="416" t="s">
        <v>5390</v>
      </c>
      <c r="D4925" s="417">
        <v>513.25</v>
      </c>
      <c r="E4925" s="417">
        <v>66.180000000000007</v>
      </c>
      <c r="F4925" s="417">
        <v>579.42999999999995</v>
      </c>
    </row>
    <row r="4926" spans="1:6">
      <c r="A4926" s="409"/>
      <c r="B4926" s="413" t="s">
        <v>11588</v>
      </c>
      <c r="C4926" s="411"/>
      <c r="D4926" s="418"/>
      <c r="E4926" s="418"/>
      <c r="F4926" s="418"/>
    </row>
    <row r="4927" spans="1:6">
      <c r="A4927" s="409"/>
      <c r="B4927" s="413" t="s">
        <v>8062</v>
      </c>
      <c r="C4927" s="411"/>
      <c r="D4927" s="418"/>
      <c r="E4927" s="418"/>
      <c r="F4927" s="418"/>
    </row>
    <row r="4928" spans="1:6" ht="30">
      <c r="A4928" s="414">
        <v>90724</v>
      </c>
      <c r="B4928" s="415" t="s">
        <v>8063</v>
      </c>
      <c r="C4928" s="416" t="s">
        <v>5390</v>
      </c>
      <c r="D4928" s="417">
        <v>8.120000000000001</v>
      </c>
      <c r="E4928" s="417">
        <v>20.65</v>
      </c>
      <c r="F4928" s="417">
        <v>28.77</v>
      </c>
    </row>
    <row r="4929" spans="1:6" ht="30">
      <c r="A4929" s="414">
        <v>90725</v>
      </c>
      <c r="B4929" s="415" t="s">
        <v>8064</v>
      </c>
      <c r="C4929" s="416" t="s">
        <v>5390</v>
      </c>
      <c r="D4929" s="417">
        <v>10.11</v>
      </c>
      <c r="E4929" s="417">
        <v>25.25</v>
      </c>
      <c r="F4929" s="417">
        <v>35.36</v>
      </c>
    </row>
    <row r="4930" spans="1:6" ht="30">
      <c r="A4930" s="414">
        <v>90726</v>
      </c>
      <c r="B4930" s="415" t="s">
        <v>8065</v>
      </c>
      <c r="C4930" s="416" t="s">
        <v>5390</v>
      </c>
      <c r="D4930" s="417">
        <v>12.150000000000002</v>
      </c>
      <c r="E4930" s="417">
        <v>29.87</v>
      </c>
      <c r="F4930" s="417">
        <v>42.02</v>
      </c>
    </row>
    <row r="4931" spans="1:6" ht="30">
      <c r="A4931" s="414">
        <v>90727</v>
      </c>
      <c r="B4931" s="415" t="s">
        <v>8066</v>
      </c>
      <c r="C4931" s="416" t="s">
        <v>5390</v>
      </c>
      <c r="D4931" s="417">
        <v>14.100000000000001</v>
      </c>
      <c r="E4931" s="417">
        <v>34.51</v>
      </c>
      <c r="F4931" s="417">
        <v>48.61</v>
      </c>
    </row>
    <row r="4932" spans="1:6" ht="30">
      <c r="A4932" s="414">
        <v>90728</v>
      </c>
      <c r="B4932" s="415" t="s">
        <v>8067</v>
      </c>
      <c r="C4932" s="416" t="s">
        <v>5390</v>
      </c>
      <c r="D4932" s="417">
        <v>16.090000000000003</v>
      </c>
      <c r="E4932" s="417">
        <v>39.119999999999997</v>
      </c>
      <c r="F4932" s="417">
        <v>55.21</v>
      </c>
    </row>
    <row r="4933" spans="1:6" ht="30">
      <c r="A4933" s="414">
        <v>90729</v>
      </c>
      <c r="B4933" s="415" t="s">
        <v>8068</v>
      </c>
      <c r="C4933" s="416" t="s">
        <v>5390</v>
      </c>
      <c r="D4933" s="417">
        <v>18.079999999999998</v>
      </c>
      <c r="E4933" s="417">
        <v>43.72</v>
      </c>
      <c r="F4933" s="417">
        <v>61.8</v>
      </c>
    </row>
    <row r="4934" spans="1:6" ht="30">
      <c r="A4934" s="414">
        <v>90730</v>
      </c>
      <c r="B4934" s="415" t="s">
        <v>8069</v>
      </c>
      <c r="C4934" s="416" t="s">
        <v>5390</v>
      </c>
      <c r="D4934" s="417">
        <v>20.060000000000002</v>
      </c>
      <c r="E4934" s="417">
        <v>48.34</v>
      </c>
      <c r="F4934" s="417">
        <v>68.400000000000006</v>
      </c>
    </row>
    <row r="4935" spans="1:6" ht="30">
      <c r="A4935" s="414">
        <v>90731</v>
      </c>
      <c r="B4935" s="415" t="s">
        <v>8070</v>
      </c>
      <c r="C4935" s="416" t="s">
        <v>5390</v>
      </c>
      <c r="D4935" s="417">
        <v>22.019999999999996</v>
      </c>
      <c r="E4935" s="417">
        <v>52.97</v>
      </c>
      <c r="F4935" s="417">
        <v>74.989999999999995</v>
      </c>
    </row>
    <row r="4936" spans="1:6" ht="30">
      <c r="A4936" s="414">
        <v>90732</v>
      </c>
      <c r="B4936" s="415" t="s">
        <v>8071</v>
      </c>
      <c r="C4936" s="416" t="s">
        <v>5390</v>
      </c>
      <c r="D4936" s="417">
        <v>27.939999999999998</v>
      </c>
      <c r="E4936" s="417">
        <v>66.83</v>
      </c>
      <c r="F4936" s="417">
        <v>94.77</v>
      </c>
    </row>
    <row r="4937" spans="1:6" ht="30">
      <c r="A4937" s="414">
        <v>102265</v>
      </c>
      <c r="B4937" s="415" t="s">
        <v>8072</v>
      </c>
      <c r="C4937" s="416" t="s">
        <v>5390</v>
      </c>
      <c r="D4937" s="417">
        <v>35.840000000000003</v>
      </c>
      <c r="E4937" s="417">
        <v>85.31</v>
      </c>
      <c r="F4937" s="417">
        <v>121.15</v>
      </c>
    </row>
    <row r="4938" spans="1:6" ht="30">
      <c r="A4938" s="414">
        <v>102266</v>
      </c>
      <c r="B4938" s="415" t="s">
        <v>8073</v>
      </c>
      <c r="C4938" s="416" t="s">
        <v>5390</v>
      </c>
      <c r="D4938" s="417">
        <v>39.800000000000011</v>
      </c>
      <c r="E4938" s="417">
        <v>94.53</v>
      </c>
      <c r="F4938" s="417">
        <v>134.33000000000001</v>
      </c>
    </row>
    <row r="4939" spans="1:6" ht="30">
      <c r="A4939" s="414">
        <v>102267</v>
      </c>
      <c r="B4939" s="415" t="s">
        <v>8074</v>
      </c>
      <c r="C4939" s="416" t="s">
        <v>5390</v>
      </c>
      <c r="D4939" s="417">
        <v>45.759999999999991</v>
      </c>
      <c r="E4939" s="417">
        <v>108.41</v>
      </c>
      <c r="F4939" s="417">
        <v>154.16999999999999</v>
      </c>
    </row>
    <row r="4940" spans="1:6" ht="30">
      <c r="A4940" s="414">
        <v>102268</v>
      </c>
      <c r="B4940" s="415" t="s">
        <v>8075</v>
      </c>
      <c r="C4940" s="416" t="s">
        <v>5390</v>
      </c>
      <c r="D4940" s="417">
        <v>51.669999999999987</v>
      </c>
      <c r="E4940" s="417">
        <v>122.28</v>
      </c>
      <c r="F4940" s="417">
        <v>173.95</v>
      </c>
    </row>
    <row r="4941" spans="1:6" ht="30">
      <c r="A4941" s="414">
        <v>102269</v>
      </c>
      <c r="B4941" s="415" t="s">
        <v>8076</v>
      </c>
      <c r="C4941" s="416" t="s">
        <v>5390</v>
      </c>
      <c r="D4941" s="417">
        <v>63.539999999999992</v>
      </c>
      <c r="E4941" s="417">
        <v>149.97</v>
      </c>
      <c r="F4941" s="417">
        <v>213.51</v>
      </c>
    </row>
    <row r="4942" spans="1:6">
      <c r="A4942" s="409"/>
      <c r="B4942" s="413" t="s">
        <v>11589</v>
      </c>
      <c r="C4942" s="411"/>
      <c r="D4942" s="418"/>
      <c r="E4942" s="418"/>
      <c r="F4942" s="418"/>
    </row>
    <row r="4943" spans="1:6" ht="30">
      <c r="A4943" s="414">
        <v>98114</v>
      </c>
      <c r="B4943" s="415" t="s">
        <v>8077</v>
      </c>
      <c r="C4943" s="416" t="s">
        <v>5390</v>
      </c>
      <c r="D4943" s="417">
        <v>701.51</v>
      </c>
      <c r="E4943" s="417">
        <v>45.67</v>
      </c>
      <c r="F4943" s="417">
        <v>747.18</v>
      </c>
    </row>
    <row r="4944" spans="1:6" ht="30">
      <c r="A4944" s="414">
        <v>98115</v>
      </c>
      <c r="B4944" s="415" t="s">
        <v>13254</v>
      </c>
      <c r="C4944" s="416" t="s">
        <v>5390</v>
      </c>
      <c r="D4944" s="417">
        <v>51.249999999999993</v>
      </c>
      <c r="E4944" s="417">
        <v>54.35</v>
      </c>
      <c r="F4944" s="417">
        <v>105.6</v>
      </c>
    </row>
    <row r="4945" spans="1:6">
      <c r="A4945" s="409"/>
      <c r="B4945" s="413" t="s">
        <v>11590</v>
      </c>
      <c r="C4945" s="411"/>
      <c r="D4945" s="418"/>
      <c r="E4945" s="418"/>
      <c r="F4945" s="418"/>
    </row>
    <row r="4946" spans="1:6" ht="30">
      <c r="A4946" s="414">
        <v>97900</v>
      </c>
      <c r="B4946" s="415" t="s">
        <v>8078</v>
      </c>
      <c r="C4946" s="416" t="s">
        <v>5390</v>
      </c>
      <c r="D4946" s="417">
        <v>108.27</v>
      </c>
      <c r="E4946" s="417">
        <v>91.26</v>
      </c>
      <c r="F4946" s="417">
        <v>199.53</v>
      </c>
    </row>
    <row r="4947" spans="1:6" ht="30">
      <c r="A4947" s="414">
        <v>97901</v>
      </c>
      <c r="B4947" s="415" t="s">
        <v>8079</v>
      </c>
      <c r="C4947" s="416" t="s">
        <v>5390</v>
      </c>
      <c r="D4947" s="417">
        <v>169.31</v>
      </c>
      <c r="E4947" s="417">
        <v>143.87</v>
      </c>
      <c r="F4947" s="417">
        <v>313.18</v>
      </c>
    </row>
    <row r="4948" spans="1:6" ht="30">
      <c r="A4948" s="414">
        <v>97902</v>
      </c>
      <c r="B4948" s="415" t="s">
        <v>8080</v>
      </c>
      <c r="C4948" s="416" t="s">
        <v>5390</v>
      </c>
      <c r="D4948" s="417">
        <v>334.00999999999993</v>
      </c>
      <c r="E4948" s="417">
        <v>272.42</v>
      </c>
      <c r="F4948" s="417">
        <v>606.42999999999995</v>
      </c>
    </row>
    <row r="4949" spans="1:6" ht="30">
      <c r="A4949" s="414">
        <v>97903</v>
      </c>
      <c r="B4949" s="415" t="s">
        <v>8081</v>
      </c>
      <c r="C4949" s="416" t="s">
        <v>5390</v>
      </c>
      <c r="D4949" s="417">
        <v>462.20000000000005</v>
      </c>
      <c r="E4949" s="417">
        <v>379.52</v>
      </c>
      <c r="F4949" s="417">
        <v>841.72</v>
      </c>
    </row>
    <row r="4950" spans="1:6" ht="30">
      <c r="A4950" s="414">
        <v>97904</v>
      </c>
      <c r="B4950" s="415" t="s">
        <v>8082</v>
      </c>
      <c r="C4950" s="416" t="s">
        <v>5390</v>
      </c>
      <c r="D4950" s="417">
        <v>571.56999999999994</v>
      </c>
      <c r="E4950" s="417">
        <v>410.8</v>
      </c>
      <c r="F4950" s="417">
        <v>982.37</v>
      </c>
    </row>
    <row r="4951" spans="1:6" ht="30">
      <c r="A4951" s="414">
        <v>97905</v>
      </c>
      <c r="B4951" s="415" t="s">
        <v>8083</v>
      </c>
      <c r="C4951" s="416" t="s">
        <v>5390</v>
      </c>
      <c r="D4951" s="417">
        <v>131.47</v>
      </c>
      <c r="E4951" s="417">
        <v>117.43</v>
      </c>
      <c r="F4951" s="417">
        <v>248.9</v>
      </c>
    </row>
    <row r="4952" spans="1:6" ht="30">
      <c r="A4952" s="414">
        <v>97906</v>
      </c>
      <c r="B4952" s="415" t="s">
        <v>8084</v>
      </c>
      <c r="C4952" s="416" t="s">
        <v>5390</v>
      </c>
      <c r="D4952" s="417">
        <v>247.8</v>
      </c>
      <c r="E4952" s="417">
        <v>211.05</v>
      </c>
      <c r="F4952" s="417">
        <v>458.85</v>
      </c>
    </row>
    <row r="4953" spans="1:6" ht="30">
      <c r="A4953" s="414">
        <v>97907</v>
      </c>
      <c r="B4953" s="415" t="s">
        <v>8085</v>
      </c>
      <c r="C4953" s="416" t="s">
        <v>5390</v>
      </c>
      <c r="D4953" s="417">
        <v>352.21</v>
      </c>
      <c r="E4953" s="417">
        <v>301.19</v>
      </c>
      <c r="F4953" s="417">
        <v>653.4</v>
      </c>
    </row>
    <row r="4954" spans="1:6" ht="30">
      <c r="A4954" s="414">
        <v>97908</v>
      </c>
      <c r="B4954" s="415" t="s">
        <v>8086</v>
      </c>
      <c r="C4954" s="416" t="s">
        <v>5390</v>
      </c>
      <c r="D4954" s="417">
        <v>441.45</v>
      </c>
      <c r="E4954" s="417">
        <v>318.08999999999997</v>
      </c>
      <c r="F4954" s="417">
        <v>759.54</v>
      </c>
    </row>
    <row r="4955" spans="1:6" ht="30">
      <c r="A4955" s="414">
        <v>97895</v>
      </c>
      <c r="B4955" s="415" t="s">
        <v>8087</v>
      </c>
      <c r="C4955" s="416" t="s">
        <v>5390</v>
      </c>
      <c r="D4955" s="417">
        <v>127.22</v>
      </c>
      <c r="E4955" s="417">
        <v>2.85</v>
      </c>
      <c r="F4955" s="417">
        <v>130.07</v>
      </c>
    </row>
    <row r="4956" spans="1:6" ht="30">
      <c r="A4956" s="414">
        <v>97896</v>
      </c>
      <c r="B4956" s="415" t="s">
        <v>8088</v>
      </c>
      <c r="C4956" s="416" t="s">
        <v>5390</v>
      </c>
      <c r="D4956" s="417">
        <v>236.35999999999999</v>
      </c>
      <c r="E4956" s="417">
        <v>5.8</v>
      </c>
      <c r="F4956" s="417">
        <v>242.16</v>
      </c>
    </row>
    <row r="4957" spans="1:6" ht="30">
      <c r="A4957" s="414">
        <v>97897</v>
      </c>
      <c r="B4957" s="415" t="s">
        <v>8089</v>
      </c>
      <c r="C4957" s="416" t="s">
        <v>5390</v>
      </c>
      <c r="D4957" s="417">
        <v>306.19</v>
      </c>
      <c r="E4957" s="417">
        <v>10.82</v>
      </c>
      <c r="F4957" s="417">
        <v>317.01</v>
      </c>
    </row>
    <row r="4958" spans="1:6" ht="30">
      <c r="A4958" s="414">
        <v>97898</v>
      </c>
      <c r="B4958" s="415" t="s">
        <v>8090</v>
      </c>
      <c r="C4958" s="416" t="s">
        <v>5390</v>
      </c>
      <c r="D4958" s="417">
        <v>568.56999999999994</v>
      </c>
      <c r="E4958" s="417">
        <v>91.44</v>
      </c>
      <c r="F4958" s="417">
        <v>660.01</v>
      </c>
    </row>
    <row r="4959" spans="1:6">
      <c r="A4959" s="409"/>
      <c r="B4959" s="413" t="s">
        <v>8091</v>
      </c>
      <c r="C4959" s="411"/>
      <c r="D4959" s="418"/>
      <c r="E4959" s="418"/>
      <c r="F4959" s="418"/>
    </row>
    <row r="4960" spans="1:6" ht="30">
      <c r="A4960" s="414">
        <v>89482</v>
      </c>
      <c r="B4960" s="415" t="s">
        <v>13197</v>
      </c>
      <c r="C4960" s="416" t="s">
        <v>5390</v>
      </c>
      <c r="D4960" s="417">
        <v>33.020000000000003</v>
      </c>
      <c r="E4960" s="417">
        <v>9.44</v>
      </c>
      <c r="F4960" s="417">
        <v>42.46</v>
      </c>
    </row>
    <row r="4961" spans="1:6" ht="30">
      <c r="A4961" s="414">
        <v>89707</v>
      </c>
      <c r="B4961" s="415" t="s">
        <v>13200</v>
      </c>
      <c r="C4961" s="416" t="s">
        <v>5390</v>
      </c>
      <c r="D4961" s="417">
        <v>35.659999999999997</v>
      </c>
      <c r="E4961" s="417">
        <v>17.3</v>
      </c>
      <c r="F4961" s="417">
        <v>52.96</v>
      </c>
    </row>
    <row r="4962" spans="1:6" ht="45">
      <c r="A4962" s="455">
        <v>104328</v>
      </c>
      <c r="B4962" s="456" t="s">
        <v>13206</v>
      </c>
      <c r="C4962" s="457" t="s">
        <v>5390</v>
      </c>
      <c r="D4962" s="458">
        <v>56.820000000000007</v>
      </c>
      <c r="E4962" s="458">
        <v>18.36</v>
      </c>
      <c r="F4962" s="458">
        <v>75.180000000000007</v>
      </c>
    </row>
    <row r="4963" spans="1:6" ht="45">
      <c r="A4963" s="455">
        <v>104329</v>
      </c>
      <c r="B4963" s="456" t="s">
        <v>13207</v>
      </c>
      <c r="C4963" s="457" t="s">
        <v>5390</v>
      </c>
      <c r="D4963" s="458">
        <v>66</v>
      </c>
      <c r="E4963" s="458">
        <v>18.36</v>
      </c>
      <c r="F4963" s="458">
        <v>84.36</v>
      </c>
    </row>
    <row r="4964" spans="1:6" ht="30">
      <c r="A4964" s="414">
        <v>89491</v>
      </c>
      <c r="B4964" s="415" t="s">
        <v>13198</v>
      </c>
      <c r="C4964" s="416" t="s">
        <v>5390</v>
      </c>
      <c r="D4964" s="417">
        <v>90.6</v>
      </c>
      <c r="E4964" s="417">
        <v>14.62</v>
      </c>
      <c r="F4964" s="417">
        <v>105.22</v>
      </c>
    </row>
    <row r="4965" spans="1:6" ht="30">
      <c r="A4965" s="414">
        <v>89708</v>
      </c>
      <c r="B4965" s="415" t="s">
        <v>13201</v>
      </c>
      <c r="C4965" s="416" t="s">
        <v>5390</v>
      </c>
      <c r="D4965" s="417">
        <v>89.4</v>
      </c>
      <c r="E4965" s="417">
        <v>20.72</v>
      </c>
      <c r="F4965" s="417">
        <v>110.12</v>
      </c>
    </row>
    <row r="4966" spans="1:6">
      <c r="A4966" s="409"/>
      <c r="B4966" s="413" t="s">
        <v>8092</v>
      </c>
      <c r="C4966" s="411"/>
      <c r="D4966" s="418"/>
      <c r="E4966" s="418"/>
      <c r="F4966" s="418"/>
    </row>
    <row r="4967" spans="1:6" ht="30">
      <c r="A4967" s="414">
        <v>89495</v>
      </c>
      <c r="B4967" s="415" t="s">
        <v>13199</v>
      </c>
      <c r="C4967" s="416" t="s">
        <v>5390</v>
      </c>
      <c r="D4967" s="417">
        <v>14.62</v>
      </c>
      <c r="E4967" s="417">
        <v>4.8499999999999996</v>
      </c>
      <c r="F4967" s="417">
        <v>19.47</v>
      </c>
    </row>
    <row r="4968" spans="1:6" ht="30">
      <c r="A4968" s="414">
        <v>89709</v>
      </c>
      <c r="B4968" s="415" t="s">
        <v>13202</v>
      </c>
      <c r="C4968" s="416" t="s">
        <v>5390</v>
      </c>
      <c r="D4968" s="417">
        <v>15.430000000000001</v>
      </c>
      <c r="E4968" s="417">
        <v>7.17</v>
      </c>
      <c r="F4968" s="417">
        <v>22.6</v>
      </c>
    </row>
    <row r="4969" spans="1:6" ht="30">
      <c r="A4969" s="455">
        <v>104327</v>
      </c>
      <c r="B4969" s="456" t="s">
        <v>13205</v>
      </c>
      <c r="C4969" s="457" t="s">
        <v>5390</v>
      </c>
      <c r="D4969" s="458">
        <v>13.51</v>
      </c>
      <c r="E4969" s="458">
        <v>7.17</v>
      </c>
      <c r="F4969" s="458">
        <v>20.68</v>
      </c>
    </row>
    <row r="4970" spans="1:6" ht="30">
      <c r="A4970" s="414">
        <v>89710</v>
      </c>
      <c r="B4970" s="415" t="s">
        <v>13203</v>
      </c>
      <c r="C4970" s="416" t="s">
        <v>5390</v>
      </c>
      <c r="D4970" s="417">
        <v>12.860000000000001</v>
      </c>
      <c r="E4970" s="417">
        <v>7.17</v>
      </c>
      <c r="F4970" s="417">
        <v>20.03</v>
      </c>
    </row>
    <row r="4971" spans="1:6" ht="30">
      <c r="A4971" s="414">
        <v>104326</v>
      </c>
      <c r="B4971" s="415" t="s">
        <v>13204</v>
      </c>
      <c r="C4971" s="416" t="s">
        <v>5390</v>
      </c>
      <c r="D4971" s="417">
        <v>14.450000000000001</v>
      </c>
      <c r="E4971" s="417">
        <v>7.17</v>
      </c>
      <c r="F4971" s="417">
        <v>21.62</v>
      </c>
    </row>
    <row r="4972" spans="1:6">
      <c r="A4972" s="409"/>
      <c r="B4972" s="413" t="s">
        <v>8093</v>
      </c>
      <c r="C4972" s="411"/>
      <c r="D4972" s="418"/>
      <c r="E4972" s="418"/>
      <c r="F4972" s="418"/>
    </row>
    <row r="4973" spans="1:6" ht="30">
      <c r="A4973" s="414">
        <v>98102</v>
      </c>
      <c r="B4973" s="415" t="s">
        <v>8094</v>
      </c>
      <c r="C4973" s="416" t="s">
        <v>5390</v>
      </c>
      <c r="D4973" s="417">
        <v>120.7</v>
      </c>
      <c r="E4973" s="417">
        <v>4.75</v>
      </c>
      <c r="F4973" s="417">
        <v>125.45</v>
      </c>
    </row>
    <row r="4974" spans="1:6" ht="45">
      <c r="A4974" s="414">
        <v>98104</v>
      </c>
      <c r="B4974" s="415" t="s">
        <v>8095</v>
      </c>
      <c r="C4974" s="416" t="s">
        <v>5390</v>
      </c>
      <c r="D4974" s="417">
        <v>214.03000000000003</v>
      </c>
      <c r="E4974" s="417">
        <v>181.95</v>
      </c>
      <c r="F4974" s="417">
        <v>395.98</v>
      </c>
    </row>
    <row r="4975" spans="1:6" ht="45">
      <c r="A4975" s="414">
        <v>98105</v>
      </c>
      <c r="B4975" s="415" t="s">
        <v>8096</v>
      </c>
      <c r="C4975" s="416" t="s">
        <v>5390</v>
      </c>
      <c r="D4975" s="417">
        <v>368.23</v>
      </c>
      <c r="E4975" s="417">
        <v>320.61</v>
      </c>
      <c r="F4975" s="417">
        <v>688.84</v>
      </c>
    </row>
    <row r="4976" spans="1:6" ht="45">
      <c r="A4976" s="414">
        <v>98106</v>
      </c>
      <c r="B4976" s="415" t="s">
        <v>8097</v>
      </c>
      <c r="C4976" s="416" t="s">
        <v>5390</v>
      </c>
      <c r="D4976" s="417">
        <v>610.24</v>
      </c>
      <c r="E4976" s="417">
        <v>525.79999999999995</v>
      </c>
      <c r="F4976" s="417">
        <v>1136.04</v>
      </c>
    </row>
    <row r="4977" spans="1:6" ht="30">
      <c r="A4977" s="414">
        <v>98107</v>
      </c>
      <c r="B4977" s="415" t="s">
        <v>8098</v>
      </c>
      <c r="C4977" s="416" t="s">
        <v>5390</v>
      </c>
      <c r="D4977" s="417">
        <v>147.40999999999997</v>
      </c>
      <c r="E4977" s="417">
        <v>134.24</v>
      </c>
      <c r="F4977" s="417">
        <v>281.64999999999998</v>
      </c>
    </row>
    <row r="4978" spans="1:6" ht="30">
      <c r="A4978" s="414">
        <v>98108</v>
      </c>
      <c r="B4978" s="415" t="s">
        <v>8099</v>
      </c>
      <c r="C4978" s="416" t="s">
        <v>5390</v>
      </c>
      <c r="D4978" s="417">
        <v>260.60000000000002</v>
      </c>
      <c r="E4978" s="417">
        <v>243.69</v>
      </c>
      <c r="F4978" s="417">
        <v>504.29</v>
      </c>
    </row>
    <row r="4979" spans="1:6" ht="45">
      <c r="A4979" s="414">
        <v>98109</v>
      </c>
      <c r="B4979" s="415" t="s">
        <v>8100</v>
      </c>
      <c r="C4979" s="416" t="s">
        <v>5390</v>
      </c>
      <c r="D4979" s="417">
        <v>423.59</v>
      </c>
      <c r="E4979" s="417">
        <v>392.92</v>
      </c>
      <c r="F4979" s="417">
        <v>816.51</v>
      </c>
    </row>
    <row r="4980" spans="1:6" ht="30">
      <c r="A4980" s="414">
        <v>98110</v>
      </c>
      <c r="B4980" s="415" t="s">
        <v>8101</v>
      </c>
      <c r="C4980" s="416" t="s">
        <v>5390</v>
      </c>
      <c r="D4980" s="417">
        <v>383.19</v>
      </c>
      <c r="E4980" s="417">
        <v>12.34</v>
      </c>
      <c r="F4980" s="417">
        <v>395.53</v>
      </c>
    </row>
    <row r="4981" spans="1:6">
      <c r="A4981" s="409"/>
      <c r="B4981" s="413" t="s">
        <v>11591</v>
      </c>
      <c r="C4981" s="411"/>
      <c r="D4981" s="418"/>
      <c r="E4981" s="418"/>
      <c r="F4981" s="418"/>
    </row>
    <row r="4982" spans="1:6" ht="30">
      <c r="A4982" s="414">
        <v>101803</v>
      </c>
      <c r="B4982" s="415" t="s">
        <v>8102</v>
      </c>
      <c r="C4982" s="416" t="s">
        <v>5390</v>
      </c>
      <c r="D4982" s="417">
        <v>636.58000000000004</v>
      </c>
      <c r="E4982" s="417">
        <v>454.9</v>
      </c>
      <c r="F4982" s="417">
        <v>1091.48</v>
      </c>
    </row>
    <row r="4983" spans="1:6" ht="30">
      <c r="A4983" s="414">
        <v>101804</v>
      </c>
      <c r="B4983" s="415" t="s">
        <v>8103</v>
      </c>
      <c r="C4983" s="416" t="s">
        <v>5390</v>
      </c>
      <c r="D4983" s="417">
        <v>827.8</v>
      </c>
      <c r="E4983" s="417">
        <v>535.29999999999995</v>
      </c>
      <c r="F4983" s="417">
        <v>1363.1</v>
      </c>
    </row>
    <row r="4984" spans="1:6" ht="30">
      <c r="A4984" s="414">
        <v>101805</v>
      </c>
      <c r="B4984" s="415" t="s">
        <v>8104</v>
      </c>
      <c r="C4984" s="416" t="s">
        <v>5390</v>
      </c>
      <c r="D4984" s="417">
        <v>1054.8200000000002</v>
      </c>
      <c r="E4984" s="417">
        <v>682.42</v>
      </c>
      <c r="F4984" s="417">
        <v>1737.24</v>
      </c>
    </row>
    <row r="4985" spans="1:6">
      <c r="A4985" s="409"/>
      <c r="B4985" s="413" t="s">
        <v>8105</v>
      </c>
      <c r="C4985" s="411"/>
      <c r="D4985" s="418"/>
      <c r="E4985" s="418"/>
      <c r="F4985" s="418"/>
    </row>
    <row r="4986" spans="1:6" ht="30">
      <c r="A4986" s="414">
        <v>101802</v>
      </c>
      <c r="B4986" s="415" t="s">
        <v>8106</v>
      </c>
      <c r="C4986" s="416" t="s">
        <v>5390</v>
      </c>
      <c r="D4986" s="417">
        <v>1039.5100000000002</v>
      </c>
      <c r="E4986" s="417">
        <v>651.91999999999996</v>
      </c>
      <c r="F4986" s="417">
        <v>1691.43</v>
      </c>
    </row>
    <row r="4987" spans="1:6">
      <c r="A4987" s="409"/>
      <c r="B4987" s="413" t="s">
        <v>11592</v>
      </c>
      <c r="C4987" s="411"/>
      <c r="D4987" s="418"/>
      <c r="E4987" s="418"/>
      <c r="F4987" s="418"/>
    </row>
    <row r="4988" spans="1:6" ht="30">
      <c r="A4988" s="414">
        <v>97974</v>
      </c>
      <c r="B4988" s="415" t="s">
        <v>11871</v>
      </c>
      <c r="C4988" s="416" t="s">
        <v>5390</v>
      </c>
      <c r="D4988" s="417">
        <v>328.97999999999996</v>
      </c>
      <c r="E4988" s="417">
        <v>91.55</v>
      </c>
      <c r="F4988" s="417">
        <v>420.53</v>
      </c>
    </row>
    <row r="4989" spans="1:6" ht="30">
      <c r="A4989" s="414">
        <v>97975</v>
      </c>
      <c r="B4989" s="415" t="s">
        <v>11872</v>
      </c>
      <c r="C4989" s="416" t="s">
        <v>5390</v>
      </c>
      <c r="D4989" s="417">
        <v>430.3</v>
      </c>
      <c r="E4989" s="417">
        <v>101.42</v>
      </c>
      <c r="F4989" s="417">
        <v>531.72</v>
      </c>
    </row>
    <row r="4990" spans="1:6" ht="45">
      <c r="A4990" s="414">
        <v>97976</v>
      </c>
      <c r="B4990" s="415" t="s">
        <v>11873</v>
      </c>
      <c r="C4990" s="416" t="s">
        <v>5390</v>
      </c>
      <c r="D4990" s="417">
        <v>744.19</v>
      </c>
      <c r="E4990" s="417">
        <v>439.96</v>
      </c>
      <c r="F4990" s="417">
        <v>1184.1500000000001</v>
      </c>
    </row>
    <row r="4991" spans="1:6" ht="45">
      <c r="A4991" s="414">
        <v>97977</v>
      </c>
      <c r="B4991" s="415" t="s">
        <v>11874</v>
      </c>
      <c r="C4991" s="416" t="s">
        <v>5390</v>
      </c>
      <c r="D4991" s="417">
        <v>1055.1799999999998</v>
      </c>
      <c r="E4991" s="417">
        <v>646.36</v>
      </c>
      <c r="F4991" s="417">
        <v>1701.54</v>
      </c>
    </row>
    <row r="4992" spans="1:6">
      <c r="A4992" s="409"/>
      <c r="B4992" s="413" t="s">
        <v>11593</v>
      </c>
      <c r="C4992" s="411"/>
      <c r="D4992" s="418"/>
      <c r="E4992" s="418"/>
      <c r="F4992" s="418"/>
    </row>
    <row r="4993" spans="1:6" ht="30">
      <c r="A4993" s="414">
        <v>98050</v>
      </c>
      <c r="B4993" s="415" t="s">
        <v>8107</v>
      </c>
      <c r="C4993" s="416" t="s">
        <v>5421</v>
      </c>
      <c r="D4993" s="417">
        <v>197.35</v>
      </c>
      <c r="E4993" s="417">
        <v>17.489999999999998</v>
      </c>
      <c r="F4993" s="417">
        <v>214.84</v>
      </c>
    </row>
    <row r="4994" spans="1:6" ht="30">
      <c r="A4994" s="414">
        <v>98051</v>
      </c>
      <c r="B4994" s="415" t="s">
        <v>8108</v>
      </c>
      <c r="C4994" s="416" t="s">
        <v>5421</v>
      </c>
      <c r="D4994" s="417">
        <v>612.66</v>
      </c>
      <c r="E4994" s="417">
        <v>411.26</v>
      </c>
      <c r="F4994" s="417">
        <v>1023.92</v>
      </c>
    </row>
    <row r="4995" spans="1:6">
      <c r="A4995" s="409"/>
      <c r="B4995" s="413" t="s">
        <v>11594</v>
      </c>
      <c r="C4995" s="411"/>
      <c r="D4995" s="418"/>
      <c r="E4995" s="418"/>
      <c r="F4995" s="418"/>
    </row>
    <row r="4996" spans="1:6" ht="45">
      <c r="A4996" s="414">
        <v>97994</v>
      </c>
      <c r="B4996" s="415" t="s">
        <v>11879</v>
      </c>
      <c r="C4996" s="416" t="s">
        <v>5390</v>
      </c>
      <c r="D4996" s="417">
        <v>1658.06</v>
      </c>
      <c r="E4996" s="417">
        <v>965.35</v>
      </c>
      <c r="F4996" s="417">
        <v>2623.41</v>
      </c>
    </row>
    <row r="4997" spans="1:6" ht="45">
      <c r="A4997" s="414">
        <v>97996</v>
      </c>
      <c r="B4997" s="415" t="s">
        <v>11880</v>
      </c>
      <c r="C4997" s="416" t="s">
        <v>5390</v>
      </c>
      <c r="D4997" s="417">
        <v>2104.41</v>
      </c>
      <c r="E4997" s="417">
        <v>1210.28</v>
      </c>
      <c r="F4997" s="417">
        <v>3314.69</v>
      </c>
    </row>
    <row r="4998" spans="1:6" ht="45">
      <c r="A4998" s="414">
        <v>98002</v>
      </c>
      <c r="B4998" s="415" t="s">
        <v>11881</v>
      </c>
      <c r="C4998" s="416" t="s">
        <v>5390</v>
      </c>
      <c r="D4998" s="417">
        <v>3480.15</v>
      </c>
      <c r="E4998" s="417">
        <v>1945.1</v>
      </c>
      <c r="F4998" s="417">
        <v>5425.25</v>
      </c>
    </row>
    <row r="4999" spans="1:6" ht="45">
      <c r="A4999" s="414">
        <v>98006</v>
      </c>
      <c r="B4999" s="415" t="s">
        <v>11882</v>
      </c>
      <c r="C4999" s="416" t="s">
        <v>5390</v>
      </c>
      <c r="D4999" s="417">
        <v>4382.08</v>
      </c>
      <c r="E4999" s="417">
        <v>2435</v>
      </c>
      <c r="F4999" s="417">
        <v>6817.08</v>
      </c>
    </row>
    <row r="5000" spans="1:6" ht="45">
      <c r="A5000" s="414">
        <v>98008</v>
      </c>
      <c r="B5000" s="415" t="s">
        <v>11883</v>
      </c>
      <c r="C5000" s="416" t="s">
        <v>5390</v>
      </c>
      <c r="D5000" s="417">
        <v>2638.6099999999997</v>
      </c>
      <c r="E5000" s="417">
        <v>1448.28</v>
      </c>
      <c r="F5000" s="417">
        <v>4086.89</v>
      </c>
    </row>
    <row r="5001" spans="1:6" ht="45">
      <c r="A5001" s="414">
        <v>98010</v>
      </c>
      <c r="B5001" s="415" t="s">
        <v>11884</v>
      </c>
      <c r="C5001" s="416" t="s">
        <v>5390</v>
      </c>
      <c r="D5001" s="417">
        <v>3246.08</v>
      </c>
      <c r="E5001" s="417">
        <v>1737.53</v>
      </c>
      <c r="F5001" s="417">
        <v>4983.6099999999997</v>
      </c>
    </row>
    <row r="5002" spans="1:6" ht="45">
      <c r="A5002" s="414">
        <v>98012</v>
      </c>
      <c r="B5002" s="415" t="s">
        <v>11885</v>
      </c>
      <c r="C5002" s="416" t="s">
        <v>5390</v>
      </c>
      <c r="D5002" s="417">
        <v>3824.3799999999997</v>
      </c>
      <c r="E5002" s="417">
        <v>2026.85</v>
      </c>
      <c r="F5002" s="417">
        <v>5851.23</v>
      </c>
    </row>
    <row r="5003" spans="1:6" ht="45">
      <c r="A5003" s="414">
        <v>98014</v>
      </c>
      <c r="B5003" s="415" t="s">
        <v>11886</v>
      </c>
      <c r="C5003" s="416" t="s">
        <v>5390</v>
      </c>
      <c r="D5003" s="417">
        <v>4402.6399999999994</v>
      </c>
      <c r="E5003" s="417">
        <v>2316.09</v>
      </c>
      <c r="F5003" s="417">
        <v>6718.73</v>
      </c>
    </row>
    <row r="5004" spans="1:6" ht="45">
      <c r="A5004" s="414">
        <v>98016</v>
      </c>
      <c r="B5004" s="415" t="s">
        <v>11887</v>
      </c>
      <c r="C5004" s="416" t="s">
        <v>5390</v>
      </c>
      <c r="D5004" s="417">
        <v>4981</v>
      </c>
      <c r="E5004" s="417">
        <v>2605.39</v>
      </c>
      <c r="F5004" s="417">
        <v>7586.39</v>
      </c>
    </row>
    <row r="5005" spans="1:6" ht="45">
      <c r="A5005" s="414">
        <v>98018</v>
      </c>
      <c r="B5005" s="415" t="s">
        <v>11888</v>
      </c>
      <c r="C5005" s="416" t="s">
        <v>5390</v>
      </c>
      <c r="D5005" s="417">
        <v>5559.2100000000009</v>
      </c>
      <c r="E5005" s="417">
        <v>2894.72</v>
      </c>
      <c r="F5005" s="417">
        <v>8453.93</v>
      </c>
    </row>
    <row r="5006" spans="1:6" ht="45">
      <c r="A5006" s="414">
        <v>98020</v>
      </c>
      <c r="B5006" s="415" t="s">
        <v>11889</v>
      </c>
      <c r="C5006" s="416" t="s">
        <v>5390</v>
      </c>
      <c r="D5006" s="417">
        <v>3929.55</v>
      </c>
      <c r="E5006" s="417">
        <v>2075.17</v>
      </c>
      <c r="F5006" s="417">
        <v>6004.72</v>
      </c>
    </row>
    <row r="5007" spans="1:6" ht="45">
      <c r="A5007" s="414">
        <v>98022</v>
      </c>
      <c r="B5007" s="415" t="s">
        <v>11890</v>
      </c>
      <c r="C5007" s="416" t="s">
        <v>5390</v>
      </c>
      <c r="D5007" s="417">
        <v>4622.63</v>
      </c>
      <c r="E5007" s="417">
        <v>2408.5100000000002</v>
      </c>
      <c r="F5007" s="417">
        <v>7031.14</v>
      </c>
    </row>
    <row r="5008" spans="1:6" ht="45">
      <c r="A5008" s="414">
        <v>98024</v>
      </c>
      <c r="B5008" s="415" t="s">
        <v>11891</v>
      </c>
      <c r="C5008" s="416" t="s">
        <v>5390</v>
      </c>
      <c r="D5008" s="417">
        <v>5380.0999999999995</v>
      </c>
      <c r="E5008" s="417">
        <v>2742.01</v>
      </c>
      <c r="F5008" s="417">
        <v>8122.11</v>
      </c>
    </row>
    <row r="5009" spans="1:6" ht="45">
      <c r="A5009" s="414">
        <v>98026</v>
      </c>
      <c r="B5009" s="415" t="s">
        <v>11892</v>
      </c>
      <c r="C5009" s="416" t="s">
        <v>5390</v>
      </c>
      <c r="D5009" s="417">
        <v>6081.26</v>
      </c>
      <c r="E5009" s="417">
        <v>3075.44</v>
      </c>
      <c r="F5009" s="417">
        <v>9156.7000000000007</v>
      </c>
    </row>
    <row r="5010" spans="1:6" ht="45">
      <c r="A5010" s="414">
        <v>98028</v>
      </c>
      <c r="B5010" s="415" t="s">
        <v>11893</v>
      </c>
      <c r="C5010" s="416" t="s">
        <v>5390</v>
      </c>
      <c r="D5010" s="417">
        <v>6782.46</v>
      </c>
      <c r="E5010" s="417">
        <v>3408.88</v>
      </c>
      <c r="F5010" s="417">
        <v>10191.34</v>
      </c>
    </row>
    <row r="5011" spans="1:6" ht="45">
      <c r="A5011" s="414">
        <v>98030</v>
      </c>
      <c r="B5011" s="415" t="s">
        <v>11894</v>
      </c>
      <c r="C5011" s="416" t="s">
        <v>5390</v>
      </c>
      <c r="D5011" s="417">
        <v>5563.15</v>
      </c>
      <c r="E5011" s="417">
        <v>2717.16</v>
      </c>
      <c r="F5011" s="417">
        <v>8280.31</v>
      </c>
    </row>
    <row r="5012" spans="1:6" ht="45">
      <c r="A5012" s="414">
        <v>98032</v>
      </c>
      <c r="B5012" s="415" t="s">
        <v>11895</v>
      </c>
      <c r="C5012" s="416" t="s">
        <v>5390</v>
      </c>
      <c r="D5012" s="417">
        <v>6422.66</v>
      </c>
      <c r="E5012" s="417">
        <v>3095.72</v>
      </c>
      <c r="F5012" s="417">
        <v>9518.3799999999992</v>
      </c>
    </row>
    <row r="5013" spans="1:6" ht="45">
      <c r="A5013" s="414">
        <v>98034</v>
      </c>
      <c r="B5013" s="415" t="s">
        <v>11896</v>
      </c>
      <c r="C5013" s="416" t="s">
        <v>5390</v>
      </c>
      <c r="D5013" s="417">
        <v>7282.27</v>
      </c>
      <c r="E5013" s="417">
        <v>3474.23</v>
      </c>
      <c r="F5013" s="417">
        <v>10756.5</v>
      </c>
    </row>
    <row r="5014" spans="1:6" ht="45">
      <c r="A5014" s="414">
        <v>98036</v>
      </c>
      <c r="B5014" s="415" t="s">
        <v>11897</v>
      </c>
      <c r="C5014" s="416" t="s">
        <v>5390</v>
      </c>
      <c r="D5014" s="417">
        <v>8141.7999999999993</v>
      </c>
      <c r="E5014" s="417">
        <v>3852.77</v>
      </c>
      <c r="F5014" s="417">
        <v>11994.57</v>
      </c>
    </row>
    <row r="5015" spans="1:6" ht="45">
      <c r="A5015" s="414">
        <v>98038</v>
      </c>
      <c r="B5015" s="415" t="s">
        <v>11898</v>
      </c>
      <c r="C5015" s="416" t="s">
        <v>5390</v>
      </c>
      <c r="D5015" s="417">
        <v>7454.1200000000008</v>
      </c>
      <c r="E5015" s="417">
        <v>3519.31</v>
      </c>
      <c r="F5015" s="417">
        <v>10973.43</v>
      </c>
    </row>
    <row r="5016" spans="1:6" ht="45">
      <c r="A5016" s="414">
        <v>98040</v>
      </c>
      <c r="B5016" s="415" t="s">
        <v>11899</v>
      </c>
      <c r="C5016" s="416" t="s">
        <v>5390</v>
      </c>
      <c r="D5016" s="417">
        <v>8449.99</v>
      </c>
      <c r="E5016" s="417">
        <v>3942.27</v>
      </c>
      <c r="F5016" s="417">
        <v>12392.26</v>
      </c>
    </row>
    <row r="5017" spans="1:6" ht="45">
      <c r="A5017" s="414">
        <v>98042</v>
      </c>
      <c r="B5017" s="415" t="s">
        <v>11900</v>
      </c>
      <c r="C5017" s="416" t="s">
        <v>5390</v>
      </c>
      <c r="D5017" s="417">
        <v>9445.7999999999993</v>
      </c>
      <c r="E5017" s="417">
        <v>4365.3100000000004</v>
      </c>
      <c r="F5017" s="417">
        <v>13811.11</v>
      </c>
    </row>
    <row r="5018" spans="1:6" ht="45">
      <c r="A5018" s="414">
        <v>98044</v>
      </c>
      <c r="B5018" s="415" t="s">
        <v>11901</v>
      </c>
      <c r="C5018" s="416" t="s">
        <v>5390</v>
      </c>
      <c r="D5018" s="417">
        <v>9617.75</v>
      </c>
      <c r="E5018" s="417">
        <v>4410.3900000000003</v>
      </c>
      <c r="F5018" s="417">
        <v>14028.14</v>
      </c>
    </row>
    <row r="5019" spans="1:6" ht="45">
      <c r="A5019" s="414">
        <v>98046</v>
      </c>
      <c r="B5019" s="415" t="s">
        <v>11902</v>
      </c>
      <c r="C5019" s="416" t="s">
        <v>5390</v>
      </c>
      <c r="D5019" s="417">
        <v>10749.83</v>
      </c>
      <c r="E5019" s="417">
        <v>4877.7299999999996</v>
      </c>
      <c r="F5019" s="417">
        <v>15627.56</v>
      </c>
    </row>
    <row r="5020" spans="1:6" ht="45">
      <c r="A5020" s="414">
        <v>98048</v>
      </c>
      <c r="B5020" s="415" t="s">
        <v>11903</v>
      </c>
      <c r="C5020" s="416" t="s">
        <v>5390</v>
      </c>
      <c r="D5020" s="417">
        <v>12053.809999999998</v>
      </c>
      <c r="E5020" s="417">
        <v>5390.29</v>
      </c>
      <c r="F5020" s="417">
        <v>17444.099999999999</v>
      </c>
    </row>
    <row r="5021" spans="1:6" ht="45">
      <c r="A5021" s="414">
        <v>98406</v>
      </c>
      <c r="B5021" s="415" t="s">
        <v>11905</v>
      </c>
      <c r="C5021" s="416" t="s">
        <v>5390</v>
      </c>
      <c r="D5021" s="417">
        <v>3931.05</v>
      </c>
      <c r="E5021" s="417">
        <v>2190.04</v>
      </c>
      <c r="F5021" s="417">
        <v>6121.09</v>
      </c>
    </row>
    <row r="5022" spans="1:6" ht="45">
      <c r="A5022" s="414">
        <v>98407</v>
      </c>
      <c r="B5022" s="415" t="s">
        <v>11906</v>
      </c>
      <c r="C5022" s="416" t="s">
        <v>5390</v>
      </c>
      <c r="D5022" s="417">
        <v>2550.6999999999998</v>
      </c>
      <c r="E5022" s="417">
        <v>1455.22</v>
      </c>
      <c r="F5022" s="417">
        <v>4005.92</v>
      </c>
    </row>
    <row r="5023" spans="1:6" ht="45">
      <c r="A5023" s="414">
        <v>98408</v>
      </c>
      <c r="B5023" s="415" t="s">
        <v>11907</v>
      </c>
      <c r="C5023" s="416" t="s">
        <v>5390</v>
      </c>
      <c r="D5023" s="417">
        <v>2996.95</v>
      </c>
      <c r="E5023" s="417">
        <v>1700.22</v>
      </c>
      <c r="F5023" s="417">
        <v>4697.17</v>
      </c>
    </row>
    <row r="5024" spans="1:6">
      <c r="A5024" s="409"/>
      <c r="B5024" s="413" t="s">
        <v>11595</v>
      </c>
      <c r="C5024" s="411"/>
      <c r="D5024" s="418"/>
      <c r="E5024" s="418"/>
      <c r="F5024" s="418"/>
    </row>
    <row r="5025" spans="1:6" ht="30">
      <c r="A5025" s="414">
        <v>97995</v>
      </c>
      <c r="B5025" s="415" t="s">
        <v>8109</v>
      </c>
      <c r="C5025" s="416" t="s">
        <v>5421</v>
      </c>
      <c r="D5025" s="417">
        <v>764.02</v>
      </c>
      <c r="E5025" s="417">
        <v>575.24</v>
      </c>
      <c r="F5025" s="417">
        <v>1339.26</v>
      </c>
    </row>
    <row r="5026" spans="1:6" ht="30">
      <c r="A5026" s="414">
        <v>97997</v>
      </c>
      <c r="B5026" s="415" t="s">
        <v>8110</v>
      </c>
      <c r="C5026" s="416" t="s">
        <v>5421</v>
      </c>
      <c r="D5026" s="417">
        <v>911.52</v>
      </c>
      <c r="E5026" s="417">
        <v>689.29</v>
      </c>
      <c r="F5026" s="417">
        <v>1600.81</v>
      </c>
    </row>
    <row r="5027" spans="1:6" ht="30">
      <c r="A5027" s="414">
        <v>97999</v>
      </c>
      <c r="B5027" s="415" t="s">
        <v>8111</v>
      </c>
      <c r="C5027" s="416" t="s">
        <v>5421</v>
      </c>
      <c r="D5027" s="417">
        <v>1059.1199999999999</v>
      </c>
      <c r="E5027" s="417">
        <v>803.35</v>
      </c>
      <c r="F5027" s="417">
        <v>1862.47</v>
      </c>
    </row>
    <row r="5028" spans="1:6" ht="30">
      <c r="A5028" s="414">
        <v>98001</v>
      </c>
      <c r="B5028" s="415" t="s">
        <v>8112</v>
      </c>
      <c r="C5028" s="416" t="s">
        <v>5421</v>
      </c>
      <c r="D5028" s="417">
        <v>1206.6400000000003</v>
      </c>
      <c r="E5028" s="417">
        <v>917.37</v>
      </c>
      <c r="F5028" s="417">
        <v>2124.0100000000002</v>
      </c>
    </row>
    <row r="5029" spans="1:6" ht="30">
      <c r="A5029" s="414">
        <v>98003</v>
      </c>
      <c r="B5029" s="415" t="s">
        <v>8113</v>
      </c>
      <c r="C5029" s="416" t="s">
        <v>5421</v>
      </c>
      <c r="D5029" s="417">
        <v>1354.21</v>
      </c>
      <c r="E5029" s="417">
        <v>1031.44</v>
      </c>
      <c r="F5029" s="417">
        <v>2385.65</v>
      </c>
    </row>
    <row r="5030" spans="1:6" ht="30">
      <c r="A5030" s="414">
        <v>98005</v>
      </c>
      <c r="B5030" s="415" t="s">
        <v>8114</v>
      </c>
      <c r="C5030" s="416" t="s">
        <v>5421</v>
      </c>
      <c r="D5030" s="417">
        <v>1501.79</v>
      </c>
      <c r="E5030" s="417">
        <v>1145.5</v>
      </c>
      <c r="F5030" s="417">
        <v>2647.29</v>
      </c>
    </row>
    <row r="5031" spans="1:6" ht="30">
      <c r="A5031" s="414">
        <v>98007</v>
      </c>
      <c r="B5031" s="415" t="s">
        <v>8115</v>
      </c>
      <c r="C5031" s="416" t="s">
        <v>5421</v>
      </c>
      <c r="D5031" s="417">
        <v>1649.29</v>
      </c>
      <c r="E5031" s="417">
        <v>1259.58</v>
      </c>
      <c r="F5031" s="417">
        <v>2908.87</v>
      </c>
    </row>
    <row r="5032" spans="1:6" ht="30">
      <c r="A5032" s="414">
        <v>98009</v>
      </c>
      <c r="B5032" s="415" t="s">
        <v>8116</v>
      </c>
      <c r="C5032" s="416" t="s">
        <v>5421</v>
      </c>
      <c r="D5032" s="417">
        <v>1059.1199999999999</v>
      </c>
      <c r="E5032" s="417">
        <v>803.35</v>
      </c>
      <c r="F5032" s="417">
        <v>1862.47</v>
      </c>
    </row>
    <row r="5033" spans="1:6" ht="30">
      <c r="A5033" s="414">
        <v>98011</v>
      </c>
      <c r="B5033" s="415" t="s">
        <v>8117</v>
      </c>
      <c r="C5033" s="416" t="s">
        <v>5421</v>
      </c>
      <c r="D5033" s="417">
        <v>1206.6400000000003</v>
      </c>
      <c r="E5033" s="417">
        <v>917.37</v>
      </c>
      <c r="F5033" s="417">
        <v>2124.0100000000002</v>
      </c>
    </row>
    <row r="5034" spans="1:6" ht="30">
      <c r="A5034" s="414">
        <v>98013</v>
      </c>
      <c r="B5034" s="415" t="s">
        <v>8118</v>
      </c>
      <c r="C5034" s="416" t="s">
        <v>5421</v>
      </c>
      <c r="D5034" s="417">
        <v>1354.21</v>
      </c>
      <c r="E5034" s="417">
        <v>1031.44</v>
      </c>
      <c r="F5034" s="417">
        <v>2385.65</v>
      </c>
    </row>
    <row r="5035" spans="1:6" ht="30">
      <c r="A5035" s="414">
        <v>98015</v>
      </c>
      <c r="B5035" s="415" t="s">
        <v>8119</v>
      </c>
      <c r="C5035" s="416" t="s">
        <v>5421</v>
      </c>
      <c r="D5035" s="417">
        <v>1501.79</v>
      </c>
      <c r="E5035" s="417">
        <v>1145.5</v>
      </c>
      <c r="F5035" s="417">
        <v>2647.29</v>
      </c>
    </row>
    <row r="5036" spans="1:6" ht="30">
      <c r="A5036" s="414">
        <v>98017</v>
      </c>
      <c r="B5036" s="415" t="s">
        <v>8120</v>
      </c>
      <c r="C5036" s="416" t="s">
        <v>5421</v>
      </c>
      <c r="D5036" s="417">
        <v>1649.29</v>
      </c>
      <c r="E5036" s="417">
        <v>1259.58</v>
      </c>
      <c r="F5036" s="417">
        <v>2908.87</v>
      </c>
    </row>
    <row r="5037" spans="1:6" ht="30">
      <c r="A5037" s="414">
        <v>98019</v>
      </c>
      <c r="B5037" s="415" t="s">
        <v>8121</v>
      </c>
      <c r="C5037" s="416" t="s">
        <v>5421</v>
      </c>
      <c r="D5037" s="417">
        <v>1811.91</v>
      </c>
      <c r="E5037" s="417">
        <v>1382.53</v>
      </c>
      <c r="F5037" s="417">
        <v>3194.44</v>
      </c>
    </row>
    <row r="5038" spans="1:6" ht="30">
      <c r="A5038" s="414">
        <v>98021</v>
      </c>
      <c r="B5038" s="415" t="s">
        <v>8122</v>
      </c>
      <c r="C5038" s="416" t="s">
        <v>5421</v>
      </c>
      <c r="D5038" s="417">
        <v>1369.3200000000002</v>
      </c>
      <c r="E5038" s="417">
        <v>1040.3699999999999</v>
      </c>
      <c r="F5038" s="417">
        <v>2409.69</v>
      </c>
    </row>
    <row r="5039" spans="1:6" ht="30">
      <c r="A5039" s="414">
        <v>98023</v>
      </c>
      <c r="B5039" s="415" t="s">
        <v>8123</v>
      </c>
      <c r="C5039" s="416" t="s">
        <v>5421</v>
      </c>
      <c r="D5039" s="417">
        <v>1516.82</v>
      </c>
      <c r="E5039" s="417">
        <v>1154.43</v>
      </c>
      <c r="F5039" s="417">
        <v>2671.25</v>
      </c>
    </row>
    <row r="5040" spans="1:6" ht="30">
      <c r="A5040" s="414">
        <v>98025</v>
      </c>
      <c r="B5040" s="415" t="s">
        <v>8124</v>
      </c>
      <c r="C5040" s="416" t="s">
        <v>5421</v>
      </c>
      <c r="D5040" s="417">
        <v>1664.41</v>
      </c>
      <c r="E5040" s="417">
        <v>1268.49</v>
      </c>
      <c r="F5040" s="417">
        <v>2932.9</v>
      </c>
    </row>
    <row r="5041" spans="1:6" ht="30">
      <c r="A5041" s="414">
        <v>98027</v>
      </c>
      <c r="B5041" s="415" t="s">
        <v>8125</v>
      </c>
      <c r="C5041" s="416" t="s">
        <v>5421</v>
      </c>
      <c r="D5041" s="417">
        <v>1811.91</v>
      </c>
      <c r="E5041" s="417">
        <v>1382.53</v>
      </c>
      <c r="F5041" s="417">
        <v>3194.44</v>
      </c>
    </row>
    <row r="5042" spans="1:6" ht="30">
      <c r="A5042" s="414">
        <v>98029</v>
      </c>
      <c r="B5042" s="415" t="s">
        <v>8126</v>
      </c>
      <c r="C5042" s="416" t="s">
        <v>5421</v>
      </c>
      <c r="D5042" s="417">
        <v>1962.57</v>
      </c>
      <c r="E5042" s="417">
        <v>1498.43</v>
      </c>
      <c r="F5042" s="417">
        <v>3461</v>
      </c>
    </row>
    <row r="5043" spans="1:6" ht="30">
      <c r="A5043" s="414">
        <v>98031</v>
      </c>
      <c r="B5043" s="415" t="s">
        <v>8127</v>
      </c>
      <c r="C5043" s="416" t="s">
        <v>5421</v>
      </c>
      <c r="D5043" s="417">
        <v>1667.5500000000002</v>
      </c>
      <c r="E5043" s="417">
        <v>1270.3499999999999</v>
      </c>
      <c r="F5043" s="417">
        <v>2937.9</v>
      </c>
    </row>
    <row r="5044" spans="1:6" ht="30">
      <c r="A5044" s="414">
        <v>98033</v>
      </c>
      <c r="B5044" s="415" t="s">
        <v>8128</v>
      </c>
      <c r="C5044" s="416" t="s">
        <v>5421</v>
      </c>
      <c r="D5044" s="417">
        <v>1815.07</v>
      </c>
      <c r="E5044" s="417">
        <v>1384.39</v>
      </c>
      <c r="F5044" s="417">
        <v>3199.46</v>
      </c>
    </row>
    <row r="5045" spans="1:6" ht="30">
      <c r="A5045" s="414">
        <v>98035</v>
      </c>
      <c r="B5045" s="415" t="s">
        <v>8129</v>
      </c>
      <c r="C5045" s="416" t="s">
        <v>5421</v>
      </c>
      <c r="D5045" s="417">
        <v>1962.57</v>
      </c>
      <c r="E5045" s="417">
        <v>1498.43</v>
      </c>
      <c r="F5045" s="417">
        <v>3461</v>
      </c>
    </row>
    <row r="5046" spans="1:6" ht="30">
      <c r="A5046" s="414">
        <v>98037</v>
      </c>
      <c r="B5046" s="415" t="s">
        <v>8130</v>
      </c>
      <c r="C5046" s="416" t="s">
        <v>5421</v>
      </c>
      <c r="D5046" s="417">
        <v>2113.2399999999998</v>
      </c>
      <c r="E5046" s="417">
        <v>1614.32</v>
      </c>
      <c r="F5046" s="417">
        <v>3727.56</v>
      </c>
    </row>
    <row r="5047" spans="1:6" ht="30">
      <c r="A5047" s="414">
        <v>98039</v>
      </c>
      <c r="B5047" s="415" t="s">
        <v>8131</v>
      </c>
      <c r="C5047" s="416" t="s">
        <v>5421</v>
      </c>
      <c r="D5047" s="417">
        <v>1965.7200000000003</v>
      </c>
      <c r="E5047" s="417">
        <v>1500.29</v>
      </c>
      <c r="F5047" s="417">
        <v>3466.01</v>
      </c>
    </row>
    <row r="5048" spans="1:6" ht="30">
      <c r="A5048" s="414">
        <v>98041</v>
      </c>
      <c r="B5048" s="415" t="s">
        <v>8132</v>
      </c>
      <c r="C5048" s="416" t="s">
        <v>5421</v>
      </c>
      <c r="D5048" s="417">
        <v>2113.2399999999998</v>
      </c>
      <c r="E5048" s="417">
        <v>1614.32</v>
      </c>
      <c r="F5048" s="417">
        <v>3727.56</v>
      </c>
    </row>
    <row r="5049" spans="1:6" ht="30">
      <c r="A5049" s="414">
        <v>98043</v>
      </c>
      <c r="B5049" s="415" t="s">
        <v>8133</v>
      </c>
      <c r="C5049" s="416" t="s">
        <v>5421</v>
      </c>
      <c r="D5049" s="417">
        <v>2263.9899999999998</v>
      </c>
      <c r="E5049" s="417">
        <v>1730.22</v>
      </c>
      <c r="F5049" s="417">
        <v>3994.21</v>
      </c>
    </row>
    <row r="5050" spans="1:6" ht="30">
      <c r="A5050" s="414">
        <v>98045</v>
      </c>
      <c r="B5050" s="415" t="s">
        <v>8134</v>
      </c>
      <c r="C5050" s="416" t="s">
        <v>5421</v>
      </c>
      <c r="D5050" s="417">
        <v>2263.9899999999998</v>
      </c>
      <c r="E5050" s="417">
        <v>1730.22</v>
      </c>
      <c r="F5050" s="417">
        <v>3994.21</v>
      </c>
    </row>
    <row r="5051" spans="1:6" ht="30">
      <c r="A5051" s="414">
        <v>98047</v>
      </c>
      <c r="B5051" s="415" t="s">
        <v>8135</v>
      </c>
      <c r="C5051" s="416" t="s">
        <v>5421</v>
      </c>
      <c r="D5051" s="417">
        <v>2414.63</v>
      </c>
      <c r="E5051" s="417">
        <v>1846.14</v>
      </c>
      <c r="F5051" s="417">
        <v>4260.7700000000004</v>
      </c>
    </row>
    <row r="5052" spans="1:6" ht="30">
      <c r="A5052" s="414">
        <v>98049</v>
      </c>
      <c r="B5052" s="415" t="s">
        <v>8136</v>
      </c>
      <c r="C5052" s="416" t="s">
        <v>5421</v>
      </c>
      <c r="D5052" s="417">
        <v>2534.54</v>
      </c>
      <c r="E5052" s="417">
        <v>1943.88</v>
      </c>
      <c r="F5052" s="417">
        <v>4478.42</v>
      </c>
    </row>
    <row r="5053" spans="1:6">
      <c r="A5053" s="409"/>
      <c r="B5053" s="413" t="s">
        <v>11594</v>
      </c>
      <c r="C5053" s="411"/>
      <c r="D5053" s="418"/>
      <c r="E5053" s="418"/>
      <c r="F5053" s="418"/>
    </row>
    <row r="5054" spans="1:6" ht="45">
      <c r="A5054" s="414">
        <v>101809</v>
      </c>
      <c r="B5054" s="415" t="s">
        <v>11950</v>
      </c>
      <c r="C5054" s="416" t="s">
        <v>5390</v>
      </c>
      <c r="D5054" s="417">
        <v>2035.56</v>
      </c>
      <c r="E5054" s="417">
        <v>992.63</v>
      </c>
      <c r="F5054" s="417">
        <v>3028.19</v>
      </c>
    </row>
    <row r="5055" spans="1:6">
      <c r="A5055" s="409"/>
      <c r="B5055" s="413" t="s">
        <v>11596</v>
      </c>
      <c r="C5055" s="411"/>
      <c r="D5055" s="418"/>
      <c r="E5055" s="418"/>
      <c r="F5055" s="418"/>
    </row>
    <row r="5056" spans="1:6" ht="30">
      <c r="A5056" s="414">
        <v>102139</v>
      </c>
      <c r="B5056" s="415" t="s">
        <v>11951</v>
      </c>
      <c r="C5056" s="416" t="s">
        <v>5390</v>
      </c>
      <c r="D5056" s="417">
        <v>1194.7</v>
      </c>
      <c r="E5056" s="417">
        <v>314.02999999999997</v>
      </c>
      <c r="F5056" s="417">
        <v>1508.73</v>
      </c>
    </row>
    <row r="5057" spans="1:6" ht="30">
      <c r="A5057" s="414">
        <v>102141</v>
      </c>
      <c r="B5057" s="415" t="s">
        <v>11952</v>
      </c>
      <c r="C5057" s="416" t="s">
        <v>5390</v>
      </c>
      <c r="D5057" s="417">
        <v>1869.3400000000001</v>
      </c>
      <c r="E5057" s="417">
        <v>451.81</v>
      </c>
      <c r="F5057" s="417">
        <v>2321.15</v>
      </c>
    </row>
    <row r="5058" spans="1:6" ht="30">
      <c r="A5058" s="414">
        <v>97978</v>
      </c>
      <c r="B5058" s="415" t="s">
        <v>11875</v>
      </c>
      <c r="C5058" s="416" t="s">
        <v>5390</v>
      </c>
      <c r="D5058" s="417">
        <v>630.64</v>
      </c>
      <c r="E5058" s="417">
        <v>232.37</v>
      </c>
      <c r="F5058" s="417">
        <v>863.01</v>
      </c>
    </row>
    <row r="5059" spans="1:6" ht="30">
      <c r="A5059" s="414">
        <v>98410</v>
      </c>
      <c r="B5059" s="415" t="s">
        <v>11908</v>
      </c>
      <c r="C5059" s="416" t="s">
        <v>5390</v>
      </c>
      <c r="D5059" s="417">
        <v>858.9799999999999</v>
      </c>
      <c r="E5059" s="417">
        <v>240.13</v>
      </c>
      <c r="F5059" s="417">
        <v>1099.1099999999999</v>
      </c>
    </row>
    <row r="5060" spans="1:6" ht="45">
      <c r="A5060" s="414">
        <v>97980</v>
      </c>
      <c r="B5060" s="415" t="s">
        <v>11876</v>
      </c>
      <c r="C5060" s="416" t="s">
        <v>5390</v>
      </c>
      <c r="D5060" s="417">
        <v>1369.9300000000003</v>
      </c>
      <c r="E5060" s="417">
        <v>807.66</v>
      </c>
      <c r="F5060" s="417">
        <v>2177.59</v>
      </c>
    </row>
    <row r="5061" spans="1:6" ht="45">
      <c r="A5061" s="414">
        <v>97988</v>
      </c>
      <c r="B5061" s="415" t="s">
        <v>11877</v>
      </c>
      <c r="C5061" s="416" t="s">
        <v>5390</v>
      </c>
      <c r="D5061" s="417">
        <v>2039.57</v>
      </c>
      <c r="E5061" s="417">
        <v>1137.99</v>
      </c>
      <c r="F5061" s="417">
        <v>3177.56</v>
      </c>
    </row>
    <row r="5062" spans="1:6" ht="45">
      <c r="A5062" s="414">
        <v>97992</v>
      </c>
      <c r="B5062" s="415" t="s">
        <v>11878</v>
      </c>
      <c r="C5062" s="416" t="s">
        <v>5390</v>
      </c>
      <c r="D5062" s="417">
        <v>2648.71</v>
      </c>
      <c r="E5062" s="417">
        <v>1409.05</v>
      </c>
      <c r="F5062" s="417">
        <v>4057.76</v>
      </c>
    </row>
    <row r="5063" spans="1:6" ht="45">
      <c r="A5063" s="414">
        <v>98405</v>
      </c>
      <c r="B5063" s="415" t="s">
        <v>11904</v>
      </c>
      <c r="C5063" s="416" t="s">
        <v>5390</v>
      </c>
      <c r="D5063" s="417">
        <v>1701.41</v>
      </c>
      <c r="E5063" s="417">
        <v>977.99</v>
      </c>
      <c r="F5063" s="417">
        <v>2679.4</v>
      </c>
    </row>
    <row r="5064" spans="1:6">
      <c r="A5064" s="409"/>
      <c r="B5064" s="413" t="s">
        <v>11597</v>
      </c>
      <c r="C5064" s="411"/>
      <c r="D5064" s="418"/>
      <c r="E5064" s="418"/>
      <c r="F5064" s="418"/>
    </row>
    <row r="5065" spans="1:6" ht="30">
      <c r="A5065" s="414">
        <v>97981</v>
      </c>
      <c r="B5065" s="415" t="s">
        <v>8137</v>
      </c>
      <c r="C5065" s="416" t="s">
        <v>5421</v>
      </c>
      <c r="D5065" s="417">
        <v>760.3599999999999</v>
      </c>
      <c r="E5065" s="417">
        <v>524.5</v>
      </c>
      <c r="F5065" s="417">
        <v>1284.8599999999999</v>
      </c>
    </row>
    <row r="5066" spans="1:6" ht="30">
      <c r="A5066" s="414">
        <v>97983</v>
      </c>
      <c r="B5066" s="415" t="s">
        <v>8138</v>
      </c>
      <c r="C5066" s="416" t="s">
        <v>5421</v>
      </c>
      <c r="D5066" s="417">
        <v>357.27</v>
      </c>
      <c r="E5066" s="417">
        <v>34.04</v>
      </c>
      <c r="F5066" s="417">
        <v>391.31</v>
      </c>
    </row>
    <row r="5067" spans="1:6" ht="30">
      <c r="A5067" s="414">
        <v>97985</v>
      </c>
      <c r="B5067" s="415" t="s">
        <v>8139</v>
      </c>
      <c r="C5067" s="416" t="s">
        <v>5421</v>
      </c>
      <c r="D5067" s="417">
        <v>912.19</v>
      </c>
      <c r="E5067" s="417">
        <v>641.24</v>
      </c>
      <c r="F5067" s="417">
        <v>1553.43</v>
      </c>
    </row>
    <row r="5068" spans="1:6" ht="30">
      <c r="A5068" s="414">
        <v>97987</v>
      </c>
      <c r="B5068" s="415" t="s">
        <v>8140</v>
      </c>
      <c r="C5068" s="416" t="s">
        <v>5421</v>
      </c>
      <c r="D5068" s="417">
        <v>476.34000000000003</v>
      </c>
      <c r="E5068" s="417">
        <v>40.020000000000003</v>
      </c>
      <c r="F5068" s="417">
        <v>516.36</v>
      </c>
    </row>
    <row r="5069" spans="1:6" ht="30">
      <c r="A5069" s="414">
        <v>97989</v>
      </c>
      <c r="B5069" s="415" t="s">
        <v>8141</v>
      </c>
      <c r="C5069" s="416" t="s">
        <v>5421</v>
      </c>
      <c r="D5069" s="417">
        <v>1063.96</v>
      </c>
      <c r="E5069" s="417">
        <v>757.96</v>
      </c>
      <c r="F5069" s="417">
        <v>1821.92</v>
      </c>
    </row>
    <row r="5070" spans="1:6" ht="30">
      <c r="A5070" s="414">
        <v>97991</v>
      </c>
      <c r="B5070" s="415" t="s">
        <v>8142</v>
      </c>
      <c r="C5070" s="416" t="s">
        <v>5421</v>
      </c>
      <c r="D5070" s="417">
        <v>653.80000000000007</v>
      </c>
      <c r="E5070" s="417">
        <v>51.03</v>
      </c>
      <c r="F5070" s="417">
        <v>704.83</v>
      </c>
    </row>
    <row r="5071" spans="1:6" ht="30">
      <c r="A5071" s="414">
        <v>97993</v>
      </c>
      <c r="B5071" s="415" t="s">
        <v>8143</v>
      </c>
      <c r="C5071" s="416" t="s">
        <v>5421</v>
      </c>
      <c r="D5071" s="417">
        <v>1291.7900000000002</v>
      </c>
      <c r="E5071" s="417">
        <v>933.03</v>
      </c>
      <c r="F5071" s="417">
        <v>2224.8200000000002</v>
      </c>
    </row>
    <row r="5072" spans="1:6" ht="30">
      <c r="A5072" s="414">
        <v>98409</v>
      </c>
      <c r="B5072" s="415" t="s">
        <v>8144</v>
      </c>
      <c r="C5072" s="416" t="s">
        <v>5421</v>
      </c>
      <c r="D5072" s="417">
        <v>270.19</v>
      </c>
      <c r="E5072" s="417">
        <v>28.55</v>
      </c>
      <c r="F5072" s="417">
        <v>298.74</v>
      </c>
    </row>
    <row r="5073" spans="1:6">
      <c r="A5073" s="409"/>
      <c r="B5073" s="413" t="s">
        <v>11598</v>
      </c>
      <c r="C5073" s="411"/>
      <c r="D5073" s="418"/>
      <c r="E5073" s="418"/>
      <c r="F5073" s="418"/>
    </row>
    <row r="5074" spans="1:6" ht="45">
      <c r="A5074" s="414">
        <v>101806</v>
      </c>
      <c r="B5074" s="415" t="s">
        <v>11947</v>
      </c>
      <c r="C5074" s="416" t="s">
        <v>5390</v>
      </c>
      <c r="D5074" s="417">
        <v>311.93999999999994</v>
      </c>
      <c r="E5074" s="417">
        <v>276.99</v>
      </c>
      <c r="F5074" s="417">
        <v>588.92999999999995</v>
      </c>
    </row>
    <row r="5075" spans="1:6" ht="45">
      <c r="A5075" s="414">
        <v>101807</v>
      </c>
      <c r="B5075" s="415" t="s">
        <v>11948</v>
      </c>
      <c r="C5075" s="416" t="s">
        <v>5390</v>
      </c>
      <c r="D5075" s="417">
        <v>268.88</v>
      </c>
      <c r="E5075" s="417">
        <v>251.49</v>
      </c>
      <c r="F5075" s="417">
        <v>520.37</v>
      </c>
    </row>
    <row r="5076" spans="1:6" ht="30">
      <c r="A5076" s="414">
        <v>101808</v>
      </c>
      <c r="B5076" s="415" t="s">
        <v>11949</v>
      </c>
      <c r="C5076" s="416" t="s">
        <v>5390</v>
      </c>
      <c r="D5076" s="417">
        <v>357.03000000000003</v>
      </c>
      <c r="E5076" s="417">
        <v>61.52</v>
      </c>
      <c r="F5076" s="417">
        <v>418.55</v>
      </c>
    </row>
    <row r="5077" spans="1:6">
      <c r="A5077" s="409"/>
      <c r="B5077" s="413" t="s">
        <v>11599</v>
      </c>
      <c r="C5077" s="411"/>
      <c r="D5077" s="418"/>
      <c r="E5077" s="418"/>
      <c r="F5077" s="418"/>
    </row>
    <row r="5078" spans="1:6" ht="30">
      <c r="A5078" s="414">
        <v>98052</v>
      </c>
      <c r="B5078" s="415" t="s">
        <v>13208</v>
      </c>
      <c r="C5078" s="416" t="s">
        <v>5390</v>
      </c>
      <c r="D5078" s="417">
        <v>1359.79</v>
      </c>
      <c r="E5078" s="417">
        <v>241.41</v>
      </c>
      <c r="F5078" s="417">
        <v>1601.2</v>
      </c>
    </row>
    <row r="5079" spans="1:6" ht="30">
      <c r="A5079" s="414">
        <v>98053</v>
      </c>
      <c r="B5079" s="415" t="s">
        <v>13209</v>
      </c>
      <c r="C5079" s="416" t="s">
        <v>5390</v>
      </c>
      <c r="D5079" s="417">
        <v>1867.1000000000001</v>
      </c>
      <c r="E5079" s="417">
        <v>326.41000000000003</v>
      </c>
      <c r="F5079" s="417">
        <v>2193.5100000000002</v>
      </c>
    </row>
    <row r="5080" spans="1:6" ht="30">
      <c r="A5080" s="414">
        <v>98054</v>
      </c>
      <c r="B5080" s="415" t="s">
        <v>13210</v>
      </c>
      <c r="C5080" s="416" t="s">
        <v>5390</v>
      </c>
      <c r="D5080" s="417">
        <v>3116.8199999999997</v>
      </c>
      <c r="E5080" s="417">
        <v>342.57</v>
      </c>
      <c r="F5080" s="417">
        <v>3459.39</v>
      </c>
    </row>
    <row r="5081" spans="1:6" ht="45">
      <c r="A5081" s="414">
        <v>98055</v>
      </c>
      <c r="B5081" s="415" t="s">
        <v>13211</v>
      </c>
      <c r="C5081" s="416" t="s">
        <v>5390</v>
      </c>
      <c r="D5081" s="417">
        <v>4238.13</v>
      </c>
      <c r="E5081" s="417">
        <v>473.13</v>
      </c>
      <c r="F5081" s="417">
        <v>4711.26</v>
      </c>
    </row>
    <row r="5082" spans="1:6" ht="30">
      <c r="A5082" s="414">
        <v>98056</v>
      </c>
      <c r="B5082" s="415" t="s">
        <v>13212</v>
      </c>
      <c r="C5082" s="416" t="s">
        <v>5390</v>
      </c>
      <c r="D5082" s="417">
        <v>4952.53</v>
      </c>
      <c r="E5082" s="417">
        <v>504.92</v>
      </c>
      <c r="F5082" s="417">
        <v>5457.45</v>
      </c>
    </row>
    <row r="5083" spans="1:6" ht="45">
      <c r="A5083" s="414">
        <v>98057</v>
      </c>
      <c r="B5083" s="415" t="s">
        <v>13213</v>
      </c>
      <c r="C5083" s="416" t="s">
        <v>5390</v>
      </c>
      <c r="D5083" s="417">
        <v>5896.75</v>
      </c>
      <c r="E5083" s="417">
        <v>626.96</v>
      </c>
      <c r="F5083" s="417">
        <v>6523.71</v>
      </c>
    </row>
    <row r="5084" spans="1:6" ht="45">
      <c r="A5084" s="414">
        <v>98066</v>
      </c>
      <c r="B5084" s="415" t="s">
        <v>13222</v>
      </c>
      <c r="C5084" s="416" t="s">
        <v>5390</v>
      </c>
      <c r="D5084" s="417">
        <v>3037.8999999999996</v>
      </c>
      <c r="E5084" s="417">
        <v>1831.83</v>
      </c>
      <c r="F5084" s="417">
        <v>4869.7299999999996</v>
      </c>
    </row>
    <row r="5085" spans="1:6" ht="45">
      <c r="A5085" s="414">
        <v>98067</v>
      </c>
      <c r="B5085" s="415" t="s">
        <v>13223</v>
      </c>
      <c r="C5085" s="416" t="s">
        <v>5390</v>
      </c>
      <c r="D5085" s="417">
        <v>4038.99</v>
      </c>
      <c r="E5085" s="417">
        <v>2450.42</v>
      </c>
      <c r="F5085" s="417">
        <v>6489.41</v>
      </c>
    </row>
    <row r="5086" spans="1:6" ht="45">
      <c r="A5086" s="414">
        <v>98068</v>
      </c>
      <c r="B5086" s="415" t="s">
        <v>13224</v>
      </c>
      <c r="C5086" s="416" t="s">
        <v>5390</v>
      </c>
      <c r="D5086" s="417">
        <v>5687.0399999999991</v>
      </c>
      <c r="E5086" s="417">
        <v>3476.67</v>
      </c>
      <c r="F5086" s="417">
        <v>9163.7099999999991</v>
      </c>
    </row>
    <row r="5087" spans="1:6" ht="45">
      <c r="A5087" s="414">
        <v>98069</v>
      </c>
      <c r="B5087" s="415" t="s">
        <v>13225</v>
      </c>
      <c r="C5087" s="416" t="s">
        <v>5390</v>
      </c>
      <c r="D5087" s="417">
        <v>7609.9000000000005</v>
      </c>
      <c r="E5087" s="417">
        <v>4705.7</v>
      </c>
      <c r="F5087" s="417">
        <v>12315.6</v>
      </c>
    </row>
    <row r="5088" spans="1:6" ht="45">
      <c r="A5088" s="414">
        <v>98070</v>
      </c>
      <c r="B5088" s="415" t="s">
        <v>13226</v>
      </c>
      <c r="C5088" s="416" t="s">
        <v>5390</v>
      </c>
      <c r="D5088" s="417">
        <v>8703.69</v>
      </c>
      <c r="E5088" s="417">
        <v>5368.92</v>
      </c>
      <c r="F5088" s="417">
        <v>14072.61</v>
      </c>
    </row>
    <row r="5089" spans="1:6" ht="45">
      <c r="A5089" s="414">
        <v>98071</v>
      </c>
      <c r="B5089" s="415" t="s">
        <v>13227</v>
      </c>
      <c r="C5089" s="416" t="s">
        <v>5390</v>
      </c>
      <c r="D5089" s="417">
        <v>9526.5799999999981</v>
      </c>
      <c r="E5089" s="417">
        <v>5832.05</v>
      </c>
      <c r="F5089" s="417">
        <v>15358.63</v>
      </c>
    </row>
    <row r="5090" spans="1:6" ht="30">
      <c r="A5090" s="414">
        <v>98082</v>
      </c>
      <c r="B5090" s="415" t="s">
        <v>13238</v>
      </c>
      <c r="C5090" s="416" t="s">
        <v>5390</v>
      </c>
      <c r="D5090" s="417">
        <v>2209.0699999999997</v>
      </c>
      <c r="E5090" s="417">
        <v>1450.9</v>
      </c>
      <c r="F5090" s="417">
        <v>3659.97</v>
      </c>
    </row>
    <row r="5091" spans="1:6" ht="30">
      <c r="A5091" s="414">
        <v>98083</v>
      </c>
      <c r="B5091" s="415" t="s">
        <v>13239</v>
      </c>
      <c r="C5091" s="416" t="s">
        <v>5390</v>
      </c>
      <c r="D5091" s="417">
        <v>2896.2</v>
      </c>
      <c r="E5091" s="417">
        <v>1929.05</v>
      </c>
      <c r="F5091" s="417">
        <v>4825.25</v>
      </c>
    </row>
    <row r="5092" spans="1:6" ht="30">
      <c r="A5092" s="414">
        <v>98084</v>
      </c>
      <c r="B5092" s="415" t="s">
        <v>13240</v>
      </c>
      <c r="C5092" s="416" t="s">
        <v>5390</v>
      </c>
      <c r="D5092" s="417">
        <v>4038.8199999999997</v>
      </c>
      <c r="E5092" s="417">
        <v>2728.5</v>
      </c>
      <c r="F5092" s="417">
        <v>6767.32</v>
      </c>
    </row>
    <row r="5093" spans="1:6" ht="30">
      <c r="A5093" s="414">
        <v>98085</v>
      </c>
      <c r="B5093" s="415" t="s">
        <v>13241</v>
      </c>
      <c r="C5093" s="416" t="s">
        <v>5390</v>
      </c>
      <c r="D5093" s="417">
        <v>5464.5599999999995</v>
      </c>
      <c r="E5093" s="417">
        <v>3730.43</v>
      </c>
      <c r="F5093" s="417">
        <v>9194.99</v>
      </c>
    </row>
    <row r="5094" spans="1:6" ht="30">
      <c r="A5094" s="414">
        <v>98086</v>
      </c>
      <c r="B5094" s="415" t="s">
        <v>13242</v>
      </c>
      <c r="C5094" s="416" t="s">
        <v>5390</v>
      </c>
      <c r="D5094" s="417">
        <v>6151.2800000000007</v>
      </c>
      <c r="E5094" s="417">
        <v>4214.08</v>
      </c>
      <c r="F5094" s="417">
        <v>10365.36</v>
      </c>
    </row>
    <row r="5095" spans="1:6" ht="30">
      <c r="A5095" s="414">
        <v>98087</v>
      </c>
      <c r="B5095" s="415" t="s">
        <v>13243</v>
      </c>
      <c r="C5095" s="416" t="s">
        <v>5390</v>
      </c>
      <c r="D5095" s="417">
        <v>6539.7199999999993</v>
      </c>
      <c r="E5095" s="417">
        <v>4490.91</v>
      </c>
      <c r="F5095" s="417">
        <v>11030.63</v>
      </c>
    </row>
    <row r="5096" spans="1:6">
      <c r="A5096" s="409"/>
      <c r="B5096" s="413" t="s">
        <v>11600</v>
      </c>
      <c r="C5096" s="411"/>
      <c r="D5096" s="418"/>
      <c r="E5096" s="418"/>
      <c r="F5096" s="418"/>
    </row>
    <row r="5097" spans="1:6" ht="30">
      <c r="A5097" s="414">
        <v>98058</v>
      </c>
      <c r="B5097" s="415" t="s">
        <v>13214</v>
      </c>
      <c r="C5097" s="416" t="s">
        <v>5390</v>
      </c>
      <c r="D5097" s="417">
        <v>1142.3699999999999</v>
      </c>
      <c r="E5097" s="417">
        <v>282.97000000000003</v>
      </c>
      <c r="F5097" s="417">
        <v>1425.34</v>
      </c>
    </row>
    <row r="5098" spans="1:6" ht="30">
      <c r="A5098" s="414">
        <v>98059</v>
      </c>
      <c r="B5098" s="415" t="s">
        <v>13215</v>
      </c>
      <c r="C5098" s="416" t="s">
        <v>5390</v>
      </c>
      <c r="D5098" s="417">
        <v>2552.64</v>
      </c>
      <c r="E5098" s="417">
        <v>416.5</v>
      </c>
      <c r="F5098" s="417">
        <v>2969.14</v>
      </c>
    </row>
    <row r="5099" spans="1:6" ht="30">
      <c r="A5099" s="414">
        <v>98060</v>
      </c>
      <c r="B5099" s="415" t="s">
        <v>13216</v>
      </c>
      <c r="C5099" s="416" t="s">
        <v>5390</v>
      </c>
      <c r="D5099" s="417">
        <v>3561.75</v>
      </c>
      <c r="E5099" s="417">
        <v>606.66999999999996</v>
      </c>
      <c r="F5099" s="417">
        <v>4168.42</v>
      </c>
    </row>
    <row r="5100" spans="1:6" ht="30">
      <c r="A5100" s="414">
        <v>98061</v>
      </c>
      <c r="B5100" s="415" t="s">
        <v>13217</v>
      </c>
      <c r="C5100" s="416" t="s">
        <v>5390</v>
      </c>
      <c r="D5100" s="417">
        <v>4970.6200000000008</v>
      </c>
      <c r="E5100" s="417">
        <v>836.19</v>
      </c>
      <c r="F5100" s="417">
        <v>5806.81</v>
      </c>
    </row>
    <row r="5101" spans="1:6" ht="45">
      <c r="A5101" s="414">
        <v>98072</v>
      </c>
      <c r="B5101" s="415" t="s">
        <v>13228</v>
      </c>
      <c r="C5101" s="416" t="s">
        <v>5390</v>
      </c>
      <c r="D5101" s="417">
        <v>2540.14</v>
      </c>
      <c r="E5101" s="417">
        <v>1551.83</v>
      </c>
      <c r="F5101" s="417">
        <v>4091.97</v>
      </c>
    </row>
    <row r="5102" spans="1:6" ht="45">
      <c r="A5102" s="414">
        <v>98073</v>
      </c>
      <c r="B5102" s="415" t="s">
        <v>13229</v>
      </c>
      <c r="C5102" s="416" t="s">
        <v>5390</v>
      </c>
      <c r="D5102" s="417">
        <v>3943.65</v>
      </c>
      <c r="E5102" s="417">
        <v>2445.7800000000002</v>
      </c>
      <c r="F5102" s="417">
        <v>6389.43</v>
      </c>
    </row>
    <row r="5103" spans="1:6" ht="45">
      <c r="A5103" s="414">
        <v>98074</v>
      </c>
      <c r="B5103" s="415" t="s">
        <v>13230</v>
      </c>
      <c r="C5103" s="416" t="s">
        <v>5390</v>
      </c>
      <c r="D5103" s="417">
        <v>6088.0700000000015</v>
      </c>
      <c r="E5103" s="417">
        <v>3811.97</v>
      </c>
      <c r="F5103" s="417">
        <v>9900.0400000000009</v>
      </c>
    </row>
    <row r="5104" spans="1:6" ht="45">
      <c r="A5104" s="414">
        <v>98075</v>
      </c>
      <c r="B5104" s="415" t="s">
        <v>13231</v>
      </c>
      <c r="C5104" s="416" t="s">
        <v>5390</v>
      </c>
      <c r="D5104" s="417">
        <v>7898.88</v>
      </c>
      <c r="E5104" s="417">
        <v>4961.37</v>
      </c>
      <c r="F5104" s="417">
        <v>12860.25</v>
      </c>
    </row>
    <row r="5105" spans="1:6" ht="45">
      <c r="A5105" s="414">
        <v>98076</v>
      </c>
      <c r="B5105" s="415" t="s">
        <v>13232</v>
      </c>
      <c r="C5105" s="416" t="s">
        <v>5390</v>
      </c>
      <c r="D5105" s="417">
        <v>9081.1700000000019</v>
      </c>
      <c r="E5105" s="417">
        <v>5727.12</v>
      </c>
      <c r="F5105" s="417">
        <v>14808.29</v>
      </c>
    </row>
    <row r="5106" spans="1:6" ht="45">
      <c r="A5106" s="414">
        <v>98077</v>
      </c>
      <c r="B5106" s="415" t="s">
        <v>13233</v>
      </c>
      <c r="C5106" s="416" t="s">
        <v>5390</v>
      </c>
      <c r="D5106" s="417">
        <v>10679.289999999999</v>
      </c>
      <c r="E5106" s="417">
        <v>6745.15</v>
      </c>
      <c r="F5106" s="417">
        <v>17424.439999999999</v>
      </c>
    </row>
    <row r="5107" spans="1:6" ht="30">
      <c r="A5107" s="414">
        <v>98088</v>
      </c>
      <c r="B5107" s="415" t="s">
        <v>13244</v>
      </c>
      <c r="C5107" s="416" t="s">
        <v>5390</v>
      </c>
      <c r="D5107" s="417">
        <v>1909.1799999999998</v>
      </c>
      <c r="E5107" s="417">
        <v>1242.21</v>
      </c>
      <c r="F5107" s="417">
        <v>3151.39</v>
      </c>
    </row>
    <row r="5108" spans="1:6" ht="30">
      <c r="A5108" s="414">
        <v>98089</v>
      </c>
      <c r="B5108" s="415" t="s">
        <v>13245</v>
      </c>
      <c r="C5108" s="416" t="s">
        <v>5390</v>
      </c>
      <c r="D5108" s="417">
        <v>3000.58</v>
      </c>
      <c r="E5108" s="417">
        <v>1982.66</v>
      </c>
      <c r="F5108" s="417">
        <v>4983.24</v>
      </c>
    </row>
    <row r="5109" spans="1:6" ht="30">
      <c r="A5109" s="414">
        <v>98090</v>
      </c>
      <c r="B5109" s="415" t="s">
        <v>13246</v>
      </c>
      <c r="C5109" s="416" t="s">
        <v>5390</v>
      </c>
      <c r="D5109" s="417">
        <v>4697.5</v>
      </c>
      <c r="E5109" s="417">
        <v>3127.11</v>
      </c>
      <c r="F5109" s="417">
        <v>7824.61</v>
      </c>
    </row>
    <row r="5110" spans="1:6" ht="30">
      <c r="A5110" s="414">
        <v>98091</v>
      </c>
      <c r="B5110" s="415" t="s">
        <v>13247</v>
      </c>
      <c r="C5110" s="416" t="s">
        <v>5390</v>
      </c>
      <c r="D5110" s="417">
        <v>6128.3499999999985</v>
      </c>
      <c r="E5110" s="417">
        <v>4088.78</v>
      </c>
      <c r="F5110" s="417">
        <v>10217.129999999999</v>
      </c>
    </row>
    <row r="5111" spans="1:6" ht="30">
      <c r="A5111" s="414">
        <v>98092</v>
      </c>
      <c r="B5111" s="415" t="s">
        <v>13248</v>
      </c>
      <c r="C5111" s="416" t="s">
        <v>5390</v>
      </c>
      <c r="D5111" s="417">
        <v>7112.3499999999995</v>
      </c>
      <c r="E5111" s="417">
        <v>4755.3</v>
      </c>
      <c r="F5111" s="417">
        <v>11867.65</v>
      </c>
    </row>
    <row r="5112" spans="1:6" ht="45">
      <c r="A5112" s="414">
        <v>98093</v>
      </c>
      <c r="B5112" s="415" t="s">
        <v>13249</v>
      </c>
      <c r="C5112" s="416" t="s">
        <v>5390</v>
      </c>
      <c r="D5112" s="417">
        <v>8390.989999999998</v>
      </c>
      <c r="E5112" s="417">
        <v>5615.14</v>
      </c>
      <c r="F5112" s="417">
        <v>14006.13</v>
      </c>
    </row>
    <row r="5113" spans="1:6">
      <c r="A5113" s="409"/>
      <c r="B5113" s="413" t="s">
        <v>11601</v>
      </c>
      <c r="C5113" s="411"/>
      <c r="D5113" s="418"/>
      <c r="E5113" s="418"/>
      <c r="F5113" s="418"/>
    </row>
    <row r="5114" spans="1:6" ht="30">
      <c r="A5114" s="414">
        <v>98062</v>
      </c>
      <c r="B5114" s="415" t="s">
        <v>13218</v>
      </c>
      <c r="C5114" s="416" t="s">
        <v>5390</v>
      </c>
      <c r="D5114" s="417">
        <v>2071.0299999999997</v>
      </c>
      <c r="E5114" s="417">
        <v>274.42</v>
      </c>
      <c r="F5114" s="417">
        <v>2345.4499999999998</v>
      </c>
    </row>
    <row r="5115" spans="1:6" ht="30">
      <c r="A5115" s="414">
        <v>98063</v>
      </c>
      <c r="B5115" s="415" t="s">
        <v>13219</v>
      </c>
      <c r="C5115" s="416" t="s">
        <v>5390</v>
      </c>
      <c r="D5115" s="417">
        <v>3163.54</v>
      </c>
      <c r="E5115" s="417">
        <v>406.49</v>
      </c>
      <c r="F5115" s="417">
        <v>3570.03</v>
      </c>
    </row>
    <row r="5116" spans="1:6" ht="30">
      <c r="A5116" s="414">
        <v>98064</v>
      </c>
      <c r="B5116" s="415" t="s">
        <v>13220</v>
      </c>
      <c r="C5116" s="416" t="s">
        <v>5390</v>
      </c>
      <c r="D5116" s="417">
        <v>3663.5800000000004</v>
      </c>
      <c r="E5116" s="417">
        <v>425.45</v>
      </c>
      <c r="F5116" s="417">
        <v>4089.03</v>
      </c>
    </row>
    <row r="5117" spans="1:6" ht="30">
      <c r="A5117" s="414">
        <v>98065</v>
      </c>
      <c r="B5117" s="415" t="s">
        <v>13221</v>
      </c>
      <c r="C5117" s="416" t="s">
        <v>5390</v>
      </c>
      <c r="D5117" s="417">
        <v>5094.46</v>
      </c>
      <c r="E5117" s="417">
        <v>566.41999999999996</v>
      </c>
      <c r="F5117" s="417">
        <v>5660.88</v>
      </c>
    </row>
    <row r="5118" spans="1:6" ht="45">
      <c r="A5118" s="414">
        <v>98078</v>
      </c>
      <c r="B5118" s="415" t="s">
        <v>13234</v>
      </c>
      <c r="C5118" s="416" t="s">
        <v>5390</v>
      </c>
      <c r="D5118" s="417">
        <v>2952.99</v>
      </c>
      <c r="E5118" s="417">
        <v>1568.49</v>
      </c>
      <c r="F5118" s="417">
        <v>4521.4799999999996</v>
      </c>
    </row>
    <row r="5119" spans="1:6" ht="45">
      <c r="A5119" s="414">
        <v>98079</v>
      </c>
      <c r="B5119" s="415" t="s">
        <v>13235</v>
      </c>
      <c r="C5119" s="416" t="s">
        <v>5390</v>
      </c>
      <c r="D5119" s="417">
        <v>5151.3</v>
      </c>
      <c r="E5119" s="417">
        <v>2750.42</v>
      </c>
      <c r="F5119" s="417">
        <v>7901.72</v>
      </c>
    </row>
    <row r="5120" spans="1:6" ht="45">
      <c r="A5120" s="414">
        <v>98080</v>
      </c>
      <c r="B5120" s="415" t="s">
        <v>13236</v>
      </c>
      <c r="C5120" s="416" t="s">
        <v>5390</v>
      </c>
      <c r="D5120" s="417">
        <v>6576.0600000000013</v>
      </c>
      <c r="E5120" s="417">
        <v>3556.89</v>
      </c>
      <c r="F5120" s="417">
        <v>10132.950000000001</v>
      </c>
    </row>
    <row r="5121" spans="1:6" ht="45">
      <c r="A5121" s="414">
        <v>98081</v>
      </c>
      <c r="B5121" s="415" t="s">
        <v>13237</v>
      </c>
      <c r="C5121" s="416" t="s">
        <v>5390</v>
      </c>
      <c r="D5121" s="417">
        <v>9705.260000000002</v>
      </c>
      <c r="E5121" s="417">
        <v>5284.94</v>
      </c>
      <c r="F5121" s="417">
        <v>14990.2</v>
      </c>
    </row>
    <row r="5122" spans="1:6" ht="45">
      <c r="A5122" s="414">
        <v>98094</v>
      </c>
      <c r="B5122" s="415" t="s">
        <v>13250</v>
      </c>
      <c r="C5122" s="416" t="s">
        <v>5390</v>
      </c>
      <c r="D5122" s="417">
        <v>1577.44</v>
      </c>
      <c r="E5122" s="417">
        <v>990.9</v>
      </c>
      <c r="F5122" s="417">
        <v>2568.34</v>
      </c>
    </row>
    <row r="5123" spans="1:6" ht="45">
      <c r="A5123" s="414">
        <v>98099</v>
      </c>
      <c r="B5123" s="415" t="s">
        <v>13251</v>
      </c>
      <c r="C5123" s="416" t="s">
        <v>5390</v>
      </c>
      <c r="D5123" s="417">
        <v>2677.91</v>
      </c>
      <c r="E5123" s="417">
        <v>1701.05</v>
      </c>
      <c r="F5123" s="417">
        <v>4378.96</v>
      </c>
    </row>
    <row r="5124" spans="1:6" ht="45">
      <c r="A5124" s="414">
        <v>98100</v>
      </c>
      <c r="B5124" s="415" t="s">
        <v>13252</v>
      </c>
      <c r="C5124" s="416" t="s">
        <v>5390</v>
      </c>
      <c r="D5124" s="417">
        <v>3492.58</v>
      </c>
      <c r="E5124" s="417">
        <v>2245.5100000000002</v>
      </c>
      <c r="F5124" s="417">
        <v>5738.09</v>
      </c>
    </row>
    <row r="5125" spans="1:6" ht="45">
      <c r="A5125" s="414">
        <v>98101</v>
      </c>
      <c r="B5125" s="415" t="s">
        <v>13253</v>
      </c>
      <c r="C5125" s="416" t="s">
        <v>5390</v>
      </c>
      <c r="D5125" s="417">
        <v>5140.95</v>
      </c>
      <c r="E5125" s="417">
        <v>3339.46</v>
      </c>
      <c r="F5125" s="417">
        <v>8480.41</v>
      </c>
    </row>
    <row r="5126" spans="1:6">
      <c r="A5126" s="409"/>
      <c r="B5126" s="413" t="s">
        <v>11602</v>
      </c>
      <c r="C5126" s="411"/>
      <c r="D5126" s="418"/>
      <c r="E5126" s="418"/>
      <c r="F5126" s="418"/>
    </row>
    <row r="5127" spans="1:6">
      <c r="A5127" s="409"/>
      <c r="B5127" s="413" t="s">
        <v>13605</v>
      </c>
      <c r="C5127" s="411"/>
      <c r="D5127" s="418"/>
      <c r="E5127" s="418"/>
      <c r="F5127" s="418"/>
    </row>
    <row r="5128" spans="1:6" ht="60">
      <c r="A5128" s="414">
        <v>104112</v>
      </c>
      <c r="B5128" s="415" t="s">
        <v>13305</v>
      </c>
      <c r="C5128" s="416" t="s">
        <v>5390</v>
      </c>
      <c r="D5128" s="417">
        <v>99.32</v>
      </c>
      <c r="E5128" s="417">
        <v>72.88</v>
      </c>
      <c r="F5128" s="417">
        <v>172.2</v>
      </c>
    </row>
    <row r="5129" spans="1:6" ht="60">
      <c r="A5129" s="414">
        <v>104114</v>
      </c>
      <c r="B5129" s="415" t="s">
        <v>13306</v>
      </c>
      <c r="C5129" s="416" t="s">
        <v>5390</v>
      </c>
      <c r="D5129" s="417">
        <v>145.32</v>
      </c>
      <c r="E5129" s="417">
        <v>111.57</v>
      </c>
      <c r="F5129" s="417">
        <v>256.89</v>
      </c>
    </row>
    <row r="5130" spans="1:6" ht="60">
      <c r="A5130" s="414">
        <v>104116</v>
      </c>
      <c r="B5130" s="415" t="s">
        <v>13307</v>
      </c>
      <c r="C5130" s="416" t="s">
        <v>5390</v>
      </c>
      <c r="D5130" s="417">
        <v>191.32999999999998</v>
      </c>
      <c r="E5130" s="417">
        <v>150.26</v>
      </c>
      <c r="F5130" s="417">
        <v>341.59</v>
      </c>
    </row>
    <row r="5131" spans="1:6" ht="45">
      <c r="A5131" s="414">
        <v>104118</v>
      </c>
      <c r="B5131" s="415" t="s">
        <v>13308</v>
      </c>
      <c r="C5131" s="416" t="s">
        <v>5390</v>
      </c>
      <c r="D5131" s="417">
        <v>126.49000000000001</v>
      </c>
      <c r="E5131" s="417">
        <v>168.3</v>
      </c>
      <c r="F5131" s="417">
        <v>294.79000000000002</v>
      </c>
    </row>
    <row r="5132" spans="1:6" ht="45">
      <c r="A5132" s="414">
        <v>104120</v>
      </c>
      <c r="B5132" s="415" t="s">
        <v>13309</v>
      </c>
      <c r="C5132" s="416" t="s">
        <v>5390</v>
      </c>
      <c r="D5132" s="417">
        <v>191.08999999999997</v>
      </c>
      <c r="E5132" s="417">
        <v>273.74</v>
      </c>
      <c r="F5132" s="417">
        <v>464.83</v>
      </c>
    </row>
    <row r="5133" spans="1:6" ht="45">
      <c r="A5133" s="414">
        <v>104122</v>
      </c>
      <c r="B5133" s="415" t="s">
        <v>13310</v>
      </c>
      <c r="C5133" s="416" t="s">
        <v>5390</v>
      </c>
      <c r="D5133" s="417">
        <v>255.73000000000002</v>
      </c>
      <c r="E5133" s="417">
        <v>379.14</v>
      </c>
      <c r="F5133" s="417">
        <v>634.87</v>
      </c>
    </row>
    <row r="5134" spans="1:6">
      <c r="A5134" s="414">
        <v>104060</v>
      </c>
      <c r="B5134" s="415" t="s">
        <v>13303</v>
      </c>
      <c r="C5134" s="416" t="s">
        <v>5421</v>
      </c>
      <c r="D5134" s="417">
        <v>6.8100000000000005</v>
      </c>
      <c r="E5134" s="417">
        <v>3.18</v>
      </c>
      <c r="F5134" s="417">
        <v>9.99</v>
      </c>
    </row>
    <row r="5135" spans="1:6">
      <c r="A5135" s="414">
        <v>104061</v>
      </c>
      <c r="B5135" s="415" t="s">
        <v>13304</v>
      </c>
      <c r="C5135" s="416" t="s">
        <v>5421</v>
      </c>
      <c r="D5135" s="417">
        <v>12.96</v>
      </c>
      <c r="E5135" s="417">
        <v>4.8099999999999996</v>
      </c>
      <c r="F5135" s="417">
        <v>17.77</v>
      </c>
    </row>
    <row r="5136" spans="1:6" ht="30">
      <c r="A5136" s="455">
        <v>104031</v>
      </c>
      <c r="B5136" s="456" t="s">
        <v>13280</v>
      </c>
      <c r="C5136" s="457" t="s">
        <v>5390</v>
      </c>
      <c r="D5136" s="458">
        <v>13.420000000000002</v>
      </c>
      <c r="E5136" s="458">
        <v>8.52</v>
      </c>
      <c r="F5136" s="458">
        <v>21.94</v>
      </c>
    </row>
    <row r="5137" spans="1:6" ht="30">
      <c r="A5137" s="414">
        <v>104032</v>
      </c>
      <c r="B5137" s="415" t="s">
        <v>13281</v>
      </c>
      <c r="C5137" s="416" t="s">
        <v>5390</v>
      </c>
      <c r="D5137" s="417">
        <v>18.549999999999997</v>
      </c>
      <c r="E5137" s="417">
        <v>8.7200000000000006</v>
      </c>
      <c r="F5137" s="417">
        <v>27.27</v>
      </c>
    </row>
    <row r="5138" spans="1:6" ht="30">
      <c r="A5138" s="414">
        <v>104033</v>
      </c>
      <c r="B5138" s="415" t="s">
        <v>13282</v>
      </c>
      <c r="C5138" s="416" t="s">
        <v>5390</v>
      </c>
      <c r="D5138" s="417">
        <v>16.190000000000001</v>
      </c>
      <c r="E5138" s="417">
        <v>8.82</v>
      </c>
      <c r="F5138" s="417">
        <v>25.01</v>
      </c>
    </row>
    <row r="5139" spans="1:6" ht="30">
      <c r="A5139" s="414">
        <v>104034</v>
      </c>
      <c r="B5139" s="415" t="s">
        <v>13283</v>
      </c>
      <c r="C5139" s="416" t="s">
        <v>5390</v>
      </c>
      <c r="D5139" s="417">
        <v>23.19</v>
      </c>
      <c r="E5139" s="417">
        <v>9.02</v>
      </c>
      <c r="F5139" s="417">
        <v>32.21</v>
      </c>
    </row>
    <row r="5140" spans="1:6" ht="30">
      <c r="A5140" s="414">
        <v>104035</v>
      </c>
      <c r="B5140" s="415" t="s">
        <v>13284</v>
      </c>
      <c r="C5140" s="416" t="s">
        <v>5390</v>
      </c>
      <c r="D5140" s="417">
        <v>24.66</v>
      </c>
      <c r="E5140" s="417">
        <v>18.940000000000001</v>
      </c>
      <c r="F5140" s="417">
        <v>43.6</v>
      </c>
    </row>
    <row r="5141" spans="1:6" ht="30">
      <c r="A5141" s="414">
        <v>104036</v>
      </c>
      <c r="B5141" s="415" t="s">
        <v>13285</v>
      </c>
      <c r="C5141" s="416" t="s">
        <v>5390</v>
      </c>
      <c r="D5141" s="417">
        <v>25.37</v>
      </c>
      <c r="E5141" s="417">
        <v>19.63</v>
      </c>
      <c r="F5141" s="417">
        <v>45</v>
      </c>
    </row>
    <row r="5142" spans="1:6" ht="30">
      <c r="A5142" s="414">
        <v>104049</v>
      </c>
      <c r="B5142" s="415" t="s">
        <v>13293</v>
      </c>
      <c r="C5142" s="416" t="s">
        <v>5390</v>
      </c>
      <c r="D5142" s="417">
        <v>2.58</v>
      </c>
      <c r="E5142" s="417">
        <v>4.26</v>
      </c>
      <c r="F5142" s="417">
        <v>6.84</v>
      </c>
    </row>
    <row r="5143" spans="1:6" ht="30">
      <c r="A5143" s="414">
        <v>104050</v>
      </c>
      <c r="B5143" s="415" t="s">
        <v>13294</v>
      </c>
      <c r="C5143" s="416" t="s">
        <v>5390</v>
      </c>
      <c r="D5143" s="417">
        <v>4.3999999999999995</v>
      </c>
      <c r="E5143" s="417">
        <v>5.8</v>
      </c>
      <c r="F5143" s="417">
        <v>10.199999999999999</v>
      </c>
    </row>
    <row r="5144" spans="1:6" ht="30">
      <c r="A5144" s="414">
        <v>104043</v>
      </c>
      <c r="B5144" s="415" t="s">
        <v>13287</v>
      </c>
      <c r="C5144" s="416" t="s">
        <v>5390</v>
      </c>
      <c r="D5144" s="417">
        <v>5.92</v>
      </c>
      <c r="E5144" s="417">
        <v>3.72</v>
      </c>
      <c r="F5144" s="417">
        <v>9.64</v>
      </c>
    </row>
    <row r="5145" spans="1:6" ht="30">
      <c r="A5145" s="414">
        <v>104044</v>
      </c>
      <c r="B5145" s="415" t="s">
        <v>13288</v>
      </c>
      <c r="C5145" s="416" t="s">
        <v>5390</v>
      </c>
      <c r="D5145" s="417">
        <v>5.910000000000001</v>
      </c>
      <c r="E5145" s="417">
        <v>4.3899999999999997</v>
      </c>
      <c r="F5145" s="417">
        <v>10.3</v>
      </c>
    </row>
    <row r="5146" spans="1:6" ht="30">
      <c r="A5146" s="414">
        <v>104045</v>
      </c>
      <c r="B5146" s="415" t="s">
        <v>13289</v>
      </c>
      <c r="C5146" s="416" t="s">
        <v>5390</v>
      </c>
      <c r="D5146" s="417">
        <v>10.86</v>
      </c>
      <c r="E5146" s="417">
        <v>5.0599999999999996</v>
      </c>
      <c r="F5146" s="417">
        <v>15.92</v>
      </c>
    </row>
    <row r="5147" spans="1:6" ht="30">
      <c r="A5147" s="414">
        <v>104046</v>
      </c>
      <c r="B5147" s="415" t="s">
        <v>13290</v>
      </c>
      <c r="C5147" s="416" t="s">
        <v>5390</v>
      </c>
      <c r="D5147" s="417">
        <v>5.51</v>
      </c>
      <c r="E5147" s="417">
        <v>3.72</v>
      </c>
      <c r="F5147" s="417">
        <v>9.23</v>
      </c>
    </row>
    <row r="5148" spans="1:6" ht="30">
      <c r="A5148" s="414">
        <v>104047</v>
      </c>
      <c r="B5148" s="415" t="s">
        <v>13291</v>
      </c>
      <c r="C5148" s="416" t="s">
        <v>5390</v>
      </c>
      <c r="D5148" s="417">
        <v>6.3200000000000012</v>
      </c>
      <c r="E5148" s="417">
        <v>4.3899999999999997</v>
      </c>
      <c r="F5148" s="417">
        <v>10.71</v>
      </c>
    </row>
    <row r="5149" spans="1:6" ht="30">
      <c r="A5149" s="414">
        <v>104048</v>
      </c>
      <c r="B5149" s="415" t="s">
        <v>13292</v>
      </c>
      <c r="C5149" s="416" t="s">
        <v>5390</v>
      </c>
      <c r="D5149" s="417">
        <v>10.5</v>
      </c>
      <c r="E5149" s="417">
        <v>5.0599999999999996</v>
      </c>
      <c r="F5149" s="417">
        <v>15.56</v>
      </c>
    </row>
    <row r="5150" spans="1:6" ht="30">
      <c r="A5150" s="414">
        <v>104051</v>
      </c>
      <c r="B5150" s="415" t="s">
        <v>13295</v>
      </c>
      <c r="C5150" s="416" t="s">
        <v>5390</v>
      </c>
      <c r="D5150" s="417">
        <v>5.09</v>
      </c>
      <c r="E5150" s="417">
        <v>3.52</v>
      </c>
      <c r="F5150" s="417">
        <v>8.61</v>
      </c>
    </row>
    <row r="5151" spans="1:6" ht="30">
      <c r="A5151" s="414">
        <v>104052</v>
      </c>
      <c r="B5151" s="415" t="s">
        <v>13296</v>
      </c>
      <c r="C5151" s="416" t="s">
        <v>5390</v>
      </c>
      <c r="D5151" s="417">
        <v>7.2500000000000009</v>
      </c>
      <c r="E5151" s="417">
        <v>4.8</v>
      </c>
      <c r="F5151" s="417">
        <v>12.05</v>
      </c>
    </row>
    <row r="5152" spans="1:6">
      <c r="A5152" s="414">
        <v>104058</v>
      </c>
      <c r="B5152" s="415" t="s">
        <v>13301</v>
      </c>
      <c r="C5152" s="416" t="s">
        <v>5390</v>
      </c>
      <c r="D5152" s="417">
        <v>3.1099999999999994</v>
      </c>
      <c r="E5152" s="417">
        <v>4.32</v>
      </c>
      <c r="F5152" s="417">
        <v>7.43</v>
      </c>
    </row>
    <row r="5153" spans="1:6">
      <c r="A5153" s="414">
        <v>104059</v>
      </c>
      <c r="B5153" s="415" t="s">
        <v>13302</v>
      </c>
      <c r="C5153" s="416" t="s">
        <v>5390</v>
      </c>
      <c r="D5153" s="417">
        <v>7.07</v>
      </c>
      <c r="E5153" s="417">
        <v>5.33</v>
      </c>
      <c r="F5153" s="417">
        <v>12.4</v>
      </c>
    </row>
    <row r="5154" spans="1:6" ht="30">
      <c r="A5154" s="414">
        <v>104055</v>
      </c>
      <c r="B5154" s="415" t="s">
        <v>13299</v>
      </c>
      <c r="C5154" s="416" t="s">
        <v>5390</v>
      </c>
      <c r="D5154" s="417">
        <v>13.040000000000001</v>
      </c>
      <c r="E5154" s="417">
        <v>3.51</v>
      </c>
      <c r="F5154" s="417">
        <v>16.55</v>
      </c>
    </row>
    <row r="5155" spans="1:6">
      <c r="A5155" s="414">
        <v>104056</v>
      </c>
      <c r="B5155" s="415" t="s">
        <v>13300</v>
      </c>
      <c r="C5155" s="416" t="s">
        <v>5390</v>
      </c>
      <c r="D5155" s="417">
        <v>20.68</v>
      </c>
      <c r="E5155" s="417">
        <v>3.9</v>
      </c>
      <c r="F5155" s="417">
        <v>24.58</v>
      </c>
    </row>
    <row r="5156" spans="1:6" ht="30">
      <c r="A5156" s="414">
        <v>104039</v>
      </c>
      <c r="B5156" s="415" t="s">
        <v>13286</v>
      </c>
      <c r="C5156" s="416" t="s">
        <v>5390</v>
      </c>
      <c r="D5156" s="417">
        <v>63.230000000000004</v>
      </c>
      <c r="E5156" s="417">
        <v>18.72</v>
      </c>
      <c r="F5156" s="417">
        <v>81.95</v>
      </c>
    </row>
    <row r="5157" spans="1:6" ht="30">
      <c r="A5157" s="414">
        <v>104053</v>
      </c>
      <c r="B5157" s="415" t="s">
        <v>13297</v>
      </c>
      <c r="C5157" s="416" t="s">
        <v>5390</v>
      </c>
      <c r="D5157" s="417">
        <v>6.4500000000000011</v>
      </c>
      <c r="E5157" s="417">
        <v>3.51</v>
      </c>
      <c r="F5157" s="417">
        <v>9.9600000000000009</v>
      </c>
    </row>
    <row r="5158" spans="1:6" ht="30">
      <c r="A5158" s="414">
        <v>104054</v>
      </c>
      <c r="B5158" s="415" t="s">
        <v>13298</v>
      </c>
      <c r="C5158" s="416" t="s">
        <v>5390</v>
      </c>
      <c r="D5158" s="417">
        <v>14.670000000000002</v>
      </c>
      <c r="E5158" s="417">
        <v>4.79</v>
      </c>
      <c r="F5158" s="417">
        <v>19.46</v>
      </c>
    </row>
    <row r="5159" spans="1:6">
      <c r="A5159" s="409"/>
      <c r="B5159" s="413" t="s">
        <v>13606</v>
      </c>
      <c r="C5159" s="411"/>
      <c r="D5159" s="418"/>
      <c r="E5159" s="418"/>
      <c r="F5159" s="418"/>
    </row>
    <row r="5160" spans="1:6" ht="60">
      <c r="A5160" s="414">
        <v>104124</v>
      </c>
      <c r="B5160" s="415" t="s">
        <v>13322</v>
      </c>
      <c r="C5160" s="416" t="s">
        <v>5390</v>
      </c>
      <c r="D5160" s="417">
        <v>289.89999999999998</v>
      </c>
      <c r="E5160" s="417">
        <v>105.28</v>
      </c>
      <c r="F5160" s="417">
        <v>395.18</v>
      </c>
    </row>
    <row r="5161" spans="1:6" ht="60">
      <c r="A5161" s="414">
        <v>104130</v>
      </c>
      <c r="B5161" s="415" t="s">
        <v>13323</v>
      </c>
      <c r="C5161" s="416" t="s">
        <v>5390</v>
      </c>
      <c r="D5161" s="417">
        <v>436.49</v>
      </c>
      <c r="E5161" s="417">
        <v>168.75</v>
      </c>
      <c r="F5161" s="417">
        <v>605.24</v>
      </c>
    </row>
    <row r="5162" spans="1:6" ht="60">
      <c r="A5162" s="414">
        <v>104136</v>
      </c>
      <c r="B5162" s="415" t="s">
        <v>13324</v>
      </c>
      <c r="C5162" s="416" t="s">
        <v>5390</v>
      </c>
      <c r="D5162" s="417">
        <v>583.76</v>
      </c>
      <c r="E5162" s="417">
        <v>232.97</v>
      </c>
      <c r="F5162" s="417">
        <v>816.73</v>
      </c>
    </row>
    <row r="5163" spans="1:6" ht="45">
      <c r="A5163" s="414">
        <v>104142</v>
      </c>
      <c r="B5163" s="415" t="s">
        <v>13325</v>
      </c>
      <c r="C5163" s="416" t="s">
        <v>5390</v>
      </c>
      <c r="D5163" s="417">
        <v>330.15</v>
      </c>
      <c r="E5163" s="417">
        <v>244.11</v>
      </c>
      <c r="F5163" s="417">
        <v>574.26</v>
      </c>
    </row>
    <row r="5164" spans="1:6" ht="45">
      <c r="A5164" s="414">
        <v>104148</v>
      </c>
      <c r="B5164" s="415" t="s">
        <v>13326</v>
      </c>
      <c r="C5164" s="416" t="s">
        <v>5390</v>
      </c>
      <c r="D5164" s="417">
        <v>503.2</v>
      </c>
      <c r="E5164" s="417">
        <v>400.46</v>
      </c>
      <c r="F5164" s="417">
        <v>903.66</v>
      </c>
    </row>
    <row r="5165" spans="1:6" ht="45">
      <c r="A5165" s="414">
        <v>104154</v>
      </c>
      <c r="B5165" s="415" t="s">
        <v>13327</v>
      </c>
      <c r="C5165" s="416" t="s">
        <v>5390</v>
      </c>
      <c r="D5165" s="417">
        <v>677.43000000000006</v>
      </c>
      <c r="E5165" s="417">
        <v>559.20000000000005</v>
      </c>
      <c r="F5165" s="417">
        <v>1236.6300000000001</v>
      </c>
    </row>
    <row r="5166" spans="1:6">
      <c r="A5166" s="409"/>
      <c r="B5166" s="413" t="s">
        <v>11603</v>
      </c>
      <c r="C5166" s="411"/>
      <c r="D5166" s="418"/>
      <c r="E5166" s="418"/>
      <c r="F5166" s="418"/>
    </row>
    <row r="5167" spans="1:6" ht="30">
      <c r="A5167" s="414">
        <v>98112</v>
      </c>
      <c r="B5167" s="415" t="s">
        <v>8145</v>
      </c>
      <c r="C5167" s="416" t="s">
        <v>5390</v>
      </c>
      <c r="D5167" s="417">
        <v>89.72</v>
      </c>
      <c r="E5167" s="417">
        <v>18.88</v>
      </c>
      <c r="F5167" s="417">
        <v>108.6</v>
      </c>
    </row>
    <row r="5168" spans="1:6" ht="30">
      <c r="A5168" s="414">
        <v>100128</v>
      </c>
      <c r="B5168" s="415" t="s">
        <v>13279</v>
      </c>
      <c r="C5168" s="416" t="s">
        <v>5390</v>
      </c>
      <c r="D5168" s="417">
        <v>1761.31</v>
      </c>
      <c r="E5168" s="417">
        <v>27.02</v>
      </c>
      <c r="F5168" s="417">
        <v>1788.33</v>
      </c>
    </row>
    <row r="5169" spans="1:6">
      <c r="A5169" s="409"/>
      <c r="B5169" s="413" t="s">
        <v>11604</v>
      </c>
      <c r="C5169" s="411"/>
      <c r="D5169" s="418"/>
      <c r="E5169" s="418"/>
      <c r="F5169" s="418"/>
    </row>
    <row r="5170" spans="1:6" ht="30">
      <c r="A5170" s="414">
        <v>89848</v>
      </c>
      <c r="B5170" s="415" t="s">
        <v>12320</v>
      </c>
      <c r="C5170" s="416" t="s">
        <v>5421</v>
      </c>
      <c r="D5170" s="417">
        <v>21.450000000000003</v>
      </c>
      <c r="E5170" s="417">
        <v>10.4</v>
      </c>
      <c r="F5170" s="417">
        <v>31.85</v>
      </c>
    </row>
    <row r="5171" spans="1:6" ht="30">
      <c r="A5171" s="414">
        <v>89849</v>
      </c>
      <c r="B5171" s="415" t="s">
        <v>12321</v>
      </c>
      <c r="C5171" s="416" t="s">
        <v>5421</v>
      </c>
      <c r="D5171" s="417">
        <v>51.52000000000001</v>
      </c>
      <c r="E5171" s="417">
        <v>13.52</v>
      </c>
      <c r="F5171" s="417">
        <v>65.040000000000006</v>
      </c>
    </row>
    <row r="5172" spans="1:6" ht="45">
      <c r="A5172" s="414">
        <v>89852</v>
      </c>
      <c r="B5172" s="415" t="s">
        <v>12781</v>
      </c>
      <c r="C5172" s="416" t="s">
        <v>5390</v>
      </c>
      <c r="D5172" s="417">
        <v>39.39</v>
      </c>
      <c r="E5172" s="417">
        <v>12.03</v>
      </c>
      <c r="F5172" s="417">
        <v>51.42</v>
      </c>
    </row>
    <row r="5173" spans="1:6" ht="45">
      <c r="A5173" s="414">
        <v>89853</v>
      </c>
      <c r="B5173" s="415" t="s">
        <v>12782</v>
      </c>
      <c r="C5173" s="416" t="s">
        <v>5390</v>
      </c>
      <c r="D5173" s="417">
        <v>79.42</v>
      </c>
      <c r="E5173" s="417">
        <v>12.03</v>
      </c>
      <c r="F5173" s="417">
        <v>91.45</v>
      </c>
    </row>
    <row r="5174" spans="1:6" ht="30">
      <c r="A5174" s="414">
        <v>89851</v>
      </c>
      <c r="B5174" s="415" t="s">
        <v>12780</v>
      </c>
      <c r="C5174" s="416" t="s">
        <v>5390</v>
      </c>
      <c r="D5174" s="417">
        <v>23.160000000000004</v>
      </c>
      <c r="E5174" s="417">
        <v>12.04</v>
      </c>
      <c r="F5174" s="417">
        <v>35.200000000000003</v>
      </c>
    </row>
    <row r="5175" spans="1:6" ht="30">
      <c r="A5175" s="414">
        <v>89855</v>
      </c>
      <c r="B5175" s="415" t="s">
        <v>12784</v>
      </c>
      <c r="C5175" s="416" t="s">
        <v>5390</v>
      </c>
      <c r="D5175" s="417">
        <v>103.45</v>
      </c>
      <c r="E5175" s="417">
        <v>15.64</v>
      </c>
      <c r="F5175" s="417">
        <v>119.09</v>
      </c>
    </row>
    <row r="5176" spans="1:6" ht="30">
      <c r="A5176" s="414">
        <v>89850</v>
      </c>
      <c r="B5176" s="415" t="s">
        <v>12779</v>
      </c>
      <c r="C5176" s="416" t="s">
        <v>5390</v>
      </c>
      <c r="D5176" s="417">
        <v>22.200000000000003</v>
      </c>
      <c r="E5176" s="417">
        <v>12.04</v>
      </c>
      <c r="F5176" s="417">
        <v>34.24</v>
      </c>
    </row>
    <row r="5177" spans="1:6" ht="30">
      <c r="A5177" s="414">
        <v>89854</v>
      </c>
      <c r="B5177" s="415" t="s">
        <v>12783</v>
      </c>
      <c r="C5177" s="416" t="s">
        <v>5390</v>
      </c>
      <c r="D5177" s="417">
        <v>97.49</v>
      </c>
      <c r="E5177" s="417">
        <v>15.64</v>
      </c>
      <c r="F5177" s="417">
        <v>113.13</v>
      </c>
    </row>
    <row r="5178" spans="1:6" ht="30">
      <c r="A5178" s="414">
        <v>89861</v>
      </c>
      <c r="B5178" s="415" t="s">
        <v>12788</v>
      </c>
      <c r="C5178" s="416" t="s">
        <v>5390</v>
      </c>
      <c r="D5178" s="417">
        <v>45.879999999999995</v>
      </c>
      <c r="E5178" s="417">
        <v>16.05</v>
      </c>
      <c r="F5178" s="417">
        <v>61.93</v>
      </c>
    </row>
    <row r="5179" spans="1:6" ht="30">
      <c r="A5179" s="414">
        <v>89856</v>
      </c>
      <c r="B5179" s="415" t="s">
        <v>12785</v>
      </c>
      <c r="C5179" s="416" t="s">
        <v>5390</v>
      </c>
      <c r="D5179" s="417">
        <v>15.47</v>
      </c>
      <c r="E5179" s="417">
        <v>8.0299999999999994</v>
      </c>
      <c r="F5179" s="417">
        <v>23.5</v>
      </c>
    </row>
    <row r="5180" spans="1:6" ht="30">
      <c r="A5180" s="414">
        <v>95693</v>
      </c>
      <c r="B5180" s="415" t="s">
        <v>12926</v>
      </c>
      <c r="C5180" s="416" t="s">
        <v>5390</v>
      </c>
      <c r="D5180" s="417">
        <v>47.65</v>
      </c>
      <c r="E5180" s="417">
        <v>10.43</v>
      </c>
      <c r="F5180" s="417">
        <v>58.08</v>
      </c>
    </row>
    <row r="5181" spans="1:6" ht="30">
      <c r="A5181" s="414">
        <v>89857</v>
      </c>
      <c r="B5181" s="415" t="s">
        <v>12786</v>
      </c>
      <c r="C5181" s="416" t="s">
        <v>5390</v>
      </c>
      <c r="D5181" s="417">
        <v>32.480000000000004</v>
      </c>
      <c r="E5181" s="417">
        <v>8.02</v>
      </c>
      <c r="F5181" s="417">
        <v>40.5</v>
      </c>
    </row>
    <row r="5182" spans="1:6" ht="30">
      <c r="A5182" s="414">
        <v>89860</v>
      </c>
      <c r="B5182" s="415" t="s">
        <v>12787</v>
      </c>
      <c r="C5182" s="416" t="s">
        <v>5390</v>
      </c>
      <c r="D5182" s="417">
        <v>36.69</v>
      </c>
      <c r="E5182" s="417">
        <v>16.05</v>
      </c>
      <c r="F5182" s="417">
        <v>52.74</v>
      </c>
    </row>
    <row r="5183" spans="1:6" ht="30">
      <c r="A5183" s="414">
        <v>104357</v>
      </c>
      <c r="B5183" s="415" t="s">
        <v>13196</v>
      </c>
      <c r="C5183" s="416" t="s">
        <v>5390</v>
      </c>
      <c r="D5183" s="417">
        <v>16.729999999999997</v>
      </c>
      <c r="E5183" s="417">
        <v>4.01</v>
      </c>
      <c r="F5183" s="417">
        <v>20.74</v>
      </c>
    </row>
    <row r="5184" spans="1:6">
      <c r="A5184" s="409"/>
      <c r="B5184" s="413" t="s">
        <v>11605</v>
      </c>
      <c r="C5184" s="411"/>
      <c r="D5184" s="418"/>
      <c r="E5184" s="418"/>
      <c r="F5184" s="418"/>
    </row>
    <row r="5185" spans="1:6" ht="45">
      <c r="A5185" s="414">
        <v>91792</v>
      </c>
      <c r="B5185" s="415" t="s">
        <v>8146</v>
      </c>
      <c r="C5185" s="416" t="s">
        <v>5421</v>
      </c>
      <c r="D5185" s="417">
        <v>32.989999999999995</v>
      </c>
      <c r="E5185" s="417">
        <v>41.2</v>
      </c>
      <c r="F5185" s="417">
        <v>74.19</v>
      </c>
    </row>
    <row r="5186" spans="1:6" ht="45">
      <c r="A5186" s="414">
        <v>91793</v>
      </c>
      <c r="B5186" s="415" t="s">
        <v>8147</v>
      </c>
      <c r="C5186" s="416" t="s">
        <v>5421</v>
      </c>
      <c r="D5186" s="417">
        <v>61</v>
      </c>
      <c r="E5186" s="417">
        <v>47.36</v>
      </c>
      <c r="F5186" s="417">
        <v>108.36</v>
      </c>
    </row>
    <row r="5187" spans="1:6" ht="45">
      <c r="A5187" s="414">
        <v>91794</v>
      </c>
      <c r="B5187" s="415" t="s">
        <v>8148</v>
      </c>
      <c r="C5187" s="416" t="s">
        <v>5421</v>
      </c>
      <c r="D5187" s="417">
        <v>34.79</v>
      </c>
      <c r="E5187" s="417">
        <v>16</v>
      </c>
      <c r="F5187" s="417">
        <v>50.79</v>
      </c>
    </row>
    <row r="5188" spans="1:6" ht="60">
      <c r="A5188" s="414">
        <v>91795</v>
      </c>
      <c r="B5188" s="415" t="s">
        <v>8149</v>
      </c>
      <c r="C5188" s="416" t="s">
        <v>5421</v>
      </c>
      <c r="D5188" s="417">
        <v>51.89</v>
      </c>
      <c r="E5188" s="417">
        <v>28.23</v>
      </c>
      <c r="F5188" s="417">
        <v>80.12</v>
      </c>
    </row>
    <row r="5189" spans="1:6" ht="45">
      <c r="A5189" s="414">
        <v>91796</v>
      </c>
      <c r="B5189" s="415" t="s">
        <v>8150</v>
      </c>
      <c r="C5189" s="416" t="s">
        <v>5421</v>
      </c>
      <c r="D5189" s="417">
        <v>59.56</v>
      </c>
      <c r="E5189" s="417">
        <v>22.49</v>
      </c>
      <c r="F5189" s="417">
        <v>82.05</v>
      </c>
    </row>
    <row r="5190" spans="1:6">
      <c r="A5190" s="409"/>
      <c r="B5190" s="413" t="s">
        <v>11606</v>
      </c>
      <c r="C5190" s="411"/>
      <c r="D5190" s="418"/>
      <c r="E5190" s="418"/>
      <c r="F5190" s="418"/>
    </row>
    <row r="5191" spans="1:6" ht="30">
      <c r="A5191" s="414">
        <v>89711</v>
      </c>
      <c r="B5191" s="415" t="s">
        <v>12307</v>
      </c>
      <c r="C5191" s="416" t="s">
        <v>5421</v>
      </c>
      <c r="D5191" s="417">
        <v>12.079999999999998</v>
      </c>
      <c r="E5191" s="417">
        <v>12.73</v>
      </c>
      <c r="F5191" s="417">
        <v>24.81</v>
      </c>
    </row>
    <row r="5192" spans="1:6" ht="30">
      <c r="A5192" s="414">
        <v>89712</v>
      </c>
      <c r="B5192" s="415" t="s">
        <v>12308</v>
      </c>
      <c r="C5192" s="416" t="s">
        <v>5421</v>
      </c>
      <c r="D5192" s="417">
        <v>17.579999999999998</v>
      </c>
      <c r="E5192" s="417">
        <v>13.81</v>
      </c>
      <c r="F5192" s="417">
        <v>31.39</v>
      </c>
    </row>
    <row r="5193" spans="1:6" ht="30">
      <c r="A5193" s="414">
        <v>89713</v>
      </c>
      <c r="B5193" s="415" t="s">
        <v>12309</v>
      </c>
      <c r="C5193" s="416" t="s">
        <v>5421</v>
      </c>
      <c r="D5193" s="417">
        <v>22.540000000000003</v>
      </c>
      <c r="E5193" s="417">
        <v>16.559999999999999</v>
      </c>
      <c r="F5193" s="417">
        <v>39.1</v>
      </c>
    </row>
    <row r="5194" spans="1:6" ht="30">
      <c r="A5194" s="414">
        <v>89714</v>
      </c>
      <c r="B5194" s="415" t="s">
        <v>12310</v>
      </c>
      <c r="C5194" s="416" t="s">
        <v>5421</v>
      </c>
      <c r="D5194" s="417">
        <v>24.400000000000002</v>
      </c>
      <c r="E5194" s="417">
        <v>19.3</v>
      </c>
      <c r="F5194" s="417">
        <v>43.7</v>
      </c>
    </row>
    <row r="5195" spans="1:6" ht="45">
      <c r="A5195" s="455">
        <v>104341</v>
      </c>
      <c r="B5195" s="456" t="s">
        <v>13182</v>
      </c>
      <c r="C5195" s="457" t="s">
        <v>5390</v>
      </c>
      <c r="D5195" s="458">
        <v>8.02</v>
      </c>
      <c r="E5195" s="458">
        <v>3.84</v>
      </c>
      <c r="F5195" s="458">
        <v>11.86</v>
      </c>
    </row>
    <row r="5196" spans="1:6" ht="45">
      <c r="A5196" s="414">
        <v>89728</v>
      </c>
      <c r="B5196" s="415" t="s">
        <v>12672</v>
      </c>
      <c r="C5196" s="416" t="s">
        <v>5390</v>
      </c>
      <c r="D5196" s="417">
        <v>9.620000000000001</v>
      </c>
      <c r="E5196" s="417">
        <v>5.51</v>
      </c>
      <c r="F5196" s="417">
        <v>15.13</v>
      </c>
    </row>
    <row r="5197" spans="1:6" ht="45">
      <c r="A5197" s="414">
        <v>89733</v>
      </c>
      <c r="B5197" s="415" t="s">
        <v>12677</v>
      </c>
      <c r="C5197" s="416" t="s">
        <v>5390</v>
      </c>
      <c r="D5197" s="417">
        <v>19.579999999999998</v>
      </c>
      <c r="E5197" s="417">
        <v>5.99</v>
      </c>
      <c r="F5197" s="417">
        <v>25.57</v>
      </c>
    </row>
    <row r="5198" spans="1:6" ht="45">
      <c r="A5198" s="414">
        <v>89742</v>
      </c>
      <c r="B5198" s="415" t="s">
        <v>12685</v>
      </c>
      <c r="C5198" s="416" t="s">
        <v>5390</v>
      </c>
      <c r="D5198" s="417">
        <v>36.430000000000007</v>
      </c>
      <c r="E5198" s="417">
        <v>7.16</v>
      </c>
      <c r="F5198" s="417">
        <v>43.59</v>
      </c>
    </row>
    <row r="5199" spans="1:6" ht="45">
      <c r="A5199" s="414">
        <v>89748</v>
      </c>
      <c r="B5199" s="415" t="s">
        <v>12690</v>
      </c>
      <c r="C5199" s="416" t="s">
        <v>5390</v>
      </c>
      <c r="D5199" s="417">
        <v>38.17</v>
      </c>
      <c r="E5199" s="417">
        <v>8.35</v>
      </c>
      <c r="F5199" s="417">
        <v>46.52</v>
      </c>
    </row>
    <row r="5200" spans="1:6" ht="45">
      <c r="A5200" s="414">
        <v>89730</v>
      </c>
      <c r="B5200" s="415" t="s">
        <v>12674</v>
      </c>
      <c r="C5200" s="416" t="s">
        <v>5390</v>
      </c>
      <c r="D5200" s="417">
        <v>11.790000000000001</v>
      </c>
      <c r="E5200" s="417">
        <v>5.51</v>
      </c>
      <c r="F5200" s="417">
        <v>17.3</v>
      </c>
    </row>
    <row r="5201" spans="1:6" ht="45">
      <c r="A5201" s="414">
        <v>89735</v>
      </c>
      <c r="B5201" s="415" t="s">
        <v>12679</v>
      </c>
      <c r="C5201" s="416" t="s">
        <v>5390</v>
      </c>
      <c r="D5201" s="417">
        <v>22.09</v>
      </c>
      <c r="E5201" s="417">
        <v>5.98</v>
      </c>
      <c r="F5201" s="417">
        <v>28.07</v>
      </c>
    </row>
    <row r="5202" spans="1:6" ht="45">
      <c r="A5202" s="414">
        <v>89743</v>
      </c>
      <c r="B5202" s="415" t="s">
        <v>12686</v>
      </c>
      <c r="C5202" s="416" t="s">
        <v>5390</v>
      </c>
      <c r="D5202" s="417">
        <v>59.96</v>
      </c>
      <c r="E5202" s="417">
        <v>7.15</v>
      </c>
      <c r="F5202" s="417">
        <v>67.11</v>
      </c>
    </row>
    <row r="5203" spans="1:6" ht="45">
      <c r="A5203" s="414">
        <v>89750</v>
      </c>
      <c r="B5203" s="415" t="s">
        <v>12692</v>
      </c>
      <c r="C5203" s="416" t="s">
        <v>5390</v>
      </c>
      <c r="D5203" s="417">
        <v>78.209999999999994</v>
      </c>
      <c r="E5203" s="417">
        <v>8.34</v>
      </c>
      <c r="F5203" s="417">
        <v>86.55</v>
      </c>
    </row>
    <row r="5204" spans="1:6" ht="45">
      <c r="A5204" s="414">
        <v>89726</v>
      </c>
      <c r="B5204" s="415" t="s">
        <v>12670</v>
      </c>
      <c r="C5204" s="416" t="s">
        <v>5390</v>
      </c>
      <c r="D5204" s="417">
        <v>6.5400000000000009</v>
      </c>
      <c r="E5204" s="417">
        <v>5.52</v>
      </c>
      <c r="F5204" s="417">
        <v>12.06</v>
      </c>
    </row>
    <row r="5205" spans="1:6" ht="45">
      <c r="A5205" s="414">
        <v>89732</v>
      </c>
      <c r="B5205" s="415" t="s">
        <v>12676</v>
      </c>
      <c r="C5205" s="416" t="s">
        <v>5390</v>
      </c>
      <c r="D5205" s="417">
        <v>10.75</v>
      </c>
      <c r="E5205" s="417">
        <v>6</v>
      </c>
      <c r="F5205" s="417">
        <v>16.75</v>
      </c>
    </row>
    <row r="5206" spans="1:6" ht="45">
      <c r="A5206" s="414">
        <v>89739</v>
      </c>
      <c r="B5206" s="415" t="s">
        <v>12682</v>
      </c>
      <c r="C5206" s="416" t="s">
        <v>5390</v>
      </c>
      <c r="D5206" s="417">
        <v>18.04</v>
      </c>
      <c r="E5206" s="417">
        <v>7.16</v>
      </c>
      <c r="F5206" s="417">
        <v>25.2</v>
      </c>
    </row>
    <row r="5207" spans="1:6" ht="45">
      <c r="A5207" s="414">
        <v>89746</v>
      </c>
      <c r="B5207" s="415" t="s">
        <v>12688</v>
      </c>
      <c r="C5207" s="416" t="s">
        <v>5390</v>
      </c>
      <c r="D5207" s="417">
        <v>21.94</v>
      </c>
      <c r="E5207" s="417">
        <v>8.36</v>
      </c>
      <c r="F5207" s="417">
        <v>30.3</v>
      </c>
    </row>
    <row r="5208" spans="1:6" ht="45">
      <c r="A5208" s="414">
        <v>89724</v>
      </c>
      <c r="B5208" s="415" t="s">
        <v>12668</v>
      </c>
      <c r="C5208" s="416" t="s">
        <v>5390</v>
      </c>
      <c r="D5208" s="417">
        <v>6.2800000000000011</v>
      </c>
      <c r="E5208" s="417">
        <v>5.52</v>
      </c>
      <c r="F5208" s="417">
        <v>11.8</v>
      </c>
    </row>
    <row r="5209" spans="1:6" ht="45">
      <c r="A5209" s="414">
        <v>89731</v>
      </c>
      <c r="B5209" s="415" t="s">
        <v>12675</v>
      </c>
      <c r="C5209" s="416" t="s">
        <v>5390</v>
      </c>
      <c r="D5209" s="417">
        <v>9.91</v>
      </c>
      <c r="E5209" s="417">
        <v>6</v>
      </c>
      <c r="F5209" s="417">
        <v>15.91</v>
      </c>
    </row>
    <row r="5210" spans="1:6" ht="45">
      <c r="A5210" s="414">
        <v>89737</v>
      </c>
      <c r="B5210" s="415" t="s">
        <v>12681</v>
      </c>
      <c r="C5210" s="416" t="s">
        <v>5390</v>
      </c>
      <c r="D5210" s="417">
        <v>16.920000000000002</v>
      </c>
      <c r="E5210" s="417">
        <v>7.17</v>
      </c>
      <c r="F5210" s="417">
        <v>24.09</v>
      </c>
    </row>
    <row r="5211" spans="1:6" ht="45">
      <c r="A5211" s="414">
        <v>89744</v>
      </c>
      <c r="B5211" s="415" t="s">
        <v>12687</v>
      </c>
      <c r="C5211" s="416" t="s">
        <v>5390</v>
      </c>
      <c r="D5211" s="417">
        <v>20.98</v>
      </c>
      <c r="E5211" s="417">
        <v>8.36</v>
      </c>
      <c r="F5211" s="417">
        <v>29.34</v>
      </c>
    </row>
    <row r="5212" spans="1:6" ht="45">
      <c r="A5212" s="414">
        <v>89783</v>
      </c>
      <c r="B5212" s="415" t="s">
        <v>12719</v>
      </c>
      <c r="C5212" s="416" t="s">
        <v>5390</v>
      </c>
      <c r="D5212" s="417">
        <v>9.8500000000000014</v>
      </c>
      <c r="E5212" s="417">
        <v>7.34</v>
      </c>
      <c r="F5212" s="417">
        <v>17.190000000000001</v>
      </c>
    </row>
    <row r="5213" spans="1:6" ht="45">
      <c r="A5213" s="414">
        <v>89785</v>
      </c>
      <c r="B5213" s="415" t="s">
        <v>12721</v>
      </c>
      <c r="C5213" s="416" t="s">
        <v>5390</v>
      </c>
      <c r="D5213" s="417">
        <v>20.58</v>
      </c>
      <c r="E5213" s="417">
        <v>7.99</v>
      </c>
      <c r="F5213" s="417">
        <v>28.57</v>
      </c>
    </row>
    <row r="5214" spans="1:6" ht="45">
      <c r="A5214" s="414">
        <v>89795</v>
      </c>
      <c r="B5214" s="415" t="s">
        <v>12731</v>
      </c>
      <c r="C5214" s="416" t="s">
        <v>5390</v>
      </c>
      <c r="D5214" s="417">
        <v>34.44</v>
      </c>
      <c r="E5214" s="417">
        <v>9.56</v>
      </c>
      <c r="F5214" s="417">
        <v>44</v>
      </c>
    </row>
    <row r="5215" spans="1:6" ht="45">
      <c r="A5215" s="414">
        <v>89797</v>
      </c>
      <c r="B5215" s="415" t="s">
        <v>12733</v>
      </c>
      <c r="C5215" s="416" t="s">
        <v>5390</v>
      </c>
      <c r="D5215" s="417">
        <v>44.26</v>
      </c>
      <c r="E5215" s="417">
        <v>11.14</v>
      </c>
      <c r="F5215" s="417">
        <v>55.4</v>
      </c>
    </row>
    <row r="5216" spans="1:6" ht="45">
      <c r="A5216" s="455">
        <v>104343</v>
      </c>
      <c r="B5216" s="456" t="s">
        <v>13183</v>
      </c>
      <c r="C5216" s="457" t="s">
        <v>5390</v>
      </c>
      <c r="D5216" s="458">
        <v>27.42</v>
      </c>
      <c r="E5216" s="458">
        <v>9.0299999999999994</v>
      </c>
      <c r="F5216" s="458">
        <v>36.450000000000003</v>
      </c>
    </row>
    <row r="5217" spans="1:6" ht="45">
      <c r="A5217" s="455">
        <v>104345</v>
      </c>
      <c r="B5217" s="456" t="s">
        <v>13185</v>
      </c>
      <c r="C5217" s="457" t="s">
        <v>5390</v>
      </c>
      <c r="D5217" s="458">
        <v>36.130000000000003</v>
      </c>
      <c r="E5217" s="458">
        <v>10.08</v>
      </c>
      <c r="F5217" s="458">
        <v>46.21</v>
      </c>
    </row>
    <row r="5218" spans="1:6" ht="45">
      <c r="A5218" s="455">
        <v>104347</v>
      </c>
      <c r="B5218" s="456" t="s">
        <v>13187</v>
      </c>
      <c r="C5218" s="457" t="s">
        <v>5390</v>
      </c>
      <c r="D5218" s="458">
        <v>40.92</v>
      </c>
      <c r="E5218" s="458">
        <v>10.62</v>
      </c>
      <c r="F5218" s="458">
        <v>51.54</v>
      </c>
    </row>
    <row r="5219" spans="1:6" ht="45">
      <c r="A5219" s="414">
        <v>89752</v>
      </c>
      <c r="B5219" s="415" t="s">
        <v>12693</v>
      </c>
      <c r="C5219" s="416" t="s">
        <v>5390</v>
      </c>
      <c r="D5219" s="417">
        <v>5.09</v>
      </c>
      <c r="E5219" s="417">
        <v>3.67</v>
      </c>
      <c r="F5219" s="417">
        <v>8.76</v>
      </c>
    </row>
    <row r="5220" spans="1:6" ht="45">
      <c r="A5220" s="414">
        <v>89753</v>
      </c>
      <c r="B5220" s="415" t="s">
        <v>12694</v>
      </c>
      <c r="C5220" s="416" t="s">
        <v>5390</v>
      </c>
      <c r="D5220" s="417">
        <v>6.65</v>
      </c>
      <c r="E5220" s="417">
        <v>4</v>
      </c>
      <c r="F5220" s="417">
        <v>10.65</v>
      </c>
    </row>
    <row r="5221" spans="1:6" ht="45">
      <c r="A5221" s="414">
        <v>89774</v>
      </c>
      <c r="B5221" s="415" t="s">
        <v>12711</v>
      </c>
      <c r="C5221" s="416" t="s">
        <v>5390</v>
      </c>
      <c r="D5221" s="417">
        <v>12.86</v>
      </c>
      <c r="E5221" s="417">
        <v>4.78</v>
      </c>
      <c r="F5221" s="417">
        <v>17.64</v>
      </c>
    </row>
    <row r="5222" spans="1:6" ht="45">
      <c r="A5222" s="414">
        <v>89778</v>
      </c>
      <c r="B5222" s="415" t="s">
        <v>12714</v>
      </c>
      <c r="C5222" s="416" t="s">
        <v>5390</v>
      </c>
      <c r="D5222" s="417">
        <v>14.669999999999998</v>
      </c>
      <c r="E5222" s="417">
        <v>5.57</v>
      </c>
      <c r="F5222" s="417">
        <v>20.239999999999998</v>
      </c>
    </row>
    <row r="5223" spans="1:6" ht="45">
      <c r="A5223" s="414">
        <v>89754</v>
      </c>
      <c r="B5223" s="415" t="s">
        <v>12695</v>
      </c>
      <c r="C5223" s="416" t="s">
        <v>5390</v>
      </c>
      <c r="D5223" s="417">
        <v>18.66</v>
      </c>
      <c r="E5223" s="417">
        <v>3.98</v>
      </c>
      <c r="F5223" s="417">
        <v>22.64</v>
      </c>
    </row>
    <row r="5224" spans="1:6" ht="45">
      <c r="A5224" s="414">
        <v>89776</v>
      </c>
      <c r="B5224" s="415" t="s">
        <v>12712</v>
      </c>
      <c r="C5224" s="416" t="s">
        <v>5390</v>
      </c>
      <c r="D5224" s="417">
        <v>22.48</v>
      </c>
      <c r="E5224" s="417">
        <v>4.7699999999999996</v>
      </c>
      <c r="F5224" s="417">
        <v>27.25</v>
      </c>
    </row>
    <row r="5225" spans="1:6" ht="45">
      <c r="A5225" s="414">
        <v>89779</v>
      </c>
      <c r="B5225" s="415" t="s">
        <v>12715</v>
      </c>
      <c r="C5225" s="416" t="s">
        <v>5390</v>
      </c>
      <c r="D5225" s="417">
        <v>31.67</v>
      </c>
      <c r="E5225" s="417">
        <v>5.57</v>
      </c>
      <c r="F5225" s="417">
        <v>37.24</v>
      </c>
    </row>
    <row r="5226" spans="1:6" ht="30">
      <c r="A5226" s="414">
        <v>89782</v>
      </c>
      <c r="B5226" s="415" t="s">
        <v>12718</v>
      </c>
      <c r="C5226" s="416" t="s">
        <v>5390</v>
      </c>
      <c r="D5226" s="417">
        <v>9.73</v>
      </c>
      <c r="E5226" s="417">
        <v>7.34</v>
      </c>
      <c r="F5226" s="417">
        <v>17.07</v>
      </c>
    </row>
    <row r="5227" spans="1:6" ht="30">
      <c r="A5227" s="414">
        <v>89784</v>
      </c>
      <c r="B5227" s="415" t="s">
        <v>12720</v>
      </c>
      <c r="C5227" s="416" t="s">
        <v>5390</v>
      </c>
      <c r="D5227" s="417">
        <v>17.899999999999999</v>
      </c>
      <c r="E5227" s="417">
        <v>7.99</v>
      </c>
      <c r="F5227" s="417">
        <v>25.89</v>
      </c>
    </row>
    <row r="5228" spans="1:6" ht="30">
      <c r="A5228" s="414">
        <v>89786</v>
      </c>
      <c r="B5228" s="415" t="s">
        <v>12722</v>
      </c>
      <c r="C5228" s="416" t="s">
        <v>5390</v>
      </c>
      <c r="D5228" s="417">
        <v>32.07</v>
      </c>
      <c r="E5228" s="417">
        <v>9.56</v>
      </c>
      <c r="F5228" s="417">
        <v>41.63</v>
      </c>
    </row>
    <row r="5229" spans="1:6" ht="30">
      <c r="A5229" s="414">
        <v>89796</v>
      </c>
      <c r="B5229" s="415" t="s">
        <v>12732</v>
      </c>
      <c r="C5229" s="416" t="s">
        <v>5390</v>
      </c>
      <c r="D5229" s="417">
        <v>35.07</v>
      </c>
      <c r="E5229" s="417">
        <v>11.14</v>
      </c>
      <c r="F5229" s="417">
        <v>46.21</v>
      </c>
    </row>
    <row r="5230" spans="1:6" ht="30">
      <c r="A5230" s="455">
        <v>104344</v>
      </c>
      <c r="B5230" s="456" t="s">
        <v>13184</v>
      </c>
      <c r="C5230" s="457" t="s">
        <v>5390</v>
      </c>
      <c r="D5230" s="458">
        <v>33.760000000000005</v>
      </c>
      <c r="E5230" s="458">
        <v>10.08</v>
      </c>
      <c r="F5230" s="458">
        <v>43.84</v>
      </c>
    </row>
    <row r="5231" spans="1:6" ht="30">
      <c r="A5231" s="455">
        <v>104346</v>
      </c>
      <c r="B5231" s="456" t="s">
        <v>13186</v>
      </c>
      <c r="C5231" s="457" t="s">
        <v>5390</v>
      </c>
      <c r="D5231" s="458">
        <v>37.870000000000005</v>
      </c>
      <c r="E5231" s="458">
        <v>10.62</v>
      </c>
      <c r="F5231" s="458">
        <v>48.49</v>
      </c>
    </row>
    <row r="5232" spans="1:6">
      <c r="A5232" s="409"/>
      <c r="B5232" s="413" t="s">
        <v>11607</v>
      </c>
      <c r="C5232" s="411"/>
      <c r="D5232" s="418"/>
      <c r="E5232" s="418"/>
      <c r="F5232" s="418"/>
    </row>
    <row r="5233" spans="1:6" ht="30">
      <c r="A5233" s="414">
        <v>89798</v>
      </c>
      <c r="B5233" s="415" t="s">
        <v>12317</v>
      </c>
      <c r="C5233" s="416" t="s">
        <v>5421</v>
      </c>
      <c r="D5233" s="417">
        <v>13.620000000000001</v>
      </c>
      <c r="E5233" s="417">
        <v>1.78</v>
      </c>
      <c r="F5233" s="417">
        <v>15.4</v>
      </c>
    </row>
    <row r="5234" spans="1:6" ht="30">
      <c r="A5234" s="414">
        <v>89799</v>
      </c>
      <c r="B5234" s="415" t="s">
        <v>12318</v>
      </c>
      <c r="C5234" s="416" t="s">
        <v>5421</v>
      </c>
      <c r="D5234" s="417">
        <v>19.23</v>
      </c>
      <c r="E5234" s="417">
        <v>6.61</v>
      </c>
      <c r="F5234" s="417">
        <v>25.84</v>
      </c>
    </row>
    <row r="5235" spans="1:6" ht="30">
      <c r="A5235" s="414">
        <v>89800</v>
      </c>
      <c r="B5235" s="415" t="s">
        <v>12319</v>
      </c>
      <c r="C5235" s="416" t="s">
        <v>5421</v>
      </c>
      <c r="D5235" s="417">
        <v>21.79</v>
      </c>
      <c r="E5235" s="417">
        <v>11.42</v>
      </c>
      <c r="F5235" s="417">
        <v>33.21</v>
      </c>
    </row>
    <row r="5236" spans="1:6" ht="30">
      <c r="A5236" s="414">
        <v>89803</v>
      </c>
      <c r="B5236" s="415" t="s">
        <v>12736</v>
      </c>
      <c r="C5236" s="416" t="s">
        <v>5390</v>
      </c>
      <c r="D5236" s="417">
        <v>18.12</v>
      </c>
      <c r="E5236" s="417">
        <v>1.47</v>
      </c>
      <c r="F5236" s="417">
        <v>19.59</v>
      </c>
    </row>
    <row r="5237" spans="1:6" ht="30">
      <c r="A5237" s="414">
        <v>89807</v>
      </c>
      <c r="B5237" s="415" t="s">
        <v>12740</v>
      </c>
      <c r="C5237" s="416" t="s">
        <v>5390</v>
      </c>
      <c r="D5237" s="417">
        <v>35.86</v>
      </c>
      <c r="E5237" s="417">
        <v>5.44</v>
      </c>
      <c r="F5237" s="417">
        <v>41.3</v>
      </c>
    </row>
    <row r="5238" spans="1:6" ht="45">
      <c r="A5238" s="414">
        <v>89811</v>
      </c>
      <c r="B5238" s="415" t="s">
        <v>12744</v>
      </c>
      <c r="C5238" s="416" t="s">
        <v>5390</v>
      </c>
      <c r="D5238" s="417">
        <v>38.519999999999996</v>
      </c>
      <c r="E5238" s="417">
        <v>9.42</v>
      </c>
      <c r="F5238" s="417">
        <v>47.94</v>
      </c>
    </row>
    <row r="5239" spans="1:6" ht="30">
      <c r="A5239" s="414">
        <v>89804</v>
      </c>
      <c r="B5239" s="415" t="s">
        <v>12737</v>
      </c>
      <c r="C5239" s="416" t="s">
        <v>5390</v>
      </c>
      <c r="D5239" s="417">
        <v>20.62</v>
      </c>
      <c r="E5239" s="417">
        <v>1.47</v>
      </c>
      <c r="F5239" s="417">
        <v>22.09</v>
      </c>
    </row>
    <row r="5240" spans="1:6" ht="30">
      <c r="A5240" s="414">
        <v>89808</v>
      </c>
      <c r="B5240" s="415" t="s">
        <v>12741</v>
      </c>
      <c r="C5240" s="416" t="s">
        <v>5390</v>
      </c>
      <c r="D5240" s="417">
        <v>59.379999999999995</v>
      </c>
      <c r="E5240" s="417">
        <v>5.44</v>
      </c>
      <c r="F5240" s="417">
        <v>64.819999999999993</v>
      </c>
    </row>
    <row r="5241" spans="1:6" ht="45">
      <c r="A5241" s="414">
        <v>89812</v>
      </c>
      <c r="B5241" s="415" t="s">
        <v>12745</v>
      </c>
      <c r="C5241" s="416" t="s">
        <v>5390</v>
      </c>
      <c r="D5241" s="417">
        <v>78.56</v>
      </c>
      <c r="E5241" s="417">
        <v>9.41</v>
      </c>
      <c r="F5241" s="417">
        <v>87.97</v>
      </c>
    </row>
    <row r="5242" spans="1:6" ht="30">
      <c r="A5242" s="414">
        <v>89802</v>
      </c>
      <c r="B5242" s="415" t="s">
        <v>12735</v>
      </c>
      <c r="C5242" s="416" t="s">
        <v>5390</v>
      </c>
      <c r="D5242" s="417">
        <v>9.2899999999999991</v>
      </c>
      <c r="E5242" s="417">
        <v>1.48</v>
      </c>
      <c r="F5242" s="417">
        <v>10.77</v>
      </c>
    </row>
    <row r="5243" spans="1:6" ht="30">
      <c r="A5243" s="414">
        <v>89806</v>
      </c>
      <c r="B5243" s="415" t="s">
        <v>12739</v>
      </c>
      <c r="C5243" s="416" t="s">
        <v>5390</v>
      </c>
      <c r="D5243" s="417">
        <v>17.46</v>
      </c>
      <c r="E5243" s="417">
        <v>5.45</v>
      </c>
      <c r="F5243" s="417">
        <v>22.91</v>
      </c>
    </row>
    <row r="5244" spans="1:6" ht="30">
      <c r="A5244" s="414">
        <v>89810</v>
      </c>
      <c r="B5244" s="415" t="s">
        <v>12743</v>
      </c>
      <c r="C5244" s="416" t="s">
        <v>5390</v>
      </c>
      <c r="D5244" s="417">
        <v>22.29</v>
      </c>
      <c r="E5244" s="417">
        <v>9.43</v>
      </c>
      <c r="F5244" s="417">
        <v>31.72</v>
      </c>
    </row>
    <row r="5245" spans="1:6" ht="30">
      <c r="A5245" s="414">
        <v>89801</v>
      </c>
      <c r="B5245" s="415" t="s">
        <v>12734</v>
      </c>
      <c r="C5245" s="416" t="s">
        <v>5390</v>
      </c>
      <c r="D5245" s="417">
        <v>8.4499999999999993</v>
      </c>
      <c r="E5245" s="417">
        <v>1.48</v>
      </c>
      <c r="F5245" s="417">
        <v>9.93</v>
      </c>
    </row>
    <row r="5246" spans="1:6" ht="30">
      <c r="A5246" s="414">
        <v>89805</v>
      </c>
      <c r="B5246" s="415" t="s">
        <v>12738</v>
      </c>
      <c r="C5246" s="416" t="s">
        <v>5390</v>
      </c>
      <c r="D5246" s="417">
        <v>16.350000000000001</v>
      </c>
      <c r="E5246" s="417">
        <v>5.45</v>
      </c>
      <c r="F5246" s="417">
        <v>21.8</v>
      </c>
    </row>
    <row r="5247" spans="1:6" ht="30">
      <c r="A5247" s="414">
        <v>89809</v>
      </c>
      <c r="B5247" s="415" t="s">
        <v>12742</v>
      </c>
      <c r="C5247" s="416" t="s">
        <v>5390</v>
      </c>
      <c r="D5247" s="417">
        <v>21.330000000000002</v>
      </c>
      <c r="E5247" s="417">
        <v>9.43</v>
      </c>
      <c r="F5247" s="417">
        <v>30.76</v>
      </c>
    </row>
    <row r="5248" spans="1:6" ht="30">
      <c r="A5248" s="414">
        <v>89827</v>
      </c>
      <c r="B5248" s="415" t="s">
        <v>12759</v>
      </c>
      <c r="C5248" s="416" t="s">
        <v>5390</v>
      </c>
      <c r="D5248" s="417">
        <v>18.61</v>
      </c>
      <c r="E5248" s="417">
        <v>1.97</v>
      </c>
      <c r="F5248" s="417">
        <v>20.58</v>
      </c>
    </row>
    <row r="5249" spans="1:6" ht="30">
      <c r="A5249" s="414">
        <v>89830</v>
      </c>
      <c r="B5249" s="415" t="s">
        <v>12762</v>
      </c>
      <c r="C5249" s="416" t="s">
        <v>5390</v>
      </c>
      <c r="D5249" s="417">
        <v>33.68</v>
      </c>
      <c r="E5249" s="417">
        <v>7.26</v>
      </c>
      <c r="F5249" s="417">
        <v>40.94</v>
      </c>
    </row>
    <row r="5250" spans="1:6" ht="30">
      <c r="A5250" s="414">
        <v>89834</v>
      </c>
      <c r="B5250" s="415" t="s">
        <v>12766</v>
      </c>
      <c r="C5250" s="416" t="s">
        <v>5390</v>
      </c>
      <c r="D5250" s="417">
        <v>44.73</v>
      </c>
      <c r="E5250" s="417">
        <v>12.57</v>
      </c>
      <c r="F5250" s="417">
        <v>57.3</v>
      </c>
    </row>
    <row r="5251" spans="1:6" ht="45">
      <c r="A5251" s="455">
        <v>104350</v>
      </c>
      <c r="B5251" s="456" t="s">
        <v>13189</v>
      </c>
      <c r="C5251" s="457" t="s">
        <v>5390</v>
      </c>
      <c r="D5251" s="458">
        <v>26.26</v>
      </c>
      <c r="E5251" s="458">
        <v>5.5</v>
      </c>
      <c r="F5251" s="458">
        <v>31.76</v>
      </c>
    </row>
    <row r="5252" spans="1:6" ht="45">
      <c r="A5252" s="455">
        <v>104353</v>
      </c>
      <c r="B5252" s="456" t="s">
        <v>13192</v>
      </c>
      <c r="C5252" s="457" t="s">
        <v>5390</v>
      </c>
      <c r="D5252" s="458">
        <v>35.770000000000003</v>
      </c>
      <c r="E5252" s="458">
        <v>9.0399999999999991</v>
      </c>
      <c r="F5252" s="458">
        <v>44.81</v>
      </c>
    </row>
    <row r="5253" spans="1:6" ht="45">
      <c r="A5253" s="455">
        <v>104355</v>
      </c>
      <c r="B5253" s="456" t="s">
        <v>13194</v>
      </c>
      <c r="C5253" s="457" t="s">
        <v>5390</v>
      </c>
      <c r="D5253" s="458">
        <v>40.989999999999995</v>
      </c>
      <c r="E5253" s="458">
        <v>10.8</v>
      </c>
      <c r="F5253" s="458">
        <v>51.79</v>
      </c>
    </row>
    <row r="5254" spans="1:6" ht="30">
      <c r="A5254" s="414">
        <v>89813</v>
      </c>
      <c r="B5254" s="415" t="s">
        <v>12746</v>
      </c>
      <c r="C5254" s="416" t="s">
        <v>5390</v>
      </c>
      <c r="D5254" s="417">
        <v>5.6</v>
      </c>
      <c r="E5254" s="417">
        <v>0.99</v>
      </c>
      <c r="F5254" s="417">
        <v>6.59</v>
      </c>
    </row>
    <row r="5255" spans="1:6" ht="30">
      <c r="A5255" s="414">
        <v>89817</v>
      </c>
      <c r="B5255" s="415" t="s">
        <v>12750</v>
      </c>
      <c r="C5255" s="416" t="s">
        <v>5390</v>
      </c>
      <c r="D5255" s="417">
        <v>12.459999999999997</v>
      </c>
      <c r="E5255" s="417">
        <v>3.62</v>
      </c>
      <c r="F5255" s="417">
        <v>16.079999999999998</v>
      </c>
    </row>
    <row r="5256" spans="1:6" ht="30">
      <c r="A5256" s="414">
        <v>89821</v>
      </c>
      <c r="B5256" s="415" t="s">
        <v>12753</v>
      </c>
      <c r="C5256" s="416" t="s">
        <v>5390</v>
      </c>
      <c r="D5256" s="417">
        <v>14.91</v>
      </c>
      <c r="E5256" s="417">
        <v>6.28</v>
      </c>
      <c r="F5256" s="417">
        <v>21.19</v>
      </c>
    </row>
    <row r="5257" spans="1:6" ht="30">
      <c r="A5257" s="414">
        <v>89814</v>
      </c>
      <c r="B5257" s="415" t="s">
        <v>12747</v>
      </c>
      <c r="C5257" s="416" t="s">
        <v>5390</v>
      </c>
      <c r="D5257" s="417">
        <v>17.66</v>
      </c>
      <c r="E5257" s="417">
        <v>0.98</v>
      </c>
      <c r="F5257" s="417">
        <v>18.64</v>
      </c>
    </row>
    <row r="5258" spans="1:6" ht="30">
      <c r="A5258" s="414">
        <v>89819</v>
      </c>
      <c r="B5258" s="415" t="s">
        <v>12752</v>
      </c>
      <c r="C5258" s="416" t="s">
        <v>5390</v>
      </c>
      <c r="D5258" s="417">
        <v>22.099999999999998</v>
      </c>
      <c r="E5258" s="417">
        <v>3.62</v>
      </c>
      <c r="F5258" s="417">
        <v>25.72</v>
      </c>
    </row>
    <row r="5259" spans="1:6" ht="30">
      <c r="A5259" s="414">
        <v>89823</v>
      </c>
      <c r="B5259" s="415" t="s">
        <v>12755</v>
      </c>
      <c r="C5259" s="416" t="s">
        <v>5390</v>
      </c>
      <c r="D5259" s="417">
        <v>31.919999999999998</v>
      </c>
      <c r="E5259" s="417">
        <v>6.27</v>
      </c>
      <c r="F5259" s="417">
        <v>38.19</v>
      </c>
    </row>
    <row r="5260" spans="1:6" ht="30">
      <c r="A5260" s="414">
        <v>89825</v>
      </c>
      <c r="B5260" s="415" t="s">
        <v>12757</v>
      </c>
      <c r="C5260" s="416" t="s">
        <v>5390</v>
      </c>
      <c r="D5260" s="417">
        <v>15.929999999999998</v>
      </c>
      <c r="E5260" s="417">
        <v>1.97</v>
      </c>
      <c r="F5260" s="417">
        <v>17.899999999999999</v>
      </c>
    </row>
    <row r="5261" spans="1:6" ht="30">
      <c r="A5261" s="414">
        <v>89829</v>
      </c>
      <c r="B5261" s="415" t="s">
        <v>12761</v>
      </c>
      <c r="C5261" s="416" t="s">
        <v>5390</v>
      </c>
      <c r="D5261" s="417">
        <v>31.310000000000002</v>
      </c>
      <c r="E5261" s="417">
        <v>7.26</v>
      </c>
      <c r="F5261" s="417">
        <v>38.57</v>
      </c>
    </row>
    <row r="5262" spans="1:6" ht="30">
      <c r="A5262" s="414">
        <v>89833</v>
      </c>
      <c r="B5262" s="415" t="s">
        <v>12765</v>
      </c>
      <c r="C5262" s="416" t="s">
        <v>5390</v>
      </c>
      <c r="D5262" s="417">
        <v>35.54</v>
      </c>
      <c r="E5262" s="417">
        <v>12.57</v>
      </c>
      <c r="F5262" s="417">
        <v>48.11</v>
      </c>
    </row>
    <row r="5263" spans="1:6" ht="30">
      <c r="A5263" s="455">
        <v>104352</v>
      </c>
      <c r="B5263" s="456" t="s">
        <v>13191</v>
      </c>
      <c r="C5263" s="457" t="s">
        <v>5390</v>
      </c>
      <c r="D5263" s="458">
        <v>33.4</v>
      </c>
      <c r="E5263" s="458">
        <v>9.0399999999999991</v>
      </c>
      <c r="F5263" s="458">
        <v>42.44</v>
      </c>
    </row>
    <row r="5264" spans="1:6" ht="30">
      <c r="A5264" s="455">
        <v>104354</v>
      </c>
      <c r="B5264" s="456" t="s">
        <v>13193</v>
      </c>
      <c r="C5264" s="457" t="s">
        <v>5390</v>
      </c>
      <c r="D5264" s="458">
        <v>37.94</v>
      </c>
      <c r="E5264" s="458">
        <v>10.8</v>
      </c>
      <c r="F5264" s="458">
        <v>48.74</v>
      </c>
    </row>
    <row r="5265" spans="1:6" ht="45">
      <c r="A5265" s="455">
        <v>104348</v>
      </c>
      <c r="B5265" s="456" t="s">
        <v>13188</v>
      </c>
      <c r="C5265" s="457" t="s">
        <v>5390</v>
      </c>
      <c r="D5265" s="458">
        <v>12.12</v>
      </c>
      <c r="E5265" s="458">
        <v>0.48</v>
      </c>
      <c r="F5265" s="458">
        <v>12.6</v>
      </c>
    </row>
    <row r="5266" spans="1:6" ht="45">
      <c r="A5266" s="455">
        <v>104351</v>
      </c>
      <c r="B5266" s="456" t="s">
        <v>13190</v>
      </c>
      <c r="C5266" s="457" t="s">
        <v>5390</v>
      </c>
      <c r="D5266" s="458">
        <v>24.259999999999998</v>
      </c>
      <c r="E5266" s="458">
        <v>1.8</v>
      </c>
      <c r="F5266" s="458">
        <v>26.06</v>
      </c>
    </row>
    <row r="5267" spans="1:6" ht="45">
      <c r="A5267" s="455">
        <v>104356</v>
      </c>
      <c r="B5267" s="456" t="s">
        <v>13195</v>
      </c>
      <c r="C5267" s="457" t="s">
        <v>5390</v>
      </c>
      <c r="D5267" s="458">
        <v>31.48</v>
      </c>
      <c r="E5267" s="458">
        <v>3.12</v>
      </c>
      <c r="F5267" s="458">
        <v>34.6</v>
      </c>
    </row>
    <row r="5268" spans="1:6">
      <c r="A5268" s="409"/>
      <c r="B5268" s="413" t="s">
        <v>11608</v>
      </c>
      <c r="C5268" s="411"/>
      <c r="D5268" s="418"/>
      <c r="E5268" s="418"/>
      <c r="F5268" s="418"/>
    </row>
    <row r="5269" spans="1:6" ht="15.75">
      <c r="A5269" s="409"/>
      <c r="B5269" s="410" t="s">
        <v>8151</v>
      </c>
      <c r="C5269" s="411"/>
      <c r="D5269" s="418"/>
      <c r="E5269" s="418"/>
      <c r="F5269" s="418"/>
    </row>
    <row r="5270" spans="1:6">
      <c r="A5270" s="409"/>
      <c r="B5270" s="413" t="s">
        <v>8152</v>
      </c>
      <c r="C5270" s="411"/>
      <c r="D5270" s="418"/>
      <c r="E5270" s="418"/>
      <c r="F5270" s="418"/>
    </row>
    <row r="5271" spans="1:6">
      <c r="A5271" s="409"/>
      <c r="B5271" s="413" t="s">
        <v>8153</v>
      </c>
      <c r="C5271" s="411"/>
      <c r="D5271" s="418"/>
      <c r="E5271" s="418"/>
      <c r="F5271" s="418"/>
    </row>
    <row r="5272" spans="1:6" ht="30">
      <c r="A5272" s="414">
        <v>86895</v>
      </c>
      <c r="B5272" s="415" t="s">
        <v>8154</v>
      </c>
      <c r="C5272" s="416" t="s">
        <v>5390</v>
      </c>
      <c r="D5272" s="417">
        <v>317.02999999999997</v>
      </c>
      <c r="E5272" s="417">
        <v>70.56</v>
      </c>
      <c r="F5272" s="417">
        <v>387.59</v>
      </c>
    </row>
    <row r="5273" spans="1:6" ht="30">
      <c r="A5273" s="414">
        <v>86889</v>
      </c>
      <c r="B5273" s="415" t="s">
        <v>8155</v>
      </c>
      <c r="C5273" s="416" t="s">
        <v>5390</v>
      </c>
      <c r="D5273" s="417">
        <v>715.84999999999991</v>
      </c>
      <c r="E5273" s="417">
        <v>58.71</v>
      </c>
      <c r="F5273" s="417">
        <v>774.56</v>
      </c>
    </row>
    <row r="5274" spans="1:6" ht="30">
      <c r="A5274" s="414">
        <v>86899</v>
      </c>
      <c r="B5274" s="415" t="s">
        <v>8156</v>
      </c>
      <c r="C5274" s="416" t="s">
        <v>5390</v>
      </c>
      <c r="D5274" s="417">
        <v>310.43</v>
      </c>
      <c r="E5274" s="417">
        <v>70.56</v>
      </c>
      <c r="F5274" s="417">
        <v>380.99</v>
      </c>
    </row>
    <row r="5275" spans="1:6" ht="60">
      <c r="A5275" s="414">
        <v>86947</v>
      </c>
      <c r="B5275" s="415" t="s">
        <v>8157</v>
      </c>
      <c r="C5275" s="416" t="s">
        <v>5390</v>
      </c>
      <c r="D5275" s="417">
        <v>1437.5</v>
      </c>
      <c r="E5275" s="417">
        <v>135.24</v>
      </c>
      <c r="F5275" s="417">
        <v>1572.74</v>
      </c>
    </row>
    <row r="5276" spans="1:6" ht="30">
      <c r="A5276" s="414">
        <v>86893</v>
      </c>
      <c r="B5276" s="415" t="s">
        <v>8158</v>
      </c>
      <c r="C5276" s="416" t="s">
        <v>5390</v>
      </c>
      <c r="D5276" s="417">
        <v>698.26</v>
      </c>
      <c r="E5276" s="417">
        <v>58.71</v>
      </c>
      <c r="F5276" s="417">
        <v>756.97</v>
      </c>
    </row>
    <row r="5277" spans="1:6" ht="30">
      <c r="A5277" s="414">
        <v>86894</v>
      </c>
      <c r="B5277" s="415" t="s">
        <v>8159</v>
      </c>
      <c r="C5277" s="416" t="s">
        <v>5390</v>
      </c>
      <c r="D5277" s="417">
        <v>272.37</v>
      </c>
      <c r="E5277" s="417">
        <v>31.37</v>
      </c>
      <c r="F5277" s="417">
        <v>303.74</v>
      </c>
    </row>
    <row r="5278" spans="1:6" ht="60">
      <c r="A5278" s="414">
        <v>86934</v>
      </c>
      <c r="B5278" s="415" t="s">
        <v>8160</v>
      </c>
      <c r="C5278" s="416" t="s">
        <v>5390</v>
      </c>
      <c r="D5278" s="417">
        <v>373.74</v>
      </c>
      <c r="E5278" s="417">
        <v>41.09</v>
      </c>
      <c r="F5278" s="417">
        <v>414.83</v>
      </c>
    </row>
    <row r="5279" spans="1:6" ht="60">
      <c r="A5279" s="414">
        <v>86933</v>
      </c>
      <c r="B5279" s="415" t="s">
        <v>8161</v>
      </c>
      <c r="C5279" s="416" t="s">
        <v>5390</v>
      </c>
      <c r="D5279" s="417">
        <v>382.73</v>
      </c>
      <c r="E5279" s="417">
        <v>42.63</v>
      </c>
      <c r="F5279" s="417">
        <v>425.36</v>
      </c>
    </row>
    <row r="5280" spans="1:6" ht="45">
      <c r="A5280" s="414">
        <v>93396</v>
      </c>
      <c r="B5280" s="415" t="s">
        <v>8162</v>
      </c>
      <c r="C5280" s="416" t="s">
        <v>5390</v>
      </c>
      <c r="D5280" s="417">
        <v>634.56999999999994</v>
      </c>
      <c r="E5280" s="417">
        <v>113.96</v>
      </c>
      <c r="F5280" s="417">
        <v>748.53</v>
      </c>
    </row>
    <row r="5281" spans="1:6" ht="60">
      <c r="A5281" s="414">
        <v>93441</v>
      </c>
      <c r="B5281" s="415" t="s">
        <v>8163</v>
      </c>
      <c r="C5281" s="416" t="s">
        <v>5390</v>
      </c>
      <c r="D5281" s="417">
        <v>1164.51</v>
      </c>
      <c r="E5281" s="417">
        <v>90.43</v>
      </c>
      <c r="F5281" s="417">
        <v>1254.94</v>
      </c>
    </row>
    <row r="5282" spans="1:6" ht="60">
      <c r="A5282" s="414">
        <v>93442</v>
      </c>
      <c r="B5282" s="415" t="s">
        <v>8164</v>
      </c>
      <c r="C5282" s="416" t="s">
        <v>5390</v>
      </c>
      <c r="D5282" s="417">
        <v>1548.27</v>
      </c>
      <c r="E5282" s="417">
        <v>97.62</v>
      </c>
      <c r="F5282" s="417">
        <v>1645.89</v>
      </c>
    </row>
    <row r="5283" spans="1:6">
      <c r="A5283" s="409"/>
      <c r="B5283" s="413" t="s">
        <v>8165</v>
      </c>
      <c r="C5283" s="411"/>
      <c r="D5283" s="418"/>
      <c r="E5283" s="418"/>
      <c r="F5283" s="418"/>
    </row>
    <row r="5284" spans="1:6">
      <c r="A5284" s="409"/>
      <c r="B5284" s="413" t="s">
        <v>8166</v>
      </c>
      <c r="C5284" s="411"/>
      <c r="D5284" s="418"/>
      <c r="E5284" s="418"/>
      <c r="F5284" s="418"/>
    </row>
    <row r="5285" spans="1:6">
      <c r="A5285" s="409"/>
      <c r="B5285" s="413" t="s">
        <v>11609</v>
      </c>
      <c r="C5285" s="411"/>
      <c r="D5285" s="418"/>
      <c r="E5285" s="418"/>
      <c r="F5285" s="418"/>
    </row>
    <row r="5286" spans="1:6" ht="30">
      <c r="A5286" s="414">
        <v>100875</v>
      </c>
      <c r="B5286" s="415" t="s">
        <v>8167</v>
      </c>
      <c r="C5286" s="416" t="s">
        <v>5390</v>
      </c>
      <c r="D5286" s="417">
        <v>1033.3</v>
      </c>
      <c r="E5286" s="417">
        <v>38.03</v>
      </c>
      <c r="F5286" s="417">
        <v>1071.33</v>
      </c>
    </row>
    <row r="5287" spans="1:6">
      <c r="A5287" s="409"/>
      <c r="B5287" s="413" t="s">
        <v>8168</v>
      </c>
      <c r="C5287" s="411"/>
      <c r="D5287" s="418"/>
      <c r="E5287" s="418"/>
      <c r="F5287" s="418"/>
    </row>
    <row r="5288" spans="1:6" ht="30">
      <c r="A5288" s="414">
        <v>86872</v>
      </c>
      <c r="B5288" s="415" t="s">
        <v>8169</v>
      </c>
      <c r="C5288" s="416" t="s">
        <v>5390</v>
      </c>
      <c r="D5288" s="417">
        <v>640.04</v>
      </c>
      <c r="E5288" s="417">
        <v>55.88</v>
      </c>
      <c r="F5288" s="417">
        <v>695.92</v>
      </c>
    </row>
    <row r="5289" spans="1:6" ht="45">
      <c r="A5289" s="414">
        <v>86920</v>
      </c>
      <c r="B5289" s="415" t="s">
        <v>8170</v>
      </c>
      <c r="C5289" s="416" t="s">
        <v>5390</v>
      </c>
      <c r="D5289" s="417">
        <v>698.06999999999994</v>
      </c>
      <c r="E5289" s="417">
        <v>66.680000000000007</v>
      </c>
      <c r="F5289" s="417">
        <v>764.75</v>
      </c>
    </row>
    <row r="5290" spans="1:6" ht="45">
      <c r="A5290" s="414">
        <v>86919</v>
      </c>
      <c r="B5290" s="415" t="s">
        <v>8171</v>
      </c>
      <c r="C5290" s="416" t="s">
        <v>5390</v>
      </c>
      <c r="D5290" s="417">
        <v>846.08999999999992</v>
      </c>
      <c r="E5290" s="417">
        <v>68.2</v>
      </c>
      <c r="F5290" s="417">
        <v>914.29</v>
      </c>
    </row>
    <row r="5291" spans="1:6" ht="45">
      <c r="A5291" s="414">
        <v>86921</v>
      </c>
      <c r="B5291" s="415" t="s">
        <v>8172</v>
      </c>
      <c r="C5291" s="416" t="s">
        <v>5390</v>
      </c>
      <c r="D5291" s="417">
        <v>676</v>
      </c>
      <c r="E5291" s="417">
        <v>66.680000000000007</v>
      </c>
      <c r="F5291" s="417">
        <v>742.68</v>
      </c>
    </row>
    <row r="5292" spans="1:6" ht="30">
      <c r="A5292" s="414">
        <v>86874</v>
      </c>
      <c r="B5292" s="415" t="s">
        <v>8173</v>
      </c>
      <c r="C5292" s="416" t="s">
        <v>5390</v>
      </c>
      <c r="D5292" s="417">
        <v>457.78</v>
      </c>
      <c r="E5292" s="417">
        <v>26.22</v>
      </c>
      <c r="F5292" s="417">
        <v>484</v>
      </c>
    </row>
    <row r="5293" spans="1:6" ht="45">
      <c r="A5293" s="414">
        <v>86923</v>
      </c>
      <c r="B5293" s="415" t="s">
        <v>8174</v>
      </c>
      <c r="C5293" s="416" t="s">
        <v>5390</v>
      </c>
      <c r="D5293" s="417">
        <v>524.81000000000006</v>
      </c>
      <c r="E5293" s="417">
        <v>38.549999999999997</v>
      </c>
      <c r="F5293" s="417">
        <v>563.36</v>
      </c>
    </row>
    <row r="5294" spans="1:6" ht="45">
      <c r="A5294" s="414">
        <v>86922</v>
      </c>
      <c r="B5294" s="415" t="s">
        <v>8175</v>
      </c>
      <c r="C5294" s="416" t="s">
        <v>5390</v>
      </c>
      <c r="D5294" s="417">
        <v>1032.29</v>
      </c>
      <c r="E5294" s="417">
        <v>44.23</v>
      </c>
      <c r="F5294" s="417">
        <v>1076.52</v>
      </c>
    </row>
    <row r="5295" spans="1:6" ht="45">
      <c r="A5295" s="414">
        <v>86924</v>
      </c>
      <c r="B5295" s="415" t="s">
        <v>8176</v>
      </c>
      <c r="C5295" s="416" t="s">
        <v>5390</v>
      </c>
      <c r="D5295" s="417">
        <v>502.73999999999995</v>
      </c>
      <c r="E5295" s="417">
        <v>38.549999999999997</v>
      </c>
      <c r="F5295" s="417">
        <v>541.29</v>
      </c>
    </row>
    <row r="5296" spans="1:6" ht="30">
      <c r="A5296" s="414">
        <v>86876</v>
      </c>
      <c r="B5296" s="415" t="s">
        <v>8177</v>
      </c>
      <c r="C5296" s="416" t="s">
        <v>5390</v>
      </c>
      <c r="D5296" s="417">
        <v>268.38</v>
      </c>
      <c r="E5296" s="417">
        <v>22.98</v>
      </c>
      <c r="F5296" s="417">
        <v>291.36</v>
      </c>
    </row>
    <row r="5297" spans="1:6" ht="45">
      <c r="A5297" s="414">
        <v>86929</v>
      </c>
      <c r="B5297" s="415" t="s">
        <v>8178</v>
      </c>
      <c r="C5297" s="416" t="s">
        <v>5390</v>
      </c>
      <c r="D5297" s="417">
        <v>326.40999999999997</v>
      </c>
      <c r="E5297" s="417">
        <v>33.78</v>
      </c>
      <c r="F5297" s="417">
        <v>360.19</v>
      </c>
    </row>
    <row r="5298" spans="1:6" ht="45">
      <c r="A5298" s="414">
        <v>86930</v>
      </c>
      <c r="B5298" s="415" t="s">
        <v>8179</v>
      </c>
      <c r="C5298" s="416" t="s">
        <v>5390</v>
      </c>
      <c r="D5298" s="417">
        <v>304.34000000000003</v>
      </c>
      <c r="E5298" s="417">
        <v>33.78</v>
      </c>
      <c r="F5298" s="417">
        <v>338.12</v>
      </c>
    </row>
    <row r="5299" spans="1:6" ht="45">
      <c r="A5299" s="414">
        <v>86927</v>
      </c>
      <c r="B5299" s="415" t="s">
        <v>8180</v>
      </c>
      <c r="C5299" s="416" t="s">
        <v>5390</v>
      </c>
      <c r="D5299" s="417">
        <v>335.40000000000003</v>
      </c>
      <c r="E5299" s="417">
        <v>35.32</v>
      </c>
      <c r="F5299" s="417">
        <v>370.72</v>
      </c>
    </row>
    <row r="5300" spans="1:6" ht="45">
      <c r="A5300" s="414">
        <v>86928</v>
      </c>
      <c r="B5300" s="415" t="s">
        <v>8181</v>
      </c>
      <c r="C5300" s="416" t="s">
        <v>5390</v>
      </c>
      <c r="D5300" s="417">
        <v>313.33</v>
      </c>
      <c r="E5300" s="417">
        <v>35.32</v>
      </c>
      <c r="F5300" s="417">
        <v>348.65</v>
      </c>
    </row>
    <row r="5301" spans="1:6" ht="45">
      <c r="A5301" s="414">
        <v>86925</v>
      </c>
      <c r="B5301" s="415" t="s">
        <v>8182</v>
      </c>
      <c r="C5301" s="416" t="s">
        <v>5390</v>
      </c>
      <c r="D5301" s="417">
        <v>534.79</v>
      </c>
      <c r="E5301" s="417">
        <v>42.52</v>
      </c>
      <c r="F5301" s="417">
        <v>577.30999999999995</v>
      </c>
    </row>
    <row r="5302" spans="1:6" ht="45">
      <c r="A5302" s="414">
        <v>86926</v>
      </c>
      <c r="B5302" s="415" t="s">
        <v>8183</v>
      </c>
      <c r="C5302" s="416" t="s">
        <v>5390</v>
      </c>
      <c r="D5302" s="417">
        <v>512.72</v>
      </c>
      <c r="E5302" s="417">
        <v>42.52</v>
      </c>
      <c r="F5302" s="417">
        <v>555.24</v>
      </c>
    </row>
    <row r="5303" spans="1:6" ht="30">
      <c r="A5303" s="414">
        <v>86875</v>
      </c>
      <c r="B5303" s="415" t="s">
        <v>8184</v>
      </c>
      <c r="C5303" s="416" t="s">
        <v>5390</v>
      </c>
      <c r="D5303" s="417">
        <v>476.75</v>
      </c>
      <c r="E5303" s="417">
        <v>31.73</v>
      </c>
      <c r="F5303" s="417">
        <v>508.48</v>
      </c>
    </row>
    <row r="5304" spans="1:6">
      <c r="A5304" s="409"/>
      <c r="B5304" s="413" t="s">
        <v>8185</v>
      </c>
      <c r="C5304" s="411"/>
      <c r="D5304" s="418"/>
      <c r="E5304" s="418"/>
      <c r="F5304" s="418"/>
    </row>
    <row r="5305" spans="1:6" ht="30">
      <c r="A5305" s="414">
        <v>100852</v>
      </c>
      <c r="B5305" s="415" t="s">
        <v>8186</v>
      </c>
      <c r="C5305" s="416" t="s">
        <v>5390</v>
      </c>
      <c r="D5305" s="417">
        <v>256.78000000000003</v>
      </c>
      <c r="E5305" s="417">
        <v>15.9</v>
      </c>
      <c r="F5305" s="417">
        <v>272.68</v>
      </c>
    </row>
    <row r="5306" spans="1:6" ht="30">
      <c r="A5306" s="414">
        <v>86900</v>
      </c>
      <c r="B5306" s="415" t="s">
        <v>8187</v>
      </c>
      <c r="C5306" s="416" t="s">
        <v>5390</v>
      </c>
      <c r="D5306" s="417">
        <v>233.37</v>
      </c>
      <c r="E5306" s="417">
        <v>15.9</v>
      </c>
      <c r="F5306" s="417">
        <v>249.27</v>
      </c>
    </row>
    <row r="5307" spans="1:6" ht="30">
      <c r="A5307" s="414">
        <v>86936</v>
      </c>
      <c r="B5307" s="415" t="s">
        <v>8188</v>
      </c>
      <c r="C5307" s="416" t="s">
        <v>5390</v>
      </c>
      <c r="D5307" s="417">
        <v>742.19999999999993</v>
      </c>
      <c r="E5307" s="417">
        <v>29.33</v>
      </c>
      <c r="F5307" s="417">
        <v>771.53</v>
      </c>
    </row>
    <row r="5308" spans="1:6" ht="30">
      <c r="A5308" s="414">
        <v>86935</v>
      </c>
      <c r="B5308" s="415" t="s">
        <v>8189</v>
      </c>
      <c r="C5308" s="416" t="s">
        <v>5390</v>
      </c>
      <c r="D5308" s="417">
        <v>373.73</v>
      </c>
      <c r="E5308" s="417">
        <v>23.65</v>
      </c>
      <c r="F5308" s="417">
        <v>397.38</v>
      </c>
    </row>
    <row r="5309" spans="1:6" ht="30">
      <c r="A5309" s="414">
        <v>86901</v>
      </c>
      <c r="B5309" s="415" t="s">
        <v>8190</v>
      </c>
      <c r="C5309" s="416" t="s">
        <v>5390</v>
      </c>
      <c r="D5309" s="417">
        <v>122.19</v>
      </c>
      <c r="E5309" s="417">
        <v>28.18</v>
      </c>
      <c r="F5309" s="417">
        <v>150.37</v>
      </c>
    </row>
    <row r="5310" spans="1:6" ht="30">
      <c r="A5310" s="414">
        <v>86938</v>
      </c>
      <c r="B5310" s="415" t="s">
        <v>8191</v>
      </c>
      <c r="C5310" s="416" t="s">
        <v>5390</v>
      </c>
      <c r="D5310" s="417">
        <v>620.9</v>
      </c>
      <c r="E5310" s="417">
        <v>41.61</v>
      </c>
      <c r="F5310" s="417">
        <v>662.51</v>
      </c>
    </row>
    <row r="5311" spans="1:6" ht="30">
      <c r="A5311" s="414">
        <v>86937</v>
      </c>
      <c r="B5311" s="415" t="s">
        <v>8192</v>
      </c>
      <c r="C5311" s="416" t="s">
        <v>5390</v>
      </c>
      <c r="D5311" s="417">
        <v>252.43</v>
      </c>
      <c r="E5311" s="417">
        <v>35.93</v>
      </c>
      <c r="F5311" s="417">
        <v>288.36</v>
      </c>
    </row>
    <row r="5312" spans="1:6">
      <c r="A5312" s="409"/>
      <c r="B5312" s="413" t="s">
        <v>8193</v>
      </c>
      <c r="C5312" s="411"/>
      <c r="D5312" s="418"/>
      <c r="E5312" s="418"/>
      <c r="F5312" s="418"/>
    </row>
    <row r="5313" spans="1:6" ht="30">
      <c r="A5313" s="414">
        <v>86902</v>
      </c>
      <c r="B5313" s="415" t="s">
        <v>8194</v>
      </c>
      <c r="C5313" s="416" t="s">
        <v>5390</v>
      </c>
      <c r="D5313" s="417">
        <v>268.86</v>
      </c>
      <c r="E5313" s="417">
        <v>29.34</v>
      </c>
      <c r="F5313" s="417">
        <v>298.2</v>
      </c>
    </row>
    <row r="5314" spans="1:6" ht="45">
      <c r="A5314" s="414">
        <v>86939</v>
      </c>
      <c r="B5314" s="415" t="s">
        <v>8195</v>
      </c>
      <c r="C5314" s="416" t="s">
        <v>5390</v>
      </c>
      <c r="D5314" s="417">
        <v>350.81</v>
      </c>
      <c r="E5314" s="417">
        <v>43.02</v>
      </c>
      <c r="F5314" s="417">
        <v>393.83</v>
      </c>
    </row>
    <row r="5315" spans="1:6" ht="30">
      <c r="A5315" s="414">
        <v>86903</v>
      </c>
      <c r="B5315" s="415" t="s">
        <v>8196</v>
      </c>
      <c r="C5315" s="416" t="s">
        <v>5390</v>
      </c>
      <c r="D5315" s="417">
        <v>294.73</v>
      </c>
      <c r="E5315" s="417">
        <v>47.43</v>
      </c>
      <c r="F5315" s="417">
        <v>342.16</v>
      </c>
    </row>
    <row r="5316" spans="1:6" ht="60">
      <c r="A5316" s="414">
        <v>86941</v>
      </c>
      <c r="B5316" s="415" t="s">
        <v>8197</v>
      </c>
      <c r="C5316" s="416" t="s">
        <v>5390</v>
      </c>
      <c r="D5316" s="417">
        <v>1001.78</v>
      </c>
      <c r="E5316" s="417">
        <v>68.319999999999993</v>
      </c>
      <c r="F5316" s="417">
        <v>1070.0999999999999</v>
      </c>
    </row>
    <row r="5317" spans="1:6" ht="45">
      <c r="A5317" s="414">
        <v>86940</v>
      </c>
      <c r="B5317" s="415" t="s">
        <v>8198</v>
      </c>
      <c r="C5317" s="416" t="s">
        <v>5390</v>
      </c>
      <c r="D5317" s="417">
        <v>1299.6099999999999</v>
      </c>
      <c r="E5317" s="417">
        <v>83.93</v>
      </c>
      <c r="F5317" s="417">
        <v>1383.54</v>
      </c>
    </row>
    <row r="5318" spans="1:6" ht="30">
      <c r="A5318" s="414">
        <v>86904</v>
      </c>
      <c r="B5318" s="415" t="s">
        <v>8199</v>
      </c>
      <c r="C5318" s="416" t="s">
        <v>5390</v>
      </c>
      <c r="D5318" s="417">
        <v>128.58000000000001</v>
      </c>
      <c r="E5318" s="417">
        <v>12.78</v>
      </c>
      <c r="F5318" s="417">
        <v>141.36000000000001</v>
      </c>
    </row>
    <row r="5319" spans="1:6" ht="60">
      <c r="A5319" s="414">
        <v>86943</v>
      </c>
      <c r="B5319" s="415" t="s">
        <v>8200</v>
      </c>
      <c r="C5319" s="416" t="s">
        <v>5390</v>
      </c>
      <c r="D5319" s="417">
        <v>210.53</v>
      </c>
      <c r="E5319" s="417">
        <v>26.46</v>
      </c>
      <c r="F5319" s="417">
        <v>236.99</v>
      </c>
    </row>
    <row r="5320" spans="1:6" ht="60">
      <c r="A5320" s="414">
        <v>86942</v>
      </c>
      <c r="B5320" s="415" t="s">
        <v>8201</v>
      </c>
      <c r="C5320" s="416" t="s">
        <v>5390</v>
      </c>
      <c r="D5320" s="417">
        <v>219.52</v>
      </c>
      <c r="E5320" s="417">
        <v>28</v>
      </c>
      <c r="F5320" s="417">
        <v>247.52</v>
      </c>
    </row>
    <row r="5321" spans="1:6">
      <c r="A5321" s="409"/>
      <c r="B5321" s="413" t="s">
        <v>11610</v>
      </c>
      <c r="C5321" s="411"/>
      <c r="D5321" s="418"/>
      <c r="E5321" s="418"/>
      <c r="F5321" s="418"/>
    </row>
    <row r="5322" spans="1:6">
      <c r="A5322" s="414">
        <v>86886</v>
      </c>
      <c r="B5322" s="415" t="s">
        <v>8202</v>
      </c>
      <c r="C5322" s="416" t="s">
        <v>5390</v>
      </c>
      <c r="D5322" s="417">
        <v>87.75</v>
      </c>
      <c r="E5322" s="417">
        <v>4.57</v>
      </c>
      <c r="F5322" s="417">
        <v>92.32</v>
      </c>
    </row>
    <row r="5323" spans="1:6">
      <c r="A5323" s="414">
        <v>86887</v>
      </c>
      <c r="B5323" s="415" t="s">
        <v>8203</v>
      </c>
      <c r="C5323" s="416" t="s">
        <v>5390</v>
      </c>
      <c r="D5323" s="417">
        <v>95.9</v>
      </c>
      <c r="E5323" s="417">
        <v>4.57</v>
      </c>
      <c r="F5323" s="417">
        <v>100.47</v>
      </c>
    </row>
    <row r="5324" spans="1:6" ht="30">
      <c r="A5324" s="414">
        <v>86884</v>
      </c>
      <c r="B5324" s="415" t="s">
        <v>8204</v>
      </c>
      <c r="C5324" s="416" t="s">
        <v>5390</v>
      </c>
      <c r="D5324" s="417">
        <v>7.09</v>
      </c>
      <c r="E5324" s="417">
        <v>4.58</v>
      </c>
      <c r="F5324" s="417">
        <v>11.67</v>
      </c>
    </row>
    <row r="5325" spans="1:6" ht="30">
      <c r="A5325" s="414">
        <v>86885</v>
      </c>
      <c r="B5325" s="415" t="s">
        <v>8205</v>
      </c>
      <c r="C5325" s="416" t="s">
        <v>5390</v>
      </c>
      <c r="D5325" s="417">
        <v>8.5399999999999991</v>
      </c>
      <c r="E5325" s="417">
        <v>4.58</v>
      </c>
      <c r="F5325" s="417">
        <v>13.12</v>
      </c>
    </row>
    <row r="5326" spans="1:6">
      <c r="A5326" s="409"/>
      <c r="B5326" s="413" t="s">
        <v>8206</v>
      </c>
      <c r="C5326" s="411"/>
      <c r="D5326" s="418"/>
      <c r="E5326" s="418"/>
      <c r="F5326" s="418"/>
    </row>
    <row r="5327" spans="1:6">
      <c r="A5327" s="414">
        <v>100854</v>
      </c>
      <c r="B5327" s="415" t="s">
        <v>8207</v>
      </c>
      <c r="C5327" s="416" t="s">
        <v>5390</v>
      </c>
      <c r="D5327" s="417">
        <v>1415.06</v>
      </c>
      <c r="E5327" s="417">
        <v>19.399999999999999</v>
      </c>
      <c r="F5327" s="417">
        <v>1434.46</v>
      </c>
    </row>
    <row r="5328" spans="1:6" ht="30">
      <c r="A5328" s="414">
        <v>86906</v>
      </c>
      <c r="B5328" s="415" t="s">
        <v>8208</v>
      </c>
      <c r="C5328" s="416" t="s">
        <v>5390</v>
      </c>
      <c r="D5328" s="417">
        <v>58.04</v>
      </c>
      <c r="E5328" s="417">
        <v>2.87</v>
      </c>
      <c r="F5328" s="417">
        <v>60.91</v>
      </c>
    </row>
    <row r="5329" spans="1:6" ht="30">
      <c r="A5329" s="414">
        <v>86915</v>
      </c>
      <c r="B5329" s="415" t="s">
        <v>8209</v>
      </c>
      <c r="C5329" s="416" t="s">
        <v>5390</v>
      </c>
      <c r="D5329" s="417">
        <v>112.46</v>
      </c>
      <c r="E5329" s="417">
        <v>2.87</v>
      </c>
      <c r="F5329" s="417">
        <v>115.33</v>
      </c>
    </row>
    <row r="5330" spans="1:6" ht="30">
      <c r="A5330" s="414">
        <v>86911</v>
      </c>
      <c r="B5330" s="415" t="s">
        <v>8210</v>
      </c>
      <c r="C5330" s="416" t="s">
        <v>5390</v>
      </c>
      <c r="D5330" s="417">
        <v>67.84</v>
      </c>
      <c r="E5330" s="417">
        <v>3.49</v>
      </c>
      <c r="F5330" s="417">
        <v>71.33</v>
      </c>
    </row>
    <row r="5331" spans="1:6" ht="30">
      <c r="A5331" s="414">
        <v>86909</v>
      </c>
      <c r="B5331" s="415" t="s">
        <v>8211</v>
      </c>
      <c r="C5331" s="416" t="s">
        <v>5390</v>
      </c>
      <c r="D5331" s="417">
        <v>100.73</v>
      </c>
      <c r="E5331" s="417">
        <v>4.99</v>
      </c>
      <c r="F5331" s="417">
        <v>105.72</v>
      </c>
    </row>
    <row r="5332" spans="1:6" ht="30">
      <c r="A5332" s="414">
        <v>86910</v>
      </c>
      <c r="B5332" s="415" t="s">
        <v>8212</v>
      </c>
      <c r="C5332" s="416" t="s">
        <v>5390</v>
      </c>
      <c r="D5332" s="417">
        <v>99.940000000000012</v>
      </c>
      <c r="E5332" s="417">
        <v>3.49</v>
      </c>
      <c r="F5332" s="417">
        <v>103.43</v>
      </c>
    </row>
    <row r="5333" spans="1:6" ht="30">
      <c r="A5333" s="414">
        <v>86914</v>
      </c>
      <c r="B5333" s="415" t="s">
        <v>8213</v>
      </c>
      <c r="C5333" s="416" t="s">
        <v>5390</v>
      </c>
      <c r="D5333" s="417">
        <v>75.81</v>
      </c>
      <c r="E5333" s="417">
        <v>4.57</v>
      </c>
      <c r="F5333" s="417">
        <v>80.38</v>
      </c>
    </row>
    <row r="5334" spans="1:6" ht="30">
      <c r="A5334" s="414">
        <v>86913</v>
      </c>
      <c r="B5334" s="415" t="s">
        <v>8214</v>
      </c>
      <c r="C5334" s="416" t="s">
        <v>5390</v>
      </c>
      <c r="D5334" s="417">
        <v>41.21</v>
      </c>
      <c r="E5334" s="417">
        <v>4.57</v>
      </c>
      <c r="F5334" s="417">
        <v>45.78</v>
      </c>
    </row>
    <row r="5335" spans="1:6">
      <c r="A5335" s="414">
        <v>86916</v>
      </c>
      <c r="B5335" s="415" t="s">
        <v>8215</v>
      </c>
      <c r="C5335" s="416" t="s">
        <v>5390</v>
      </c>
      <c r="D5335" s="417">
        <v>19.14</v>
      </c>
      <c r="E5335" s="417">
        <v>4.57</v>
      </c>
      <c r="F5335" s="417">
        <v>23.71</v>
      </c>
    </row>
    <row r="5336" spans="1:6">
      <c r="A5336" s="414">
        <v>100853</v>
      </c>
      <c r="B5336" s="415" t="s">
        <v>10840</v>
      </c>
      <c r="C5336" s="416" t="s">
        <v>5390</v>
      </c>
      <c r="D5336" s="417">
        <v>266.08</v>
      </c>
      <c r="E5336" s="417">
        <v>13.91</v>
      </c>
      <c r="F5336" s="417">
        <v>279.99</v>
      </c>
    </row>
    <row r="5337" spans="1:6" ht="30">
      <c r="A5337" s="414">
        <v>89973</v>
      </c>
      <c r="B5337" s="415" t="s">
        <v>8216</v>
      </c>
      <c r="C5337" s="416" t="s">
        <v>5390</v>
      </c>
      <c r="D5337" s="417">
        <v>602.03</v>
      </c>
      <c r="E5337" s="417">
        <v>84.95</v>
      </c>
      <c r="F5337" s="417">
        <v>686.98</v>
      </c>
    </row>
    <row r="5338" spans="1:6" ht="30">
      <c r="A5338" s="414">
        <v>86905</v>
      </c>
      <c r="B5338" s="415" t="s">
        <v>8217</v>
      </c>
      <c r="C5338" s="416" t="s">
        <v>5390</v>
      </c>
      <c r="D5338" s="417">
        <v>314.39</v>
      </c>
      <c r="E5338" s="417">
        <v>13.91</v>
      </c>
      <c r="F5338" s="417">
        <v>328.3</v>
      </c>
    </row>
    <row r="5339" spans="1:6" ht="30">
      <c r="A5339" s="414">
        <v>86908</v>
      </c>
      <c r="B5339" s="415" t="s">
        <v>8218</v>
      </c>
      <c r="C5339" s="416" t="s">
        <v>5390</v>
      </c>
      <c r="D5339" s="417">
        <v>381.76</v>
      </c>
      <c r="E5339" s="417">
        <v>6.8</v>
      </c>
      <c r="F5339" s="417">
        <v>388.56</v>
      </c>
    </row>
    <row r="5340" spans="1:6" ht="30">
      <c r="A5340" s="414">
        <v>89354</v>
      </c>
      <c r="B5340" s="415" t="s">
        <v>10847</v>
      </c>
      <c r="C5340" s="416" t="s">
        <v>5390</v>
      </c>
      <c r="D5340" s="417">
        <v>418.14</v>
      </c>
      <c r="E5340" s="417">
        <v>26.85</v>
      </c>
      <c r="F5340" s="417">
        <v>444.99</v>
      </c>
    </row>
    <row r="5341" spans="1:6">
      <c r="A5341" s="409"/>
      <c r="B5341" s="413" t="s">
        <v>8219</v>
      </c>
      <c r="C5341" s="411"/>
      <c r="D5341" s="418"/>
      <c r="E5341" s="418"/>
      <c r="F5341" s="418"/>
    </row>
    <row r="5342" spans="1:6">
      <c r="A5342" s="414">
        <v>86883</v>
      </c>
      <c r="B5342" s="415" t="s">
        <v>8220</v>
      </c>
      <c r="C5342" s="416" t="s">
        <v>5390</v>
      </c>
      <c r="D5342" s="417">
        <v>10.110000000000001</v>
      </c>
      <c r="E5342" s="417">
        <v>2.5299999999999998</v>
      </c>
      <c r="F5342" s="417">
        <v>12.64</v>
      </c>
    </row>
    <row r="5343" spans="1:6" ht="30">
      <c r="A5343" s="414">
        <v>86881</v>
      </c>
      <c r="B5343" s="415" t="s">
        <v>8221</v>
      </c>
      <c r="C5343" s="416" t="s">
        <v>5390</v>
      </c>
      <c r="D5343" s="417">
        <v>378.58000000000004</v>
      </c>
      <c r="E5343" s="417">
        <v>8.2100000000000009</v>
      </c>
      <c r="F5343" s="417">
        <v>386.79</v>
      </c>
    </row>
    <row r="5344" spans="1:6" ht="30">
      <c r="A5344" s="414">
        <v>86882</v>
      </c>
      <c r="B5344" s="415" t="s">
        <v>8222</v>
      </c>
      <c r="C5344" s="416" t="s">
        <v>5390</v>
      </c>
      <c r="D5344" s="417">
        <v>19.100000000000001</v>
      </c>
      <c r="E5344" s="417">
        <v>4.07</v>
      </c>
      <c r="F5344" s="417">
        <v>23.17</v>
      </c>
    </row>
    <row r="5345" spans="1:6" ht="30">
      <c r="A5345" s="414">
        <v>86878</v>
      </c>
      <c r="B5345" s="415" t="s">
        <v>8223</v>
      </c>
      <c r="C5345" s="416" t="s">
        <v>5390</v>
      </c>
      <c r="D5345" s="417">
        <v>130.25</v>
      </c>
      <c r="E5345" s="417">
        <v>5.22</v>
      </c>
      <c r="F5345" s="417">
        <v>135.47</v>
      </c>
    </row>
    <row r="5346" spans="1:6" ht="30">
      <c r="A5346" s="414">
        <v>86880</v>
      </c>
      <c r="B5346" s="415" t="s">
        <v>8224</v>
      </c>
      <c r="C5346" s="416" t="s">
        <v>5390</v>
      </c>
      <c r="D5346" s="417">
        <v>23.43</v>
      </c>
      <c r="E5346" s="417">
        <v>3.69</v>
      </c>
      <c r="F5346" s="417">
        <v>27.12</v>
      </c>
    </row>
    <row r="5347" spans="1:6" ht="30">
      <c r="A5347" s="414">
        <v>86879</v>
      </c>
      <c r="B5347" s="415" t="s">
        <v>8225</v>
      </c>
      <c r="C5347" s="416" t="s">
        <v>5390</v>
      </c>
      <c r="D5347" s="417">
        <v>6.7</v>
      </c>
      <c r="E5347" s="417">
        <v>3.71</v>
      </c>
      <c r="F5347" s="417">
        <v>10.41</v>
      </c>
    </row>
    <row r="5348" spans="1:6">
      <c r="A5348" s="409"/>
      <c r="B5348" s="413" t="s">
        <v>8226</v>
      </c>
      <c r="C5348" s="411"/>
      <c r="D5348" s="418"/>
      <c r="E5348" s="418"/>
      <c r="F5348" s="418"/>
    </row>
    <row r="5349" spans="1:6">
      <c r="A5349" s="414">
        <v>100848</v>
      </c>
      <c r="B5349" s="415" t="s">
        <v>8227</v>
      </c>
      <c r="C5349" s="416" t="s">
        <v>5390</v>
      </c>
      <c r="D5349" s="417">
        <v>511.6</v>
      </c>
      <c r="E5349" s="417">
        <v>18.28</v>
      </c>
      <c r="F5349" s="417">
        <v>529.88</v>
      </c>
    </row>
    <row r="5350" spans="1:6" ht="30">
      <c r="A5350" s="414">
        <v>86888</v>
      </c>
      <c r="B5350" s="415" t="s">
        <v>8228</v>
      </c>
      <c r="C5350" s="416" t="s">
        <v>5390</v>
      </c>
      <c r="D5350" s="417">
        <v>444.81</v>
      </c>
      <c r="E5350" s="417">
        <v>26.79</v>
      </c>
      <c r="F5350" s="417">
        <v>471.6</v>
      </c>
    </row>
    <row r="5351" spans="1:6" ht="30">
      <c r="A5351" s="414">
        <v>100878</v>
      </c>
      <c r="B5351" s="415" t="s">
        <v>10842</v>
      </c>
      <c r="C5351" s="416" t="s">
        <v>5390</v>
      </c>
      <c r="D5351" s="417">
        <v>593.9799999999999</v>
      </c>
      <c r="E5351" s="417">
        <v>42.82</v>
      </c>
      <c r="F5351" s="417">
        <v>636.79999999999995</v>
      </c>
    </row>
    <row r="5352" spans="1:6" ht="45">
      <c r="A5352" s="414">
        <v>86932</v>
      </c>
      <c r="B5352" s="415" t="s">
        <v>8229</v>
      </c>
      <c r="C5352" s="416" t="s">
        <v>5390</v>
      </c>
      <c r="D5352" s="417">
        <v>540.71</v>
      </c>
      <c r="E5352" s="417">
        <v>31.36</v>
      </c>
      <c r="F5352" s="417">
        <v>572.07000000000005</v>
      </c>
    </row>
    <row r="5353" spans="1:6" ht="30">
      <c r="A5353" s="414">
        <v>86931</v>
      </c>
      <c r="B5353" s="415" t="s">
        <v>8230</v>
      </c>
      <c r="C5353" s="416" t="s">
        <v>5390</v>
      </c>
      <c r="D5353" s="417">
        <v>453.36</v>
      </c>
      <c r="E5353" s="417">
        <v>31.36</v>
      </c>
      <c r="F5353" s="417">
        <v>484.72</v>
      </c>
    </row>
    <row r="5354" spans="1:6" ht="30">
      <c r="A5354" s="414">
        <v>95469</v>
      </c>
      <c r="B5354" s="415" t="s">
        <v>8231</v>
      </c>
      <c r="C5354" s="416" t="s">
        <v>5390</v>
      </c>
      <c r="D5354" s="417">
        <v>267.80999999999995</v>
      </c>
      <c r="E5354" s="417">
        <v>18.28</v>
      </c>
      <c r="F5354" s="417">
        <v>286.08999999999997</v>
      </c>
    </row>
    <row r="5355" spans="1:6" ht="30">
      <c r="A5355" s="414">
        <v>95470</v>
      </c>
      <c r="B5355" s="415" t="s">
        <v>8232</v>
      </c>
      <c r="C5355" s="416" t="s">
        <v>5390</v>
      </c>
      <c r="D5355" s="417">
        <v>277.08000000000004</v>
      </c>
      <c r="E5355" s="417">
        <v>18.28</v>
      </c>
      <c r="F5355" s="417">
        <v>295.36</v>
      </c>
    </row>
    <row r="5356" spans="1:6" ht="30">
      <c r="A5356" s="414">
        <v>95471</v>
      </c>
      <c r="B5356" s="415" t="s">
        <v>8233</v>
      </c>
      <c r="C5356" s="416" t="s">
        <v>5390</v>
      </c>
      <c r="D5356" s="417">
        <v>704.47</v>
      </c>
      <c r="E5356" s="417">
        <v>38.049999999999997</v>
      </c>
      <c r="F5356" s="417">
        <v>742.52</v>
      </c>
    </row>
    <row r="5357" spans="1:6" ht="45">
      <c r="A5357" s="414">
        <v>95472</v>
      </c>
      <c r="B5357" s="415" t="s">
        <v>8234</v>
      </c>
      <c r="C5357" s="416" t="s">
        <v>5390</v>
      </c>
      <c r="D5357" s="417">
        <v>713.74</v>
      </c>
      <c r="E5357" s="417">
        <v>38.049999999999997</v>
      </c>
      <c r="F5357" s="417">
        <v>751.79</v>
      </c>
    </row>
    <row r="5358" spans="1:6">
      <c r="A5358" s="414">
        <v>100849</v>
      </c>
      <c r="B5358" s="415" t="s">
        <v>8235</v>
      </c>
      <c r="C5358" s="416" t="s">
        <v>5390</v>
      </c>
      <c r="D5358" s="417">
        <v>40.400000000000006</v>
      </c>
      <c r="E5358" s="417">
        <v>4.59</v>
      </c>
      <c r="F5358" s="417">
        <v>44.99</v>
      </c>
    </row>
    <row r="5359" spans="1:6">
      <c r="A5359" s="414">
        <v>100851</v>
      </c>
      <c r="B5359" s="415" t="s">
        <v>8236</v>
      </c>
      <c r="C5359" s="416" t="s">
        <v>5390</v>
      </c>
      <c r="D5359" s="417">
        <v>84.28</v>
      </c>
      <c r="E5359" s="417">
        <v>4.59</v>
      </c>
      <c r="F5359" s="417">
        <v>88.87</v>
      </c>
    </row>
    <row r="5360" spans="1:6">
      <c r="A5360" s="409"/>
      <c r="B5360" s="413" t="s">
        <v>11611</v>
      </c>
      <c r="C5360" s="411"/>
      <c r="D5360" s="418"/>
      <c r="E5360" s="418"/>
      <c r="F5360" s="418"/>
    </row>
    <row r="5361" spans="1:6" ht="30">
      <c r="A5361" s="414">
        <v>100858</v>
      </c>
      <c r="B5361" s="415" t="s">
        <v>8237</v>
      </c>
      <c r="C5361" s="416" t="s">
        <v>5390</v>
      </c>
      <c r="D5361" s="417">
        <v>631.54</v>
      </c>
      <c r="E5361" s="417">
        <v>30.34</v>
      </c>
      <c r="F5361" s="417">
        <v>661.88</v>
      </c>
    </row>
    <row r="5362" spans="1:6" ht="30">
      <c r="A5362" s="414">
        <v>100859</v>
      </c>
      <c r="B5362" s="415" t="s">
        <v>10841</v>
      </c>
      <c r="C5362" s="416" t="s">
        <v>5390</v>
      </c>
      <c r="D5362" s="417">
        <v>921.77</v>
      </c>
      <c r="E5362" s="417">
        <v>63.63</v>
      </c>
      <c r="F5362" s="417">
        <v>985.4</v>
      </c>
    </row>
    <row r="5363" spans="1:6">
      <c r="A5363" s="409"/>
      <c r="B5363" s="413" t="s">
        <v>11612</v>
      </c>
      <c r="C5363" s="411"/>
      <c r="D5363" s="418"/>
      <c r="E5363" s="418"/>
      <c r="F5363" s="418"/>
    </row>
    <row r="5364" spans="1:6" ht="30">
      <c r="A5364" s="414">
        <v>100855</v>
      </c>
      <c r="B5364" s="415" t="s">
        <v>8238</v>
      </c>
      <c r="C5364" s="416" t="s">
        <v>5390</v>
      </c>
      <c r="D5364" s="417">
        <v>64.55</v>
      </c>
      <c r="E5364" s="417">
        <v>9.5</v>
      </c>
      <c r="F5364" s="417">
        <v>74.05</v>
      </c>
    </row>
    <row r="5365" spans="1:6">
      <c r="A5365" s="414">
        <v>95545</v>
      </c>
      <c r="B5365" s="415" t="s">
        <v>8239</v>
      </c>
      <c r="C5365" s="416" t="s">
        <v>5390</v>
      </c>
      <c r="D5365" s="417">
        <v>64.55</v>
      </c>
      <c r="E5365" s="417">
        <v>9.5</v>
      </c>
      <c r="F5365" s="417">
        <v>74.05</v>
      </c>
    </row>
    <row r="5366" spans="1:6" ht="30">
      <c r="A5366" s="414">
        <v>95547</v>
      </c>
      <c r="B5366" s="415" t="s">
        <v>8240</v>
      </c>
      <c r="C5366" s="416" t="s">
        <v>5390</v>
      </c>
      <c r="D5366" s="417">
        <v>45</v>
      </c>
      <c r="E5366" s="417">
        <v>9.5</v>
      </c>
      <c r="F5366" s="417">
        <v>54.5</v>
      </c>
    </row>
    <row r="5367" spans="1:6">
      <c r="A5367" s="414">
        <v>95542</v>
      </c>
      <c r="B5367" s="415" t="s">
        <v>8241</v>
      </c>
      <c r="C5367" s="416" t="s">
        <v>5390</v>
      </c>
      <c r="D5367" s="417">
        <v>51.24</v>
      </c>
      <c r="E5367" s="417">
        <v>9.5</v>
      </c>
      <c r="F5367" s="417">
        <v>60.74</v>
      </c>
    </row>
    <row r="5368" spans="1:6">
      <c r="A5368" s="414">
        <v>95543</v>
      </c>
      <c r="B5368" s="415" t="s">
        <v>8242</v>
      </c>
      <c r="C5368" s="416" t="s">
        <v>5390</v>
      </c>
      <c r="D5368" s="417">
        <v>81.13000000000001</v>
      </c>
      <c r="E5368" s="417">
        <v>19.02</v>
      </c>
      <c r="F5368" s="417">
        <v>100.15</v>
      </c>
    </row>
    <row r="5369" spans="1:6">
      <c r="A5369" s="414">
        <v>95544</v>
      </c>
      <c r="B5369" s="415" t="s">
        <v>8243</v>
      </c>
      <c r="C5369" s="416" t="s">
        <v>5390</v>
      </c>
      <c r="D5369" s="417">
        <v>66.14</v>
      </c>
      <c r="E5369" s="417">
        <v>9.5</v>
      </c>
      <c r="F5369" s="417">
        <v>75.64</v>
      </c>
    </row>
    <row r="5370" spans="1:6" ht="30">
      <c r="A5370" s="414">
        <v>95546</v>
      </c>
      <c r="B5370" s="415" t="s">
        <v>8244</v>
      </c>
      <c r="C5370" s="416" t="s">
        <v>5390</v>
      </c>
      <c r="D5370" s="417">
        <v>180.36</v>
      </c>
      <c r="E5370" s="417">
        <v>57.08</v>
      </c>
      <c r="F5370" s="417">
        <v>237.44</v>
      </c>
    </row>
    <row r="5371" spans="1:6">
      <c r="A5371" s="409"/>
      <c r="B5371" s="413" t="s">
        <v>8245</v>
      </c>
      <c r="C5371" s="411"/>
      <c r="D5371" s="418"/>
      <c r="E5371" s="418"/>
      <c r="F5371" s="418"/>
    </row>
    <row r="5372" spans="1:6">
      <c r="A5372" s="409"/>
      <c r="B5372" s="413" t="s">
        <v>11613</v>
      </c>
      <c r="C5372" s="411"/>
      <c r="D5372" s="418"/>
      <c r="E5372" s="418"/>
      <c r="F5372" s="418"/>
    </row>
    <row r="5373" spans="1:6" ht="30">
      <c r="A5373" s="414">
        <v>89969</v>
      </c>
      <c r="B5373" s="415" t="s">
        <v>8246</v>
      </c>
      <c r="C5373" s="416" t="s">
        <v>5390</v>
      </c>
      <c r="D5373" s="417">
        <v>35.71</v>
      </c>
      <c r="E5373" s="417">
        <v>10.08</v>
      </c>
      <c r="F5373" s="417">
        <v>45.79</v>
      </c>
    </row>
    <row r="5374" spans="1:6" ht="30">
      <c r="A5374" s="414">
        <v>89970</v>
      </c>
      <c r="B5374" s="415" t="s">
        <v>8247</v>
      </c>
      <c r="C5374" s="416" t="s">
        <v>5390</v>
      </c>
      <c r="D5374" s="417">
        <v>37.64</v>
      </c>
      <c r="E5374" s="417">
        <v>12.97</v>
      </c>
      <c r="F5374" s="417">
        <v>50.61</v>
      </c>
    </row>
    <row r="5375" spans="1:6" ht="30">
      <c r="A5375" s="414">
        <v>89984</v>
      </c>
      <c r="B5375" s="415" t="s">
        <v>10848</v>
      </c>
      <c r="C5375" s="416" t="s">
        <v>5390</v>
      </c>
      <c r="D5375" s="417">
        <v>81.25</v>
      </c>
      <c r="E5375" s="417">
        <v>7.92</v>
      </c>
      <c r="F5375" s="417">
        <v>89.17</v>
      </c>
    </row>
    <row r="5376" spans="1:6" ht="30">
      <c r="A5376" s="414">
        <v>89985</v>
      </c>
      <c r="B5376" s="415" t="s">
        <v>10849</v>
      </c>
      <c r="C5376" s="416" t="s">
        <v>5390</v>
      </c>
      <c r="D5376" s="417">
        <v>84.49</v>
      </c>
      <c r="E5376" s="417">
        <v>9.58</v>
      </c>
      <c r="F5376" s="417">
        <v>94.07</v>
      </c>
    </row>
    <row r="5377" spans="1:6" ht="30">
      <c r="A5377" s="414">
        <v>89349</v>
      </c>
      <c r="B5377" s="415" t="s">
        <v>10843</v>
      </c>
      <c r="C5377" s="416" t="s">
        <v>5390</v>
      </c>
      <c r="D5377" s="417">
        <v>24.869999999999997</v>
      </c>
      <c r="E5377" s="417">
        <v>3.1</v>
      </c>
      <c r="F5377" s="417">
        <v>27.97</v>
      </c>
    </row>
    <row r="5378" spans="1:6" ht="30">
      <c r="A5378" s="414">
        <v>89351</v>
      </c>
      <c r="B5378" s="415" t="s">
        <v>10844</v>
      </c>
      <c r="C5378" s="416" t="s">
        <v>5390</v>
      </c>
      <c r="D5378" s="417">
        <v>30.040000000000003</v>
      </c>
      <c r="E5378" s="417">
        <v>4.7699999999999996</v>
      </c>
      <c r="F5378" s="417">
        <v>34.81</v>
      </c>
    </row>
    <row r="5379" spans="1:6" ht="30">
      <c r="A5379" s="414">
        <v>103045</v>
      </c>
      <c r="B5379" s="415" t="s">
        <v>10919</v>
      </c>
      <c r="C5379" s="416" t="s">
        <v>5390</v>
      </c>
      <c r="D5379" s="417">
        <v>7.41</v>
      </c>
      <c r="E5379" s="417">
        <v>3.11</v>
      </c>
      <c r="F5379" s="417">
        <v>10.52</v>
      </c>
    </row>
    <row r="5380" spans="1:6" ht="30">
      <c r="A5380" s="414">
        <v>103046</v>
      </c>
      <c r="B5380" s="415" t="s">
        <v>10920</v>
      </c>
      <c r="C5380" s="416" t="s">
        <v>5390</v>
      </c>
      <c r="D5380" s="417">
        <v>19.54</v>
      </c>
      <c r="E5380" s="417">
        <v>4.7699999999999996</v>
      </c>
      <c r="F5380" s="417">
        <v>24.31</v>
      </c>
    </row>
    <row r="5381" spans="1:6" ht="30">
      <c r="A5381" s="414">
        <v>103048</v>
      </c>
      <c r="B5381" s="415" t="s">
        <v>10922</v>
      </c>
      <c r="C5381" s="416" t="s">
        <v>5390</v>
      </c>
      <c r="D5381" s="417">
        <v>15.52</v>
      </c>
      <c r="E5381" s="417">
        <v>3.71</v>
      </c>
      <c r="F5381" s="417">
        <v>19.23</v>
      </c>
    </row>
    <row r="5382" spans="1:6" ht="30">
      <c r="A5382" s="414">
        <v>103049</v>
      </c>
      <c r="B5382" s="415" t="s">
        <v>10923</v>
      </c>
      <c r="C5382" s="416" t="s">
        <v>5390</v>
      </c>
      <c r="D5382" s="417">
        <v>17.39</v>
      </c>
      <c r="E5382" s="417">
        <v>3.42</v>
      </c>
      <c r="F5382" s="417">
        <v>20.81</v>
      </c>
    </row>
    <row r="5383" spans="1:6">
      <c r="A5383" s="409"/>
      <c r="B5383" s="413" t="s">
        <v>11614</v>
      </c>
      <c r="C5383" s="411"/>
      <c r="D5383" s="418"/>
      <c r="E5383" s="418"/>
      <c r="F5383" s="418"/>
    </row>
    <row r="5384" spans="1:6" ht="30">
      <c r="A5384" s="414">
        <v>89971</v>
      </c>
      <c r="B5384" s="415" t="s">
        <v>8248</v>
      </c>
      <c r="C5384" s="416" t="s">
        <v>5390</v>
      </c>
      <c r="D5384" s="417">
        <v>40.56</v>
      </c>
      <c r="E5384" s="417">
        <v>10.07</v>
      </c>
      <c r="F5384" s="417">
        <v>50.63</v>
      </c>
    </row>
    <row r="5385" spans="1:6" ht="30">
      <c r="A5385" s="414">
        <v>89972</v>
      </c>
      <c r="B5385" s="415" t="s">
        <v>8249</v>
      </c>
      <c r="C5385" s="416" t="s">
        <v>5390</v>
      </c>
      <c r="D5385" s="417">
        <v>43.92</v>
      </c>
      <c r="E5385" s="417">
        <v>12.97</v>
      </c>
      <c r="F5385" s="417">
        <v>56.89</v>
      </c>
    </row>
    <row r="5386" spans="1:6" ht="30">
      <c r="A5386" s="414">
        <v>94792</v>
      </c>
      <c r="B5386" s="415" t="s">
        <v>10865</v>
      </c>
      <c r="C5386" s="416" t="s">
        <v>5390</v>
      </c>
      <c r="D5386" s="417">
        <v>109.24000000000001</v>
      </c>
      <c r="E5386" s="417">
        <v>11.24</v>
      </c>
      <c r="F5386" s="417">
        <v>120.48</v>
      </c>
    </row>
    <row r="5387" spans="1:6" ht="30">
      <c r="A5387" s="414">
        <v>94793</v>
      </c>
      <c r="B5387" s="415" t="s">
        <v>10866</v>
      </c>
      <c r="C5387" s="416" t="s">
        <v>5390</v>
      </c>
      <c r="D5387" s="417">
        <v>151.16999999999999</v>
      </c>
      <c r="E5387" s="417">
        <v>13.58</v>
      </c>
      <c r="F5387" s="417">
        <v>164.75</v>
      </c>
    </row>
    <row r="5388" spans="1:6" ht="30">
      <c r="A5388" s="414">
        <v>94794</v>
      </c>
      <c r="B5388" s="415" t="s">
        <v>10867</v>
      </c>
      <c r="C5388" s="416" t="s">
        <v>5390</v>
      </c>
      <c r="D5388" s="417">
        <v>158.82</v>
      </c>
      <c r="E5388" s="417">
        <v>16.22</v>
      </c>
      <c r="F5388" s="417">
        <v>175.04</v>
      </c>
    </row>
    <row r="5389" spans="1:6" ht="30">
      <c r="A5389" s="414">
        <v>89986</v>
      </c>
      <c r="B5389" s="415" t="s">
        <v>10850</v>
      </c>
      <c r="C5389" s="416" t="s">
        <v>5390</v>
      </c>
      <c r="D5389" s="417">
        <v>79.010000000000005</v>
      </c>
      <c r="E5389" s="417">
        <v>7.92</v>
      </c>
      <c r="F5389" s="417">
        <v>86.93</v>
      </c>
    </row>
    <row r="5390" spans="1:6" ht="30">
      <c r="A5390" s="414">
        <v>89987</v>
      </c>
      <c r="B5390" s="415" t="s">
        <v>10851</v>
      </c>
      <c r="C5390" s="416" t="s">
        <v>5390</v>
      </c>
      <c r="D5390" s="417">
        <v>89.38</v>
      </c>
      <c r="E5390" s="417">
        <v>9.58</v>
      </c>
      <c r="F5390" s="417">
        <v>98.96</v>
      </c>
    </row>
    <row r="5391" spans="1:6" ht="30">
      <c r="A5391" s="414">
        <v>89352</v>
      </c>
      <c r="B5391" s="415" t="s">
        <v>10845</v>
      </c>
      <c r="C5391" s="416" t="s">
        <v>5390</v>
      </c>
      <c r="D5391" s="417">
        <v>34.61</v>
      </c>
      <c r="E5391" s="417">
        <v>3.1</v>
      </c>
      <c r="F5391" s="417">
        <v>37.71</v>
      </c>
    </row>
    <row r="5392" spans="1:6" ht="30">
      <c r="A5392" s="414">
        <v>89353</v>
      </c>
      <c r="B5392" s="415" t="s">
        <v>10846</v>
      </c>
      <c r="C5392" s="416" t="s">
        <v>5390</v>
      </c>
      <c r="D5392" s="417">
        <v>37.03</v>
      </c>
      <c r="E5392" s="417">
        <v>4.76</v>
      </c>
      <c r="F5392" s="417">
        <v>41.79</v>
      </c>
    </row>
    <row r="5393" spans="1:6" ht="30">
      <c r="A5393" s="414">
        <v>94495</v>
      </c>
      <c r="B5393" s="415" t="s">
        <v>10858</v>
      </c>
      <c r="C5393" s="416" t="s">
        <v>5390</v>
      </c>
      <c r="D5393" s="417">
        <v>58.02</v>
      </c>
      <c r="E5393" s="417">
        <v>6.43</v>
      </c>
      <c r="F5393" s="417">
        <v>64.45</v>
      </c>
    </row>
    <row r="5394" spans="1:6" ht="30">
      <c r="A5394" s="414">
        <v>94496</v>
      </c>
      <c r="B5394" s="415" t="s">
        <v>10859</v>
      </c>
      <c r="C5394" s="416" t="s">
        <v>5390</v>
      </c>
      <c r="D5394" s="417">
        <v>79.03</v>
      </c>
      <c r="E5394" s="417">
        <v>8.76</v>
      </c>
      <c r="F5394" s="417">
        <v>87.79</v>
      </c>
    </row>
    <row r="5395" spans="1:6" ht="30">
      <c r="A5395" s="414">
        <v>94497</v>
      </c>
      <c r="B5395" s="415" t="s">
        <v>10860</v>
      </c>
      <c r="C5395" s="416" t="s">
        <v>5390</v>
      </c>
      <c r="D5395" s="417">
        <v>99.88</v>
      </c>
      <c r="E5395" s="417">
        <v>11.4</v>
      </c>
      <c r="F5395" s="417">
        <v>111.28</v>
      </c>
    </row>
    <row r="5396" spans="1:6" ht="30">
      <c r="A5396" s="414">
        <v>94498</v>
      </c>
      <c r="B5396" s="415" t="s">
        <v>10861</v>
      </c>
      <c r="C5396" s="416" t="s">
        <v>5390</v>
      </c>
      <c r="D5396" s="417">
        <v>138.67000000000002</v>
      </c>
      <c r="E5396" s="417">
        <v>14.73</v>
      </c>
      <c r="F5396" s="417">
        <v>153.4</v>
      </c>
    </row>
    <row r="5397" spans="1:6" ht="30">
      <c r="A5397" s="414">
        <v>94499</v>
      </c>
      <c r="B5397" s="415" t="s">
        <v>10862</v>
      </c>
      <c r="C5397" s="416" t="s">
        <v>5390</v>
      </c>
      <c r="D5397" s="417">
        <v>283.64</v>
      </c>
      <c r="E5397" s="417">
        <v>19.72</v>
      </c>
      <c r="F5397" s="417">
        <v>303.36</v>
      </c>
    </row>
    <row r="5398" spans="1:6" ht="30">
      <c r="A5398" s="414">
        <v>94500</v>
      </c>
      <c r="B5398" s="415" t="s">
        <v>10863</v>
      </c>
      <c r="C5398" s="416" t="s">
        <v>5390</v>
      </c>
      <c r="D5398" s="417">
        <v>343.65000000000003</v>
      </c>
      <c r="E5398" s="417">
        <v>24.71</v>
      </c>
      <c r="F5398" s="417">
        <v>368.36</v>
      </c>
    </row>
    <row r="5399" spans="1:6" ht="30">
      <c r="A5399" s="414">
        <v>94501</v>
      </c>
      <c r="B5399" s="415" t="s">
        <v>10864</v>
      </c>
      <c r="C5399" s="416" t="s">
        <v>5390</v>
      </c>
      <c r="D5399" s="417">
        <v>708.86</v>
      </c>
      <c r="E5399" s="417">
        <v>31.35</v>
      </c>
      <c r="F5399" s="417">
        <v>740.21</v>
      </c>
    </row>
    <row r="5400" spans="1:6">
      <c r="A5400" s="409"/>
      <c r="B5400" s="413" t="s">
        <v>11615</v>
      </c>
      <c r="C5400" s="411"/>
      <c r="D5400" s="418"/>
      <c r="E5400" s="418"/>
      <c r="F5400" s="418"/>
    </row>
    <row r="5401" spans="1:6" ht="30">
      <c r="A5401" s="414">
        <v>103036</v>
      </c>
      <c r="B5401" s="415" t="s">
        <v>10910</v>
      </c>
      <c r="C5401" s="416" t="s">
        <v>5390</v>
      </c>
      <c r="D5401" s="417">
        <v>21.32</v>
      </c>
      <c r="E5401" s="417">
        <v>3.1</v>
      </c>
      <c r="F5401" s="417">
        <v>24.42</v>
      </c>
    </row>
    <row r="5402" spans="1:6" ht="30">
      <c r="A5402" s="414">
        <v>90371</v>
      </c>
      <c r="B5402" s="415" t="s">
        <v>10852</v>
      </c>
      <c r="C5402" s="416" t="s">
        <v>5390</v>
      </c>
      <c r="D5402" s="417">
        <v>25.900000000000002</v>
      </c>
      <c r="E5402" s="417">
        <v>4.7699999999999996</v>
      </c>
      <c r="F5402" s="417">
        <v>30.67</v>
      </c>
    </row>
    <row r="5403" spans="1:6" ht="30">
      <c r="A5403" s="414">
        <v>103037</v>
      </c>
      <c r="B5403" s="415" t="s">
        <v>10911</v>
      </c>
      <c r="C5403" s="416" t="s">
        <v>5390</v>
      </c>
      <c r="D5403" s="417">
        <v>41.74</v>
      </c>
      <c r="E5403" s="417">
        <v>6.44</v>
      </c>
      <c r="F5403" s="417">
        <v>48.18</v>
      </c>
    </row>
    <row r="5404" spans="1:6" ht="30">
      <c r="A5404" s="414">
        <v>103038</v>
      </c>
      <c r="B5404" s="415" t="s">
        <v>10912</v>
      </c>
      <c r="C5404" s="416" t="s">
        <v>5390</v>
      </c>
      <c r="D5404" s="417">
        <v>55.76</v>
      </c>
      <c r="E5404" s="417">
        <v>8.76</v>
      </c>
      <c r="F5404" s="417">
        <v>64.52</v>
      </c>
    </row>
    <row r="5405" spans="1:6" ht="30">
      <c r="A5405" s="414">
        <v>103039</v>
      </c>
      <c r="B5405" s="415" t="s">
        <v>10913</v>
      </c>
      <c r="C5405" s="416" t="s">
        <v>5390</v>
      </c>
      <c r="D5405" s="417">
        <v>59.320000000000007</v>
      </c>
      <c r="E5405" s="417">
        <v>11.41</v>
      </c>
      <c r="F5405" s="417">
        <v>70.73</v>
      </c>
    </row>
    <row r="5406" spans="1:6" ht="30">
      <c r="A5406" s="414">
        <v>103040</v>
      </c>
      <c r="B5406" s="415" t="s">
        <v>10914</v>
      </c>
      <c r="C5406" s="416" t="s">
        <v>5390</v>
      </c>
      <c r="D5406" s="417">
        <v>89.78</v>
      </c>
      <c r="E5406" s="417">
        <v>14.74</v>
      </c>
      <c r="F5406" s="417">
        <v>104.52</v>
      </c>
    </row>
    <row r="5407" spans="1:6" ht="30">
      <c r="A5407" s="414">
        <v>103047</v>
      </c>
      <c r="B5407" s="415" t="s">
        <v>10921</v>
      </c>
      <c r="C5407" s="416" t="s">
        <v>5390</v>
      </c>
      <c r="D5407" s="417">
        <v>21.55</v>
      </c>
      <c r="E5407" s="417">
        <v>3.71</v>
      </c>
      <c r="F5407" s="417">
        <v>25.26</v>
      </c>
    </row>
    <row r="5408" spans="1:6" ht="30">
      <c r="A5408" s="414">
        <v>94489</v>
      </c>
      <c r="B5408" s="415" t="s">
        <v>10853</v>
      </c>
      <c r="C5408" s="416" t="s">
        <v>5390</v>
      </c>
      <c r="D5408" s="417">
        <v>27.439999999999998</v>
      </c>
      <c r="E5408" s="417">
        <v>3.42</v>
      </c>
      <c r="F5408" s="417">
        <v>30.86</v>
      </c>
    </row>
    <row r="5409" spans="1:6" ht="30">
      <c r="A5409" s="414">
        <v>94490</v>
      </c>
      <c r="B5409" s="415" t="s">
        <v>10854</v>
      </c>
      <c r="C5409" s="416" t="s">
        <v>5390</v>
      </c>
      <c r="D5409" s="417">
        <v>41.809999999999995</v>
      </c>
      <c r="E5409" s="417">
        <v>3.42</v>
      </c>
      <c r="F5409" s="417">
        <v>45.23</v>
      </c>
    </row>
    <row r="5410" spans="1:6" ht="30">
      <c r="A5410" s="414">
        <v>94491</v>
      </c>
      <c r="B5410" s="415" t="s">
        <v>10855</v>
      </c>
      <c r="C5410" s="416" t="s">
        <v>5390</v>
      </c>
      <c r="D5410" s="417">
        <v>56.93</v>
      </c>
      <c r="E5410" s="417">
        <v>4.9000000000000004</v>
      </c>
      <c r="F5410" s="417">
        <v>61.83</v>
      </c>
    </row>
    <row r="5411" spans="1:6" ht="30">
      <c r="A5411" s="414">
        <v>94492</v>
      </c>
      <c r="B5411" s="415" t="s">
        <v>10856</v>
      </c>
      <c r="C5411" s="416" t="s">
        <v>5390</v>
      </c>
      <c r="D5411" s="417">
        <v>58.63</v>
      </c>
      <c r="E5411" s="417">
        <v>4.9000000000000004</v>
      </c>
      <c r="F5411" s="417">
        <v>63.53</v>
      </c>
    </row>
    <row r="5412" spans="1:6" ht="30">
      <c r="A5412" s="414">
        <v>94493</v>
      </c>
      <c r="B5412" s="415" t="s">
        <v>10857</v>
      </c>
      <c r="C5412" s="416" t="s">
        <v>5390</v>
      </c>
      <c r="D5412" s="417">
        <v>108.31</v>
      </c>
      <c r="E5412" s="417">
        <v>7.96</v>
      </c>
      <c r="F5412" s="417">
        <v>116.27</v>
      </c>
    </row>
    <row r="5413" spans="1:6" ht="30">
      <c r="A5413" s="414">
        <v>103041</v>
      </c>
      <c r="B5413" s="415" t="s">
        <v>10915</v>
      </c>
      <c r="C5413" s="416" t="s">
        <v>5390</v>
      </c>
      <c r="D5413" s="417">
        <v>17.399999999999999</v>
      </c>
      <c r="E5413" s="417">
        <v>3.1</v>
      </c>
      <c r="F5413" s="417">
        <v>20.5</v>
      </c>
    </row>
    <row r="5414" spans="1:6" ht="30">
      <c r="A5414" s="414">
        <v>103042</v>
      </c>
      <c r="B5414" s="415" t="s">
        <v>10916</v>
      </c>
      <c r="C5414" s="416" t="s">
        <v>5390</v>
      </c>
      <c r="D5414" s="417">
        <v>20.82</v>
      </c>
      <c r="E5414" s="417">
        <v>4.7699999999999996</v>
      </c>
      <c r="F5414" s="417">
        <v>25.59</v>
      </c>
    </row>
    <row r="5415" spans="1:6" ht="30">
      <c r="A5415" s="414">
        <v>103043</v>
      </c>
      <c r="B5415" s="415" t="s">
        <v>10917</v>
      </c>
      <c r="C5415" s="416" t="s">
        <v>5390</v>
      </c>
      <c r="D5415" s="417">
        <v>20.439999999999998</v>
      </c>
      <c r="E5415" s="417">
        <v>3.1</v>
      </c>
      <c r="F5415" s="417">
        <v>23.54</v>
      </c>
    </row>
    <row r="5416" spans="1:6" ht="30">
      <c r="A5416" s="414">
        <v>103044</v>
      </c>
      <c r="B5416" s="415" t="s">
        <v>10918</v>
      </c>
      <c r="C5416" s="416" t="s">
        <v>5390</v>
      </c>
      <c r="D5416" s="417">
        <v>27.14</v>
      </c>
      <c r="E5416" s="417">
        <v>4.7699999999999996</v>
      </c>
      <c r="F5416" s="417">
        <v>31.91</v>
      </c>
    </row>
    <row r="5417" spans="1:6">
      <c r="A5417" s="409"/>
      <c r="B5417" s="413" t="s">
        <v>11616</v>
      </c>
      <c r="C5417" s="411"/>
      <c r="D5417" s="418"/>
      <c r="E5417" s="418"/>
      <c r="F5417" s="418"/>
    </row>
    <row r="5418" spans="1:6" ht="30">
      <c r="A5418" s="414">
        <v>103018</v>
      </c>
      <c r="B5418" s="415" t="s">
        <v>10907</v>
      </c>
      <c r="C5418" s="416" t="s">
        <v>5390</v>
      </c>
      <c r="D5418" s="417">
        <v>230.60000000000002</v>
      </c>
      <c r="E5418" s="417">
        <v>34.82</v>
      </c>
      <c r="F5418" s="417">
        <v>265.42</v>
      </c>
    </row>
    <row r="5419" spans="1:6" ht="30">
      <c r="A5419" s="414">
        <v>99635</v>
      </c>
      <c r="B5419" s="415" t="s">
        <v>10896</v>
      </c>
      <c r="C5419" s="416" t="s">
        <v>5390</v>
      </c>
      <c r="D5419" s="417">
        <v>283.68</v>
      </c>
      <c r="E5419" s="417">
        <v>40.14</v>
      </c>
      <c r="F5419" s="417">
        <v>323.82</v>
      </c>
    </row>
    <row r="5420" spans="1:6">
      <c r="A5420" s="409"/>
      <c r="B5420" s="413" t="s">
        <v>11617</v>
      </c>
      <c r="C5420" s="411"/>
      <c r="D5420" s="418"/>
      <c r="E5420" s="418"/>
      <c r="F5420" s="418"/>
    </row>
    <row r="5421" spans="1:6" ht="30">
      <c r="A5421" s="414">
        <v>86877</v>
      </c>
      <c r="B5421" s="415" t="s">
        <v>8250</v>
      </c>
      <c r="C5421" s="416" t="s">
        <v>5390</v>
      </c>
      <c r="D5421" s="417">
        <v>120.13</v>
      </c>
      <c r="E5421" s="417">
        <v>5.22</v>
      </c>
      <c r="F5421" s="417">
        <v>125.35</v>
      </c>
    </row>
    <row r="5422" spans="1:6">
      <c r="A5422" s="414">
        <v>100856</v>
      </c>
      <c r="B5422" s="415" t="s">
        <v>8251</v>
      </c>
      <c r="C5422" s="416" t="s">
        <v>5390</v>
      </c>
      <c r="D5422" s="417">
        <v>28.669999999999998</v>
      </c>
      <c r="E5422" s="417">
        <v>2.87</v>
      </c>
      <c r="F5422" s="417">
        <v>31.54</v>
      </c>
    </row>
    <row r="5423" spans="1:6" ht="30">
      <c r="A5423" s="414">
        <v>100857</v>
      </c>
      <c r="B5423" s="415" t="s">
        <v>8252</v>
      </c>
      <c r="C5423" s="416" t="s">
        <v>5390</v>
      </c>
      <c r="D5423" s="417">
        <v>412.18</v>
      </c>
      <c r="E5423" s="417">
        <v>10.36</v>
      </c>
      <c r="F5423" s="417">
        <v>422.54</v>
      </c>
    </row>
    <row r="5424" spans="1:6">
      <c r="A5424" s="409"/>
      <c r="B5424" s="413" t="s">
        <v>11618</v>
      </c>
      <c r="C5424" s="411"/>
      <c r="D5424" s="418"/>
      <c r="E5424" s="418"/>
      <c r="F5424" s="418"/>
    </row>
    <row r="5425" spans="1:6" ht="30">
      <c r="A5425" s="414">
        <v>99627</v>
      </c>
      <c r="B5425" s="415" t="s">
        <v>10888</v>
      </c>
      <c r="C5425" s="416" t="s">
        <v>5390</v>
      </c>
      <c r="D5425" s="417">
        <v>52.78</v>
      </c>
      <c r="E5425" s="417">
        <v>3.1</v>
      </c>
      <c r="F5425" s="417">
        <v>55.88</v>
      </c>
    </row>
    <row r="5426" spans="1:6" ht="30">
      <c r="A5426" s="414">
        <v>99628</v>
      </c>
      <c r="B5426" s="415" t="s">
        <v>10889</v>
      </c>
      <c r="C5426" s="416" t="s">
        <v>5390</v>
      </c>
      <c r="D5426" s="417">
        <v>56.830000000000005</v>
      </c>
      <c r="E5426" s="417">
        <v>4.76</v>
      </c>
      <c r="F5426" s="417">
        <v>61.59</v>
      </c>
    </row>
    <row r="5427" spans="1:6" ht="30">
      <c r="A5427" s="414">
        <v>99629</v>
      </c>
      <c r="B5427" s="415" t="s">
        <v>10890</v>
      </c>
      <c r="C5427" s="416" t="s">
        <v>5390</v>
      </c>
      <c r="D5427" s="417">
        <v>62.529999999999994</v>
      </c>
      <c r="E5427" s="417">
        <v>6.43</v>
      </c>
      <c r="F5427" s="417">
        <v>68.959999999999994</v>
      </c>
    </row>
    <row r="5428" spans="1:6" ht="30">
      <c r="A5428" s="414">
        <v>99630</v>
      </c>
      <c r="B5428" s="415" t="s">
        <v>10891</v>
      </c>
      <c r="C5428" s="416" t="s">
        <v>5390</v>
      </c>
      <c r="D5428" s="417">
        <v>93.44</v>
      </c>
      <c r="E5428" s="417">
        <v>8.76</v>
      </c>
      <c r="F5428" s="417">
        <v>102.2</v>
      </c>
    </row>
    <row r="5429" spans="1:6" ht="30">
      <c r="A5429" s="414">
        <v>99631</v>
      </c>
      <c r="B5429" s="415" t="s">
        <v>10892</v>
      </c>
      <c r="C5429" s="416" t="s">
        <v>5390</v>
      </c>
      <c r="D5429" s="417">
        <v>108.1</v>
      </c>
      <c r="E5429" s="417">
        <v>11.4</v>
      </c>
      <c r="F5429" s="417">
        <v>119.5</v>
      </c>
    </row>
    <row r="5430" spans="1:6" ht="30">
      <c r="A5430" s="414">
        <v>99632</v>
      </c>
      <c r="B5430" s="415" t="s">
        <v>10893</v>
      </c>
      <c r="C5430" s="416" t="s">
        <v>5390</v>
      </c>
      <c r="D5430" s="417">
        <v>156.79000000000002</v>
      </c>
      <c r="E5430" s="417">
        <v>14.73</v>
      </c>
      <c r="F5430" s="417">
        <v>171.52</v>
      </c>
    </row>
    <row r="5431" spans="1:6" ht="30">
      <c r="A5431" s="414">
        <v>103009</v>
      </c>
      <c r="B5431" s="415" t="s">
        <v>10898</v>
      </c>
      <c r="C5431" s="416" t="s">
        <v>5390</v>
      </c>
      <c r="D5431" s="417">
        <v>249.79999999999998</v>
      </c>
      <c r="E5431" s="417">
        <v>19.72</v>
      </c>
      <c r="F5431" s="417">
        <v>269.52</v>
      </c>
    </row>
    <row r="5432" spans="1:6" ht="30">
      <c r="A5432" s="414">
        <v>99633</v>
      </c>
      <c r="B5432" s="415" t="s">
        <v>10894</v>
      </c>
      <c r="C5432" s="416" t="s">
        <v>5390</v>
      </c>
      <c r="D5432" s="417">
        <v>340.28000000000003</v>
      </c>
      <c r="E5432" s="417">
        <v>24.71</v>
      </c>
      <c r="F5432" s="417">
        <v>364.99</v>
      </c>
    </row>
    <row r="5433" spans="1:6" ht="30">
      <c r="A5433" s="414">
        <v>99634</v>
      </c>
      <c r="B5433" s="415" t="s">
        <v>10895</v>
      </c>
      <c r="C5433" s="416" t="s">
        <v>5390</v>
      </c>
      <c r="D5433" s="417">
        <v>586.45999999999992</v>
      </c>
      <c r="E5433" s="417">
        <v>31.35</v>
      </c>
      <c r="F5433" s="417">
        <v>617.80999999999995</v>
      </c>
    </row>
    <row r="5434" spans="1:6" ht="30">
      <c r="A5434" s="414">
        <v>103008</v>
      </c>
      <c r="B5434" s="415" t="s">
        <v>10897</v>
      </c>
      <c r="C5434" s="416" t="s">
        <v>5390</v>
      </c>
      <c r="D5434" s="417">
        <v>72.050000000000011</v>
      </c>
      <c r="E5434" s="417">
        <v>3.1</v>
      </c>
      <c r="F5434" s="417">
        <v>75.150000000000006</v>
      </c>
    </row>
    <row r="5435" spans="1:6" ht="30">
      <c r="A5435" s="414">
        <v>99619</v>
      </c>
      <c r="B5435" s="415" t="s">
        <v>10880</v>
      </c>
      <c r="C5435" s="416" t="s">
        <v>5390</v>
      </c>
      <c r="D5435" s="417">
        <v>87.66</v>
      </c>
      <c r="E5435" s="417">
        <v>4.76</v>
      </c>
      <c r="F5435" s="417">
        <v>92.42</v>
      </c>
    </row>
    <row r="5436" spans="1:6" ht="30">
      <c r="A5436" s="414">
        <v>99620</v>
      </c>
      <c r="B5436" s="415" t="s">
        <v>10881</v>
      </c>
      <c r="C5436" s="416" t="s">
        <v>5390</v>
      </c>
      <c r="D5436" s="417">
        <v>119.1</v>
      </c>
      <c r="E5436" s="417">
        <v>6.43</v>
      </c>
      <c r="F5436" s="417">
        <v>125.53</v>
      </c>
    </row>
    <row r="5437" spans="1:6" ht="30">
      <c r="A5437" s="414">
        <v>99621</v>
      </c>
      <c r="B5437" s="415" t="s">
        <v>10882</v>
      </c>
      <c r="C5437" s="416" t="s">
        <v>5390</v>
      </c>
      <c r="D5437" s="417">
        <v>177.93</v>
      </c>
      <c r="E5437" s="417">
        <v>8.76</v>
      </c>
      <c r="F5437" s="417">
        <v>186.69</v>
      </c>
    </row>
    <row r="5438" spans="1:6" ht="30">
      <c r="A5438" s="414">
        <v>99622</v>
      </c>
      <c r="B5438" s="415" t="s">
        <v>10883</v>
      </c>
      <c r="C5438" s="416" t="s">
        <v>5390</v>
      </c>
      <c r="D5438" s="417">
        <v>199.42</v>
      </c>
      <c r="E5438" s="417">
        <v>11.4</v>
      </c>
      <c r="F5438" s="417">
        <v>210.82</v>
      </c>
    </row>
    <row r="5439" spans="1:6" ht="30">
      <c r="A5439" s="414">
        <v>99623</v>
      </c>
      <c r="B5439" s="415" t="s">
        <v>10884</v>
      </c>
      <c r="C5439" s="416" t="s">
        <v>5390</v>
      </c>
      <c r="D5439" s="417">
        <v>278.89999999999998</v>
      </c>
      <c r="E5439" s="417">
        <v>14.73</v>
      </c>
      <c r="F5439" s="417">
        <v>293.63</v>
      </c>
    </row>
    <row r="5440" spans="1:6" ht="30">
      <c r="A5440" s="414">
        <v>99624</v>
      </c>
      <c r="B5440" s="415" t="s">
        <v>10885</v>
      </c>
      <c r="C5440" s="416" t="s">
        <v>5390</v>
      </c>
      <c r="D5440" s="417">
        <v>398.32000000000005</v>
      </c>
      <c r="E5440" s="417">
        <v>19.72</v>
      </c>
      <c r="F5440" s="417">
        <v>418.04</v>
      </c>
    </row>
    <row r="5441" spans="1:6" ht="30">
      <c r="A5441" s="414">
        <v>99625</v>
      </c>
      <c r="B5441" s="415" t="s">
        <v>10886</v>
      </c>
      <c r="C5441" s="416" t="s">
        <v>5390</v>
      </c>
      <c r="D5441" s="417">
        <v>549.19999999999993</v>
      </c>
      <c r="E5441" s="417">
        <v>24.71</v>
      </c>
      <c r="F5441" s="417">
        <v>573.91</v>
      </c>
    </row>
    <row r="5442" spans="1:6" ht="30">
      <c r="A5442" s="414">
        <v>99626</v>
      </c>
      <c r="B5442" s="415" t="s">
        <v>10887</v>
      </c>
      <c r="C5442" s="416" t="s">
        <v>5390</v>
      </c>
      <c r="D5442" s="417">
        <v>849.32999999999993</v>
      </c>
      <c r="E5442" s="417">
        <v>31.35</v>
      </c>
      <c r="F5442" s="417">
        <v>880.68</v>
      </c>
    </row>
    <row r="5443" spans="1:6">
      <c r="A5443" s="409"/>
      <c r="B5443" s="413" t="s">
        <v>11619</v>
      </c>
      <c r="C5443" s="411"/>
      <c r="D5443" s="418"/>
      <c r="E5443" s="418"/>
      <c r="F5443" s="418"/>
    </row>
    <row r="5444" spans="1:6" ht="30">
      <c r="A5444" s="414">
        <v>103010</v>
      </c>
      <c r="B5444" s="415" t="s">
        <v>10899</v>
      </c>
      <c r="C5444" s="416" t="s">
        <v>5390</v>
      </c>
      <c r="D5444" s="417">
        <v>54.63</v>
      </c>
      <c r="E5444" s="417">
        <v>2.37</v>
      </c>
      <c r="F5444" s="417">
        <v>57</v>
      </c>
    </row>
    <row r="5445" spans="1:6" ht="30">
      <c r="A5445" s="414">
        <v>103011</v>
      </c>
      <c r="B5445" s="415" t="s">
        <v>10900</v>
      </c>
      <c r="C5445" s="416" t="s">
        <v>5390</v>
      </c>
      <c r="D5445" s="417">
        <v>60.58</v>
      </c>
      <c r="E5445" s="417">
        <v>3.21</v>
      </c>
      <c r="F5445" s="417">
        <v>63.79</v>
      </c>
    </row>
    <row r="5446" spans="1:6" ht="30">
      <c r="A5446" s="414">
        <v>103012</v>
      </c>
      <c r="B5446" s="415" t="s">
        <v>10901</v>
      </c>
      <c r="C5446" s="416" t="s">
        <v>5390</v>
      </c>
      <c r="D5446" s="417">
        <v>95.92</v>
      </c>
      <c r="E5446" s="417">
        <v>4.3600000000000003</v>
      </c>
      <c r="F5446" s="417">
        <v>100.28</v>
      </c>
    </row>
    <row r="5447" spans="1:6" ht="30">
      <c r="A5447" s="414">
        <v>103013</v>
      </c>
      <c r="B5447" s="415" t="s">
        <v>10902</v>
      </c>
      <c r="C5447" s="416" t="s">
        <v>5390</v>
      </c>
      <c r="D5447" s="417">
        <v>102.71000000000001</v>
      </c>
      <c r="E5447" s="417">
        <v>5.69</v>
      </c>
      <c r="F5447" s="417">
        <v>108.4</v>
      </c>
    </row>
    <row r="5448" spans="1:6" ht="30">
      <c r="A5448" s="414">
        <v>103014</v>
      </c>
      <c r="B5448" s="415" t="s">
        <v>10903</v>
      </c>
      <c r="C5448" s="416" t="s">
        <v>5390</v>
      </c>
      <c r="D5448" s="417">
        <v>155.12</v>
      </c>
      <c r="E5448" s="417">
        <v>7.35</v>
      </c>
      <c r="F5448" s="417">
        <v>162.47</v>
      </c>
    </row>
    <row r="5449" spans="1:6" ht="30">
      <c r="A5449" s="414">
        <v>103015</v>
      </c>
      <c r="B5449" s="415" t="s">
        <v>10904</v>
      </c>
      <c r="C5449" s="416" t="s">
        <v>5390</v>
      </c>
      <c r="D5449" s="417">
        <v>275.97999999999996</v>
      </c>
      <c r="E5449" s="417">
        <v>9.85</v>
      </c>
      <c r="F5449" s="417">
        <v>285.83</v>
      </c>
    </row>
    <row r="5450" spans="1:6" ht="30">
      <c r="A5450" s="414">
        <v>103016</v>
      </c>
      <c r="B5450" s="415" t="s">
        <v>10905</v>
      </c>
      <c r="C5450" s="416" t="s">
        <v>5390</v>
      </c>
      <c r="D5450" s="417">
        <v>377.91</v>
      </c>
      <c r="E5450" s="417">
        <v>12.34</v>
      </c>
      <c r="F5450" s="417">
        <v>390.25</v>
      </c>
    </row>
    <row r="5451" spans="1:6" ht="30">
      <c r="A5451" s="414">
        <v>103017</v>
      </c>
      <c r="B5451" s="415" t="s">
        <v>10906</v>
      </c>
      <c r="C5451" s="416" t="s">
        <v>5390</v>
      </c>
      <c r="D5451" s="417">
        <v>662.90000000000009</v>
      </c>
      <c r="E5451" s="417">
        <v>15.67</v>
      </c>
      <c r="F5451" s="417">
        <v>678.57</v>
      </c>
    </row>
    <row r="5452" spans="1:6">
      <c r="A5452" s="409"/>
      <c r="B5452" s="413" t="s">
        <v>11620</v>
      </c>
      <c r="C5452" s="411"/>
      <c r="D5452" s="418"/>
      <c r="E5452" s="418"/>
      <c r="F5452" s="418"/>
    </row>
    <row r="5453" spans="1:6" ht="30">
      <c r="A5453" s="414">
        <v>95248</v>
      </c>
      <c r="B5453" s="415" t="s">
        <v>10874</v>
      </c>
      <c r="C5453" s="416" t="s">
        <v>5390</v>
      </c>
      <c r="D5453" s="417">
        <v>51.29</v>
      </c>
      <c r="E5453" s="417">
        <v>3.1</v>
      </c>
      <c r="F5453" s="417">
        <v>54.39</v>
      </c>
    </row>
    <row r="5454" spans="1:6" ht="30">
      <c r="A5454" s="414">
        <v>95249</v>
      </c>
      <c r="B5454" s="415" t="s">
        <v>10875</v>
      </c>
      <c r="C5454" s="416" t="s">
        <v>5390</v>
      </c>
      <c r="D5454" s="417">
        <v>59.6</v>
      </c>
      <c r="E5454" s="417">
        <v>4.76</v>
      </c>
      <c r="F5454" s="417">
        <v>64.36</v>
      </c>
    </row>
    <row r="5455" spans="1:6" ht="30">
      <c r="A5455" s="414">
        <v>95250</v>
      </c>
      <c r="B5455" s="415" t="s">
        <v>10876</v>
      </c>
      <c r="C5455" s="416" t="s">
        <v>5390</v>
      </c>
      <c r="D5455" s="417">
        <v>80.449999999999989</v>
      </c>
      <c r="E5455" s="417">
        <v>6.43</v>
      </c>
      <c r="F5455" s="417">
        <v>86.88</v>
      </c>
    </row>
    <row r="5456" spans="1:6" ht="30">
      <c r="A5456" s="414">
        <v>95251</v>
      </c>
      <c r="B5456" s="415" t="s">
        <v>10877</v>
      </c>
      <c r="C5456" s="416" t="s">
        <v>5390</v>
      </c>
      <c r="D5456" s="417">
        <v>119.55999999999999</v>
      </c>
      <c r="E5456" s="417">
        <v>8.76</v>
      </c>
      <c r="F5456" s="417">
        <v>128.32</v>
      </c>
    </row>
    <row r="5457" spans="1:6" ht="30">
      <c r="A5457" s="414">
        <v>95252</v>
      </c>
      <c r="B5457" s="415" t="s">
        <v>10878</v>
      </c>
      <c r="C5457" s="416" t="s">
        <v>5390</v>
      </c>
      <c r="D5457" s="417">
        <v>144.35</v>
      </c>
      <c r="E5457" s="417">
        <v>11.4</v>
      </c>
      <c r="F5457" s="417">
        <v>155.75</v>
      </c>
    </row>
    <row r="5458" spans="1:6" ht="30">
      <c r="A5458" s="414">
        <v>95253</v>
      </c>
      <c r="B5458" s="415" t="s">
        <v>10879</v>
      </c>
      <c r="C5458" s="416" t="s">
        <v>5390</v>
      </c>
      <c r="D5458" s="417">
        <v>221.53</v>
      </c>
      <c r="E5458" s="417">
        <v>14.73</v>
      </c>
      <c r="F5458" s="417">
        <v>236.26</v>
      </c>
    </row>
    <row r="5459" spans="1:6" ht="15.75">
      <c r="A5459" s="409"/>
      <c r="B5459" s="410" t="s">
        <v>11621</v>
      </c>
      <c r="C5459" s="411"/>
      <c r="D5459" s="418"/>
      <c r="E5459" s="418"/>
      <c r="F5459" s="418"/>
    </row>
    <row r="5460" spans="1:6">
      <c r="A5460" s="409"/>
      <c r="B5460" s="413" t="s">
        <v>11622</v>
      </c>
      <c r="C5460" s="411"/>
      <c r="D5460" s="418"/>
      <c r="E5460" s="418"/>
      <c r="F5460" s="418"/>
    </row>
    <row r="5461" spans="1:6">
      <c r="A5461" s="409"/>
      <c r="B5461" s="413" t="s">
        <v>8253</v>
      </c>
      <c r="C5461" s="411"/>
      <c r="D5461" s="418"/>
      <c r="E5461" s="418"/>
      <c r="F5461" s="418"/>
    </row>
    <row r="5462" spans="1:6">
      <c r="A5462" s="409"/>
      <c r="B5462" s="413" t="s">
        <v>11623</v>
      </c>
      <c r="C5462" s="411"/>
      <c r="D5462" s="418"/>
      <c r="E5462" s="418"/>
      <c r="F5462" s="418"/>
    </row>
    <row r="5463" spans="1:6" ht="15.75">
      <c r="A5463" s="409"/>
      <c r="B5463" s="410" t="s">
        <v>11624</v>
      </c>
      <c r="C5463" s="411"/>
      <c r="D5463" s="418"/>
      <c r="E5463" s="418"/>
      <c r="F5463" s="418"/>
    </row>
    <row r="5464" spans="1:6">
      <c r="A5464" s="409"/>
      <c r="B5464" s="413" t="s">
        <v>8254</v>
      </c>
      <c r="C5464" s="411"/>
      <c r="D5464" s="418"/>
      <c r="E5464" s="418"/>
      <c r="F5464" s="418"/>
    </row>
    <row r="5465" spans="1:6">
      <c r="A5465" s="409"/>
      <c r="B5465" s="413" t="s">
        <v>8255</v>
      </c>
      <c r="C5465" s="411"/>
      <c r="D5465" s="418"/>
      <c r="E5465" s="418"/>
      <c r="F5465" s="418"/>
    </row>
    <row r="5466" spans="1:6" ht="30">
      <c r="A5466" s="414">
        <v>102989</v>
      </c>
      <c r="B5466" s="415" t="s">
        <v>10562</v>
      </c>
      <c r="C5466" s="416" t="s">
        <v>5421</v>
      </c>
      <c r="D5466" s="417">
        <v>16.240000000000002</v>
      </c>
      <c r="E5466" s="417">
        <v>10.28</v>
      </c>
      <c r="F5466" s="417">
        <v>26.52</v>
      </c>
    </row>
    <row r="5467" spans="1:6" ht="30">
      <c r="A5467" s="414">
        <v>102990</v>
      </c>
      <c r="B5467" s="415" t="s">
        <v>10563</v>
      </c>
      <c r="C5467" s="416" t="s">
        <v>5421</v>
      </c>
      <c r="D5467" s="417">
        <v>19.880000000000003</v>
      </c>
      <c r="E5467" s="417">
        <v>12.15</v>
      </c>
      <c r="F5467" s="417">
        <v>32.03</v>
      </c>
    </row>
    <row r="5468" spans="1:6" ht="30">
      <c r="A5468" s="414">
        <v>102991</v>
      </c>
      <c r="B5468" s="415" t="s">
        <v>10564</v>
      </c>
      <c r="C5468" s="416" t="s">
        <v>5421</v>
      </c>
      <c r="D5468" s="417">
        <v>25.84</v>
      </c>
      <c r="E5468" s="417">
        <v>15.34</v>
      </c>
      <c r="F5468" s="417">
        <v>41.18</v>
      </c>
    </row>
    <row r="5469" spans="1:6" ht="30">
      <c r="A5469" s="414">
        <v>102992</v>
      </c>
      <c r="B5469" s="415" t="s">
        <v>10565</v>
      </c>
      <c r="C5469" s="416" t="s">
        <v>5421</v>
      </c>
      <c r="D5469" s="417">
        <v>38.799999999999997</v>
      </c>
      <c r="E5469" s="417">
        <v>17.27</v>
      </c>
      <c r="F5469" s="417">
        <v>56.07</v>
      </c>
    </row>
    <row r="5470" spans="1:6" ht="30">
      <c r="A5470" s="414">
        <v>102993</v>
      </c>
      <c r="B5470" s="415" t="s">
        <v>10566</v>
      </c>
      <c r="C5470" s="416" t="s">
        <v>5421</v>
      </c>
      <c r="D5470" s="417">
        <v>50.4</v>
      </c>
      <c r="E5470" s="417">
        <v>23.07</v>
      </c>
      <c r="F5470" s="417">
        <v>73.47</v>
      </c>
    </row>
    <row r="5471" spans="1:6" ht="30">
      <c r="A5471" s="414">
        <v>102994</v>
      </c>
      <c r="B5471" s="415" t="s">
        <v>10567</v>
      </c>
      <c r="C5471" s="416" t="s">
        <v>5421</v>
      </c>
      <c r="D5471" s="417">
        <v>87.85</v>
      </c>
      <c r="E5471" s="417">
        <v>27.09</v>
      </c>
      <c r="F5471" s="417">
        <v>114.94</v>
      </c>
    </row>
    <row r="5472" spans="1:6" ht="30">
      <c r="A5472" s="414">
        <v>102995</v>
      </c>
      <c r="B5472" s="415" t="s">
        <v>10568</v>
      </c>
      <c r="C5472" s="416" t="s">
        <v>5421</v>
      </c>
      <c r="D5472" s="417">
        <v>33.46</v>
      </c>
      <c r="E5472" s="417">
        <v>18.03</v>
      </c>
      <c r="F5472" s="417">
        <v>51.49</v>
      </c>
    </row>
    <row r="5473" spans="1:6" ht="30">
      <c r="A5473" s="414">
        <v>102996</v>
      </c>
      <c r="B5473" s="415" t="s">
        <v>10569</v>
      </c>
      <c r="C5473" s="416" t="s">
        <v>5421</v>
      </c>
      <c r="D5473" s="417">
        <v>47.620000000000005</v>
      </c>
      <c r="E5473" s="417">
        <v>25.05</v>
      </c>
      <c r="F5473" s="417">
        <v>72.67</v>
      </c>
    </row>
    <row r="5474" spans="1:6" ht="30">
      <c r="A5474" s="414">
        <v>102997</v>
      </c>
      <c r="B5474" s="415" t="s">
        <v>10570</v>
      </c>
      <c r="C5474" s="416" t="s">
        <v>5421</v>
      </c>
      <c r="D5474" s="417">
        <v>65.330000000000013</v>
      </c>
      <c r="E5474" s="417">
        <v>30.43</v>
      </c>
      <c r="F5474" s="417">
        <v>95.76</v>
      </c>
    </row>
    <row r="5475" spans="1:6" ht="45">
      <c r="A5475" s="414">
        <v>102998</v>
      </c>
      <c r="B5475" s="415" t="s">
        <v>10571</v>
      </c>
      <c r="C5475" s="416" t="s">
        <v>5421</v>
      </c>
      <c r="D5475" s="417">
        <v>61.83</v>
      </c>
      <c r="E5475" s="417">
        <v>30.06</v>
      </c>
      <c r="F5475" s="417">
        <v>91.89</v>
      </c>
    </row>
    <row r="5476" spans="1:6" ht="30">
      <c r="A5476" s="414">
        <v>102999</v>
      </c>
      <c r="B5476" s="415" t="s">
        <v>10572</v>
      </c>
      <c r="C5476" s="416" t="s">
        <v>5421</v>
      </c>
      <c r="D5476" s="417">
        <v>78.41</v>
      </c>
      <c r="E5476" s="417">
        <v>37.78</v>
      </c>
      <c r="F5476" s="417">
        <v>116.19</v>
      </c>
    </row>
    <row r="5477" spans="1:6" ht="45">
      <c r="A5477" s="414">
        <v>103000</v>
      </c>
      <c r="B5477" s="415" t="s">
        <v>10573</v>
      </c>
      <c r="C5477" s="416" t="s">
        <v>5421</v>
      </c>
      <c r="D5477" s="417">
        <v>78.740000000000009</v>
      </c>
      <c r="E5477" s="417">
        <v>37.93</v>
      </c>
      <c r="F5477" s="417">
        <v>116.67</v>
      </c>
    </row>
    <row r="5478" spans="1:6">
      <c r="A5478" s="409"/>
      <c r="B5478" s="413" t="s">
        <v>8256</v>
      </c>
      <c r="C5478" s="411"/>
      <c r="D5478" s="418"/>
      <c r="E5478" s="418"/>
      <c r="F5478" s="418"/>
    </row>
    <row r="5479" spans="1:6">
      <c r="A5479" s="409"/>
      <c r="B5479" s="413" t="s">
        <v>8257</v>
      </c>
      <c r="C5479" s="411"/>
      <c r="D5479" s="418"/>
      <c r="E5479" s="418"/>
      <c r="F5479" s="418"/>
    </row>
    <row r="5480" spans="1:6">
      <c r="A5480" s="414">
        <v>102716</v>
      </c>
      <c r="B5480" s="415" t="s">
        <v>10552</v>
      </c>
      <c r="C5480" s="416" t="s">
        <v>5435</v>
      </c>
      <c r="D5480" s="417">
        <v>111.77</v>
      </c>
      <c r="E5480" s="417">
        <v>11.08</v>
      </c>
      <c r="F5480" s="417">
        <v>122.85</v>
      </c>
    </row>
    <row r="5481" spans="1:6">
      <c r="A5481" s="414">
        <v>102717</v>
      </c>
      <c r="B5481" s="415" t="s">
        <v>10553</v>
      </c>
      <c r="C5481" s="416" t="s">
        <v>5435</v>
      </c>
      <c r="D5481" s="417">
        <v>82.57</v>
      </c>
      <c r="E5481" s="417">
        <v>11.09</v>
      </c>
      <c r="F5481" s="417">
        <v>93.66</v>
      </c>
    </row>
    <row r="5482" spans="1:6">
      <c r="A5482" s="414">
        <v>102718</v>
      </c>
      <c r="B5482" s="415" t="s">
        <v>10554</v>
      </c>
      <c r="C5482" s="416" t="s">
        <v>5435</v>
      </c>
      <c r="D5482" s="417">
        <v>108.14</v>
      </c>
      <c r="E5482" s="417">
        <v>28.55</v>
      </c>
      <c r="F5482" s="417">
        <v>136.69</v>
      </c>
    </row>
    <row r="5483" spans="1:6">
      <c r="A5483" s="414">
        <v>102719</v>
      </c>
      <c r="B5483" s="415" t="s">
        <v>10555</v>
      </c>
      <c r="C5483" s="416" t="s">
        <v>5435</v>
      </c>
      <c r="D5483" s="417">
        <v>78.95</v>
      </c>
      <c r="E5483" s="417">
        <v>28.55</v>
      </c>
      <c r="F5483" s="417">
        <v>107.5</v>
      </c>
    </row>
    <row r="5484" spans="1:6">
      <c r="A5484" s="409"/>
      <c r="B5484" s="413" t="s">
        <v>8258</v>
      </c>
      <c r="C5484" s="411"/>
      <c r="D5484" s="418"/>
      <c r="E5484" s="418"/>
      <c r="F5484" s="418"/>
    </row>
    <row r="5485" spans="1:6" ht="30">
      <c r="A5485" s="414">
        <v>102712</v>
      </c>
      <c r="B5485" s="415" t="s">
        <v>10549</v>
      </c>
      <c r="C5485" s="416" t="s">
        <v>98</v>
      </c>
      <c r="D5485" s="417">
        <v>8.76</v>
      </c>
      <c r="E5485" s="417">
        <v>0.36</v>
      </c>
      <c r="F5485" s="417">
        <v>9.1199999999999992</v>
      </c>
    </row>
    <row r="5486" spans="1:6" ht="30">
      <c r="A5486" s="414">
        <v>102713</v>
      </c>
      <c r="B5486" s="415" t="s">
        <v>10550</v>
      </c>
      <c r="C5486" s="416" t="s">
        <v>98</v>
      </c>
      <c r="D5486" s="417">
        <v>12.14</v>
      </c>
      <c r="E5486" s="417">
        <v>0.36</v>
      </c>
      <c r="F5486" s="417">
        <v>12.5</v>
      </c>
    </row>
    <row r="5487" spans="1:6" ht="30">
      <c r="A5487" s="414">
        <v>102715</v>
      </c>
      <c r="B5487" s="415" t="s">
        <v>10551</v>
      </c>
      <c r="C5487" s="416" t="s">
        <v>98</v>
      </c>
      <c r="D5487" s="417">
        <v>24.3</v>
      </c>
      <c r="E5487" s="417">
        <v>0.36</v>
      </c>
      <c r="F5487" s="417">
        <v>24.66</v>
      </c>
    </row>
    <row r="5488" spans="1:6" ht="30">
      <c r="A5488" s="414">
        <v>103653</v>
      </c>
      <c r="B5488" s="415" t="s">
        <v>10561</v>
      </c>
      <c r="C5488" s="416" t="s">
        <v>98</v>
      </c>
      <c r="D5488" s="417">
        <v>29.09</v>
      </c>
      <c r="E5488" s="417">
        <v>0.36</v>
      </c>
      <c r="F5488" s="417">
        <v>29.45</v>
      </c>
    </row>
    <row r="5489" spans="1:6">
      <c r="A5489" s="409"/>
      <c r="B5489" s="413" t="s">
        <v>11625</v>
      </c>
      <c r="C5489" s="411"/>
      <c r="D5489" s="418"/>
      <c r="E5489" s="418"/>
      <c r="F5489" s="418"/>
    </row>
    <row r="5490" spans="1:6" ht="30">
      <c r="A5490" s="414">
        <v>102661</v>
      </c>
      <c r="B5490" s="415" t="s">
        <v>10524</v>
      </c>
      <c r="C5490" s="416" t="s">
        <v>5421</v>
      </c>
      <c r="D5490" s="417">
        <v>28.930000000000003</v>
      </c>
      <c r="E5490" s="417">
        <v>5.41</v>
      </c>
      <c r="F5490" s="417">
        <v>34.340000000000003</v>
      </c>
    </row>
    <row r="5491" spans="1:6" ht="30">
      <c r="A5491" s="414">
        <v>102662</v>
      </c>
      <c r="B5491" s="415" t="s">
        <v>11859</v>
      </c>
      <c r="C5491" s="416" t="s">
        <v>5421</v>
      </c>
      <c r="D5491" s="417">
        <v>89.83</v>
      </c>
      <c r="E5491" s="417">
        <v>7.55</v>
      </c>
      <c r="F5491" s="417">
        <v>97.38</v>
      </c>
    </row>
    <row r="5492" spans="1:6" ht="30">
      <c r="A5492" s="455">
        <v>102663</v>
      </c>
      <c r="B5492" s="456" t="s">
        <v>10525</v>
      </c>
      <c r="C5492" s="457" t="s">
        <v>5421</v>
      </c>
      <c r="D5492" s="458">
        <v>35.04</v>
      </c>
      <c r="E5492" s="458">
        <v>8.36</v>
      </c>
      <c r="F5492" s="458">
        <v>43.4</v>
      </c>
    </row>
    <row r="5493" spans="1:6" ht="30">
      <c r="A5493" s="455">
        <v>102664</v>
      </c>
      <c r="B5493" s="456" t="s">
        <v>10526</v>
      </c>
      <c r="C5493" s="457" t="s">
        <v>5421</v>
      </c>
      <c r="D5493" s="458">
        <v>36.400000000000006</v>
      </c>
      <c r="E5493" s="458">
        <v>5.34</v>
      </c>
      <c r="F5493" s="458">
        <v>41.74</v>
      </c>
    </row>
    <row r="5494" spans="1:6">
      <c r="A5494" s="414">
        <v>102665</v>
      </c>
      <c r="B5494" s="415" t="s">
        <v>10527</v>
      </c>
      <c r="C5494" s="416" t="s">
        <v>5421</v>
      </c>
      <c r="D5494" s="417">
        <v>13.46</v>
      </c>
      <c r="E5494" s="417">
        <v>4.9800000000000004</v>
      </c>
      <c r="F5494" s="417">
        <v>18.440000000000001</v>
      </c>
    </row>
    <row r="5495" spans="1:6" ht="45">
      <c r="A5495" s="414">
        <v>102666</v>
      </c>
      <c r="B5495" s="415" t="s">
        <v>10528</v>
      </c>
      <c r="C5495" s="416" t="s">
        <v>5421</v>
      </c>
      <c r="D5495" s="417">
        <v>47.42</v>
      </c>
      <c r="E5495" s="417">
        <v>5.77</v>
      </c>
      <c r="F5495" s="417">
        <v>53.19</v>
      </c>
    </row>
    <row r="5496" spans="1:6" ht="45">
      <c r="A5496" s="414">
        <v>102668</v>
      </c>
      <c r="B5496" s="415" t="s">
        <v>11860</v>
      </c>
      <c r="C5496" s="416" t="s">
        <v>5421</v>
      </c>
      <c r="D5496" s="417">
        <v>108.31</v>
      </c>
      <c r="E5496" s="417">
        <v>7.93</v>
      </c>
      <c r="F5496" s="417">
        <v>116.24</v>
      </c>
    </row>
    <row r="5497" spans="1:6" ht="30">
      <c r="A5497" s="414">
        <v>102669</v>
      </c>
      <c r="B5497" s="415" t="s">
        <v>10529</v>
      </c>
      <c r="C5497" s="416" t="s">
        <v>5421</v>
      </c>
      <c r="D5497" s="417">
        <v>54.25</v>
      </c>
      <c r="E5497" s="417">
        <v>8.7100000000000009</v>
      </c>
      <c r="F5497" s="417">
        <v>62.96</v>
      </c>
    </row>
    <row r="5498" spans="1:6">
      <c r="A5498" s="409"/>
      <c r="B5498" s="413" t="s">
        <v>11626</v>
      </c>
      <c r="C5498" s="411"/>
      <c r="D5498" s="418"/>
      <c r="E5498" s="418"/>
      <c r="F5498" s="418"/>
    </row>
    <row r="5499" spans="1:6" ht="30">
      <c r="A5499" s="414">
        <v>102670</v>
      </c>
      <c r="B5499" s="415" t="s">
        <v>10530</v>
      </c>
      <c r="C5499" s="416" t="s">
        <v>5421</v>
      </c>
      <c r="D5499" s="417">
        <v>87.5</v>
      </c>
      <c r="E5499" s="417">
        <v>12.74</v>
      </c>
      <c r="F5499" s="417">
        <v>100.24</v>
      </c>
    </row>
    <row r="5500" spans="1:6" ht="30">
      <c r="A5500" s="455">
        <v>102672</v>
      </c>
      <c r="B5500" s="456" t="s">
        <v>11861</v>
      </c>
      <c r="C5500" s="457" t="s">
        <v>5421</v>
      </c>
      <c r="D5500" s="458">
        <v>156.57999999999998</v>
      </c>
      <c r="E5500" s="458">
        <v>21.68</v>
      </c>
      <c r="F5500" s="458">
        <v>178.26</v>
      </c>
    </row>
    <row r="5501" spans="1:6" ht="30">
      <c r="A5501" s="414">
        <v>102673</v>
      </c>
      <c r="B5501" s="415" t="s">
        <v>10531</v>
      </c>
      <c r="C5501" s="416" t="s">
        <v>5421</v>
      </c>
      <c r="D5501" s="417">
        <v>109.75</v>
      </c>
      <c r="E5501" s="417">
        <v>28.15</v>
      </c>
      <c r="F5501" s="417">
        <v>137.9</v>
      </c>
    </row>
    <row r="5502" spans="1:6" ht="30">
      <c r="A5502" s="414">
        <v>102674</v>
      </c>
      <c r="B5502" s="415" t="s">
        <v>10532</v>
      </c>
      <c r="C5502" s="416" t="s">
        <v>5421</v>
      </c>
      <c r="D5502" s="417">
        <v>96.45</v>
      </c>
      <c r="E5502" s="417">
        <v>9.44</v>
      </c>
      <c r="F5502" s="417">
        <v>105.89</v>
      </c>
    </row>
    <row r="5503" spans="1:6" ht="30">
      <c r="A5503" s="455">
        <v>102676</v>
      </c>
      <c r="B5503" s="456" t="s">
        <v>11862</v>
      </c>
      <c r="C5503" s="457" t="s">
        <v>5421</v>
      </c>
      <c r="D5503" s="458">
        <v>159.53</v>
      </c>
      <c r="E5503" s="458">
        <v>12.98</v>
      </c>
      <c r="F5503" s="458">
        <v>172.51</v>
      </c>
    </row>
    <row r="5504" spans="1:6" ht="30">
      <c r="A5504" s="414">
        <v>102677</v>
      </c>
      <c r="B5504" s="415" t="s">
        <v>10533</v>
      </c>
      <c r="C5504" s="416" t="s">
        <v>5421</v>
      </c>
      <c r="D5504" s="417">
        <v>106.09</v>
      </c>
      <c r="E5504" s="417">
        <v>15.11</v>
      </c>
      <c r="F5504" s="417">
        <v>121.2</v>
      </c>
    </row>
    <row r="5505" spans="1:6" ht="30">
      <c r="A5505" s="414">
        <v>102678</v>
      </c>
      <c r="B5505" s="415" t="s">
        <v>10534</v>
      </c>
      <c r="C5505" s="416" t="s">
        <v>5421</v>
      </c>
      <c r="D5505" s="417">
        <v>101.62</v>
      </c>
      <c r="E5505" s="417">
        <v>13.16</v>
      </c>
      <c r="F5505" s="417">
        <v>114.78</v>
      </c>
    </row>
    <row r="5506" spans="1:6" ht="30">
      <c r="A5506" s="414">
        <v>102679</v>
      </c>
      <c r="B5506" s="415" t="s">
        <v>10535</v>
      </c>
      <c r="C5506" s="416" t="s">
        <v>5421</v>
      </c>
      <c r="D5506" s="417">
        <v>109.19</v>
      </c>
      <c r="E5506" s="417">
        <v>9</v>
      </c>
      <c r="F5506" s="417">
        <v>118.19</v>
      </c>
    </row>
    <row r="5507" spans="1:6" ht="45">
      <c r="A5507" s="414">
        <v>102680</v>
      </c>
      <c r="B5507" s="415" t="s">
        <v>10536</v>
      </c>
      <c r="C5507" s="416" t="s">
        <v>5421</v>
      </c>
      <c r="D5507" s="417">
        <v>113.32</v>
      </c>
      <c r="E5507" s="417">
        <v>14.2</v>
      </c>
      <c r="F5507" s="417">
        <v>127.52</v>
      </c>
    </row>
    <row r="5508" spans="1:6" ht="45">
      <c r="A5508" s="455">
        <v>102681</v>
      </c>
      <c r="B5508" s="456" t="s">
        <v>11863</v>
      </c>
      <c r="C5508" s="457" t="s">
        <v>5421</v>
      </c>
      <c r="D5508" s="458">
        <v>176.37</v>
      </c>
      <c r="E5508" s="458">
        <v>17.760000000000002</v>
      </c>
      <c r="F5508" s="458">
        <v>194.13</v>
      </c>
    </row>
    <row r="5509" spans="1:6" ht="45">
      <c r="A5509" s="414">
        <v>102683</v>
      </c>
      <c r="B5509" s="415" t="s">
        <v>10537</v>
      </c>
      <c r="C5509" s="416" t="s">
        <v>5421</v>
      </c>
      <c r="D5509" s="417">
        <v>127.19999999999999</v>
      </c>
      <c r="E5509" s="417">
        <v>20.97</v>
      </c>
      <c r="F5509" s="417">
        <v>148.16999999999999</v>
      </c>
    </row>
    <row r="5510" spans="1:6" ht="30">
      <c r="A5510" s="414">
        <v>102684</v>
      </c>
      <c r="B5510" s="415" t="s">
        <v>10538</v>
      </c>
      <c r="C5510" s="416" t="s">
        <v>5421</v>
      </c>
      <c r="D5510" s="417">
        <v>120.87</v>
      </c>
      <c r="E5510" s="417">
        <v>10.06</v>
      </c>
      <c r="F5510" s="417">
        <v>130.93</v>
      </c>
    </row>
    <row r="5511" spans="1:6" ht="45">
      <c r="A5511" s="455">
        <v>102685</v>
      </c>
      <c r="B5511" s="456" t="s">
        <v>11864</v>
      </c>
      <c r="C5511" s="457" t="s">
        <v>5421</v>
      </c>
      <c r="D5511" s="458">
        <v>183.94</v>
      </c>
      <c r="E5511" s="458">
        <v>13.6</v>
      </c>
      <c r="F5511" s="458">
        <v>197.54</v>
      </c>
    </row>
    <row r="5512" spans="1:6" ht="30">
      <c r="A5512" s="414">
        <v>102687</v>
      </c>
      <c r="B5512" s="415" t="s">
        <v>10539</v>
      </c>
      <c r="C5512" s="416" t="s">
        <v>5421</v>
      </c>
      <c r="D5512" s="417">
        <v>131.20000000000002</v>
      </c>
      <c r="E5512" s="417">
        <v>15.73</v>
      </c>
      <c r="F5512" s="417">
        <v>146.93</v>
      </c>
    </row>
    <row r="5513" spans="1:6">
      <c r="A5513" s="409"/>
      <c r="B5513" s="413" t="s">
        <v>11627</v>
      </c>
      <c r="C5513" s="411"/>
      <c r="D5513" s="418"/>
      <c r="E5513" s="418"/>
      <c r="F5513" s="418"/>
    </row>
    <row r="5514" spans="1:6" ht="45">
      <c r="A5514" s="414">
        <v>102722</v>
      </c>
      <c r="B5514" s="415" t="s">
        <v>10556</v>
      </c>
      <c r="C5514" s="416" t="s">
        <v>5421</v>
      </c>
      <c r="D5514" s="417">
        <v>43.14</v>
      </c>
      <c r="E5514" s="417">
        <v>9.3000000000000007</v>
      </c>
      <c r="F5514" s="417">
        <v>52.44</v>
      </c>
    </row>
    <row r="5515" spans="1:6" ht="45">
      <c r="A5515" s="414">
        <v>102723</v>
      </c>
      <c r="B5515" s="415" t="s">
        <v>10557</v>
      </c>
      <c r="C5515" s="416" t="s">
        <v>5421</v>
      </c>
      <c r="D5515" s="417">
        <v>43.67</v>
      </c>
      <c r="E5515" s="417">
        <v>9.3000000000000007</v>
      </c>
      <c r="F5515" s="417">
        <v>52.97</v>
      </c>
    </row>
    <row r="5516" spans="1:6">
      <c r="A5516" s="409"/>
      <c r="B5516" s="413" t="s">
        <v>11628</v>
      </c>
      <c r="C5516" s="411"/>
      <c r="D5516" s="418"/>
      <c r="E5516" s="418"/>
      <c r="F5516" s="418"/>
    </row>
    <row r="5517" spans="1:6">
      <c r="A5517" s="414">
        <v>102724</v>
      </c>
      <c r="B5517" s="415" t="s">
        <v>10558</v>
      </c>
      <c r="C5517" s="416" t="s">
        <v>5390</v>
      </c>
      <c r="D5517" s="417">
        <v>22.4</v>
      </c>
      <c r="E5517" s="417">
        <v>8.91</v>
      </c>
      <c r="F5517" s="417">
        <v>31.31</v>
      </c>
    </row>
    <row r="5518" spans="1:6">
      <c r="A5518" s="414">
        <v>102725</v>
      </c>
      <c r="B5518" s="415" t="s">
        <v>10559</v>
      </c>
      <c r="C5518" s="416" t="s">
        <v>5390</v>
      </c>
      <c r="D5518" s="417">
        <v>21.66</v>
      </c>
      <c r="E5518" s="417">
        <v>8.91</v>
      </c>
      <c r="F5518" s="417">
        <v>30.57</v>
      </c>
    </row>
    <row r="5519" spans="1:6">
      <c r="A5519" s="414">
        <v>102726</v>
      </c>
      <c r="B5519" s="415" t="s">
        <v>10560</v>
      </c>
      <c r="C5519" s="416" t="s">
        <v>5390</v>
      </c>
      <c r="D5519" s="417">
        <v>19.45</v>
      </c>
      <c r="E5519" s="417">
        <v>8.91</v>
      </c>
      <c r="F5519" s="417">
        <v>28.36</v>
      </c>
    </row>
    <row r="5520" spans="1:6">
      <c r="A5520" s="409"/>
      <c r="B5520" s="413" t="s">
        <v>11629</v>
      </c>
      <c r="C5520" s="411"/>
      <c r="D5520" s="418"/>
      <c r="E5520" s="418"/>
      <c r="F5520" s="418"/>
    </row>
    <row r="5521" spans="1:6" ht="30">
      <c r="A5521" s="414">
        <v>102688</v>
      </c>
      <c r="B5521" s="415" t="s">
        <v>10540</v>
      </c>
      <c r="C5521" s="416" t="s">
        <v>5421</v>
      </c>
      <c r="D5521" s="417">
        <v>33.01</v>
      </c>
      <c r="E5521" s="417">
        <v>8.2799999999999994</v>
      </c>
      <c r="F5521" s="417">
        <v>41.29</v>
      </c>
    </row>
    <row r="5522" spans="1:6" ht="30">
      <c r="A5522" s="455">
        <v>102689</v>
      </c>
      <c r="B5522" s="456" t="s">
        <v>11865</v>
      </c>
      <c r="C5522" s="457" t="s">
        <v>5421</v>
      </c>
      <c r="D5522" s="458">
        <v>87.99</v>
      </c>
      <c r="E5522" s="458">
        <v>8.9499999999999993</v>
      </c>
      <c r="F5522" s="458">
        <v>96.94</v>
      </c>
    </row>
    <row r="5523" spans="1:6" ht="45">
      <c r="A5523" s="414">
        <v>102690</v>
      </c>
      <c r="B5523" s="415" t="s">
        <v>10541</v>
      </c>
      <c r="C5523" s="416" t="s">
        <v>5421</v>
      </c>
      <c r="D5523" s="417">
        <v>51.5</v>
      </c>
      <c r="E5523" s="417">
        <v>8.64</v>
      </c>
      <c r="F5523" s="417">
        <v>60.14</v>
      </c>
    </row>
    <row r="5524" spans="1:6" ht="45">
      <c r="A5524" s="455">
        <v>102693</v>
      </c>
      <c r="B5524" s="456" t="s">
        <v>11866</v>
      </c>
      <c r="C5524" s="457" t="s">
        <v>5421</v>
      </c>
      <c r="D5524" s="458">
        <v>110.91</v>
      </c>
      <c r="E5524" s="458">
        <v>9.33</v>
      </c>
      <c r="F5524" s="458">
        <v>120.24</v>
      </c>
    </row>
    <row r="5525" spans="1:6" ht="30">
      <c r="A5525" s="414">
        <v>102694</v>
      </c>
      <c r="B5525" s="415" t="s">
        <v>10542</v>
      </c>
      <c r="C5525" s="416" t="s">
        <v>5421</v>
      </c>
      <c r="D5525" s="417">
        <v>63.760000000000005</v>
      </c>
      <c r="E5525" s="417">
        <v>10.220000000000001</v>
      </c>
      <c r="F5525" s="417">
        <v>73.98</v>
      </c>
    </row>
    <row r="5526" spans="1:6" ht="30">
      <c r="A5526" s="455">
        <v>102696</v>
      </c>
      <c r="B5526" s="456" t="s">
        <v>11867</v>
      </c>
      <c r="C5526" s="457" t="s">
        <v>5421</v>
      </c>
      <c r="D5526" s="458">
        <v>122.55999999999999</v>
      </c>
      <c r="E5526" s="458">
        <v>11.36</v>
      </c>
      <c r="F5526" s="458">
        <v>133.91999999999999</v>
      </c>
    </row>
    <row r="5527" spans="1:6" ht="45">
      <c r="A5527" s="414">
        <v>102697</v>
      </c>
      <c r="B5527" s="415" t="s">
        <v>10543</v>
      </c>
      <c r="C5527" s="416" t="s">
        <v>5421</v>
      </c>
      <c r="D5527" s="417">
        <v>83.63</v>
      </c>
      <c r="E5527" s="417">
        <v>10.84</v>
      </c>
      <c r="F5527" s="417">
        <v>94.47</v>
      </c>
    </row>
    <row r="5528" spans="1:6" ht="45">
      <c r="A5528" s="455">
        <v>102703</v>
      </c>
      <c r="B5528" s="456" t="s">
        <v>11868</v>
      </c>
      <c r="C5528" s="457" t="s">
        <v>5421</v>
      </c>
      <c r="D5528" s="458">
        <v>142.43</v>
      </c>
      <c r="E5528" s="458">
        <v>11.98</v>
      </c>
      <c r="F5528" s="458">
        <v>154.41</v>
      </c>
    </row>
    <row r="5529" spans="1:6">
      <c r="A5529" s="409"/>
      <c r="B5529" s="413" t="s">
        <v>8260</v>
      </c>
      <c r="C5529" s="411"/>
      <c r="D5529" s="418"/>
      <c r="E5529" s="418"/>
      <c r="F5529" s="418"/>
    </row>
    <row r="5530" spans="1:6" ht="30">
      <c r="A5530" s="414">
        <v>102705</v>
      </c>
      <c r="B5530" s="415" t="s">
        <v>11869</v>
      </c>
      <c r="C5530" s="416" t="s">
        <v>5421</v>
      </c>
      <c r="D5530" s="417">
        <v>70.28</v>
      </c>
      <c r="E5530" s="417">
        <v>0.36</v>
      </c>
      <c r="F5530" s="417">
        <v>70.64</v>
      </c>
    </row>
    <row r="5531" spans="1:6" ht="30">
      <c r="A5531" s="414">
        <v>102708</v>
      </c>
      <c r="B5531" s="415" t="s">
        <v>10546</v>
      </c>
      <c r="C5531" s="416" t="s">
        <v>5390</v>
      </c>
      <c r="D5531" s="417">
        <v>13.399999999999999</v>
      </c>
      <c r="E5531" s="417">
        <v>14.73</v>
      </c>
      <c r="F5531" s="417">
        <v>28.13</v>
      </c>
    </row>
    <row r="5532" spans="1:6" ht="30">
      <c r="A5532" s="414">
        <v>102710</v>
      </c>
      <c r="B5532" s="415" t="s">
        <v>10547</v>
      </c>
      <c r="C5532" s="416" t="s">
        <v>5390</v>
      </c>
      <c r="D5532" s="417">
        <v>39.319999999999993</v>
      </c>
      <c r="E5532" s="417">
        <v>29.42</v>
      </c>
      <c r="F5532" s="417">
        <v>68.739999999999995</v>
      </c>
    </row>
    <row r="5533" spans="1:6" ht="30">
      <c r="A5533" s="414">
        <v>102711</v>
      </c>
      <c r="B5533" s="415" t="s">
        <v>10548</v>
      </c>
      <c r="C5533" s="416" t="s">
        <v>5390</v>
      </c>
      <c r="D5533" s="417">
        <v>59.77000000000001</v>
      </c>
      <c r="E5533" s="417">
        <v>29.41</v>
      </c>
      <c r="F5533" s="417">
        <v>89.18</v>
      </c>
    </row>
    <row r="5534" spans="1:6">
      <c r="A5534" s="409"/>
      <c r="B5534" s="413" t="s">
        <v>13599</v>
      </c>
      <c r="C5534" s="411"/>
      <c r="D5534" s="418"/>
      <c r="E5534" s="418"/>
      <c r="F5534" s="418"/>
    </row>
    <row r="5535" spans="1:6" ht="30">
      <c r="A5535" s="414">
        <v>102704</v>
      </c>
      <c r="B5535" s="415" t="s">
        <v>10544</v>
      </c>
      <c r="C5535" s="416" t="s">
        <v>5421</v>
      </c>
      <c r="D5535" s="417">
        <v>11.51</v>
      </c>
      <c r="E5535" s="417">
        <v>0.36</v>
      </c>
      <c r="F5535" s="417">
        <v>11.87</v>
      </c>
    </row>
    <row r="5536" spans="1:6">
      <c r="A5536" s="409"/>
      <c r="B5536" s="413" t="s">
        <v>8261</v>
      </c>
      <c r="C5536" s="411"/>
      <c r="D5536" s="418"/>
      <c r="E5536" s="418"/>
      <c r="F5536" s="418"/>
    </row>
    <row r="5537" spans="1:6" ht="30">
      <c r="A5537" s="414">
        <v>102707</v>
      </c>
      <c r="B5537" s="415" t="s">
        <v>10545</v>
      </c>
      <c r="C5537" s="416" t="s">
        <v>5421</v>
      </c>
      <c r="D5537" s="417">
        <v>20.32</v>
      </c>
      <c r="E5537" s="417">
        <v>4.2699999999999996</v>
      </c>
      <c r="F5537" s="417">
        <v>24.59</v>
      </c>
    </row>
    <row r="5538" spans="1:6" ht="30">
      <c r="A5538" s="409"/>
      <c r="B5538" s="413" t="s">
        <v>11630</v>
      </c>
      <c r="C5538" s="411"/>
      <c r="D5538" s="418"/>
      <c r="E5538" s="418"/>
      <c r="F5538" s="418"/>
    </row>
    <row r="5539" spans="1:6" ht="45">
      <c r="A5539" s="414">
        <v>95567</v>
      </c>
      <c r="B5539" s="415" t="s">
        <v>8262</v>
      </c>
      <c r="C5539" s="416" t="s">
        <v>5421</v>
      </c>
      <c r="D5539" s="417">
        <v>55.480000000000004</v>
      </c>
      <c r="E5539" s="417">
        <v>20.27</v>
      </c>
      <c r="F5539" s="417">
        <v>75.75</v>
      </c>
    </row>
    <row r="5540" spans="1:6" ht="45">
      <c r="A5540" s="414">
        <v>95568</v>
      </c>
      <c r="B5540" s="415" t="s">
        <v>8263</v>
      </c>
      <c r="C5540" s="416" t="s">
        <v>5421</v>
      </c>
      <c r="D5540" s="417">
        <v>68.31</v>
      </c>
      <c r="E5540" s="417">
        <v>25.84</v>
      </c>
      <c r="F5540" s="417">
        <v>94.15</v>
      </c>
    </row>
    <row r="5541" spans="1:6" ht="45">
      <c r="A5541" s="414">
        <v>95569</v>
      </c>
      <c r="B5541" s="415" t="s">
        <v>8264</v>
      </c>
      <c r="C5541" s="416" t="s">
        <v>5421</v>
      </c>
      <c r="D5541" s="417">
        <v>92.54</v>
      </c>
      <c r="E5541" s="417">
        <v>31.41</v>
      </c>
      <c r="F5541" s="417">
        <v>123.95</v>
      </c>
    </row>
    <row r="5542" spans="1:6" ht="45">
      <c r="A5542" s="414">
        <v>95570</v>
      </c>
      <c r="B5542" s="415" t="s">
        <v>8265</v>
      </c>
      <c r="C5542" s="416" t="s">
        <v>5421</v>
      </c>
      <c r="D5542" s="417">
        <v>60.44</v>
      </c>
      <c r="E5542" s="417">
        <v>24.27</v>
      </c>
      <c r="F5542" s="417">
        <v>84.71</v>
      </c>
    </row>
    <row r="5543" spans="1:6" ht="45">
      <c r="A5543" s="414">
        <v>95571</v>
      </c>
      <c r="B5543" s="415" t="s">
        <v>8266</v>
      </c>
      <c r="C5543" s="416" t="s">
        <v>5421</v>
      </c>
      <c r="D5543" s="417">
        <v>74.69</v>
      </c>
      <c r="E5543" s="417">
        <v>30.93</v>
      </c>
      <c r="F5543" s="417">
        <v>105.62</v>
      </c>
    </row>
    <row r="5544" spans="1:6" ht="45">
      <c r="A5544" s="414">
        <v>95572</v>
      </c>
      <c r="B5544" s="415" t="s">
        <v>8267</v>
      </c>
      <c r="C5544" s="416" t="s">
        <v>5421</v>
      </c>
      <c r="D5544" s="417">
        <v>100.51</v>
      </c>
      <c r="E5544" s="417">
        <v>37.64</v>
      </c>
      <c r="F5544" s="417">
        <v>138.15</v>
      </c>
    </row>
    <row r="5545" spans="1:6" ht="30">
      <c r="A5545" s="409"/>
      <c r="B5545" s="413" t="s">
        <v>11631</v>
      </c>
      <c r="C5545" s="411"/>
      <c r="D5545" s="418"/>
      <c r="E5545" s="418"/>
      <c r="F5545" s="418"/>
    </row>
    <row r="5546" spans="1:6" ht="45">
      <c r="A5546" s="414">
        <v>95565</v>
      </c>
      <c r="B5546" s="415" t="s">
        <v>8268</v>
      </c>
      <c r="C5546" s="416" t="s">
        <v>5421</v>
      </c>
      <c r="D5546" s="417">
        <v>101.61</v>
      </c>
      <c r="E5546" s="417">
        <v>20.25</v>
      </c>
      <c r="F5546" s="417">
        <v>121.86</v>
      </c>
    </row>
    <row r="5547" spans="1:6" ht="45">
      <c r="A5547" s="414">
        <v>92210</v>
      </c>
      <c r="B5547" s="415" t="s">
        <v>8269</v>
      </c>
      <c r="C5547" s="416" t="s">
        <v>5421</v>
      </c>
      <c r="D5547" s="417">
        <v>118.80000000000001</v>
      </c>
      <c r="E5547" s="417">
        <v>25.82</v>
      </c>
      <c r="F5547" s="417">
        <v>144.62</v>
      </c>
    </row>
    <row r="5548" spans="1:6" ht="45">
      <c r="A5548" s="414">
        <v>92211</v>
      </c>
      <c r="B5548" s="415" t="s">
        <v>8270</v>
      </c>
      <c r="C5548" s="416" t="s">
        <v>5421</v>
      </c>
      <c r="D5548" s="417">
        <v>142.72000000000003</v>
      </c>
      <c r="E5548" s="417">
        <v>31.39</v>
      </c>
      <c r="F5548" s="417">
        <v>174.11</v>
      </c>
    </row>
    <row r="5549" spans="1:6" ht="45">
      <c r="A5549" s="414">
        <v>92212</v>
      </c>
      <c r="B5549" s="415" t="s">
        <v>8271</v>
      </c>
      <c r="C5549" s="416" t="s">
        <v>5421</v>
      </c>
      <c r="D5549" s="417">
        <v>213.73000000000002</v>
      </c>
      <c r="E5549" s="417">
        <v>37.11</v>
      </c>
      <c r="F5549" s="417">
        <v>250.84</v>
      </c>
    </row>
    <row r="5550" spans="1:6" ht="45">
      <c r="A5550" s="414">
        <v>92213</v>
      </c>
      <c r="B5550" s="415" t="s">
        <v>8272</v>
      </c>
      <c r="C5550" s="416" t="s">
        <v>5421</v>
      </c>
      <c r="D5550" s="417">
        <v>281.35000000000002</v>
      </c>
      <c r="E5550" s="417">
        <v>42.83</v>
      </c>
      <c r="F5550" s="417">
        <v>324.18</v>
      </c>
    </row>
    <row r="5551" spans="1:6" ht="45">
      <c r="A5551" s="414">
        <v>92214</v>
      </c>
      <c r="B5551" s="415" t="s">
        <v>8273</v>
      </c>
      <c r="C5551" s="416" t="s">
        <v>5421</v>
      </c>
      <c r="D5551" s="417">
        <v>340.40999999999997</v>
      </c>
      <c r="E5551" s="417">
        <v>48.98</v>
      </c>
      <c r="F5551" s="417">
        <v>389.39</v>
      </c>
    </row>
    <row r="5552" spans="1:6" ht="45">
      <c r="A5552" s="414">
        <v>92215</v>
      </c>
      <c r="B5552" s="415" t="s">
        <v>8274</v>
      </c>
      <c r="C5552" s="416" t="s">
        <v>5421</v>
      </c>
      <c r="D5552" s="417">
        <v>391.25</v>
      </c>
      <c r="E5552" s="417">
        <v>55.33</v>
      </c>
      <c r="F5552" s="417">
        <v>446.58</v>
      </c>
    </row>
    <row r="5553" spans="1:6" ht="45">
      <c r="A5553" s="414">
        <v>92216</v>
      </c>
      <c r="B5553" s="415" t="s">
        <v>8275</v>
      </c>
      <c r="C5553" s="416" t="s">
        <v>5421</v>
      </c>
      <c r="D5553" s="417">
        <v>409.17</v>
      </c>
      <c r="E5553" s="417">
        <v>62.2</v>
      </c>
      <c r="F5553" s="417">
        <v>471.37</v>
      </c>
    </row>
    <row r="5554" spans="1:6" ht="45">
      <c r="A5554" s="414">
        <v>92816</v>
      </c>
      <c r="B5554" s="415" t="s">
        <v>8276</v>
      </c>
      <c r="C5554" s="416" t="s">
        <v>5421</v>
      </c>
      <c r="D5554" s="417">
        <v>589.81999999999994</v>
      </c>
      <c r="E5554" s="417">
        <v>77.84</v>
      </c>
      <c r="F5554" s="417">
        <v>667.66</v>
      </c>
    </row>
    <row r="5555" spans="1:6" ht="45">
      <c r="A5555" s="414">
        <v>92818</v>
      </c>
      <c r="B5555" s="415" t="s">
        <v>8277</v>
      </c>
      <c r="C5555" s="416" t="s">
        <v>5421</v>
      </c>
      <c r="D5555" s="417">
        <v>843.21</v>
      </c>
      <c r="E5555" s="417">
        <v>104.78</v>
      </c>
      <c r="F5555" s="417">
        <v>947.99</v>
      </c>
    </row>
    <row r="5556" spans="1:6" ht="30">
      <c r="A5556" s="409"/>
      <c r="B5556" s="413" t="s">
        <v>11632</v>
      </c>
      <c r="C5556" s="411"/>
      <c r="D5556" s="418"/>
      <c r="E5556" s="418"/>
      <c r="F5556" s="418"/>
    </row>
    <row r="5557" spans="1:6" ht="45">
      <c r="A5557" s="414">
        <v>95566</v>
      </c>
      <c r="B5557" s="415" t="s">
        <v>8278</v>
      </c>
      <c r="C5557" s="416" t="s">
        <v>5421</v>
      </c>
      <c r="D5557" s="417">
        <v>106.57</v>
      </c>
      <c r="E5557" s="417">
        <v>24.25</v>
      </c>
      <c r="F5557" s="417">
        <v>130.82</v>
      </c>
    </row>
    <row r="5558" spans="1:6" ht="45">
      <c r="A5558" s="414">
        <v>92219</v>
      </c>
      <c r="B5558" s="415" t="s">
        <v>8279</v>
      </c>
      <c r="C5558" s="416" t="s">
        <v>5421</v>
      </c>
      <c r="D5558" s="417">
        <v>125.18</v>
      </c>
      <c r="E5558" s="417">
        <v>30.91</v>
      </c>
      <c r="F5558" s="417">
        <v>156.09</v>
      </c>
    </row>
    <row r="5559" spans="1:6" ht="45">
      <c r="A5559" s="414">
        <v>92220</v>
      </c>
      <c r="B5559" s="415" t="s">
        <v>8280</v>
      </c>
      <c r="C5559" s="416" t="s">
        <v>5421</v>
      </c>
      <c r="D5559" s="417">
        <v>150.68</v>
      </c>
      <c r="E5559" s="417">
        <v>37.630000000000003</v>
      </c>
      <c r="F5559" s="417">
        <v>188.31</v>
      </c>
    </row>
    <row r="5560" spans="1:6" ht="45">
      <c r="A5560" s="414">
        <v>92221</v>
      </c>
      <c r="B5560" s="415" t="s">
        <v>8281</v>
      </c>
      <c r="C5560" s="416" t="s">
        <v>5421</v>
      </c>
      <c r="D5560" s="417">
        <v>223.03000000000003</v>
      </c>
      <c r="E5560" s="417">
        <v>44.45</v>
      </c>
      <c r="F5560" s="417">
        <v>267.48</v>
      </c>
    </row>
    <row r="5561" spans="1:6" ht="45">
      <c r="A5561" s="414">
        <v>92222</v>
      </c>
      <c r="B5561" s="415" t="s">
        <v>8282</v>
      </c>
      <c r="C5561" s="416" t="s">
        <v>5421</v>
      </c>
      <c r="D5561" s="417">
        <v>292.23</v>
      </c>
      <c r="E5561" s="417">
        <v>51.28</v>
      </c>
      <c r="F5561" s="417">
        <v>343.51</v>
      </c>
    </row>
    <row r="5562" spans="1:6" ht="45">
      <c r="A5562" s="414">
        <v>92223</v>
      </c>
      <c r="B5562" s="415" t="s">
        <v>8283</v>
      </c>
      <c r="C5562" s="416" t="s">
        <v>5421</v>
      </c>
      <c r="D5562" s="417">
        <v>352.47999999999996</v>
      </c>
      <c r="E5562" s="417">
        <v>58.55</v>
      </c>
      <c r="F5562" s="417">
        <v>411.03</v>
      </c>
    </row>
    <row r="5563" spans="1:6" ht="45">
      <c r="A5563" s="414">
        <v>92224</v>
      </c>
      <c r="B5563" s="415" t="s">
        <v>8284</v>
      </c>
      <c r="C5563" s="416" t="s">
        <v>5421</v>
      </c>
      <c r="D5563" s="417">
        <v>404.65000000000003</v>
      </c>
      <c r="E5563" s="417">
        <v>65.95</v>
      </c>
      <c r="F5563" s="417">
        <v>470.6</v>
      </c>
    </row>
    <row r="5564" spans="1:6" ht="45">
      <c r="A5564" s="414">
        <v>92226</v>
      </c>
      <c r="B5564" s="415" t="s">
        <v>8285</v>
      </c>
      <c r="C5564" s="416" t="s">
        <v>5421</v>
      </c>
      <c r="D5564" s="417">
        <v>424.24</v>
      </c>
      <c r="E5564" s="417">
        <v>74</v>
      </c>
      <c r="F5564" s="417">
        <v>498.24</v>
      </c>
    </row>
    <row r="5565" spans="1:6" ht="45">
      <c r="A5565" s="414">
        <v>92829</v>
      </c>
      <c r="B5565" s="415" t="s">
        <v>8286</v>
      </c>
      <c r="C5565" s="416" t="s">
        <v>5421</v>
      </c>
      <c r="D5565" s="417">
        <v>607.56999999999994</v>
      </c>
      <c r="E5565" s="417">
        <v>91.81</v>
      </c>
      <c r="F5565" s="417">
        <v>699.38</v>
      </c>
    </row>
    <row r="5566" spans="1:6" ht="45">
      <c r="A5566" s="414">
        <v>92831</v>
      </c>
      <c r="B5566" s="415" t="s">
        <v>8287</v>
      </c>
      <c r="C5566" s="416" t="s">
        <v>5421</v>
      </c>
      <c r="D5566" s="417">
        <v>864.97</v>
      </c>
      <c r="E5566" s="417">
        <v>122.03</v>
      </c>
      <c r="F5566" s="417">
        <v>987</v>
      </c>
    </row>
    <row r="5567" spans="1:6">
      <c r="A5567" s="409"/>
      <c r="B5567" s="413" t="s">
        <v>8288</v>
      </c>
      <c r="C5567" s="411"/>
      <c r="D5567" s="418"/>
      <c r="E5567" s="418"/>
      <c r="F5567" s="418"/>
    </row>
    <row r="5568" spans="1:6">
      <c r="A5568" s="409"/>
      <c r="B5568" s="413" t="s">
        <v>8289</v>
      </c>
      <c r="C5568" s="411"/>
      <c r="D5568" s="418"/>
      <c r="E5568" s="418"/>
      <c r="F5568" s="418"/>
    </row>
    <row r="5569" spans="1:6" ht="15.75">
      <c r="A5569" s="409"/>
      <c r="B5569" s="410" t="s">
        <v>8290</v>
      </c>
      <c r="C5569" s="411"/>
      <c r="D5569" s="418"/>
      <c r="E5569" s="418"/>
      <c r="F5569" s="418"/>
    </row>
    <row r="5570" spans="1:6">
      <c r="A5570" s="409"/>
      <c r="B5570" s="413" t="s">
        <v>8291</v>
      </c>
      <c r="C5570" s="411"/>
      <c r="D5570" s="418"/>
      <c r="E5570" s="418"/>
      <c r="F5570" s="418"/>
    </row>
    <row r="5571" spans="1:6">
      <c r="A5571" s="409"/>
      <c r="B5571" s="413" t="s">
        <v>8292</v>
      </c>
      <c r="C5571" s="411"/>
      <c r="D5571" s="418"/>
      <c r="E5571" s="418"/>
      <c r="F5571" s="418"/>
    </row>
    <row r="5572" spans="1:6" ht="30">
      <c r="A5572" s="414">
        <v>98114</v>
      </c>
      <c r="B5572" s="415" t="s">
        <v>8077</v>
      </c>
      <c r="C5572" s="416" t="s">
        <v>5390</v>
      </c>
      <c r="D5572" s="417">
        <v>701.51</v>
      </c>
      <c r="E5572" s="417">
        <v>45.67</v>
      </c>
      <c r="F5572" s="417">
        <v>747.18</v>
      </c>
    </row>
    <row r="5573" spans="1:6" ht="30">
      <c r="A5573" s="414">
        <v>98115</v>
      </c>
      <c r="B5573" s="415" t="s">
        <v>13254</v>
      </c>
      <c r="C5573" s="416" t="s">
        <v>5390</v>
      </c>
      <c r="D5573" s="417">
        <v>51.249999999999993</v>
      </c>
      <c r="E5573" s="417">
        <v>54.35</v>
      </c>
      <c r="F5573" s="417">
        <v>105.6</v>
      </c>
    </row>
    <row r="5574" spans="1:6">
      <c r="A5574" s="409"/>
      <c r="B5574" s="413" t="s">
        <v>8062</v>
      </c>
      <c r="C5574" s="411"/>
      <c r="D5574" s="418"/>
      <c r="E5574" s="418"/>
      <c r="F5574" s="418"/>
    </row>
    <row r="5575" spans="1:6" ht="30">
      <c r="A5575" s="414">
        <v>90724</v>
      </c>
      <c r="B5575" s="415" t="s">
        <v>8063</v>
      </c>
      <c r="C5575" s="416" t="s">
        <v>5390</v>
      </c>
      <c r="D5575" s="417">
        <v>8.120000000000001</v>
      </c>
      <c r="E5575" s="417">
        <v>20.65</v>
      </c>
      <c r="F5575" s="417">
        <v>28.77</v>
      </c>
    </row>
    <row r="5576" spans="1:6" ht="30">
      <c r="A5576" s="414">
        <v>90725</v>
      </c>
      <c r="B5576" s="415" t="s">
        <v>8064</v>
      </c>
      <c r="C5576" s="416" t="s">
        <v>5390</v>
      </c>
      <c r="D5576" s="417">
        <v>10.11</v>
      </c>
      <c r="E5576" s="417">
        <v>25.25</v>
      </c>
      <c r="F5576" s="417">
        <v>35.36</v>
      </c>
    </row>
    <row r="5577" spans="1:6" ht="30">
      <c r="A5577" s="414">
        <v>90726</v>
      </c>
      <c r="B5577" s="415" t="s">
        <v>8065</v>
      </c>
      <c r="C5577" s="416" t="s">
        <v>5390</v>
      </c>
      <c r="D5577" s="417">
        <v>12.150000000000002</v>
      </c>
      <c r="E5577" s="417">
        <v>29.87</v>
      </c>
      <c r="F5577" s="417">
        <v>42.02</v>
      </c>
    </row>
    <row r="5578" spans="1:6" ht="30">
      <c r="A5578" s="414">
        <v>90727</v>
      </c>
      <c r="B5578" s="415" t="s">
        <v>8066</v>
      </c>
      <c r="C5578" s="416" t="s">
        <v>5390</v>
      </c>
      <c r="D5578" s="417">
        <v>14.100000000000001</v>
      </c>
      <c r="E5578" s="417">
        <v>34.51</v>
      </c>
      <c r="F5578" s="417">
        <v>48.61</v>
      </c>
    </row>
    <row r="5579" spans="1:6" ht="30">
      <c r="A5579" s="414">
        <v>90728</v>
      </c>
      <c r="B5579" s="415" t="s">
        <v>8067</v>
      </c>
      <c r="C5579" s="416" t="s">
        <v>5390</v>
      </c>
      <c r="D5579" s="417">
        <v>16.090000000000003</v>
      </c>
      <c r="E5579" s="417">
        <v>39.119999999999997</v>
      </c>
      <c r="F5579" s="417">
        <v>55.21</v>
      </c>
    </row>
    <row r="5580" spans="1:6" ht="30">
      <c r="A5580" s="414">
        <v>90729</v>
      </c>
      <c r="B5580" s="415" t="s">
        <v>8068</v>
      </c>
      <c r="C5580" s="416" t="s">
        <v>5390</v>
      </c>
      <c r="D5580" s="417">
        <v>18.079999999999998</v>
      </c>
      <c r="E5580" s="417">
        <v>43.72</v>
      </c>
      <c r="F5580" s="417">
        <v>61.8</v>
      </c>
    </row>
    <row r="5581" spans="1:6" ht="30">
      <c r="A5581" s="414">
        <v>90730</v>
      </c>
      <c r="B5581" s="415" t="s">
        <v>8069</v>
      </c>
      <c r="C5581" s="416" t="s">
        <v>5390</v>
      </c>
      <c r="D5581" s="417">
        <v>20.060000000000002</v>
      </c>
      <c r="E5581" s="417">
        <v>48.34</v>
      </c>
      <c r="F5581" s="417">
        <v>68.400000000000006</v>
      </c>
    </row>
    <row r="5582" spans="1:6" ht="30">
      <c r="A5582" s="414">
        <v>90731</v>
      </c>
      <c r="B5582" s="415" t="s">
        <v>8070</v>
      </c>
      <c r="C5582" s="416" t="s">
        <v>5390</v>
      </c>
      <c r="D5582" s="417">
        <v>22.019999999999996</v>
      </c>
      <c r="E5582" s="417">
        <v>52.97</v>
      </c>
      <c r="F5582" s="417">
        <v>74.989999999999995</v>
      </c>
    </row>
    <row r="5583" spans="1:6" ht="30">
      <c r="A5583" s="414">
        <v>90732</v>
      </c>
      <c r="B5583" s="415" t="s">
        <v>8071</v>
      </c>
      <c r="C5583" s="416" t="s">
        <v>5390</v>
      </c>
      <c r="D5583" s="417">
        <v>27.939999999999998</v>
      </c>
      <c r="E5583" s="417">
        <v>66.83</v>
      </c>
      <c r="F5583" s="417">
        <v>94.77</v>
      </c>
    </row>
    <row r="5584" spans="1:6" ht="30">
      <c r="A5584" s="414">
        <v>102265</v>
      </c>
      <c r="B5584" s="415" t="s">
        <v>8072</v>
      </c>
      <c r="C5584" s="416" t="s">
        <v>5390</v>
      </c>
      <c r="D5584" s="417">
        <v>35.840000000000003</v>
      </c>
      <c r="E5584" s="417">
        <v>85.31</v>
      </c>
      <c r="F5584" s="417">
        <v>121.15</v>
      </c>
    </row>
    <row r="5585" spans="1:6" ht="30">
      <c r="A5585" s="414">
        <v>102266</v>
      </c>
      <c r="B5585" s="415" t="s">
        <v>8073</v>
      </c>
      <c r="C5585" s="416" t="s">
        <v>5390</v>
      </c>
      <c r="D5585" s="417">
        <v>39.800000000000011</v>
      </c>
      <c r="E5585" s="417">
        <v>94.53</v>
      </c>
      <c r="F5585" s="417">
        <v>134.33000000000001</v>
      </c>
    </row>
    <row r="5586" spans="1:6" ht="30">
      <c r="A5586" s="414">
        <v>102267</v>
      </c>
      <c r="B5586" s="415" t="s">
        <v>8074</v>
      </c>
      <c r="C5586" s="416" t="s">
        <v>5390</v>
      </c>
      <c r="D5586" s="417">
        <v>45.759999999999991</v>
      </c>
      <c r="E5586" s="417">
        <v>108.41</v>
      </c>
      <c r="F5586" s="417">
        <v>154.16999999999999</v>
      </c>
    </row>
    <row r="5587" spans="1:6" ht="30">
      <c r="A5587" s="414">
        <v>102268</v>
      </c>
      <c r="B5587" s="415" t="s">
        <v>8075</v>
      </c>
      <c r="C5587" s="416" t="s">
        <v>5390</v>
      </c>
      <c r="D5587" s="417">
        <v>51.669999999999987</v>
      </c>
      <c r="E5587" s="417">
        <v>122.28</v>
      </c>
      <c r="F5587" s="417">
        <v>173.95</v>
      </c>
    </row>
    <row r="5588" spans="1:6" ht="30">
      <c r="A5588" s="414">
        <v>102269</v>
      </c>
      <c r="B5588" s="415" t="s">
        <v>8076</v>
      </c>
      <c r="C5588" s="416" t="s">
        <v>5390</v>
      </c>
      <c r="D5588" s="417">
        <v>63.539999999999992</v>
      </c>
      <c r="E5588" s="417">
        <v>149.97</v>
      </c>
      <c r="F5588" s="417">
        <v>213.51</v>
      </c>
    </row>
    <row r="5589" spans="1:6">
      <c r="A5589" s="409"/>
      <c r="B5589" s="413" t="s">
        <v>11633</v>
      </c>
      <c r="C5589" s="411"/>
      <c r="D5589" s="418"/>
      <c r="E5589" s="418"/>
      <c r="F5589" s="418"/>
    </row>
    <row r="5590" spans="1:6" ht="30">
      <c r="A5590" s="414">
        <v>97933</v>
      </c>
      <c r="B5590" s="415" t="s">
        <v>8293</v>
      </c>
      <c r="C5590" s="416" t="s">
        <v>5390</v>
      </c>
      <c r="D5590" s="417">
        <v>749.78</v>
      </c>
      <c r="E5590" s="417">
        <v>31.07</v>
      </c>
      <c r="F5590" s="417">
        <v>780.85</v>
      </c>
    </row>
    <row r="5591" spans="1:6" ht="30">
      <c r="A5591" s="414">
        <v>97947</v>
      </c>
      <c r="B5591" s="415" t="s">
        <v>8294</v>
      </c>
      <c r="C5591" s="416" t="s">
        <v>5390</v>
      </c>
      <c r="D5591" s="417">
        <v>1228.07</v>
      </c>
      <c r="E5591" s="417">
        <v>520.69000000000005</v>
      </c>
      <c r="F5591" s="417">
        <v>1748.76</v>
      </c>
    </row>
    <row r="5592" spans="1:6" ht="30">
      <c r="A5592" s="414">
        <v>97953</v>
      </c>
      <c r="B5592" s="415" t="s">
        <v>8295</v>
      </c>
      <c r="C5592" s="416" t="s">
        <v>5390</v>
      </c>
      <c r="D5592" s="417">
        <v>878.18999999999983</v>
      </c>
      <c r="E5592" s="417">
        <v>353.91</v>
      </c>
      <c r="F5592" s="417">
        <v>1232.0999999999999</v>
      </c>
    </row>
    <row r="5593" spans="1:6">
      <c r="A5593" s="409"/>
      <c r="B5593" s="413" t="s">
        <v>11634</v>
      </c>
      <c r="C5593" s="411"/>
      <c r="D5593" s="418"/>
      <c r="E5593" s="418"/>
      <c r="F5593" s="418"/>
    </row>
    <row r="5594" spans="1:6" ht="30">
      <c r="A5594" s="414">
        <v>97934</v>
      </c>
      <c r="B5594" s="415" t="s">
        <v>11870</v>
      </c>
      <c r="C5594" s="416" t="s">
        <v>5390</v>
      </c>
      <c r="D5594" s="417">
        <v>1631.0600000000002</v>
      </c>
      <c r="E5594" s="417">
        <v>492.24</v>
      </c>
      <c r="F5594" s="417">
        <v>2123.3000000000002</v>
      </c>
    </row>
    <row r="5595" spans="1:6" ht="30">
      <c r="A5595" s="414">
        <v>97948</v>
      </c>
      <c r="B5595" s="415" t="s">
        <v>8296</v>
      </c>
      <c r="C5595" s="416" t="s">
        <v>5390</v>
      </c>
      <c r="D5595" s="417">
        <v>2242.12</v>
      </c>
      <c r="E5595" s="417">
        <v>946.51</v>
      </c>
      <c r="F5595" s="417">
        <v>3188.63</v>
      </c>
    </row>
    <row r="5596" spans="1:6" ht="30">
      <c r="A5596" s="414">
        <v>97955</v>
      </c>
      <c r="B5596" s="415" t="s">
        <v>8297</v>
      </c>
      <c r="C5596" s="416" t="s">
        <v>5390</v>
      </c>
      <c r="D5596" s="417">
        <v>1950.4999999999998</v>
      </c>
      <c r="E5596" s="417">
        <v>729.24</v>
      </c>
      <c r="F5596" s="417">
        <v>2679.74</v>
      </c>
    </row>
    <row r="5597" spans="1:6">
      <c r="A5597" s="409"/>
      <c r="B5597" s="413" t="s">
        <v>11635</v>
      </c>
      <c r="C5597" s="411"/>
      <c r="D5597" s="418"/>
      <c r="E5597" s="418"/>
      <c r="F5597" s="418"/>
    </row>
    <row r="5598" spans="1:6" ht="30">
      <c r="A5598" s="414">
        <v>103005</v>
      </c>
      <c r="B5598" s="415" t="s">
        <v>10577</v>
      </c>
      <c r="C5598" s="416" t="s">
        <v>5390</v>
      </c>
      <c r="D5598" s="417">
        <v>482.01</v>
      </c>
      <c r="E5598" s="417">
        <v>162.41</v>
      </c>
      <c r="F5598" s="417">
        <v>644.41999999999996</v>
      </c>
    </row>
    <row r="5599" spans="1:6" ht="30">
      <c r="A5599" s="414">
        <v>103006</v>
      </c>
      <c r="B5599" s="415" t="s">
        <v>10578</v>
      </c>
      <c r="C5599" s="416" t="s">
        <v>5390</v>
      </c>
      <c r="D5599" s="417">
        <v>657.41</v>
      </c>
      <c r="E5599" s="417">
        <v>222.74</v>
      </c>
      <c r="F5599" s="417">
        <v>880.15</v>
      </c>
    </row>
    <row r="5600" spans="1:6" ht="30">
      <c r="A5600" s="414">
        <v>103007</v>
      </c>
      <c r="B5600" s="415" t="s">
        <v>10579</v>
      </c>
      <c r="C5600" s="416" t="s">
        <v>5390</v>
      </c>
      <c r="D5600" s="417">
        <v>881.87</v>
      </c>
      <c r="E5600" s="417">
        <v>283.13</v>
      </c>
      <c r="F5600" s="417">
        <v>1165</v>
      </c>
    </row>
    <row r="5601" spans="1:6" ht="30">
      <c r="A5601" s="414">
        <v>101800</v>
      </c>
      <c r="B5601" s="415" t="s">
        <v>8298</v>
      </c>
      <c r="C5601" s="416" t="s">
        <v>5390</v>
      </c>
      <c r="D5601" s="417">
        <v>1179.1699999999998</v>
      </c>
      <c r="E5601" s="417">
        <v>438.17</v>
      </c>
      <c r="F5601" s="417">
        <v>1617.34</v>
      </c>
    </row>
    <row r="5602" spans="1:6" ht="30">
      <c r="A5602" s="414">
        <v>101801</v>
      </c>
      <c r="B5602" s="415" t="s">
        <v>8299</v>
      </c>
      <c r="C5602" s="416" t="s">
        <v>5390</v>
      </c>
      <c r="D5602" s="417">
        <v>834.37000000000012</v>
      </c>
      <c r="E5602" s="417">
        <v>272.54000000000002</v>
      </c>
      <c r="F5602" s="417">
        <v>1106.9100000000001</v>
      </c>
    </row>
    <row r="5603" spans="1:6">
      <c r="A5603" s="409"/>
      <c r="B5603" s="413" t="s">
        <v>11636</v>
      </c>
      <c r="C5603" s="411"/>
      <c r="D5603" s="418"/>
      <c r="E5603" s="418"/>
      <c r="F5603" s="418"/>
    </row>
    <row r="5604" spans="1:6" ht="30">
      <c r="A5604" s="414">
        <v>99268</v>
      </c>
      <c r="B5604" s="415" t="s">
        <v>11917</v>
      </c>
      <c r="C5604" s="416" t="s">
        <v>5390</v>
      </c>
      <c r="D5604" s="417">
        <v>325.18</v>
      </c>
      <c r="E5604" s="417">
        <v>91.38</v>
      </c>
      <c r="F5604" s="417">
        <v>416.56</v>
      </c>
    </row>
    <row r="5605" spans="1:6" ht="30">
      <c r="A5605" s="414">
        <v>99270</v>
      </c>
      <c r="B5605" s="415" t="s">
        <v>11918</v>
      </c>
      <c r="C5605" s="416" t="s">
        <v>5390</v>
      </c>
      <c r="D5605" s="417">
        <v>425.85</v>
      </c>
      <c r="E5605" s="417">
        <v>101.23</v>
      </c>
      <c r="F5605" s="417">
        <v>527.08000000000004</v>
      </c>
    </row>
    <row r="5606" spans="1:6">
      <c r="A5606" s="409"/>
      <c r="B5606" s="413" t="s">
        <v>11637</v>
      </c>
      <c r="C5606" s="411"/>
      <c r="D5606" s="418"/>
      <c r="E5606" s="418"/>
      <c r="F5606" s="418"/>
    </row>
    <row r="5607" spans="1:6" ht="30">
      <c r="A5607" s="414">
        <v>99275</v>
      </c>
      <c r="B5607" s="415" t="s">
        <v>11923</v>
      </c>
      <c r="C5607" s="416" t="s">
        <v>5390</v>
      </c>
      <c r="D5607" s="417">
        <v>623.20000000000005</v>
      </c>
      <c r="E5607" s="417">
        <v>232.03</v>
      </c>
      <c r="F5607" s="417">
        <v>855.23</v>
      </c>
    </row>
    <row r="5608" spans="1:6" ht="30">
      <c r="A5608" s="414">
        <v>99285</v>
      </c>
      <c r="B5608" s="415" t="s">
        <v>11927</v>
      </c>
      <c r="C5608" s="416" t="s">
        <v>5390</v>
      </c>
      <c r="D5608" s="417">
        <v>899.56</v>
      </c>
      <c r="E5608" s="417">
        <v>276.95</v>
      </c>
      <c r="F5608" s="417">
        <v>1176.51</v>
      </c>
    </row>
    <row r="5609" spans="1:6" ht="30">
      <c r="A5609" s="414">
        <v>102457</v>
      </c>
      <c r="B5609" s="415" t="s">
        <v>11954</v>
      </c>
      <c r="C5609" s="416" t="s">
        <v>5390</v>
      </c>
      <c r="D5609" s="417">
        <v>1168.06</v>
      </c>
      <c r="E5609" s="417">
        <v>295.16000000000003</v>
      </c>
      <c r="F5609" s="417">
        <v>1463.22</v>
      </c>
    </row>
    <row r="5610" spans="1:6" ht="30">
      <c r="A5610" s="414">
        <v>102142</v>
      </c>
      <c r="B5610" s="415" t="s">
        <v>11953</v>
      </c>
      <c r="C5610" s="416" t="s">
        <v>5390</v>
      </c>
      <c r="D5610" s="417">
        <v>1835.71</v>
      </c>
      <c r="E5610" s="417">
        <v>450.31</v>
      </c>
      <c r="F5610" s="417">
        <v>2286.02</v>
      </c>
    </row>
    <row r="5611" spans="1:6">
      <c r="A5611" s="409"/>
      <c r="B5611" s="413" t="s">
        <v>11638</v>
      </c>
      <c r="C5611" s="411"/>
      <c r="D5611" s="418"/>
      <c r="E5611" s="418"/>
      <c r="F5611" s="418"/>
    </row>
    <row r="5612" spans="1:6" ht="45">
      <c r="A5612" s="414">
        <v>101809</v>
      </c>
      <c r="B5612" s="415" t="s">
        <v>11950</v>
      </c>
      <c r="C5612" s="416" t="s">
        <v>5390</v>
      </c>
      <c r="D5612" s="417">
        <v>2035.56</v>
      </c>
      <c r="E5612" s="417">
        <v>992.63</v>
      </c>
      <c r="F5612" s="417">
        <v>3028.19</v>
      </c>
    </row>
    <row r="5613" spans="1:6">
      <c r="A5613" s="409"/>
      <c r="B5613" s="413" t="s">
        <v>11639</v>
      </c>
      <c r="C5613" s="411"/>
      <c r="D5613" s="418"/>
      <c r="E5613" s="418"/>
      <c r="F5613" s="418"/>
    </row>
    <row r="5614" spans="1:6" ht="30">
      <c r="A5614" s="414">
        <v>99250</v>
      </c>
      <c r="B5614" s="415" t="s">
        <v>8300</v>
      </c>
      <c r="C5614" s="416" t="s">
        <v>5390</v>
      </c>
      <c r="D5614" s="417">
        <v>104.34</v>
      </c>
      <c r="E5614" s="417">
        <v>91.09</v>
      </c>
      <c r="F5614" s="417">
        <v>195.43</v>
      </c>
    </row>
    <row r="5615" spans="1:6" ht="30">
      <c r="A5615" s="414">
        <v>99251</v>
      </c>
      <c r="B5615" s="415" t="s">
        <v>8301</v>
      </c>
      <c r="C5615" s="416" t="s">
        <v>5390</v>
      </c>
      <c r="D5615" s="417">
        <v>162.57</v>
      </c>
      <c r="E5615" s="417">
        <v>143.57</v>
      </c>
      <c r="F5615" s="417">
        <v>306.14</v>
      </c>
    </row>
    <row r="5616" spans="1:6" ht="30">
      <c r="A5616" s="414">
        <v>99253</v>
      </c>
      <c r="B5616" s="415" t="s">
        <v>8302</v>
      </c>
      <c r="C5616" s="416" t="s">
        <v>5390</v>
      </c>
      <c r="D5616" s="417">
        <v>318.86</v>
      </c>
      <c r="E5616" s="417">
        <v>271.77</v>
      </c>
      <c r="F5616" s="417">
        <v>590.63</v>
      </c>
    </row>
    <row r="5617" spans="1:6" ht="30">
      <c r="A5617" s="414">
        <v>99255</v>
      </c>
      <c r="B5617" s="415" t="s">
        <v>8303</v>
      </c>
      <c r="C5617" s="416" t="s">
        <v>5390</v>
      </c>
      <c r="D5617" s="417">
        <v>441.43999999999994</v>
      </c>
      <c r="E5617" s="417">
        <v>378.61</v>
      </c>
      <c r="F5617" s="417">
        <v>820.05</v>
      </c>
    </row>
    <row r="5618" spans="1:6" ht="30">
      <c r="A5618" s="414">
        <v>99257</v>
      </c>
      <c r="B5618" s="415" t="s">
        <v>8304</v>
      </c>
      <c r="C5618" s="416" t="s">
        <v>5390</v>
      </c>
      <c r="D5618" s="417">
        <v>544.72</v>
      </c>
      <c r="E5618" s="417">
        <v>409.63</v>
      </c>
      <c r="F5618" s="417">
        <v>954.35</v>
      </c>
    </row>
    <row r="5619" spans="1:6">
      <c r="A5619" s="409"/>
      <c r="B5619" s="413" t="s">
        <v>11640</v>
      </c>
      <c r="C5619" s="411"/>
      <c r="D5619" s="418"/>
      <c r="E5619" s="418"/>
      <c r="F5619" s="418"/>
    </row>
    <row r="5620" spans="1:6" ht="30">
      <c r="A5620" s="414">
        <v>99258</v>
      </c>
      <c r="B5620" s="415" t="s">
        <v>8305</v>
      </c>
      <c r="C5620" s="416" t="s">
        <v>5390</v>
      </c>
      <c r="D5620" s="417">
        <v>127.19000000000001</v>
      </c>
      <c r="E5620" s="417">
        <v>117.24</v>
      </c>
      <c r="F5620" s="417">
        <v>244.43</v>
      </c>
    </row>
    <row r="5621" spans="1:6" ht="30">
      <c r="A5621" s="414">
        <v>99260</v>
      </c>
      <c r="B5621" s="415" t="s">
        <v>8306</v>
      </c>
      <c r="C5621" s="416" t="s">
        <v>5390</v>
      </c>
      <c r="D5621" s="417">
        <v>238.24999999999997</v>
      </c>
      <c r="E5621" s="417">
        <v>210.65</v>
      </c>
      <c r="F5621" s="417">
        <v>448.9</v>
      </c>
    </row>
    <row r="5622" spans="1:6" ht="30">
      <c r="A5622" s="414">
        <v>99262</v>
      </c>
      <c r="B5622" s="415" t="s">
        <v>8307</v>
      </c>
      <c r="C5622" s="416" t="s">
        <v>5390</v>
      </c>
      <c r="D5622" s="417">
        <v>338.61000000000007</v>
      </c>
      <c r="E5622" s="417">
        <v>300.58999999999997</v>
      </c>
      <c r="F5622" s="417">
        <v>639.20000000000005</v>
      </c>
    </row>
    <row r="5623" spans="1:6" ht="30">
      <c r="A5623" s="414">
        <v>99264</v>
      </c>
      <c r="B5623" s="415" t="s">
        <v>8308</v>
      </c>
      <c r="C5623" s="416" t="s">
        <v>5390</v>
      </c>
      <c r="D5623" s="417">
        <v>423.05</v>
      </c>
      <c r="E5623" s="417">
        <v>317.29000000000002</v>
      </c>
      <c r="F5623" s="417">
        <v>740.34</v>
      </c>
    </row>
    <row r="5624" spans="1:6">
      <c r="A5624" s="409"/>
      <c r="B5624" s="413" t="s">
        <v>8309</v>
      </c>
      <c r="C5624" s="411"/>
      <c r="D5624" s="418"/>
      <c r="E5624" s="418"/>
      <c r="F5624" s="418"/>
    </row>
    <row r="5625" spans="1:6" ht="30">
      <c r="A5625" s="414">
        <v>98111</v>
      </c>
      <c r="B5625" s="415" t="s">
        <v>8310</v>
      </c>
      <c r="C5625" s="416" t="s">
        <v>5390</v>
      </c>
      <c r="D5625" s="417">
        <v>47.31</v>
      </c>
      <c r="E5625" s="417">
        <v>6.78</v>
      </c>
      <c r="F5625" s="417">
        <v>54.09</v>
      </c>
    </row>
    <row r="5626" spans="1:6">
      <c r="A5626" s="409"/>
      <c r="B5626" s="413" t="s">
        <v>11641</v>
      </c>
      <c r="C5626" s="411"/>
      <c r="D5626" s="418"/>
      <c r="E5626" s="418"/>
      <c r="F5626" s="418"/>
    </row>
    <row r="5627" spans="1:6">
      <c r="A5627" s="409"/>
      <c r="B5627" s="413" t="s">
        <v>11642</v>
      </c>
      <c r="C5627" s="411"/>
      <c r="D5627" s="418"/>
      <c r="E5627" s="418"/>
      <c r="F5627" s="418"/>
    </row>
    <row r="5628" spans="1:6" ht="30">
      <c r="A5628" s="414">
        <v>103001</v>
      </c>
      <c r="B5628" s="415" t="s">
        <v>10574</v>
      </c>
      <c r="C5628" s="416" t="s">
        <v>5390</v>
      </c>
      <c r="D5628" s="417">
        <v>238.08</v>
      </c>
      <c r="E5628" s="417">
        <v>19.84</v>
      </c>
      <c r="F5628" s="417">
        <v>257.92</v>
      </c>
    </row>
    <row r="5629" spans="1:6" ht="30">
      <c r="A5629" s="414">
        <v>103002</v>
      </c>
      <c r="B5629" s="415" t="s">
        <v>10575</v>
      </c>
      <c r="C5629" s="416" t="s">
        <v>5390</v>
      </c>
      <c r="D5629" s="417">
        <v>300.32</v>
      </c>
      <c r="E5629" s="417">
        <v>20.69</v>
      </c>
      <c r="F5629" s="417">
        <v>321.01</v>
      </c>
    </row>
    <row r="5630" spans="1:6" ht="30">
      <c r="A5630" s="414">
        <v>103003</v>
      </c>
      <c r="B5630" s="415" t="s">
        <v>10576</v>
      </c>
      <c r="C5630" s="416" t="s">
        <v>5390</v>
      </c>
      <c r="D5630" s="417">
        <v>424.85</v>
      </c>
      <c r="E5630" s="417">
        <v>22.39</v>
      </c>
      <c r="F5630" s="417">
        <v>447.24</v>
      </c>
    </row>
    <row r="5631" spans="1:6">
      <c r="A5631" s="409"/>
      <c r="B5631" s="413" t="s">
        <v>13622</v>
      </c>
      <c r="C5631" s="411"/>
      <c r="D5631" s="418"/>
      <c r="E5631" s="418"/>
      <c r="F5631" s="418"/>
    </row>
    <row r="5632" spans="1:6" ht="30">
      <c r="A5632" s="455">
        <v>103928</v>
      </c>
      <c r="B5632" s="456" t="s">
        <v>12100</v>
      </c>
      <c r="C5632" s="457" t="s">
        <v>5435</v>
      </c>
      <c r="D5632" s="458">
        <v>312.62</v>
      </c>
      <c r="E5632" s="458">
        <v>174.6</v>
      </c>
      <c r="F5632" s="458">
        <v>487.22</v>
      </c>
    </row>
    <row r="5633" spans="1:6" ht="45">
      <c r="A5633" s="455">
        <v>103929</v>
      </c>
      <c r="B5633" s="456" t="s">
        <v>12101</v>
      </c>
      <c r="C5633" s="457" t="s">
        <v>5435</v>
      </c>
      <c r="D5633" s="458">
        <v>833.82</v>
      </c>
      <c r="E5633" s="458">
        <v>309.63</v>
      </c>
      <c r="F5633" s="458">
        <v>1143.45</v>
      </c>
    </row>
    <row r="5634" spans="1:6" ht="45">
      <c r="A5634" s="455">
        <v>103930</v>
      </c>
      <c r="B5634" s="456" t="s">
        <v>12102</v>
      </c>
      <c r="C5634" s="457" t="s">
        <v>5435</v>
      </c>
      <c r="D5634" s="458">
        <v>500.42999999999995</v>
      </c>
      <c r="E5634" s="458">
        <v>208.62</v>
      </c>
      <c r="F5634" s="458">
        <v>709.05</v>
      </c>
    </row>
    <row r="5635" spans="1:6" ht="45">
      <c r="A5635" s="455">
        <v>103931</v>
      </c>
      <c r="B5635" s="456" t="s">
        <v>12103</v>
      </c>
      <c r="C5635" s="457" t="s">
        <v>5435</v>
      </c>
      <c r="D5635" s="458">
        <v>361.08999999999992</v>
      </c>
      <c r="E5635" s="458">
        <v>163.84</v>
      </c>
      <c r="F5635" s="458">
        <v>524.92999999999995</v>
      </c>
    </row>
    <row r="5636" spans="1:6" ht="45">
      <c r="A5636" s="455">
        <v>103932</v>
      </c>
      <c r="B5636" s="456" t="s">
        <v>12104</v>
      </c>
      <c r="C5636" s="457" t="s">
        <v>5435</v>
      </c>
      <c r="D5636" s="458">
        <v>340.7</v>
      </c>
      <c r="E5636" s="458">
        <v>157.25</v>
      </c>
      <c r="F5636" s="458">
        <v>497.95</v>
      </c>
    </row>
    <row r="5637" spans="1:6" ht="45">
      <c r="A5637" s="455">
        <v>103925</v>
      </c>
      <c r="B5637" s="456" t="s">
        <v>12098</v>
      </c>
      <c r="C5637" s="457" t="s">
        <v>5435</v>
      </c>
      <c r="D5637" s="458">
        <v>1155.02</v>
      </c>
      <c r="E5637" s="458">
        <v>489.12</v>
      </c>
      <c r="F5637" s="458">
        <v>1644.14</v>
      </c>
    </row>
    <row r="5638" spans="1:6" ht="45">
      <c r="A5638" s="455">
        <v>103926</v>
      </c>
      <c r="B5638" s="456" t="s">
        <v>12099</v>
      </c>
      <c r="C5638" s="457" t="s">
        <v>5435</v>
      </c>
      <c r="D5638" s="458">
        <v>954.26</v>
      </c>
      <c r="E5638" s="458">
        <v>352.33</v>
      </c>
      <c r="F5638" s="458">
        <v>1306.5899999999999</v>
      </c>
    </row>
    <row r="5639" spans="1:6" ht="30">
      <c r="A5639" s="455">
        <v>103798</v>
      </c>
      <c r="B5639" s="456" t="s">
        <v>12094</v>
      </c>
      <c r="C5639" s="457" t="s">
        <v>5435</v>
      </c>
      <c r="D5639" s="458">
        <v>505.62</v>
      </c>
      <c r="E5639" s="458">
        <v>53.12</v>
      </c>
      <c r="F5639" s="458">
        <v>558.74</v>
      </c>
    </row>
    <row r="5640" spans="1:6" ht="45">
      <c r="A5640" s="455">
        <v>103801</v>
      </c>
      <c r="B5640" s="456" t="s">
        <v>12097</v>
      </c>
      <c r="C5640" s="457" t="s">
        <v>5435</v>
      </c>
      <c r="D5640" s="458">
        <v>438.08000000000004</v>
      </c>
      <c r="E5640" s="458">
        <v>173.62</v>
      </c>
      <c r="F5640" s="458">
        <v>611.70000000000005</v>
      </c>
    </row>
    <row r="5641" spans="1:6" ht="30">
      <c r="A5641" s="455">
        <v>103933</v>
      </c>
      <c r="B5641" s="456" t="s">
        <v>12105</v>
      </c>
      <c r="C5641" s="457" t="s">
        <v>5435</v>
      </c>
      <c r="D5641" s="458">
        <v>1119.25</v>
      </c>
      <c r="E5641" s="458">
        <v>322.66000000000003</v>
      </c>
      <c r="F5641" s="458">
        <v>1441.91</v>
      </c>
    </row>
    <row r="5642" spans="1:6">
      <c r="A5642" s="409"/>
      <c r="B5642" s="413" t="s">
        <v>11643</v>
      </c>
      <c r="C5642" s="411"/>
      <c r="D5642" s="418"/>
      <c r="E5642" s="418"/>
      <c r="F5642" s="418"/>
    </row>
    <row r="5643" spans="1:6" ht="30">
      <c r="A5643" s="414">
        <v>97935</v>
      </c>
      <c r="B5643" s="415" t="s">
        <v>8311</v>
      </c>
      <c r="C5643" s="416" t="s">
        <v>5390</v>
      </c>
      <c r="D5643" s="417">
        <v>589.52</v>
      </c>
      <c r="E5643" s="417">
        <v>145.30000000000001</v>
      </c>
      <c r="F5643" s="417">
        <v>734.82</v>
      </c>
    </row>
    <row r="5644" spans="1:6" ht="30">
      <c r="A5644" s="414">
        <v>97936</v>
      </c>
      <c r="B5644" s="415" t="s">
        <v>8312</v>
      </c>
      <c r="C5644" s="416" t="s">
        <v>5390</v>
      </c>
      <c r="D5644" s="417">
        <v>1325.3899999999999</v>
      </c>
      <c r="E5644" s="417">
        <v>735.15</v>
      </c>
      <c r="F5644" s="417">
        <v>2060.54</v>
      </c>
    </row>
    <row r="5645" spans="1:6" ht="30">
      <c r="A5645" s="414">
        <v>97949</v>
      </c>
      <c r="B5645" s="415" t="s">
        <v>8313</v>
      </c>
      <c r="C5645" s="416" t="s">
        <v>5390</v>
      </c>
      <c r="D5645" s="417">
        <v>1204.25</v>
      </c>
      <c r="E5645" s="417">
        <v>708.52</v>
      </c>
      <c r="F5645" s="417">
        <v>1912.77</v>
      </c>
    </row>
    <row r="5646" spans="1:6" ht="30">
      <c r="A5646" s="414">
        <v>97950</v>
      </c>
      <c r="B5646" s="415" t="s">
        <v>8314</v>
      </c>
      <c r="C5646" s="416" t="s">
        <v>5390</v>
      </c>
      <c r="D5646" s="417">
        <v>2092.5</v>
      </c>
      <c r="E5646" s="417">
        <v>1261.68</v>
      </c>
      <c r="F5646" s="417">
        <v>3354.18</v>
      </c>
    </row>
    <row r="5647" spans="1:6" ht="30">
      <c r="A5647" s="414">
        <v>97951</v>
      </c>
      <c r="B5647" s="415" t="s">
        <v>8315</v>
      </c>
      <c r="C5647" s="416" t="s">
        <v>5390</v>
      </c>
      <c r="D5647" s="417">
        <v>1938.5100000000002</v>
      </c>
      <c r="E5647" s="417">
        <v>962.12</v>
      </c>
      <c r="F5647" s="417">
        <v>2900.63</v>
      </c>
    </row>
    <row r="5648" spans="1:6" ht="30">
      <c r="A5648" s="414">
        <v>97952</v>
      </c>
      <c r="B5648" s="415" t="s">
        <v>8316</v>
      </c>
      <c r="C5648" s="416" t="s">
        <v>5390</v>
      </c>
      <c r="D5648" s="417">
        <v>3312.02</v>
      </c>
      <c r="E5648" s="417">
        <v>1641.73</v>
      </c>
      <c r="F5648" s="417">
        <v>4953.75</v>
      </c>
    </row>
    <row r="5649" spans="1:6" ht="30">
      <c r="A5649" s="414">
        <v>97956</v>
      </c>
      <c r="B5649" s="415" t="s">
        <v>8317</v>
      </c>
      <c r="C5649" s="416" t="s">
        <v>5390</v>
      </c>
      <c r="D5649" s="417">
        <v>920.6400000000001</v>
      </c>
      <c r="E5649" s="417">
        <v>538.03</v>
      </c>
      <c r="F5649" s="417">
        <v>1458.67</v>
      </c>
    </row>
    <row r="5650" spans="1:6" ht="30">
      <c r="A5650" s="414">
        <v>97957</v>
      </c>
      <c r="B5650" s="415" t="s">
        <v>8318</v>
      </c>
      <c r="C5650" s="416" t="s">
        <v>5390</v>
      </c>
      <c r="D5650" s="417">
        <v>1629.83</v>
      </c>
      <c r="E5650" s="417">
        <v>992.85</v>
      </c>
      <c r="F5650" s="417">
        <v>2622.68</v>
      </c>
    </row>
    <row r="5651" spans="1:6" ht="30">
      <c r="A5651" s="414">
        <v>97961</v>
      </c>
      <c r="B5651" s="415" t="s">
        <v>8319</v>
      </c>
      <c r="C5651" s="416" t="s">
        <v>5390</v>
      </c>
      <c r="D5651" s="417">
        <v>1521.27</v>
      </c>
      <c r="E5651" s="417">
        <v>728.14</v>
      </c>
      <c r="F5651" s="417">
        <v>2249.41</v>
      </c>
    </row>
    <row r="5652" spans="1:6" ht="30">
      <c r="A5652" s="414">
        <v>97973</v>
      </c>
      <c r="B5652" s="415" t="s">
        <v>8320</v>
      </c>
      <c r="C5652" s="416" t="s">
        <v>5390</v>
      </c>
      <c r="D5652" s="417">
        <v>2871.8500000000004</v>
      </c>
      <c r="E5652" s="417">
        <v>1327.28</v>
      </c>
      <c r="F5652" s="417">
        <v>4199.13</v>
      </c>
    </row>
    <row r="5653" spans="1:6">
      <c r="A5653" s="409"/>
      <c r="B5653" s="413" t="s">
        <v>8321</v>
      </c>
      <c r="C5653" s="411"/>
      <c r="D5653" s="418"/>
      <c r="E5653" s="418"/>
      <c r="F5653" s="418"/>
    </row>
    <row r="5654" spans="1:6">
      <c r="A5654" s="409"/>
      <c r="B5654" s="413" t="s">
        <v>11644</v>
      </c>
      <c r="C5654" s="411"/>
      <c r="D5654" s="418"/>
      <c r="E5654" s="418"/>
      <c r="F5654" s="418"/>
    </row>
    <row r="5655" spans="1:6" ht="30">
      <c r="A5655" s="414">
        <v>102727</v>
      </c>
      <c r="B5655" s="415" t="s">
        <v>10584</v>
      </c>
      <c r="C5655" s="416" t="s">
        <v>98</v>
      </c>
      <c r="D5655" s="417">
        <v>57.31</v>
      </c>
      <c r="E5655" s="417">
        <v>40.19</v>
      </c>
      <c r="F5655" s="417">
        <v>97.5</v>
      </c>
    </row>
    <row r="5656" spans="1:6">
      <c r="A5656" s="409"/>
      <c r="B5656" s="413" t="s">
        <v>11645</v>
      </c>
      <c r="C5656" s="411"/>
      <c r="D5656" s="418"/>
      <c r="E5656" s="418"/>
      <c r="F5656" s="418"/>
    </row>
    <row r="5657" spans="1:6" ht="30">
      <c r="A5657" s="414">
        <v>102728</v>
      </c>
      <c r="B5657" s="415" t="s">
        <v>10585</v>
      </c>
      <c r="C5657" s="416" t="s">
        <v>5817</v>
      </c>
      <c r="D5657" s="417">
        <v>11.850000000000001</v>
      </c>
      <c r="E5657" s="417">
        <v>4.12</v>
      </c>
      <c r="F5657" s="417">
        <v>15.97</v>
      </c>
    </row>
    <row r="5658" spans="1:6" ht="30">
      <c r="A5658" s="414">
        <v>102729</v>
      </c>
      <c r="B5658" s="415" t="s">
        <v>10586</v>
      </c>
      <c r="C5658" s="416" t="s">
        <v>5817</v>
      </c>
      <c r="D5658" s="417">
        <v>11.8</v>
      </c>
      <c r="E5658" s="417">
        <v>2.88</v>
      </c>
      <c r="F5658" s="417">
        <v>14.68</v>
      </c>
    </row>
    <row r="5659" spans="1:6" ht="30">
      <c r="A5659" s="414">
        <v>102730</v>
      </c>
      <c r="B5659" s="415" t="s">
        <v>10587</v>
      </c>
      <c r="C5659" s="416" t="s">
        <v>5817</v>
      </c>
      <c r="D5659" s="417">
        <v>10.91</v>
      </c>
      <c r="E5659" s="417">
        <v>2.0499999999999998</v>
      </c>
      <c r="F5659" s="417">
        <v>12.96</v>
      </c>
    </row>
    <row r="5660" spans="1:6" ht="30">
      <c r="A5660" s="414">
        <v>102731</v>
      </c>
      <c r="B5660" s="415" t="s">
        <v>10588</v>
      </c>
      <c r="C5660" s="416" t="s">
        <v>5817</v>
      </c>
      <c r="D5660" s="417">
        <v>9.42</v>
      </c>
      <c r="E5660" s="417">
        <v>1.45</v>
      </c>
      <c r="F5660" s="417">
        <v>10.87</v>
      </c>
    </row>
    <row r="5661" spans="1:6" ht="30">
      <c r="A5661" s="414">
        <v>102732</v>
      </c>
      <c r="B5661" s="415" t="s">
        <v>10589</v>
      </c>
      <c r="C5661" s="416" t="s">
        <v>5817</v>
      </c>
      <c r="D5661" s="417">
        <v>9.2100000000000009</v>
      </c>
      <c r="E5661" s="417">
        <v>0.95</v>
      </c>
      <c r="F5661" s="417">
        <v>10.16</v>
      </c>
    </row>
    <row r="5662" spans="1:6" ht="30">
      <c r="A5662" s="414">
        <v>102733</v>
      </c>
      <c r="B5662" s="415" t="s">
        <v>10590</v>
      </c>
      <c r="C5662" s="416" t="s">
        <v>5817</v>
      </c>
      <c r="D5662" s="417">
        <v>10.59</v>
      </c>
      <c r="E5662" s="417">
        <v>0.61</v>
      </c>
      <c r="F5662" s="417">
        <v>11.2</v>
      </c>
    </row>
    <row r="5663" spans="1:6">
      <c r="A5663" s="414">
        <v>102734</v>
      </c>
      <c r="B5663" s="415" t="s">
        <v>10591</v>
      </c>
      <c r="C5663" s="416" t="s">
        <v>5817</v>
      </c>
      <c r="D5663" s="417">
        <v>11.77</v>
      </c>
      <c r="E5663" s="417">
        <v>3.06</v>
      </c>
      <c r="F5663" s="417">
        <v>14.83</v>
      </c>
    </row>
    <row r="5664" spans="1:6">
      <c r="A5664" s="414">
        <v>102735</v>
      </c>
      <c r="B5664" s="415" t="s">
        <v>10592</v>
      </c>
      <c r="C5664" s="416" t="s">
        <v>5817</v>
      </c>
      <c r="D5664" s="417">
        <v>11.64</v>
      </c>
      <c r="E5664" s="417">
        <v>2.0699999999999998</v>
      </c>
      <c r="F5664" s="417">
        <v>13.71</v>
      </c>
    </row>
    <row r="5665" spans="1:6">
      <c r="A5665" s="409"/>
      <c r="B5665" s="413" t="s">
        <v>11646</v>
      </c>
      <c r="C5665" s="411"/>
      <c r="D5665" s="418"/>
      <c r="E5665" s="418"/>
      <c r="F5665" s="418"/>
    </row>
    <row r="5666" spans="1:6" ht="30">
      <c r="A5666" s="414">
        <v>102736</v>
      </c>
      <c r="B5666" s="415" t="s">
        <v>10593</v>
      </c>
      <c r="C5666" s="416" t="s">
        <v>5435</v>
      </c>
      <c r="D5666" s="417">
        <v>499.43999999999994</v>
      </c>
      <c r="E5666" s="417">
        <v>39.22</v>
      </c>
      <c r="F5666" s="417">
        <v>538.66</v>
      </c>
    </row>
    <row r="5667" spans="1:6">
      <c r="A5667" s="409"/>
      <c r="B5667" s="413" t="s">
        <v>11647</v>
      </c>
      <c r="C5667" s="411"/>
      <c r="D5667" s="418"/>
      <c r="E5667" s="418"/>
      <c r="F5667" s="418"/>
    </row>
    <row r="5668" spans="1:6" ht="30">
      <c r="A5668" s="414">
        <v>102737</v>
      </c>
      <c r="B5668" s="415" t="s">
        <v>10594</v>
      </c>
      <c r="C5668" s="416" t="s">
        <v>5390</v>
      </c>
      <c r="D5668" s="417">
        <v>787.29000000000019</v>
      </c>
      <c r="E5668" s="417">
        <v>274.08999999999997</v>
      </c>
      <c r="F5668" s="417">
        <v>1061.3800000000001</v>
      </c>
    </row>
    <row r="5669" spans="1:6" ht="30">
      <c r="A5669" s="414">
        <v>102738</v>
      </c>
      <c r="B5669" s="415" t="s">
        <v>10595</v>
      </c>
      <c r="C5669" s="416" t="s">
        <v>5390</v>
      </c>
      <c r="D5669" s="417">
        <v>1636.5500000000002</v>
      </c>
      <c r="E5669" s="417">
        <v>536.08000000000004</v>
      </c>
      <c r="F5669" s="417">
        <v>2172.63</v>
      </c>
    </row>
    <row r="5670" spans="1:6" ht="30">
      <c r="A5670" s="414">
        <v>102739</v>
      </c>
      <c r="B5670" s="415" t="s">
        <v>10596</v>
      </c>
      <c r="C5670" s="416" t="s">
        <v>5390</v>
      </c>
      <c r="D5670" s="417">
        <v>2763.22</v>
      </c>
      <c r="E5670" s="417">
        <v>876.63</v>
      </c>
      <c r="F5670" s="417">
        <v>3639.85</v>
      </c>
    </row>
    <row r="5671" spans="1:6" ht="30">
      <c r="A5671" s="414">
        <v>102740</v>
      </c>
      <c r="B5671" s="415" t="s">
        <v>10597</v>
      </c>
      <c r="C5671" s="416" t="s">
        <v>5390</v>
      </c>
      <c r="D5671" s="417">
        <v>4173.2300000000005</v>
      </c>
      <c r="E5671" s="417">
        <v>1282.82</v>
      </c>
      <c r="F5671" s="417">
        <v>5456.05</v>
      </c>
    </row>
    <row r="5672" spans="1:6" ht="30">
      <c r="A5672" s="414">
        <v>102741</v>
      </c>
      <c r="B5672" s="415" t="s">
        <v>10598</v>
      </c>
      <c r="C5672" s="416" t="s">
        <v>5390</v>
      </c>
      <c r="D5672" s="417">
        <v>5898.2400000000007</v>
      </c>
      <c r="E5672" s="417">
        <v>1759.28</v>
      </c>
      <c r="F5672" s="417">
        <v>7657.52</v>
      </c>
    </row>
    <row r="5673" spans="1:6" ht="30">
      <c r="A5673" s="414">
        <v>102742</v>
      </c>
      <c r="B5673" s="415" t="s">
        <v>10599</v>
      </c>
      <c r="C5673" s="416" t="s">
        <v>5390</v>
      </c>
      <c r="D5673" s="417">
        <v>10285.189999999999</v>
      </c>
      <c r="E5673" s="417">
        <v>2971.7</v>
      </c>
      <c r="F5673" s="417">
        <v>13256.89</v>
      </c>
    </row>
    <row r="5674" spans="1:6" ht="30">
      <c r="A5674" s="414">
        <v>102750</v>
      </c>
      <c r="B5674" s="415" t="s">
        <v>10607</v>
      </c>
      <c r="C5674" s="416" t="s">
        <v>5390</v>
      </c>
      <c r="D5674" s="417">
        <v>2006.4</v>
      </c>
      <c r="E5674" s="417">
        <v>642.73</v>
      </c>
      <c r="F5674" s="417">
        <v>2649.13</v>
      </c>
    </row>
    <row r="5675" spans="1:6" ht="30">
      <c r="A5675" s="414">
        <v>102751</v>
      </c>
      <c r="B5675" s="415" t="s">
        <v>10608</v>
      </c>
      <c r="C5675" s="416" t="s">
        <v>5390</v>
      </c>
      <c r="D5675" s="417">
        <v>3536.76</v>
      </c>
      <c r="E5675" s="417">
        <v>1068.21</v>
      </c>
      <c r="F5675" s="417">
        <v>4604.97</v>
      </c>
    </row>
    <row r="5676" spans="1:6" ht="30">
      <c r="A5676" s="414">
        <v>102752</v>
      </c>
      <c r="B5676" s="415" t="s">
        <v>10609</v>
      </c>
      <c r="C5676" s="416" t="s">
        <v>5390</v>
      </c>
      <c r="D5676" s="417">
        <v>5693.7999999999993</v>
      </c>
      <c r="E5676" s="417">
        <v>1645.1</v>
      </c>
      <c r="F5676" s="417">
        <v>7338.9</v>
      </c>
    </row>
    <row r="5677" spans="1:6" ht="30">
      <c r="A5677" s="414">
        <v>102753</v>
      </c>
      <c r="B5677" s="415" t="s">
        <v>10610</v>
      </c>
      <c r="C5677" s="416" t="s">
        <v>5390</v>
      </c>
      <c r="D5677" s="417">
        <v>8504.3499999999985</v>
      </c>
      <c r="E5677" s="417">
        <v>2363.13</v>
      </c>
      <c r="F5677" s="417">
        <v>10867.48</v>
      </c>
    </row>
    <row r="5678" spans="1:6" ht="30">
      <c r="A5678" s="414">
        <v>102754</v>
      </c>
      <c r="B5678" s="415" t="s">
        <v>10611</v>
      </c>
      <c r="C5678" s="416" t="s">
        <v>5390</v>
      </c>
      <c r="D5678" s="417">
        <v>16298.07</v>
      </c>
      <c r="E5678" s="417">
        <v>4353.55</v>
      </c>
      <c r="F5678" s="417">
        <v>20651.62</v>
      </c>
    </row>
    <row r="5679" spans="1:6" ht="30">
      <c r="A5679" s="414">
        <v>102761</v>
      </c>
      <c r="B5679" s="415" t="s">
        <v>10618</v>
      </c>
      <c r="C5679" s="416" t="s">
        <v>5390</v>
      </c>
      <c r="D5679" s="417">
        <v>9410.24</v>
      </c>
      <c r="E5679" s="417">
        <v>3230.11</v>
      </c>
      <c r="F5679" s="417">
        <v>12640.35</v>
      </c>
    </row>
    <row r="5680" spans="1:6" ht="30">
      <c r="A5680" s="414">
        <v>102762</v>
      </c>
      <c r="B5680" s="415" t="s">
        <v>10619</v>
      </c>
      <c r="C5680" s="416" t="s">
        <v>5390</v>
      </c>
      <c r="D5680" s="417">
        <v>14841.470000000001</v>
      </c>
      <c r="E5680" s="417">
        <v>4615.96</v>
      </c>
      <c r="F5680" s="417">
        <v>19457.43</v>
      </c>
    </row>
    <row r="5681" spans="1:6" ht="30">
      <c r="A5681" s="414">
        <v>102763</v>
      </c>
      <c r="B5681" s="415" t="s">
        <v>10620</v>
      </c>
      <c r="C5681" s="416" t="s">
        <v>5390</v>
      </c>
      <c r="D5681" s="417">
        <v>20830.36</v>
      </c>
      <c r="E5681" s="417">
        <v>6221.1</v>
      </c>
      <c r="F5681" s="417">
        <v>27051.46</v>
      </c>
    </row>
    <row r="5682" spans="1:6" ht="30">
      <c r="A5682" s="414">
        <v>102764</v>
      </c>
      <c r="B5682" s="415" t="s">
        <v>10621</v>
      </c>
      <c r="C5682" s="416" t="s">
        <v>5390</v>
      </c>
      <c r="D5682" s="417">
        <v>29940.16</v>
      </c>
      <c r="E5682" s="417">
        <v>8123.91</v>
      </c>
      <c r="F5682" s="417">
        <v>38064.07</v>
      </c>
    </row>
    <row r="5683" spans="1:6" ht="30">
      <c r="A5683" s="414">
        <v>102773</v>
      </c>
      <c r="B5683" s="415" t="s">
        <v>10630</v>
      </c>
      <c r="C5683" s="416" t="s">
        <v>5390</v>
      </c>
      <c r="D5683" s="417">
        <v>6555.2400000000007</v>
      </c>
      <c r="E5683" s="417">
        <v>1541.82</v>
      </c>
      <c r="F5683" s="417">
        <v>8097.06</v>
      </c>
    </row>
    <row r="5684" spans="1:6" ht="30">
      <c r="A5684" s="414">
        <v>102774</v>
      </c>
      <c r="B5684" s="415" t="s">
        <v>10631</v>
      </c>
      <c r="C5684" s="416" t="s">
        <v>5390</v>
      </c>
      <c r="D5684" s="417">
        <v>6555.2400000000007</v>
      </c>
      <c r="E5684" s="417">
        <v>1541.82</v>
      </c>
      <c r="F5684" s="417">
        <v>8097.06</v>
      </c>
    </row>
    <row r="5685" spans="1:6" ht="30">
      <c r="A5685" s="414">
        <v>102775</v>
      </c>
      <c r="B5685" s="415" t="s">
        <v>10632</v>
      </c>
      <c r="C5685" s="416" t="s">
        <v>5390</v>
      </c>
      <c r="D5685" s="417">
        <v>9738.4599999999991</v>
      </c>
      <c r="E5685" s="417">
        <v>2318.42</v>
      </c>
      <c r="F5685" s="417">
        <v>12056.88</v>
      </c>
    </row>
    <row r="5686" spans="1:6" ht="30">
      <c r="A5686" s="414">
        <v>102776</v>
      </c>
      <c r="B5686" s="415" t="s">
        <v>10633</v>
      </c>
      <c r="C5686" s="416" t="s">
        <v>5390</v>
      </c>
      <c r="D5686" s="417">
        <v>9738.4599999999991</v>
      </c>
      <c r="E5686" s="417">
        <v>2318.42</v>
      </c>
      <c r="F5686" s="417">
        <v>12056.88</v>
      </c>
    </row>
    <row r="5687" spans="1:6" ht="30">
      <c r="A5687" s="414">
        <v>102777</v>
      </c>
      <c r="B5687" s="415" t="s">
        <v>10634</v>
      </c>
      <c r="C5687" s="416" t="s">
        <v>5390</v>
      </c>
      <c r="D5687" s="417">
        <v>14710.210000000003</v>
      </c>
      <c r="E5687" s="417">
        <v>3519.87</v>
      </c>
      <c r="F5687" s="417">
        <v>18230.080000000002</v>
      </c>
    </row>
    <row r="5688" spans="1:6" ht="30">
      <c r="A5688" s="414">
        <v>102778</v>
      </c>
      <c r="B5688" s="415" t="s">
        <v>10635</v>
      </c>
      <c r="C5688" s="416" t="s">
        <v>5390</v>
      </c>
      <c r="D5688" s="417">
        <v>23282.25</v>
      </c>
      <c r="E5688" s="417">
        <v>3748.54</v>
      </c>
      <c r="F5688" s="417">
        <v>27030.79</v>
      </c>
    </row>
    <row r="5689" spans="1:6" ht="30">
      <c r="A5689" s="414">
        <v>102791</v>
      </c>
      <c r="B5689" s="415" t="s">
        <v>10648</v>
      </c>
      <c r="C5689" s="416" t="s">
        <v>5390</v>
      </c>
      <c r="D5689" s="417">
        <v>24312.46</v>
      </c>
      <c r="E5689" s="417">
        <v>5076.1099999999997</v>
      </c>
      <c r="F5689" s="417">
        <v>29388.57</v>
      </c>
    </row>
    <row r="5690" spans="1:6" ht="30">
      <c r="A5690" s="414">
        <v>102792</v>
      </c>
      <c r="B5690" s="415" t="s">
        <v>10649</v>
      </c>
      <c r="C5690" s="416" t="s">
        <v>5390</v>
      </c>
      <c r="D5690" s="417">
        <v>39981.94</v>
      </c>
      <c r="E5690" s="417">
        <v>7753.82</v>
      </c>
      <c r="F5690" s="417">
        <v>47735.76</v>
      </c>
    </row>
    <row r="5691" spans="1:6" ht="30">
      <c r="A5691" s="414">
        <v>102793</v>
      </c>
      <c r="B5691" s="415" t="s">
        <v>10650</v>
      </c>
      <c r="C5691" s="416" t="s">
        <v>5390</v>
      </c>
      <c r="D5691" s="417">
        <v>54601.75</v>
      </c>
      <c r="E5691" s="417">
        <v>9614.33</v>
      </c>
      <c r="F5691" s="417">
        <v>64216.08</v>
      </c>
    </row>
    <row r="5692" spans="1:6" ht="30">
      <c r="A5692" s="414">
        <v>102794</v>
      </c>
      <c r="B5692" s="415" t="s">
        <v>10651</v>
      </c>
      <c r="C5692" s="416" t="s">
        <v>5390</v>
      </c>
      <c r="D5692" s="417">
        <v>78405.86</v>
      </c>
      <c r="E5692" s="417">
        <v>13450.23</v>
      </c>
      <c r="F5692" s="417">
        <v>91856.09</v>
      </c>
    </row>
    <row r="5693" spans="1:6">
      <c r="A5693" s="409"/>
      <c r="B5693" s="413" t="s">
        <v>11648</v>
      </c>
      <c r="C5693" s="411"/>
      <c r="D5693" s="418"/>
      <c r="E5693" s="418"/>
      <c r="F5693" s="418"/>
    </row>
    <row r="5694" spans="1:6" ht="30">
      <c r="A5694" s="414">
        <v>102743</v>
      </c>
      <c r="B5694" s="415" t="s">
        <v>10600</v>
      </c>
      <c r="C5694" s="416" t="s">
        <v>5390</v>
      </c>
      <c r="D5694" s="417">
        <v>3347.9299999999994</v>
      </c>
      <c r="E5694" s="417">
        <v>1055.3900000000001</v>
      </c>
      <c r="F5694" s="417">
        <v>4403.32</v>
      </c>
    </row>
    <row r="5695" spans="1:6" ht="30">
      <c r="A5695" s="414">
        <v>102744</v>
      </c>
      <c r="B5695" s="415" t="s">
        <v>10601</v>
      </c>
      <c r="C5695" s="416" t="s">
        <v>5390</v>
      </c>
      <c r="D5695" s="417">
        <v>5055.42</v>
      </c>
      <c r="E5695" s="417">
        <v>1541.84</v>
      </c>
      <c r="F5695" s="417">
        <v>6597.26</v>
      </c>
    </row>
    <row r="5696" spans="1:6" ht="30">
      <c r="A5696" s="414">
        <v>102745</v>
      </c>
      <c r="B5696" s="415" t="s">
        <v>10602</v>
      </c>
      <c r="C5696" s="416" t="s">
        <v>5390</v>
      </c>
      <c r="D5696" s="417">
        <v>7157.2800000000007</v>
      </c>
      <c r="E5696" s="417">
        <v>2115.23</v>
      </c>
      <c r="F5696" s="417">
        <v>9272.51</v>
      </c>
    </row>
    <row r="5697" spans="1:6" ht="30">
      <c r="A5697" s="414">
        <v>102746</v>
      </c>
      <c r="B5697" s="415" t="s">
        <v>10603</v>
      </c>
      <c r="C5697" s="416" t="s">
        <v>5390</v>
      </c>
      <c r="D5697" s="417">
        <v>12500.59</v>
      </c>
      <c r="E5697" s="417">
        <v>3571.1</v>
      </c>
      <c r="F5697" s="417">
        <v>16071.69</v>
      </c>
    </row>
    <row r="5698" spans="1:6" ht="30">
      <c r="A5698" s="414">
        <v>102755</v>
      </c>
      <c r="B5698" s="415" t="s">
        <v>10612</v>
      </c>
      <c r="C5698" s="416" t="s">
        <v>5390</v>
      </c>
      <c r="D5698" s="417">
        <v>8002.93</v>
      </c>
      <c r="E5698" s="417">
        <v>2239.59</v>
      </c>
      <c r="F5698" s="417">
        <v>10242.52</v>
      </c>
    </row>
    <row r="5699" spans="1:6" ht="30">
      <c r="A5699" s="414">
        <v>102756</v>
      </c>
      <c r="B5699" s="415" t="s">
        <v>10613</v>
      </c>
      <c r="C5699" s="416" t="s">
        <v>5390</v>
      </c>
      <c r="D5699" s="417">
        <v>11991.82</v>
      </c>
      <c r="E5699" s="417">
        <v>3224.3</v>
      </c>
      <c r="F5699" s="417">
        <v>15216.12</v>
      </c>
    </row>
    <row r="5700" spans="1:6" ht="30">
      <c r="A5700" s="414">
        <v>102757</v>
      </c>
      <c r="B5700" s="415" t="s">
        <v>10614</v>
      </c>
      <c r="C5700" s="416" t="s">
        <v>5390</v>
      </c>
      <c r="D5700" s="417">
        <v>22485.75</v>
      </c>
      <c r="E5700" s="417">
        <v>5809.26</v>
      </c>
      <c r="F5700" s="417">
        <v>28295.01</v>
      </c>
    </row>
    <row r="5701" spans="1:6" ht="30">
      <c r="A5701" s="414">
        <v>102765</v>
      </c>
      <c r="B5701" s="415" t="s">
        <v>10622</v>
      </c>
      <c r="C5701" s="416" t="s">
        <v>5390</v>
      </c>
      <c r="D5701" s="417">
        <v>11694.08</v>
      </c>
      <c r="E5701" s="417">
        <v>3997.25</v>
      </c>
      <c r="F5701" s="417">
        <v>15691.33</v>
      </c>
    </row>
    <row r="5702" spans="1:6" ht="30">
      <c r="A5702" s="414">
        <v>102766</v>
      </c>
      <c r="B5702" s="415" t="s">
        <v>10623</v>
      </c>
      <c r="C5702" s="416" t="s">
        <v>5390</v>
      </c>
      <c r="D5702" s="417">
        <v>17998.439999999999</v>
      </c>
      <c r="E5702" s="417">
        <v>5572.23</v>
      </c>
      <c r="F5702" s="417">
        <v>23570.67</v>
      </c>
    </row>
    <row r="5703" spans="1:6" ht="30">
      <c r="A5703" s="414">
        <v>102767</v>
      </c>
      <c r="B5703" s="415" t="s">
        <v>10624</v>
      </c>
      <c r="C5703" s="416" t="s">
        <v>5390</v>
      </c>
      <c r="D5703" s="417">
        <v>25477.98</v>
      </c>
      <c r="E5703" s="417">
        <v>7533.16</v>
      </c>
      <c r="F5703" s="417">
        <v>33011.14</v>
      </c>
    </row>
    <row r="5704" spans="1:6" ht="30">
      <c r="A5704" s="414">
        <v>102768</v>
      </c>
      <c r="B5704" s="415" t="s">
        <v>10625</v>
      </c>
      <c r="C5704" s="416" t="s">
        <v>5390</v>
      </c>
      <c r="D5704" s="417">
        <v>36308.49</v>
      </c>
      <c r="E5704" s="417">
        <v>9728.9</v>
      </c>
      <c r="F5704" s="417">
        <v>46037.39</v>
      </c>
    </row>
    <row r="5705" spans="1:6" ht="30">
      <c r="A5705" s="414">
        <v>102779</v>
      </c>
      <c r="B5705" s="415" t="s">
        <v>10636</v>
      </c>
      <c r="C5705" s="416" t="s">
        <v>5390</v>
      </c>
      <c r="D5705" s="417">
        <v>6555.2400000000007</v>
      </c>
      <c r="E5705" s="417">
        <v>1541.82</v>
      </c>
      <c r="F5705" s="417">
        <v>8097.06</v>
      </c>
    </row>
    <row r="5706" spans="1:6" ht="30">
      <c r="A5706" s="414">
        <v>102780</v>
      </c>
      <c r="B5706" s="415" t="s">
        <v>10637</v>
      </c>
      <c r="C5706" s="416" t="s">
        <v>5390</v>
      </c>
      <c r="D5706" s="417">
        <v>7547.9699999999993</v>
      </c>
      <c r="E5706" s="417">
        <v>1772.52</v>
      </c>
      <c r="F5706" s="417">
        <v>9320.49</v>
      </c>
    </row>
    <row r="5707" spans="1:6" ht="30">
      <c r="A5707" s="414">
        <v>102781</v>
      </c>
      <c r="B5707" s="415" t="s">
        <v>10638</v>
      </c>
      <c r="C5707" s="416" t="s">
        <v>5390</v>
      </c>
      <c r="D5707" s="417">
        <v>11129.09</v>
      </c>
      <c r="E5707" s="417">
        <v>2646.19</v>
      </c>
      <c r="F5707" s="417">
        <v>13775.28</v>
      </c>
    </row>
    <row r="5708" spans="1:6" ht="30">
      <c r="A5708" s="414">
        <v>102782</v>
      </c>
      <c r="B5708" s="415" t="s">
        <v>10639</v>
      </c>
      <c r="C5708" s="416" t="s">
        <v>5390</v>
      </c>
      <c r="D5708" s="417">
        <v>12598.68</v>
      </c>
      <c r="E5708" s="417">
        <v>2706.25</v>
      </c>
      <c r="F5708" s="417">
        <v>15304.93</v>
      </c>
    </row>
    <row r="5709" spans="1:6" ht="30">
      <c r="A5709" s="414">
        <v>102783</v>
      </c>
      <c r="B5709" s="415" t="s">
        <v>10640</v>
      </c>
      <c r="C5709" s="416" t="s">
        <v>5390</v>
      </c>
      <c r="D5709" s="417">
        <v>16577.699999999997</v>
      </c>
      <c r="E5709" s="417">
        <v>3677.01</v>
      </c>
      <c r="F5709" s="417">
        <v>20254.71</v>
      </c>
    </row>
    <row r="5710" spans="1:6" ht="30">
      <c r="A5710" s="414">
        <v>102784</v>
      </c>
      <c r="B5710" s="415" t="s">
        <v>10641</v>
      </c>
      <c r="C5710" s="416" t="s">
        <v>5390</v>
      </c>
      <c r="D5710" s="417">
        <v>27568.32</v>
      </c>
      <c r="E5710" s="417">
        <v>3862.83</v>
      </c>
      <c r="F5710" s="417">
        <v>31431.15</v>
      </c>
    </row>
    <row r="5711" spans="1:6" ht="30">
      <c r="A5711" s="414">
        <v>102795</v>
      </c>
      <c r="B5711" s="415" t="s">
        <v>10652</v>
      </c>
      <c r="C5711" s="416" t="s">
        <v>5390</v>
      </c>
      <c r="D5711" s="417">
        <v>25974.190000000002</v>
      </c>
      <c r="E5711" s="417">
        <v>5411.15</v>
      </c>
      <c r="F5711" s="417">
        <v>31385.34</v>
      </c>
    </row>
    <row r="5712" spans="1:6" ht="30">
      <c r="A5712" s="414">
        <v>102796</v>
      </c>
      <c r="B5712" s="415" t="s">
        <v>10653</v>
      </c>
      <c r="C5712" s="416" t="s">
        <v>5390</v>
      </c>
      <c r="D5712" s="417">
        <v>42410.619999999995</v>
      </c>
      <c r="E5712" s="417">
        <v>8120.98</v>
      </c>
      <c r="F5712" s="417">
        <v>50531.6</v>
      </c>
    </row>
    <row r="5713" spans="1:6" ht="30">
      <c r="A5713" s="414">
        <v>102797</v>
      </c>
      <c r="B5713" s="415" t="s">
        <v>10654</v>
      </c>
      <c r="C5713" s="416" t="s">
        <v>5390</v>
      </c>
      <c r="D5713" s="417">
        <v>60504.720000000008</v>
      </c>
      <c r="E5713" s="417">
        <v>11141.88</v>
      </c>
      <c r="F5713" s="417">
        <v>71646.600000000006</v>
      </c>
    </row>
    <row r="5714" spans="1:6" ht="30">
      <c r="A5714" s="414">
        <v>102798</v>
      </c>
      <c r="B5714" s="415" t="s">
        <v>10655</v>
      </c>
      <c r="C5714" s="416" t="s">
        <v>5390</v>
      </c>
      <c r="D5714" s="417">
        <v>74182.929999999993</v>
      </c>
      <c r="E5714" s="417">
        <v>13415.63</v>
      </c>
      <c r="F5714" s="417">
        <v>87598.56</v>
      </c>
    </row>
    <row r="5715" spans="1:6">
      <c r="A5715" s="409"/>
      <c r="B5715" s="413" t="s">
        <v>11649</v>
      </c>
      <c r="C5715" s="411"/>
      <c r="D5715" s="418"/>
      <c r="E5715" s="418"/>
      <c r="F5715" s="418"/>
    </row>
    <row r="5716" spans="1:6" ht="30">
      <c r="A5716" s="414">
        <v>102747</v>
      </c>
      <c r="B5716" s="415" t="s">
        <v>10604</v>
      </c>
      <c r="C5716" s="416" t="s">
        <v>5390</v>
      </c>
      <c r="D5716" s="417">
        <v>6295.7999999999993</v>
      </c>
      <c r="E5716" s="417">
        <v>1888.18</v>
      </c>
      <c r="F5716" s="417">
        <v>8183.98</v>
      </c>
    </row>
    <row r="5717" spans="1:6" ht="30">
      <c r="A5717" s="414">
        <v>102748</v>
      </c>
      <c r="B5717" s="415" t="s">
        <v>10605</v>
      </c>
      <c r="C5717" s="416" t="s">
        <v>5390</v>
      </c>
      <c r="D5717" s="417">
        <v>8871.7300000000014</v>
      </c>
      <c r="E5717" s="417">
        <v>2581.31</v>
      </c>
      <c r="F5717" s="417">
        <v>11453.04</v>
      </c>
    </row>
    <row r="5718" spans="1:6" ht="30">
      <c r="A5718" s="414">
        <v>102749</v>
      </c>
      <c r="B5718" s="415" t="s">
        <v>10606</v>
      </c>
      <c r="C5718" s="416" t="s">
        <v>5390</v>
      </c>
      <c r="D5718" s="417">
        <v>15344.030000000002</v>
      </c>
      <c r="E5718" s="417">
        <v>4315.05</v>
      </c>
      <c r="F5718" s="417">
        <v>19659.080000000002</v>
      </c>
    </row>
    <row r="5719" spans="1:6" ht="30">
      <c r="A5719" s="414">
        <v>102758</v>
      </c>
      <c r="B5719" s="415" t="s">
        <v>10615</v>
      </c>
      <c r="C5719" s="416" t="s">
        <v>5390</v>
      </c>
      <c r="D5719" s="417">
        <v>10322.779999999999</v>
      </c>
      <c r="E5719" s="417">
        <v>2838.2</v>
      </c>
      <c r="F5719" s="417">
        <v>13160.98</v>
      </c>
    </row>
    <row r="5720" spans="1:6" ht="30">
      <c r="A5720" s="414">
        <v>102759</v>
      </c>
      <c r="B5720" s="415" t="s">
        <v>10616</v>
      </c>
      <c r="C5720" s="416" t="s">
        <v>5390</v>
      </c>
      <c r="D5720" s="417">
        <v>15495.670000000002</v>
      </c>
      <c r="E5720" s="417">
        <v>4091.66</v>
      </c>
      <c r="F5720" s="417">
        <v>19587.330000000002</v>
      </c>
    </row>
    <row r="5721" spans="1:6" ht="30">
      <c r="A5721" s="414">
        <v>102760</v>
      </c>
      <c r="B5721" s="415" t="s">
        <v>10617</v>
      </c>
      <c r="C5721" s="416" t="s">
        <v>5390</v>
      </c>
      <c r="D5721" s="417">
        <v>28784.420000000002</v>
      </c>
      <c r="E5721" s="417">
        <v>7303.62</v>
      </c>
      <c r="F5721" s="417">
        <v>36088.04</v>
      </c>
    </row>
    <row r="5722" spans="1:6" ht="30">
      <c r="A5722" s="414">
        <v>102769</v>
      </c>
      <c r="B5722" s="415" t="s">
        <v>10626</v>
      </c>
      <c r="C5722" s="416" t="s">
        <v>5390</v>
      </c>
      <c r="D5722" s="417">
        <v>13586.439999999999</v>
      </c>
      <c r="E5722" s="417">
        <v>4517.34</v>
      </c>
      <c r="F5722" s="417">
        <v>18103.78</v>
      </c>
    </row>
    <row r="5723" spans="1:6" ht="30">
      <c r="A5723" s="414">
        <v>102770</v>
      </c>
      <c r="B5723" s="415" t="s">
        <v>10627</v>
      </c>
      <c r="C5723" s="416" t="s">
        <v>5390</v>
      </c>
      <c r="D5723" s="417">
        <v>21207.01</v>
      </c>
      <c r="E5723" s="417">
        <v>6532.2</v>
      </c>
      <c r="F5723" s="417">
        <v>27739.21</v>
      </c>
    </row>
    <row r="5724" spans="1:6" ht="30">
      <c r="A5724" s="414">
        <v>102771</v>
      </c>
      <c r="B5724" s="415" t="s">
        <v>10628</v>
      </c>
      <c r="C5724" s="416" t="s">
        <v>5390</v>
      </c>
      <c r="D5724" s="417">
        <v>30001.069999999996</v>
      </c>
      <c r="E5724" s="417">
        <v>8825.4500000000007</v>
      </c>
      <c r="F5724" s="417">
        <v>38826.519999999997</v>
      </c>
    </row>
    <row r="5725" spans="1:6" ht="30">
      <c r="A5725" s="414">
        <v>102772</v>
      </c>
      <c r="B5725" s="415" t="s">
        <v>10629</v>
      </c>
      <c r="C5725" s="416" t="s">
        <v>5390</v>
      </c>
      <c r="D5725" s="417">
        <v>43170.06</v>
      </c>
      <c r="E5725" s="417">
        <v>11405.46</v>
      </c>
      <c r="F5725" s="417">
        <v>54575.519999999997</v>
      </c>
    </row>
    <row r="5726" spans="1:6" ht="30">
      <c r="A5726" s="414">
        <v>102785</v>
      </c>
      <c r="B5726" s="415" t="s">
        <v>10642</v>
      </c>
      <c r="C5726" s="416" t="s">
        <v>5390</v>
      </c>
      <c r="D5726" s="417">
        <v>7547.9699999999993</v>
      </c>
      <c r="E5726" s="417">
        <v>1772.52</v>
      </c>
      <c r="F5726" s="417">
        <v>9320.49</v>
      </c>
    </row>
    <row r="5727" spans="1:6" ht="30">
      <c r="A5727" s="414">
        <v>102786</v>
      </c>
      <c r="B5727" s="415" t="s">
        <v>10643</v>
      </c>
      <c r="C5727" s="416" t="s">
        <v>5390</v>
      </c>
      <c r="D5727" s="417">
        <v>8619.67</v>
      </c>
      <c r="E5727" s="417">
        <v>1735.49</v>
      </c>
      <c r="F5727" s="417">
        <v>10355.16</v>
      </c>
    </row>
    <row r="5728" spans="1:6" ht="30">
      <c r="A5728" s="414">
        <v>102787</v>
      </c>
      <c r="B5728" s="415" t="s">
        <v>10644</v>
      </c>
      <c r="C5728" s="416" t="s">
        <v>5390</v>
      </c>
      <c r="D5728" s="417">
        <v>12598.68</v>
      </c>
      <c r="E5728" s="417">
        <v>2706.25</v>
      </c>
      <c r="F5728" s="417">
        <v>15304.93</v>
      </c>
    </row>
    <row r="5729" spans="1:6" ht="30">
      <c r="A5729" s="414">
        <v>102788</v>
      </c>
      <c r="B5729" s="415" t="s">
        <v>10645</v>
      </c>
      <c r="C5729" s="416" t="s">
        <v>5390</v>
      </c>
      <c r="D5729" s="417">
        <v>14083.1</v>
      </c>
      <c r="E5729" s="417">
        <v>2716.08</v>
      </c>
      <c r="F5729" s="417">
        <v>16799.18</v>
      </c>
    </row>
    <row r="5730" spans="1:6" ht="30">
      <c r="A5730" s="414">
        <v>102789</v>
      </c>
      <c r="B5730" s="415" t="s">
        <v>10646</v>
      </c>
      <c r="C5730" s="416" t="s">
        <v>5390</v>
      </c>
      <c r="D5730" s="417">
        <v>18534.04</v>
      </c>
      <c r="E5730" s="417">
        <v>3532.94</v>
      </c>
      <c r="F5730" s="417">
        <v>22066.98</v>
      </c>
    </row>
    <row r="5731" spans="1:6" ht="30">
      <c r="A5731" s="414">
        <v>102790</v>
      </c>
      <c r="B5731" s="415" t="s">
        <v>10647</v>
      </c>
      <c r="C5731" s="416" t="s">
        <v>5390</v>
      </c>
      <c r="D5731" s="417">
        <v>31607.569999999996</v>
      </c>
      <c r="E5731" s="417">
        <v>4813.8100000000004</v>
      </c>
      <c r="F5731" s="417">
        <v>36421.379999999997</v>
      </c>
    </row>
    <row r="5732" spans="1:6" ht="30">
      <c r="A5732" s="414">
        <v>102799</v>
      </c>
      <c r="B5732" s="415" t="s">
        <v>10656</v>
      </c>
      <c r="C5732" s="416" t="s">
        <v>5390</v>
      </c>
      <c r="D5732" s="417">
        <v>26504.730000000003</v>
      </c>
      <c r="E5732" s="417">
        <v>5540.58</v>
      </c>
      <c r="F5732" s="417">
        <v>32045.31</v>
      </c>
    </row>
    <row r="5733" spans="1:6" ht="30">
      <c r="A5733" s="414">
        <v>102800</v>
      </c>
      <c r="B5733" s="415" t="s">
        <v>10657</v>
      </c>
      <c r="C5733" s="416" t="s">
        <v>5390</v>
      </c>
      <c r="D5733" s="417">
        <v>46553.66</v>
      </c>
      <c r="E5733" s="417">
        <v>8942.27</v>
      </c>
      <c r="F5733" s="417">
        <v>55495.93</v>
      </c>
    </row>
    <row r="5734" spans="1:6" ht="30">
      <c r="A5734" s="414">
        <v>102801</v>
      </c>
      <c r="B5734" s="415" t="s">
        <v>10658</v>
      </c>
      <c r="C5734" s="416" t="s">
        <v>5390</v>
      </c>
      <c r="D5734" s="417">
        <v>65699.710000000006</v>
      </c>
      <c r="E5734" s="417">
        <v>11993.09</v>
      </c>
      <c r="F5734" s="417">
        <v>77692.800000000003</v>
      </c>
    </row>
    <row r="5735" spans="1:6" ht="30">
      <c r="A5735" s="414">
        <v>102802</v>
      </c>
      <c r="B5735" s="415" t="s">
        <v>10659</v>
      </c>
      <c r="C5735" s="416" t="s">
        <v>5390</v>
      </c>
      <c r="D5735" s="417">
        <v>78868.149999999994</v>
      </c>
      <c r="E5735" s="417">
        <v>14251.47</v>
      </c>
      <c r="F5735" s="417">
        <v>93119.62</v>
      </c>
    </row>
    <row r="5736" spans="1:6">
      <c r="A5736" s="409"/>
      <c r="B5736" s="413" t="s">
        <v>11650</v>
      </c>
      <c r="C5736" s="411"/>
      <c r="D5736" s="418"/>
      <c r="E5736" s="418"/>
      <c r="F5736" s="418"/>
    </row>
    <row r="5737" spans="1:6" ht="45">
      <c r="A5737" s="414">
        <v>99272</v>
      </c>
      <c r="B5737" s="415" t="s">
        <v>11920</v>
      </c>
      <c r="C5737" s="416" t="s">
        <v>5390</v>
      </c>
      <c r="D5737" s="417">
        <v>706</v>
      </c>
      <c r="E5737" s="417">
        <v>438.29</v>
      </c>
      <c r="F5737" s="417">
        <v>1144.29</v>
      </c>
    </row>
    <row r="5738" spans="1:6" ht="45">
      <c r="A5738" s="414">
        <v>99273</v>
      </c>
      <c r="B5738" s="415" t="s">
        <v>11921</v>
      </c>
      <c r="C5738" s="416" t="s">
        <v>5390</v>
      </c>
      <c r="D5738" s="417">
        <v>987.50000000000011</v>
      </c>
      <c r="E5738" s="417">
        <v>643.38</v>
      </c>
      <c r="F5738" s="417">
        <v>1630.88</v>
      </c>
    </row>
    <row r="5739" spans="1:6">
      <c r="A5739" s="409"/>
      <c r="B5739" s="413" t="s">
        <v>11651</v>
      </c>
      <c r="C5739" s="411"/>
      <c r="D5739" s="418"/>
      <c r="E5739" s="418"/>
      <c r="F5739" s="418"/>
    </row>
    <row r="5740" spans="1:6" ht="30">
      <c r="A5740" s="414">
        <v>99318</v>
      </c>
      <c r="B5740" s="415" t="s">
        <v>8322</v>
      </c>
      <c r="C5740" s="416" t="s">
        <v>5421</v>
      </c>
      <c r="D5740" s="417">
        <v>196.53</v>
      </c>
      <c r="E5740" s="417">
        <v>17.46</v>
      </c>
      <c r="F5740" s="417">
        <v>213.99</v>
      </c>
    </row>
    <row r="5741" spans="1:6" ht="30">
      <c r="A5741" s="414">
        <v>99319</v>
      </c>
      <c r="B5741" s="415" t="s">
        <v>8323</v>
      </c>
      <c r="C5741" s="416" t="s">
        <v>5421</v>
      </c>
      <c r="D5741" s="417">
        <v>559.41999999999996</v>
      </c>
      <c r="E5741" s="417">
        <v>408.89</v>
      </c>
      <c r="F5741" s="417">
        <v>968.31</v>
      </c>
    </row>
    <row r="5742" spans="1:6">
      <c r="A5742" s="409"/>
      <c r="B5742" s="413" t="s">
        <v>11652</v>
      </c>
      <c r="C5742" s="411"/>
      <c r="D5742" s="418"/>
      <c r="E5742" s="418"/>
      <c r="F5742" s="418"/>
    </row>
    <row r="5743" spans="1:6" ht="45">
      <c r="A5743" s="414">
        <v>99242</v>
      </c>
      <c r="B5743" s="415" t="s">
        <v>11909</v>
      </c>
      <c r="C5743" s="416" t="s">
        <v>5390</v>
      </c>
      <c r="D5743" s="417">
        <v>1954.75</v>
      </c>
      <c r="E5743" s="417">
        <v>1134.25</v>
      </c>
      <c r="F5743" s="417">
        <v>3089</v>
      </c>
    </row>
    <row r="5744" spans="1:6" ht="45">
      <c r="A5744" s="414">
        <v>99248</v>
      </c>
      <c r="B5744" s="415" t="s">
        <v>11911</v>
      </c>
      <c r="C5744" s="416" t="s">
        <v>5390</v>
      </c>
      <c r="D5744" s="417">
        <v>2546.3500000000004</v>
      </c>
      <c r="E5744" s="417">
        <v>1404.53</v>
      </c>
      <c r="F5744" s="417">
        <v>3950.88</v>
      </c>
    </row>
    <row r="5745" spans="1:6" ht="45">
      <c r="A5745" s="414">
        <v>99280</v>
      </c>
      <c r="B5745" s="415" t="s">
        <v>11925</v>
      </c>
      <c r="C5745" s="416" t="s">
        <v>5390</v>
      </c>
      <c r="D5745" s="417">
        <v>1303.04</v>
      </c>
      <c r="E5745" s="417">
        <v>804.71</v>
      </c>
      <c r="F5745" s="417">
        <v>2107.75</v>
      </c>
    </row>
    <row r="5746" spans="1:6" ht="45">
      <c r="A5746" s="414">
        <v>99292</v>
      </c>
      <c r="B5746" s="415" t="s">
        <v>11931</v>
      </c>
      <c r="C5746" s="416" t="s">
        <v>5390</v>
      </c>
      <c r="D5746" s="417">
        <v>1625.1399999999999</v>
      </c>
      <c r="E5746" s="417">
        <v>974.63</v>
      </c>
      <c r="F5746" s="417">
        <v>2599.77</v>
      </c>
    </row>
    <row r="5747" spans="1:6">
      <c r="A5747" s="409"/>
      <c r="B5747" s="413" t="s">
        <v>11653</v>
      </c>
      <c r="C5747" s="411"/>
      <c r="D5747" s="418"/>
      <c r="E5747" s="418"/>
      <c r="F5747" s="418"/>
    </row>
    <row r="5748" spans="1:6" ht="45">
      <c r="A5748" s="414">
        <v>99244</v>
      </c>
      <c r="B5748" s="415" t="s">
        <v>11910</v>
      </c>
      <c r="C5748" s="416" t="s">
        <v>5390</v>
      </c>
      <c r="D5748" s="417">
        <v>3144.17</v>
      </c>
      <c r="E5748" s="417">
        <v>1733.04</v>
      </c>
      <c r="F5748" s="417">
        <v>4877.21</v>
      </c>
    </row>
    <row r="5749" spans="1:6" ht="45">
      <c r="A5749" s="414">
        <v>99252</v>
      </c>
      <c r="B5749" s="415" t="s">
        <v>11912</v>
      </c>
      <c r="C5749" s="416" t="s">
        <v>5390</v>
      </c>
      <c r="D5749" s="417">
        <v>1604.9299999999998</v>
      </c>
      <c r="E5749" s="417">
        <v>963.02</v>
      </c>
      <c r="F5749" s="417">
        <v>2567.9499999999998</v>
      </c>
    </row>
    <row r="5750" spans="1:6" ht="45">
      <c r="A5750" s="414">
        <v>99256</v>
      </c>
      <c r="B5750" s="415" t="s">
        <v>11913</v>
      </c>
      <c r="C5750" s="416" t="s">
        <v>5390</v>
      </c>
      <c r="D5750" s="417">
        <v>3704.1100000000006</v>
      </c>
      <c r="E5750" s="417">
        <v>2021.53</v>
      </c>
      <c r="F5750" s="417">
        <v>5725.64</v>
      </c>
    </row>
    <row r="5751" spans="1:6" ht="45">
      <c r="A5751" s="414">
        <v>99259</v>
      </c>
      <c r="B5751" s="415" t="s">
        <v>11914</v>
      </c>
      <c r="C5751" s="416" t="s">
        <v>5390</v>
      </c>
      <c r="D5751" s="417">
        <v>2036.61</v>
      </c>
      <c r="E5751" s="417">
        <v>1207.3</v>
      </c>
      <c r="F5751" s="417">
        <v>3243.91</v>
      </c>
    </row>
    <row r="5752" spans="1:6" ht="45">
      <c r="A5752" s="414">
        <v>99265</v>
      </c>
      <c r="B5752" s="415" t="s">
        <v>11915</v>
      </c>
      <c r="C5752" s="416" t="s">
        <v>5390</v>
      </c>
      <c r="D5752" s="417">
        <v>2468.25</v>
      </c>
      <c r="E5752" s="417">
        <v>1451.59</v>
      </c>
      <c r="F5752" s="417">
        <v>3919.84</v>
      </c>
    </row>
    <row r="5753" spans="1:6" ht="45">
      <c r="A5753" s="414">
        <v>99267</v>
      </c>
      <c r="B5753" s="415" t="s">
        <v>11916</v>
      </c>
      <c r="C5753" s="416" t="s">
        <v>5390</v>
      </c>
      <c r="D5753" s="417">
        <v>2899.87</v>
      </c>
      <c r="E5753" s="417">
        <v>1695.92</v>
      </c>
      <c r="F5753" s="417">
        <v>4595.79</v>
      </c>
    </row>
    <row r="5754" spans="1:6" ht="45">
      <c r="A5754" s="414">
        <v>99271</v>
      </c>
      <c r="B5754" s="415" t="s">
        <v>11919</v>
      </c>
      <c r="C5754" s="416" t="s">
        <v>5390</v>
      </c>
      <c r="D5754" s="417">
        <v>4263.9699999999993</v>
      </c>
      <c r="E5754" s="417">
        <v>2309.98</v>
      </c>
      <c r="F5754" s="417">
        <v>6573.95</v>
      </c>
    </row>
    <row r="5755" spans="1:6" ht="45">
      <c r="A5755" s="414">
        <v>99274</v>
      </c>
      <c r="B5755" s="415" t="s">
        <v>11922</v>
      </c>
      <c r="C5755" s="416" t="s">
        <v>5390</v>
      </c>
      <c r="D5755" s="417">
        <v>3368.3999999999996</v>
      </c>
      <c r="E5755" s="417">
        <v>1940.17</v>
      </c>
      <c r="F5755" s="417">
        <v>5308.57</v>
      </c>
    </row>
    <row r="5756" spans="1:6" ht="45">
      <c r="A5756" s="414">
        <v>99279</v>
      </c>
      <c r="B5756" s="415" t="s">
        <v>11924</v>
      </c>
      <c r="C5756" s="416" t="s">
        <v>5390</v>
      </c>
      <c r="D5756" s="417">
        <v>3804.6300000000006</v>
      </c>
      <c r="E5756" s="417">
        <v>2184.4699999999998</v>
      </c>
      <c r="F5756" s="417">
        <v>5989.1</v>
      </c>
    </row>
    <row r="5757" spans="1:6" ht="45">
      <c r="A5757" s="414">
        <v>99284</v>
      </c>
      <c r="B5757" s="415" t="s">
        <v>11926</v>
      </c>
      <c r="C5757" s="416" t="s">
        <v>5390</v>
      </c>
      <c r="D5757" s="417">
        <v>4823.96</v>
      </c>
      <c r="E5757" s="417">
        <v>2598.46</v>
      </c>
      <c r="F5757" s="417">
        <v>7422.42</v>
      </c>
    </row>
    <row r="5758" spans="1:6" ht="45">
      <c r="A5758" s="414">
        <v>99286</v>
      </c>
      <c r="B5758" s="415" t="s">
        <v>11928</v>
      </c>
      <c r="C5758" s="416" t="s">
        <v>5390</v>
      </c>
      <c r="D5758" s="417">
        <v>4241.01</v>
      </c>
      <c r="E5758" s="417">
        <v>2428.7800000000002</v>
      </c>
      <c r="F5758" s="417">
        <v>6669.79</v>
      </c>
    </row>
    <row r="5759" spans="1:6" ht="45">
      <c r="A5759" s="414">
        <v>99287</v>
      </c>
      <c r="B5759" s="415" t="s">
        <v>11929</v>
      </c>
      <c r="C5759" s="416" t="s">
        <v>5390</v>
      </c>
      <c r="D5759" s="417">
        <v>6222.81</v>
      </c>
      <c r="E5759" s="417">
        <v>3086.88</v>
      </c>
      <c r="F5759" s="417">
        <v>9309.69</v>
      </c>
    </row>
    <row r="5760" spans="1:6" ht="45">
      <c r="A5760" s="414">
        <v>99290</v>
      </c>
      <c r="B5760" s="415" t="s">
        <v>11930</v>
      </c>
      <c r="C5760" s="416" t="s">
        <v>5390</v>
      </c>
      <c r="D5760" s="417">
        <v>2555.09</v>
      </c>
      <c r="E5760" s="417">
        <v>1444.6</v>
      </c>
      <c r="F5760" s="417">
        <v>3999.69</v>
      </c>
    </row>
    <row r="5761" spans="1:6" ht="45">
      <c r="A5761" s="414">
        <v>99294</v>
      </c>
      <c r="B5761" s="415" t="s">
        <v>11932</v>
      </c>
      <c r="C5761" s="416" t="s">
        <v>5390</v>
      </c>
      <c r="D5761" s="417">
        <v>5383.8100000000013</v>
      </c>
      <c r="E5761" s="417">
        <v>2886.97</v>
      </c>
      <c r="F5761" s="417">
        <v>8270.7800000000007</v>
      </c>
    </row>
    <row r="5762" spans="1:6" ht="45">
      <c r="A5762" s="414">
        <v>99298</v>
      </c>
      <c r="B5762" s="415" t="s">
        <v>11933</v>
      </c>
      <c r="C5762" s="416" t="s">
        <v>5390</v>
      </c>
      <c r="D5762" s="417">
        <v>7055.56</v>
      </c>
      <c r="E5762" s="417">
        <v>3464.21</v>
      </c>
      <c r="F5762" s="417">
        <v>10519.77</v>
      </c>
    </row>
    <row r="5763" spans="1:6" ht="45">
      <c r="A5763" s="414">
        <v>99300</v>
      </c>
      <c r="B5763" s="415" t="s">
        <v>11934</v>
      </c>
      <c r="C5763" s="416" t="s">
        <v>5390</v>
      </c>
      <c r="D5763" s="417">
        <v>7888.24</v>
      </c>
      <c r="E5763" s="417">
        <v>3841.56</v>
      </c>
      <c r="F5763" s="417">
        <v>11729.8</v>
      </c>
    </row>
    <row r="5764" spans="1:6" ht="45">
      <c r="A5764" s="414">
        <v>99301</v>
      </c>
      <c r="B5764" s="415" t="s">
        <v>11935</v>
      </c>
      <c r="C5764" s="416" t="s">
        <v>5390</v>
      </c>
      <c r="D5764" s="417">
        <v>3805.41</v>
      </c>
      <c r="E5764" s="417">
        <v>2069.6999999999998</v>
      </c>
      <c r="F5764" s="417">
        <v>5875.11</v>
      </c>
    </row>
    <row r="5765" spans="1:6" ht="45">
      <c r="A5765" s="414">
        <v>99303</v>
      </c>
      <c r="B5765" s="415" t="s">
        <v>11936</v>
      </c>
      <c r="C5765" s="416" t="s">
        <v>5390</v>
      </c>
      <c r="D5765" s="417">
        <v>7222.2900000000009</v>
      </c>
      <c r="E5765" s="417">
        <v>3509.06</v>
      </c>
      <c r="F5765" s="417">
        <v>10731.35</v>
      </c>
    </row>
    <row r="5766" spans="1:6" ht="45">
      <c r="A5766" s="414">
        <v>99305</v>
      </c>
      <c r="B5766" s="415" t="s">
        <v>11937</v>
      </c>
      <c r="C5766" s="416" t="s">
        <v>5390</v>
      </c>
      <c r="D5766" s="417">
        <v>8187.4000000000015</v>
      </c>
      <c r="E5766" s="417">
        <v>3930.64</v>
      </c>
      <c r="F5766" s="417">
        <v>12118.04</v>
      </c>
    </row>
    <row r="5767" spans="1:6" ht="45">
      <c r="A5767" s="414">
        <v>99308</v>
      </c>
      <c r="B5767" s="415" t="s">
        <v>11938</v>
      </c>
      <c r="C5767" s="416" t="s">
        <v>5390</v>
      </c>
      <c r="D5767" s="417">
        <v>9152.43</v>
      </c>
      <c r="E5767" s="417">
        <v>4352.34</v>
      </c>
      <c r="F5767" s="417">
        <v>13504.77</v>
      </c>
    </row>
    <row r="5768" spans="1:6" ht="45">
      <c r="A5768" s="414">
        <v>99310</v>
      </c>
      <c r="B5768" s="415" t="s">
        <v>11939</v>
      </c>
      <c r="C5768" s="416" t="s">
        <v>5390</v>
      </c>
      <c r="D5768" s="417">
        <v>9319.2400000000016</v>
      </c>
      <c r="E5768" s="417">
        <v>4397.1899999999996</v>
      </c>
      <c r="F5768" s="417">
        <v>13716.43</v>
      </c>
    </row>
    <row r="5769" spans="1:6" ht="45">
      <c r="A5769" s="414">
        <v>99312</v>
      </c>
      <c r="B5769" s="415" t="s">
        <v>11940</v>
      </c>
      <c r="C5769" s="416" t="s">
        <v>5390</v>
      </c>
      <c r="D5769" s="417">
        <v>4476.8600000000006</v>
      </c>
      <c r="E5769" s="417">
        <v>2402.06</v>
      </c>
      <c r="F5769" s="417">
        <v>6878.92</v>
      </c>
    </row>
    <row r="5770" spans="1:6" ht="45">
      <c r="A5770" s="414">
        <v>99313</v>
      </c>
      <c r="B5770" s="415" t="s">
        <v>11941</v>
      </c>
      <c r="C5770" s="416" t="s">
        <v>5390</v>
      </c>
      <c r="D5770" s="417">
        <v>10416.66</v>
      </c>
      <c r="E5770" s="417">
        <v>4862.99</v>
      </c>
      <c r="F5770" s="417">
        <v>15279.65</v>
      </c>
    </row>
    <row r="5771" spans="1:6" ht="45">
      <c r="A5771" s="414">
        <v>99315</v>
      </c>
      <c r="B5771" s="415" t="s">
        <v>11942</v>
      </c>
      <c r="C5771" s="416" t="s">
        <v>5390</v>
      </c>
      <c r="D5771" s="417">
        <v>11680.830000000002</v>
      </c>
      <c r="E5771" s="417">
        <v>5373.78</v>
      </c>
      <c r="F5771" s="417">
        <v>17054.61</v>
      </c>
    </row>
    <row r="5772" spans="1:6" ht="45">
      <c r="A5772" s="414">
        <v>99320</v>
      </c>
      <c r="B5772" s="415" t="s">
        <v>11943</v>
      </c>
      <c r="C5772" s="416" t="s">
        <v>5390</v>
      </c>
      <c r="D5772" s="417">
        <v>5212.67</v>
      </c>
      <c r="E5772" s="417">
        <v>2734.62</v>
      </c>
      <c r="F5772" s="417">
        <v>7947.29</v>
      </c>
    </row>
    <row r="5773" spans="1:6" ht="45">
      <c r="A5773" s="414">
        <v>99322</v>
      </c>
      <c r="B5773" s="415" t="s">
        <v>11944</v>
      </c>
      <c r="C5773" s="416" t="s">
        <v>5390</v>
      </c>
      <c r="D5773" s="417">
        <v>5892.18</v>
      </c>
      <c r="E5773" s="417">
        <v>3067.09</v>
      </c>
      <c r="F5773" s="417">
        <v>8959.27</v>
      </c>
    </row>
    <row r="5774" spans="1:6" ht="45">
      <c r="A5774" s="414">
        <v>99324</v>
      </c>
      <c r="B5774" s="415" t="s">
        <v>11945</v>
      </c>
      <c r="C5774" s="416" t="s">
        <v>5390</v>
      </c>
      <c r="D5774" s="417">
        <v>6571.73</v>
      </c>
      <c r="E5774" s="417">
        <v>3399.57</v>
      </c>
      <c r="F5774" s="417">
        <v>9971.2999999999993</v>
      </c>
    </row>
    <row r="5775" spans="1:6" ht="45">
      <c r="A5775" s="414">
        <v>99326</v>
      </c>
      <c r="B5775" s="415" t="s">
        <v>11946</v>
      </c>
      <c r="C5775" s="416" t="s">
        <v>5390</v>
      </c>
      <c r="D5775" s="417">
        <v>5390.15</v>
      </c>
      <c r="E5775" s="417">
        <v>2709.51</v>
      </c>
      <c r="F5775" s="417">
        <v>8099.66</v>
      </c>
    </row>
    <row r="5776" spans="1:6">
      <c r="A5776" s="409"/>
      <c r="B5776" s="413" t="s">
        <v>11654</v>
      </c>
      <c r="C5776" s="411"/>
      <c r="D5776" s="418"/>
      <c r="E5776" s="418"/>
      <c r="F5776" s="418"/>
    </row>
    <row r="5777" spans="1:6" ht="30">
      <c r="A5777" s="414">
        <v>99240</v>
      </c>
      <c r="B5777" s="415" t="s">
        <v>8324</v>
      </c>
      <c r="C5777" s="416" t="s">
        <v>5421</v>
      </c>
      <c r="D5777" s="417">
        <v>473.36</v>
      </c>
      <c r="E5777" s="417">
        <v>39.89</v>
      </c>
      <c r="F5777" s="417">
        <v>513.25</v>
      </c>
    </row>
    <row r="5778" spans="1:6" ht="30">
      <c r="A5778" s="414">
        <v>99243</v>
      </c>
      <c r="B5778" s="415" t="s">
        <v>8325</v>
      </c>
      <c r="C5778" s="416" t="s">
        <v>5421</v>
      </c>
      <c r="D5778" s="417">
        <v>983.68</v>
      </c>
      <c r="E5778" s="417">
        <v>754.37</v>
      </c>
      <c r="F5778" s="417">
        <v>1738.05</v>
      </c>
    </row>
    <row r="5779" spans="1:6" ht="30">
      <c r="A5779" s="414">
        <v>99246</v>
      </c>
      <c r="B5779" s="415" t="s">
        <v>8326</v>
      </c>
      <c r="C5779" s="416" t="s">
        <v>5421</v>
      </c>
      <c r="D5779" s="417">
        <v>649.74</v>
      </c>
      <c r="E5779" s="417">
        <v>50.85</v>
      </c>
      <c r="F5779" s="417">
        <v>700.59</v>
      </c>
    </row>
    <row r="5780" spans="1:6" ht="30">
      <c r="A5780" s="414">
        <v>99249</v>
      </c>
      <c r="B5780" s="415" t="s">
        <v>8327</v>
      </c>
      <c r="C5780" s="416" t="s">
        <v>5421</v>
      </c>
      <c r="D5780" s="417">
        <v>1199.0099999999998</v>
      </c>
      <c r="E5780" s="417">
        <v>928.88</v>
      </c>
      <c r="F5780" s="417">
        <v>2127.89</v>
      </c>
    </row>
    <row r="5781" spans="1:6" ht="30">
      <c r="A5781" s="414">
        <v>99278</v>
      </c>
      <c r="B5781" s="415" t="s">
        <v>8328</v>
      </c>
      <c r="C5781" s="416" t="s">
        <v>5421</v>
      </c>
      <c r="D5781" s="417">
        <v>268.38</v>
      </c>
      <c r="E5781" s="417">
        <v>28.47</v>
      </c>
      <c r="F5781" s="417">
        <v>296.85000000000002</v>
      </c>
    </row>
    <row r="5782" spans="1:6" ht="30">
      <c r="A5782" s="414">
        <v>99283</v>
      </c>
      <c r="B5782" s="415" t="s">
        <v>8329</v>
      </c>
      <c r="C5782" s="416" t="s">
        <v>5421</v>
      </c>
      <c r="D5782" s="417">
        <v>696.72000000000014</v>
      </c>
      <c r="E5782" s="417">
        <v>521.66</v>
      </c>
      <c r="F5782" s="417">
        <v>1218.3800000000001</v>
      </c>
    </row>
    <row r="5783" spans="1:6" ht="30">
      <c r="A5783" s="414">
        <v>99288</v>
      </c>
      <c r="B5783" s="415" t="s">
        <v>8330</v>
      </c>
      <c r="C5783" s="416" t="s">
        <v>5421</v>
      </c>
      <c r="D5783" s="417">
        <v>354.90999999999997</v>
      </c>
      <c r="E5783" s="417">
        <v>33.92</v>
      </c>
      <c r="F5783" s="417">
        <v>388.83</v>
      </c>
    </row>
    <row r="5784" spans="1:6" ht="30">
      <c r="A5784" s="414">
        <v>99293</v>
      </c>
      <c r="B5784" s="415" t="s">
        <v>8331</v>
      </c>
      <c r="C5784" s="416" t="s">
        <v>5421</v>
      </c>
      <c r="D5784" s="417">
        <v>840.21</v>
      </c>
      <c r="E5784" s="417">
        <v>638.04</v>
      </c>
      <c r="F5784" s="417">
        <v>1478.25</v>
      </c>
    </row>
    <row r="5785" spans="1:6">
      <c r="A5785" s="409"/>
      <c r="B5785" s="413" t="s">
        <v>11655</v>
      </c>
      <c r="C5785" s="411"/>
      <c r="D5785" s="418"/>
      <c r="E5785" s="418"/>
      <c r="F5785" s="418"/>
    </row>
    <row r="5786" spans="1:6" ht="30">
      <c r="A5786" s="414">
        <v>99241</v>
      </c>
      <c r="B5786" s="415" t="s">
        <v>8332</v>
      </c>
      <c r="C5786" s="416" t="s">
        <v>5421</v>
      </c>
      <c r="D5786" s="417">
        <v>996.76999999999987</v>
      </c>
      <c r="E5786" s="417">
        <v>800.57</v>
      </c>
      <c r="F5786" s="417">
        <v>1797.34</v>
      </c>
    </row>
    <row r="5787" spans="1:6" ht="30">
      <c r="A5787" s="414">
        <v>99247</v>
      </c>
      <c r="B5787" s="415" t="s">
        <v>8333</v>
      </c>
      <c r="C5787" s="416" t="s">
        <v>5421</v>
      </c>
      <c r="D5787" s="417">
        <v>1135.1199999999999</v>
      </c>
      <c r="E5787" s="417">
        <v>914.19</v>
      </c>
      <c r="F5787" s="417">
        <v>2049.31</v>
      </c>
    </row>
    <row r="5788" spans="1:6" ht="30">
      <c r="A5788" s="414">
        <v>99254</v>
      </c>
      <c r="B5788" s="415" t="s">
        <v>8334</v>
      </c>
      <c r="C5788" s="416" t="s">
        <v>5421</v>
      </c>
      <c r="D5788" s="417">
        <v>720</v>
      </c>
      <c r="E5788" s="417">
        <v>573.28</v>
      </c>
      <c r="F5788" s="417">
        <v>1293.28</v>
      </c>
    </row>
    <row r="5789" spans="1:6" ht="30">
      <c r="A5789" s="414">
        <v>99261</v>
      </c>
      <c r="B5789" s="415" t="s">
        <v>8335</v>
      </c>
      <c r="C5789" s="416" t="s">
        <v>5421</v>
      </c>
      <c r="D5789" s="417">
        <v>858.34</v>
      </c>
      <c r="E5789" s="417">
        <v>686.93</v>
      </c>
      <c r="F5789" s="417">
        <v>1545.27</v>
      </c>
    </row>
    <row r="5790" spans="1:6" ht="30">
      <c r="A5790" s="414">
        <v>99263</v>
      </c>
      <c r="B5790" s="415" t="s">
        <v>8336</v>
      </c>
      <c r="C5790" s="416" t="s">
        <v>5421</v>
      </c>
      <c r="D5790" s="417">
        <v>1273.52</v>
      </c>
      <c r="E5790" s="417">
        <v>1027.8499999999999</v>
      </c>
      <c r="F5790" s="417">
        <v>2301.37</v>
      </c>
    </row>
    <row r="5791" spans="1:6" ht="30">
      <c r="A5791" s="414">
        <v>99266</v>
      </c>
      <c r="B5791" s="415" t="s">
        <v>8337</v>
      </c>
      <c r="C5791" s="416" t="s">
        <v>5421</v>
      </c>
      <c r="D5791" s="417">
        <v>996.76999999999987</v>
      </c>
      <c r="E5791" s="417">
        <v>800.57</v>
      </c>
      <c r="F5791" s="417">
        <v>1797.34</v>
      </c>
    </row>
    <row r="5792" spans="1:6" ht="30">
      <c r="A5792" s="414">
        <v>99269</v>
      </c>
      <c r="B5792" s="415" t="s">
        <v>8338</v>
      </c>
      <c r="C5792" s="416" t="s">
        <v>5421</v>
      </c>
      <c r="D5792" s="417">
        <v>1135.1199999999999</v>
      </c>
      <c r="E5792" s="417">
        <v>914.19</v>
      </c>
      <c r="F5792" s="417">
        <v>2049.31</v>
      </c>
    </row>
    <row r="5793" spans="1:6" ht="30">
      <c r="A5793" s="414">
        <v>99276</v>
      </c>
      <c r="B5793" s="415" t="s">
        <v>8339</v>
      </c>
      <c r="C5793" s="416" t="s">
        <v>5421</v>
      </c>
      <c r="D5793" s="417">
        <v>1411.9299999999998</v>
      </c>
      <c r="E5793" s="417">
        <v>1141.5</v>
      </c>
      <c r="F5793" s="417">
        <v>2553.4299999999998</v>
      </c>
    </row>
    <row r="5794" spans="1:6" ht="30">
      <c r="A5794" s="414">
        <v>99277</v>
      </c>
      <c r="B5794" s="415" t="s">
        <v>8340</v>
      </c>
      <c r="C5794" s="416" t="s">
        <v>5421</v>
      </c>
      <c r="D5794" s="417">
        <v>1273.52</v>
      </c>
      <c r="E5794" s="417">
        <v>1027.8499999999999</v>
      </c>
      <c r="F5794" s="417">
        <v>2301.37</v>
      </c>
    </row>
    <row r="5795" spans="1:6" ht="30">
      <c r="A5795" s="414">
        <v>99281</v>
      </c>
      <c r="B5795" s="415" t="s">
        <v>8341</v>
      </c>
      <c r="C5795" s="416" t="s">
        <v>5421</v>
      </c>
      <c r="D5795" s="417">
        <v>1411.9299999999998</v>
      </c>
      <c r="E5795" s="417">
        <v>1141.5</v>
      </c>
      <c r="F5795" s="417">
        <v>2553.4299999999998</v>
      </c>
    </row>
    <row r="5796" spans="1:6" ht="30">
      <c r="A5796" s="414">
        <v>99282</v>
      </c>
      <c r="B5796" s="415" t="s">
        <v>8342</v>
      </c>
      <c r="C5796" s="416" t="s">
        <v>5421</v>
      </c>
      <c r="D5796" s="417">
        <v>1565.2</v>
      </c>
      <c r="E5796" s="417">
        <v>1265.78</v>
      </c>
      <c r="F5796" s="417">
        <v>2830.98</v>
      </c>
    </row>
    <row r="5797" spans="1:6" ht="30">
      <c r="A5797" s="414">
        <v>99289</v>
      </c>
      <c r="B5797" s="415" t="s">
        <v>8343</v>
      </c>
      <c r="C5797" s="416" t="s">
        <v>5421</v>
      </c>
      <c r="D5797" s="417">
        <v>1550.27</v>
      </c>
      <c r="E5797" s="417">
        <v>1255.17</v>
      </c>
      <c r="F5797" s="417">
        <v>2805.44</v>
      </c>
    </row>
    <row r="5798" spans="1:6" ht="30">
      <c r="A5798" s="414">
        <v>99291</v>
      </c>
      <c r="B5798" s="415" t="s">
        <v>8344</v>
      </c>
      <c r="C5798" s="416" t="s">
        <v>5421</v>
      </c>
      <c r="D5798" s="417">
        <v>1550.27</v>
      </c>
      <c r="E5798" s="417">
        <v>1255.17</v>
      </c>
      <c r="F5798" s="417">
        <v>2805.44</v>
      </c>
    </row>
    <row r="5799" spans="1:6" ht="30">
      <c r="A5799" s="414">
        <v>99296</v>
      </c>
      <c r="B5799" s="415" t="s">
        <v>8345</v>
      </c>
      <c r="C5799" s="416" t="s">
        <v>5421</v>
      </c>
      <c r="D5799" s="417">
        <v>1703.5599999999997</v>
      </c>
      <c r="E5799" s="417">
        <v>1379.41</v>
      </c>
      <c r="F5799" s="417">
        <v>3082.97</v>
      </c>
    </row>
    <row r="5800" spans="1:6" ht="30">
      <c r="A5800" s="414">
        <v>99297</v>
      </c>
      <c r="B5800" s="415" t="s">
        <v>8346</v>
      </c>
      <c r="C5800" s="416" t="s">
        <v>5421</v>
      </c>
      <c r="D5800" s="417">
        <v>1700.9800000000002</v>
      </c>
      <c r="E5800" s="417">
        <v>1377.57</v>
      </c>
      <c r="F5800" s="417">
        <v>3078.55</v>
      </c>
    </row>
    <row r="5801" spans="1:6" ht="30">
      <c r="A5801" s="414">
        <v>99299</v>
      </c>
      <c r="B5801" s="415" t="s">
        <v>8347</v>
      </c>
      <c r="C5801" s="416" t="s">
        <v>5421</v>
      </c>
      <c r="D5801" s="417">
        <v>1841.8799999999999</v>
      </c>
      <c r="E5801" s="417">
        <v>1493.05</v>
      </c>
      <c r="F5801" s="417">
        <v>3334.93</v>
      </c>
    </row>
    <row r="5802" spans="1:6" ht="30">
      <c r="A5802" s="414">
        <v>99302</v>
      </c>
      <c r="B5802" s="415" t="s">
        <v>8348</v>
      </c>
      <c r="C5802" s="416" t="s">
        <v>5421</v>
      </c>
      <c r="D5802" s="417">
        <v>1982.8200000000002</v>
      </c>
      <c r="E5802" s="417">
        <v>1608.5</v>
      </c>
      <c r="F5802" s="417">
        <v>3591.32</v>
      </c>
    </row>
    <row r="5803" spans="1:6" ht="30">
      <c r="A5803" s="414">
        <v>99304</v>
      </c>
      <c r="B5803" s="415" t="s">
        <v>8349</v>
      </c>
      <c r="C5803" s="416" t="s">
        <v>5421</v>
      </c>
      <c r="D5803" s="417">
        <v>1844.46</v>
      </c>
      <c r="E5803" s="417">
        <v>1494.87</v>
      </c>
      <c r="F5803" s="417">
        <v>3339.33</v>
      </c>
    </row>
    <row r="5804" spans="1:6" ht="30">
      <c r="A5804" s="414">
        <v>99306</v>
      </c>
      <c r="B5804" s="415" t="s">
        <v>8350</v>
      </c>
      <c r="C5804" s="416" t="s">
        <v>5421</v>
      </c>
      <c r="D5804" s="417">
        <v>1982.8200000000002</v>
      </c>
      <c r="E5804" s="417">
        <v>1608.5</v>
      </c>
      <c r="F5804" s="417">
        <v>3591.32</v>
      </c>
    </row>
    <row r="5805" spans="1:6" ht="30">
      <c r="A5805" s="414">
        <v>99307</v>
      </c>
      <c r="B5805" s="415" t="s">
        <v>8351</v>
      </c>
      <c r="C5805" s="416" t="s">
        <v>5421</v>
      </c>
      <c r="D5805" s="417">
        <v>1285.8799999999999</v>
      </c>
      <c r="E5805" s="417">
        <v>1036.6400000000001</v>
      </c>
      <c r="F5805" s="417">
        <v>2322.52</v>
      </c>
    </row>
    <row r="5806" spans="1:6" ht="30">
      <c r="A5806" s="414">
        <v>99309</v>
      </c>
      <c r="B5806" s="415" t="s">
        <v>8352</v>
      </c>
      <c r="C5806" s="416" t="s">
        <v>5421</v>
      </c>
      <c r="D5806" s="417">
        <v>2123.8100000000004</v>
      </c>
      <c r="E5806" s="417">
        <v>1723.97</v>
      </c>
      <c r="F5806" s="417">
        <v>3847.78</v>
      </c>
    </row>
    <row r="5807" spans="1:6" ht="30">
      <c r="A5807" s="414">
        <v>99311</v>
      </c>
      <c r="B5807" s="415" t="s">
        <v>8353</v>
      </c>
      <c r="C5807" s="416" t="s">
        <v>5421</v>
      </c>
      <c r="D5807" s="417">
        <v>2123.8100000000004</v>
      </c>
      <c r="E5807" s="417">
        <v>1723.97</v>
      </c>
      <c r="F5807" s="417">
        <v>3847.78</v>
      </c>
    </row>
    <row r="5808" spans="1:6" ht="30">
      <c r="A5808" s="414">
        <v>99314</v>
      </c>
      <c r="B5808" s="415" t="s">
        <v>8354</v>
      </c>
      <c r="C5808" s="416" t="s">
        <v>5421</v>
      </c>
      <c r="D5808" s="417">
        <v>2264.73</v>
      </c>
      <c r="E5808" s="417">
        <v>1839.44</v>
      </c>
      <c r="F5808" s="417">
        <v>4104.17</v>
      </c>
    </row>
    <row r="5809" spans="1:6" ht="30">
      <c r="A5809" s="414">
        <v>99317</v>
      </c>
      <c r="B5809" s="415" t="s">
        <v>8355</v>
      </c>
      <c r="C5809" s="416" t="s">
        <v>5421</v>
      </c>
      <c r="D5809" s="417">
        <v>1424.23</v>
      </c>
      <c r="E5809" s="417">
        <v>1150.29</v>
      </c>
      <c r="F5809" s="417">
        <v>2574.52</v>
      </c>
    </row>
    <row r="5810" spans="1:6" ht="30">
      <c r="A5810" s="414">
        <v>99321</v>
      </c>
      <c r="B5810" s="415" t="s">
        <v>8356</v>
      </c>
      <c r="C5810" s="416" t="s">
        <v>5421</v>
      </c>
      <c r="D5810" s="417">
        <v>1562.62</v>
      </c>
      <c r="E5810" s="417">
        <v>1263.96</v>
      </c>
      <c r="F5810" s="417">
        <v>2826.58</v>
      </c>
    </row>
    <row r="5811" spans="1:6" ht="30">
      <c r="A5811" s="414">
        <v>99323</v>
      </c>
      <c r="B5811" s="415" t="s">
        <v>8357</v>
      </c>
      <c r="C5811" s="416" t="s">
        <v>5421</v>
      </c>
      <c r="D5811" s="417">
        <v>1700.9800000000002</v>
      </c>
      <c r="E5811" s="417">
        <v>1377.57</v>
      </c>
      <c r="F5811" s="417">
        <v>3078.55</v>
      </c>
    </row>
    <row r="5812" spans="1:6" ht="30">
      <c r="A5812" s="414">
        <v>99325</v>
      </c>
      <c r="B5812" s="415" t="s">
        <v>8358</v>
      </c>
      <c r="C5812" s="416" t="s">
        <v>5421</v>
      </c>
      <c r="D5812" s="417">
        <v>1841.8799999999999</v>
      </c>
      <c r="E5812" s="417">
        <v>1493.05</v>
      </c>
      <c r="F5812" s="417">
        <v>3334.93</v>
      </c>
    </row>
    <row r="5813" spans="1:6" ht="30">
      <c r="A5813" s="414">
        <v>99327</v>
      </c>
      <c r="B5813" s="415" t="s">
        <v>8359</v>
      </c>
      <c r="C5813" s="416" t="s">
        <v>5421</v>
      </c>
      <c r="D5813" s="417">
        <v>2380.5200000000004</v>
      </c>
      <c r="E5813" s="417">
        <v>1936.99</v>
      </c>
      <c r="F5813" s="417">
        <v>4317.51</v>
      </c>
    </row>
    <row r="5814" spans="1:6">
      <c r="A5814" s="409"/>
      <c r="B5814" s="413" t="s">
        <v>8360</v>
      </c>
      <c r="C5814" s="411"/>
      <c r="D5814" s="418"/>
      <c r="E5814" s="418"/>
      <c r="F5814" s="418"/>
    </row>
    <row r="5815" spans="1:6" ht="15.75">
      <c r="A5815" s="409"/>
      <c r="B5815" s="410" t="s">
        <v>8361</v>
      </c>
      <c r="C5815" s="411"/>
      <c r="D5815" s="418"/>
      <c r="E5815" s="418"/>
      <c r="F5815" s="418"/>
    </row>
    <row r="5816" spans="1:6">
      <c r="A5816" s="409"/>
      <c r="B5816" s="413" t="s">
        <v>8362</v>
      </c>
      <c r="C5816" s="411"/>
      <c r="D5816" s="418"/>
      <c r="E5816" s="418"/>
      <c r="F5816" s="418"/>
    </row>
    <row r="5817" spans="1:6">
      <c r="A5817" s="409"/>
      <c r="B5817" s="413" t="s">
        <v>8363</v>
      </c>
      <c r="C5817" s="411"/>
      <c r="D5817" s="418"/>
      <c r="E5817" s="418"/>
      <c r="F5817" s="418"/>
    </row>
    <row r="5818" spans="1:6" ht="30">
      <c r="A5818" s="414">
        <v>98560</v>
      </c>
      <c r="B5818" s="415" t="s">
        <v>8364</v>
      </c>
      <c r="C5818" s="416" t="s">
        <v>98</v>
      </c>
      <c r="D5818" s="417">
        <v>24.529999999999998</v>
      </c>
      <c r="E5818" s="417">
        <v>29.51</v>
      </c>
      <c r="F5818" s="417">
        <v>54.04</v>
      </c>
    </row>
    <row r="5819" spans="1:6" ht="30">
      <c r="A5819" s="414">
        <v>98561</v>
      </c>
      <c r="B5819" s="415" t="s">
        <v>8365</v>
      </c>
      <c r="C5819" s="416" t="s">
        <v>98</v>
      </c>
      <c r="D5819" s="417">
        <v>20.75</v>
      </c>
      <c r="E5819" s="417">
        <v>26.82</v>
      </c>
      <c r="F5819" s="417">
        <v>47.57</v>
      </c>
    </row>
    <row r="5820" spans="1:6" ht="30">
      <c r="A5820" s="414">
        <v>98562</v>
      </c>
      <c r="B5820" s="415" t="s">
        <v>8366</v>
      </c>
      <c r="C5820" s="416" t="s">
        <v>98</v>
      </c>
      <c r="D5820" s="417">
        <v>24.06</v>
      </c>
      <c r="E5820" s="417">
        <v>22.59</v>
      </c>
      <c r="F5820" s="417">
        <v>46.65</v>
      </c>
    </row>
    <row r="5821" spans="1:6">
      <c r="A5821" s="409"/>
      <c r="B5821" s="413" t="s">
        <v>11656</v>
      </c>
      <c r="C5821" s="411"/>
      <c r="D5821" s="418"/>
      <c r="E5821" s="418"/>
      <c r="F5821" s="418"/>
    </row>
    <row r="5822" spans="1:6" ht="30">
      <c r="A5822" s="414">
        <v>98555</v>
      </c>
      <c r="B5822" s="415" t="s">
        <v>8367</v>
      </c>
      <c r="C5822" s="416" t="s">
        <v>98</v>
      </c>
      <c r="D5822" s="417">
        <v>14.48</v>
      </c>
      <c r="E5822" s="417">
        <v>15.18</v>
      </c>
      <c r="F5822" s="417">
        <v>29.66</v>
      </c>
    </row>
    <row r="5823" spans="1:6" ht="30">
      <c r="A5823" s="414">
        <v>98556</v>
      </c>
      <c r="B5823" s="415" t="s">
        <v>8368</v>
      </c>
      <c r="C5823" s="416" t="s">
        <v>98</v>
      </c>
      <c r="D5823" s="417">
        <v>30.720000000000002</v>
      </c>
      <c r="E5823" s="417">
        <v>25.06</v>
      </c>
      <c r="F5823" s="417">
        <v>55.78</v>
      </c>
    </row>
    <row r="5824" spans="1:6" ht="30">
      <c r="A5824" s="414">
        <v>98558</v>
      </c>
      <c r="B5824" s="415" t="s">
        <v>8369</v>
      </c>
      <c r="C5824" s="416" t="s">
        <v>5390</v>
      </c>
      <c r="D5824" s="417">
        <v>5.0500000000000007</v>
      </c>
      <c r="E5824" s="417">
        <v>3.41</v>
      </c>
      <c r="F5824" s="417">
        <v>8.4600000000000009</v>
      </c>
    </row>
    <row r="5825" spans="1:6">
      <c r="A5825" s="409"/>
      <c r="B5825" s="413" t="s">
        <v>8370</v>
      </c>
      <c r="C5825" s="411"/>
      <c r="D5825" s="418"/>
      <c r="E5825" s="418"/>
      <c r="F5825" s="418"/>
    </row>
    <row r="5826" spans="1:6" ht="30">
      <c r="A5826" s="414">
        <v>97087</v>
      </c>
      <c r="B5826" s="415" t="s">
        <v>10677</v>
      </c>
      <c r="C5826" s="416" t="s">
        <v>98</v>
      </c>
      <c r="D5826" s="417">
        <v>2.8</v>
      </c>
      <c r="E5826" s="417">
        <v>0.41</v>
      </c>
      <c r="F5826" s="417">
        <v>3.21</v>
      </c>
    </row>
    <row r="5827" spans="1:6">
      <c r="A5827" s="414">
        <v>97113</v>
      </c>
      <c r="B5827" s="415" t="s">
        <v>13372</v>
      </c>
      <c r="C5827" s="416" t="s">
        <v>98</v>
      </c>
      <c r="D5827" s="417">
        <v>2.94</v>
      </c>
      <c r="E5827" s="417">
        <v>0.21</v>
      </c>
      <c r="F5827" s="417">
        <v>3.15</v>
      </c>
    </row>
    <row r="5828" spans="1:6">
      <c r="A5828" s="409"/>
      <c r="B5828" s="413" t="s">
        <v>8371</v>
      </c>
      <c r="C5828" s="411"/>
      <c r="D5828" s="418"/>
      <c r="E5828" s="418"/>
      <c r="F5828" s="418"/>
    </row>
    <row r="5829" spans="1:6" ht="30">
      <c r="A5829" s="414">
        <v>98546</v>
      </c>
      <c r="B5829" s="415" t="s">
        <v>8372</v>
      </c>
      <c r="C5829" s="416" t="s">
        <v>98</v>
      </c>
      <c r="D5829" s="417">
        <v>84.039999999999992</v>
      </c>
      <c r="E5829" s="417">
        <v>26.98</v>
      </c>
      <c r="F5829" s="417">
        <v>111.02</v>
      </c>
    </row>
    <row r="5830" spans="1:6" ht="30">
      <c r="A5830" s="414">
        <v>98547</v>
      </c>
      <c r="B5830" s="415" t="s">
        <v>8373</v>
      </c>
      <c r="C5830" s="416" t="s">
        <v>98</v>
      </c>
      <c r="D5830" s="417">
        <v>167.79999999999998</v>
      </c>
      <c r="E5830" s="417">
        <v>39.119999999999997</v>
      </c>
      <c r="F5830" s="417">
        <v>206.92</v>
      </c>
    </row>
    <row r="5831" spans="1:6">
      <c r="A5831" s="409"/>
      <c r="B5831" s="413" t="s">
        <v>8374</v>
      </c>
      <c r="C5831" s="411"/>
      <c r="D5831" s="418"/>
      <c r="E5831" s="418"/>
      <c r="F5831" s="418"/>
    </row>
    <row r="5832" spans="1:6">
      <c r="A5832" s="409"/>
      <c r="B5832" s="413" t="s">
        <v>8375</v>
      </c>
      <c r="C5832" s="411"/>
      <c r="D5832" s="418"/>
      <c r="E5832" s="418"/>
      <c r="F5832" s="418"/>
    </row>
    <row r="5833" spans="1:6">
      <c r="A5833" s="414">
        <v>98557</v>
      </c>
      <c r="B5833" s="415" t="s">
        <v>8376</v>
      </c>
      <c r="C5833" s="416" t="s">
        <v>98</v>
      </c>
      <c r="D5833" s="417">
        <v>39.79</v>
      </c>
      <c r="E5833" s="417">
        <v>12</v>
      </c>
      <c r="F5833" s="417">
        <v>51.79</v>
      </c>
    </row>
    <row r="5834" spans="1:6" ht="30">
      <c r="A5834" s="414">
        <v>98553</v>
      </c>
      <c r="B5834" s="415" t="s">
        <v>8377</v>
      </c>
      <c r="C5834" s="416" t="s">
        <v>98</v>
      </c>
      <c r="D5834" s="417">
        <v>112.28999999999999</v>
      </c>
      <c r="E5834" s="417">
        <v>13.53</v>
      </c>
      <c r="F5834" s="417">
        <v>125.82</v>
      </c>
    </row>
    <row r="5835" spans="1:6" ht="30">
      <c r="A5835" s="414">
        <v>98554</v>
      </c>
      <c r="B5835" s="415" t="s">
        <v>8378</v>
      </c>
      <c r="C5835" s="416" t="s">
        <v>98</v>
      </c>
      <c r="D5835" s="417">
        <v>30.48</v>
      </c>
      <c r="E5835" s="417">
        <v>16.45</v>
      </c>
      <c r="F5835" s="417">
        <v>46.93</v>
      </c>
    </row>
    <row r="5836" spans="1:6">
      <c r="A5836" s="409"/>
      <c r="B5836" s="413" t="s">
        <v>11657</v>
      </c>
      <c r="C5836" s="411"/>
      <c r="D5836" s="418"/>
      <c r="E5836" s="418"/>
      <c r="F5836" s="418"/>
    </row>
    <row r="5837" spans="1:6">
      <c r="A5837" s="414">
        <v>98559</v>
      </c>
      <c r="B5837" s="415" t="s">
        <v>8379</v>
      </c>
      <c r="C5837" s="416" t="s">
        <v>5421</v>
      </c>
      <c r="D5837" s="417">
        <v>3.51</v>
      </c>
      <c r="E5837" s="417">
        <v>1.63</v>
      </c>
      <c r="F5837" s="417">
        <v>5.14</v>
      </c>
    </row>
    <row r="5838" spans="1:6">
      <c r="A5838" s="409"/>
      <c r="B5838" s="413" t="s">
        <v>8380</v>
      </c>
      <c r="C5838" s="411"/>
      <c r="D5838" s="418"/>
      <c r="E5838" s="418"/>
      <c r="F5838" s="418"/>
    </row>
    <row r="5839" spans="1:6">
      <c r="A5839" s="409"/>
      <c r="B5839" s="413" t="s">
        <v>8381</v>
      </c>
      <c r="C5839" s="411"/>
      <c r="D5839" s="418"/>
      <c r="E5839" s="418"/>
      <c r="F5839" s="418"/>
    </row>
    <row r="5840" spans="1:6" ht="30">
      <c r="A5840" s="414">
        <v>98575</v>
      </c>
      <c r="B5840" s="415" t="s">
        <v>10762</v>
      </c>
      <c r="C5840" s="416" t="s">
        <v>5421</v>
      </c>
      <c r="D5840" s="417">
        <v>59.63</v>
      </c>
      <c r="E5840" s="417">
        <v>52.18</v>
      </c>
      <c r="F5840" s="417">
        <v>111.81</v>
      </c>
    </row>
    <row r="5841" spans="1:6" ht="30">
      <c r="A5841" s="414">
        <v>98576</v>
      </c>
      <c r="B5841" s="415" t="s">
        <v>8382</v>
      </c>
      <c r="C5841" s="416" t="s">
        <v>5421</v>
      </c>
      <c r="D5841" s="417">
        <v>21.630000000000003</v>
      </c>
      <c r="E5841" s="417">
        <v>0.74</v>
      </c>
      <c r="F5841" s="417">
        <v>22.37</v>
      </c>
    </row>
    <row r="5842" spans="1:6" ht="30">
      <c r="A5842" s="414">
        <v>98577</v>
      </c>
      <c r="B5842" s="415" t="s">
        <v>10763</v>
      </c>
      <c r="C5842" s="416" t="s">
        <v>5421</v>
      </c>
      <c r="D5842" s="417">
        <v>20.78</v>
      </c>
      <c r="E5842" s="417">
        <v>32.89</v>
      </c>
      <c r="F5842" s="417">
        <v>53.67</v>
      </c>
    </row>
    <row r="5843" spans="1:6">
      <c r="A5843" s="409"/>
      <c r="B5843" s="413" t="s">
        <v>8383</v>
      </c>
      <c r="C5843" s="411"/>
      <c r="D5843" s="418"/>
      <c r="E5843" s="418"/>
      <c r="F5843" s="418"/>
    </row>
    <row r="5844" spans="1:6">
      <c r="A5844" s="409"/>
      <c r="B5844" s="413" t="s">
        <v>8384</v>
      </c>
      <c r="C5844" s="411"/>
      <c r="D5844" s="418"/>
      <c r="E5844" s="418"/>
      <c r="F5844" s="418"/>
    </row>
    <row r="5845" spans="1:6" ht="30">
      <c r="A5845" s="414">
        <v>98563</v>
      </c>
      <c r="B5845" s="415" t="s">
        <v>8385</v>
      </c>
      <c r="C5845" s="416" t="s">
        <v>98</v>
      </c>
      <c r="D5845" s="417">
        <v>21.009999999999998</v>
      </c>
      <c r="E5845" s="417">
        <v>16.89</v>
      </c>
      <c r="F5845" s="417">
        <v>37.9</v>
      </c>
    </row>
    <row r="5846" spans="1:6" ht="30">
      <c r="A5846" s="414">
        <v>98564</v>
      </c>
      <c r="B5846" s="415" t="s">
        <v>8386</v>
      </c>
      <c r="C5846" s="416" t="s">
        <v>98</v>
      </c>
      <c r="D5846" s="417">
        <v>32.679999999999993</v>
      </c>
      <c r="E5846" s="417">
        <v>18.23</v>
      </c>
      <c r="F5846" s="417">
        <v>50.91</v>
      </c>
    </row>
    <row r="5847" spans="1:6" ht="30">
      <c r="A5847" s="414">
        <v>98565</v>
      </c>
      <c r="B5847" s="415" t="s">
        <v>8387</v>
      </c>
      <c r="C5847" s="416" t="s">
        <v>98</v>
      </c>
      <c r="D5847" s="417">
        <v>29.18</v>
      </c>
      <c r="E5847" s="417">
        <v>25.71</v>
      </c>
      <c r="F5847" s="417">
        <v>54.89</v>
      </c>
    </row>
    <row r="5848" spans="1:6" ht="30">
      <c r="A5848" s="414">
        <v>98566</v>
      </c>
      <c r="B5848" s="415" t="s">
        <v>8388</v>
      </c>
      <c r="C5848" s="416" t="s">
        <v>98</v>
      </c>
      <c r="D5848" s="417">
        <v>40.849999999999994</v>
      </c>
      <c r="E5848" s="417">
        <v>27.03</v>
      </c>
      <c r="F5848" s="417">
        <v>67.88</v>
      </c>
    </row>
    <row r="5849" spans="1:6" ht="30">
      <c r="A5849" s="414">
        <v>98567</v>
      </c>
      <c r="B5849" s="415" t="s">
        <v>8389</v>
      </c>
      <c r="C5849" s="416" t="s">
        <v>98</v>
      </c>
      <c r="D5849" s="417">
        <v>36.790000000000006</v>
      </c>
      <c r="E5849" s="417">
        <v>34.299999999999997</v>
      </c>
      <c r="F5849" s="417">
        <v>71.09</v>
      </c>
    </row>
    <row r="5850" spans="1:6" ht="30">
      <c r="A5850" s="414">
        <v>98568</v>
      </c>
      <c r="B5850" s="415" t="s">
        <v>8390</v>
      </c>
      <c r="C5850" s="416" t="s">
        <v>98</v>
      </c>
      <c r="D5850" s="417">
        <v>48.44</v>
      </c>
      <c r="E5850" s="417">
        <v>35.61</v>
      </c>
      <c r="F5850" s="417">
        <v>84.05</v>
      </c>
    </row>
    <row r="5851" spans="1:6" ht="30">
      <c r="A5851" s="414">
        <v>98569</v>
      </c>
      <c r="B5851" s="415" t="s">
        <v>8391</v>
      </c>
      <c r="C5851" s="416" t="s">
        <v>98</v>
      </c>
      <c r="D5851" s="417">
        <v>44.95</v>
      </c>
      <c r="E5851" s="417">
        <v>43.08</v>
      </c>
      <c r="F5851" s="417">
        <v>88.03</v>
      </c>
    </row>
    <row r="5852" spans="1:6" ht="30">
      <c r="A5852" s="414">
        <v>98570</v>
      </c>
      <c r="B5852" s="415" t="s">
        <v>8392</v>
      </c>
      <c r="C5852" s="416" t="s">
        <v>98</v>
      </c>
      <c r="D5852" s="417">
        <v>56.629999999999995</v>
      </c>
      <c r="E5852" s="417">
        <v>44.42</v>
      </c>
      <c r="F5852" s="417">
        <v>101.05</v>
      </c>
    </row>
    <row r="5853" spans="1:6" ht="30">
      <c r="A5853" s="414">
        <v>98571</v>
      </c>
      <c r="B5853" s="415" t="s">
        <v>8393</v>
      </c>
      <c r="C5853" s="416" t="s">
        <v>98</v>
      </c>
      <c r="D5853" s="417">
        <v>25.439999999999998</v>
      </c>
      <c r="E5853" s="417">
        <v>17.97</v>
      </c>
      <c r="F5853" s="417">
        <v>43.41</v>
      </c>
    </row>
    <row r="5854" spans="1:6" ht="30">
      <c r="A5854" s="414">
        <v>98572</v>
      </c>
      <c r="B5854" s="415" t="s">
        <v>8394</v>
      </c>
      <c r="C5854" s="416" t="s">
        <v>98</v>
      </c>
      <c r="D5854" s="417">
        <v>30.93</v>
      </c>
      <c r="E5854" s="417">
        <v>22.71</v>
      </c>
      <c r="F5854" s="417">
        <v>53.64</v>
      </c>
    </row>
    <row r="5855" spans="1:6">
      <c r="A5855" s="414">
        <v>98573</v>
      </c>
      <c r="B5855" s="415" t="s">
        <v>8395</v>
      </c>
      <c r="C5855" s="416" t="s">
        <v>98</v>
      </c>
      <c r="D5855" s="417">
        <v>42.459999999999994</v>
      </c>
      <c r="E5855" s="417">
        <v>23.67</v>
      </c>
      <c r="F5855" s="417">
        <v>66.13</v>
      </c>
    </row>
    <row r="5856" spans="1:6">
      <c r="A5856" s="409"/>
      <c r="B5856" s="413" t="s">
        <v>8396</v>
      </c>
      <c r="C5856" s="411"/>
      <c r="D5856" s="418"/>
      <c r="E5856" s="418"/>
      <c r="F5856" s="418"/>
    </row>
    <row r="5857" spans="1:6" ht="30">
      <c r="A5857" s="414">
        <v>101965</v>
      </c>
      <c r="B5857" s="415" t="s">
        <v>8397</v>
      </c>
      <c r="C5857" s="416" t="s">
        <v>5421</v>
      </c>
      <c r="D5857" s="417">
        <v>132.61000000000001</v>
      </c>
      <c r="E5857" s="417">
        <v>26</v>
      </c>
      <c r="F5857" s="417">
        <v>158.61000000000001</v>
      </c>
    </row>
    <row r="5858" spans="1:6" ht="30">
      <c r="A5858" s="414">
        <v>101966</v>
      </c>
      <c r="B5858" s="415" t="s">
        <v>8398</v>
      </c>
      <c r="C5858" s="416" t="s">
        <v>5421</v>
      </c>
      <c r="D5858" s="417">
        <v>188.29</v>
      </c>
      <c r="E5858" s="417">
        <v>11.93</v>
      </c>
      <c r="F5858" s="417">
        <v>200.22</v>
      </c>
    </row>
    <row r="5859" spans="1:6">
      <c r="A5859" s="414">
        <v>101979</v>
      </c>
      <c r="B5859" s="415" t="s">
        <v>8399</v>
      </c>
      <c r="C5859" s="416" t="s">
        <v>5421</v>
      </c>
      <c r="D5859" s="417">
        <v>50.86</v>
      </c>
      <c r="E5859" s="417">
        <v>5.97</v>
      </c>
      <c r="F5859" s="417">
        <v>56.83</v>
      </c>
    </row>
    <row r="5860" spans="1:6" ht="15.75">
      <c r="A5860" s="409"/>
      <c r="B5860" s="410" t="s">
        <v>8400</v>
      </c>
      <c r="C5860" s="411"/>
      <c r="D5860" s="418"/>
      <c r="E5860" s="418"/>
      <c r="F5860" s="418"/>
    </row>
    <row r="5861" spans="1:6">
      <c r="A5861" s="409"/>
      <c r="B5861" s="413" t="s">
        <v>8401</v>
      </c>
      <c r="C5861" s="411"/>
      <c r="D5861" s="418"/>
      <c r="E5861" s="418"/>
      <c r="F5861" s="418"/>
    </row>
    <row r="5862" spans="1:6">
      <c r="A5862" s="414">
        <v>97631</v>
      </c>
      <c r="B5862" s="415" t="s">
        <v>8402</v>
      </c>
      <c r="C5862" s="416" t="s">
        <v>98</v>
      </c>
      <c r="D5862" s="417">
        <v>1.08</v>
      </c>
      <c r="E5862" s="417">
        <v>2.77</v>
      </c>
      <c r="F5862" s="417">
        <v>3.85</v>
      </c>
    </row>
    <row r="5863" spans="1:6" ht="30">
      <c r="A5863" s="414">
        <v>97633</v>
      </c>
      <c r="B5863" s="415" t="s">
        <v>8403</v>
      </c>
      <c r="C5863" s="416" t="s">
        <v>98</v>
      </c>
      <c r="D5863" s="417">
        <v>7.5</v>
      </c>
      <c r="E5863" s="417">
        <v>18.829999999999998</v>
      </c>
      <c r="F5863" s="417">
        <v>26.33</v>
      </c>
    </row>
    <row r="5864" spans="1:6" ht="30">
      <c r="A5864" s="414">
        <v>97634</v>
      </c>
      <c r="B5864" s="415" t="s">
        <v>8404</v>
      </c>
      <c r="C5864" s="416" t="s">
        <v>98</v>
      </c>
      <c r="D5864" s="417">
        <v>4.1099999999999994</v>
      </c>
      <c r="E5864" s="417">
        <v>10.16</v>
      </c>
      <c r="F5864" s="417">
        <v>14.27</v>
      </c>
    </row>
    <row r="5865" spans="1:6">
      <c r="A5865" s="409"/>
      <c r="B5865" s="413" t="s">
        <v>8405</v>
      </c>
      <c r="C5865" s="411"/>
      <c r="D5865" s="418"/>
      <c r="E5865" s="418"/>
      <c r="F5865" s="418"/>
    </row>
    <row r="5866" spans="1:6" ht="30">
      <c r="A5866" s="414">
        <v>87878</v>
      </c>
      <c r="B5866" s="415" t="s">
        <v>13427</v>
      </c>
      <c r="C5866" s="416" t="s">
        <v>98</v>
      </c>
      <c r="D5866" s="417">
        <v>2.3899999999999997</v>
      </c>
      <c r="E5866" s="417">
        <v>2.88</v>
      </c>
      <c r="F5866" s="417">
        <v>5.27</v>
      </c>
    </row>
    <row r="5867" spans="1:6" ht="30">
      <c r="A5867" s="414">
        <v>87879</v>
      </c>
      <c r="B5867" s="415" t="s">
        <v>13428</v>
      </c>
      <c r="C5867" s="416" t="s">
        <v>98</v>
      </c>
      <c r="D5867" s="417">
        <v>2.21</v>
      </c>
      <c r="E5867" s="417">
        <v>2.4500000000000002</v>
      </c>
      <c r="F5867" s="417">
        <v>4.66</v>
      </c>
    </row>
    <row r="5868" spans="1:6" ht="30">
      <c r="A5868" s="414">
        <v>104410</v>
      </c>
      <c r="B5868" s="415" t="s">
        <v>13453</v>
      </c>
      <c r="C5868" s="416" t="s">
        <v>98</v>
      </c>
      <c r="D5868" s="417">
        <v>2.87</v>
      </c>
      <c r="E5868" s="417">
        <v>2.4500000000000002</v>
      </c>
      <c r="F5868" s="417">
        <v>5.32</v>
      </c>
    </row>
    <row r="5869" spans="1:6" ht="45">
      <c r="A5869" s="414">
        <v>104411</v>
      </c>
      <c r="B5869" s="415" t="s">
        <v>13454</v>
      </c>
      <c r="C5869" s="416" t="s">
        <v>98</v>
      </c>
      <c r="D5869" s="417">
        <v>2.87</v>
      </c>
      <c r="E5869" s="417">
        <v>2.4500000000000002</v>
      </c>
      <c r="F5869" s="417">
        <v>5.32</v>
      </c>
    </row>
    <row r="5870" spans="1:6">
      <c r="A5870" s="409"/>
      <c r="B5870" s="413" t="s">
        <v>11658</v>
      </c>
      <c r="C5870" s="411"/>
      <c r="D5870" s="418"/>
      <c r="E5870" s="418"/>
      <c r="F5870" s="418"/>
    </row>
    <row r="5871" spans="1:6" ht="45">
      <c r="A5871" s="414">
        <v>87888</v>
      </c>
      <c r="B5871" s="415" t="s">
        <v>13435</v>
      </c>
      <c r="C5871" s="416" t="s">
        <v>98</v>
      </c>
      <c r="D5871" s="417">
        <v>6.870000000000001</v>
      </c>
      <c r="E5871" s="417">
        <v>2.93</v>
      </c>
      <c r="F5871" s="417">
        <v>9.8000000000000007</v>
      </c>
    </row>
    <row r="5872" spans="1:6" ht="45">
      <c r="A5872" s="414">
        <v>87889</v>
      </c>
      <c r="B5872" s="415" t="s">
        <v>13436</v>
      </c>
      <c r="C5872" s="416" t="s">
        <v>98</v>
      </c>
      <c r="D5872" s="417">
        <v>6.8100000000000005</v>
      </c>
      <c r="E5872" s="417">
        <v>2.78</v>
      </c>
      <c r="F5872" s="417">
        <v>9.59</v>
      </c>
    </row>
    <row r="5873" spans="1:6" ht="45">
      <c r="A5873" s="414">
        <v>87891</v>
      </c>
      <c r="B5873" s="415" t="s">
        <v>13437</v>
      </c>
      <c r="C5873" s="416" t="s">
        <v>98</v>
      </c>
      <c r="D5873" s="417">
        <v>8.23</v>
      </c>
      <c r="E5873" s="417">
        <v>3.05</v>
      </c>
      <c r="F5873" s="417">
        <v>11.28</v>
      </c>
    </row>
    <row r="5874" spans="1:6" ht="45">
      <c r="A5874" s="414">
        <v>87892</v>
      </c>
      <c r="B5874" s="415" t="s">
        <v>13438</v>
      </c>
      <c r="C5874" s="416" t="s">
        <v>98</v>
      </c>
      <c r="D5874" s="417">
        <v>8.0500000000000007</v>
      </c>
      <c r="E5874" s="417">
        <v>2.77</v>
      </c>
      <c r="F5874" s="417">
        <v>10.82</v>
      </c>
    </row>
    <row r="5875" spans="1:6" ht="45">
      <c r="A5875" s="414">
        <v>87893</v>
      </c>
      <c r="B5875" s="415" t="s">
        <v>13439</v>
      </c>
      <c r="C5875" s="416" t="s">
        <v>98</v>
      </c>
      <c r="D5875" s="417">
        <v>3.09</v>
      </c>
      <c r="E5875" s="417">
        <v>5.0199999999999996</v>
      </c>
      <c r="F5875" s="417">
        <v>8.11</v>
      </c>
    </row>
    <row r="5876" spans="1:6" ht="45">
      <c r="A5876" s="414">
        <v>87894</v>
      </c>
      <c r="B5876" s="415" t="s">
        <v>13440</v>
      </c>
      <c r="C5876" s="416" t="s">
        <v>98</v>
      </c>
      <c r="D5876" s="417">
        <v>2.91</v>
      </c>
      <c r="E5876" s="417">
        <v>4.59</v>
      </c>
      <c r="F5876" s="417">
        <v>7.5</v>
      </c>
    </row>
    <row r="5877" spans="1:6" ht="45">
      <c r="A5877" s="414">
        <v>87896</v>
      </c>
      <c r="B5877" s="415" t="s">
        <v>13441</v>
      </c>
      <c r="C5877" s="416" t="s">
        <v>98</v>
      </c>
      <c r="D5877" s="417">
        <v>2.9600000000000004</v>
      </c>
      <c r="E5877" s="417">
        <v>2.9</v>
      </c>
      <c r="F5877" s="417">
        <v>5.86</v>
      </c>
    </row>
    <row r="5878" spans="1:6" ht="45">
      <c r="A5878" s="414">
        <v>87897</v>
      </c>
      <c r="B5878" s="415" t="s">
        <v>13442</v>
      </c>
      <c r="C5878" s="416" t="s">
        <v>98</v>
      </c>
      <c r="D5878" s="417">
        <v>2.78</v>
      </c>
      <c r="E5878" s="417">
        <v>2.4700000000000002</v>
      </c>
      <c r="F5878" s="417">
        <v>5.25</v>
      </c>
    </row>
    <row r="5879" spans="1:6">
      <c r="A5879" s="409"/>
      <c r="B5879" s="413" t="s">
        <v>11659</v>
      </c>
      <c r="C5879" s="411"/>
      <c r="D5879" s="418"/>
      <c r="E5879" s="418"/>
      <c r="F5879" s="418"/>
    </row>
    <row r="5880" spans="1:6" ht="45">
      <c r="A5880" s="414">
        <v>87899</v>
      </c>
      <c r="B5880" s="415" t="s">
        <v>13443</v>
      </c>
      <c r="C5880" s="416" t="s">
        <v>98</v>
      </c>
      <c r="D5880" s="417">
        <v>7.0900000000000007</v>
      </c>
      <c r="E5880" s="417">
        <v>3.55</v>
      </c>
      <c r="F5880" s="417">
        <v>10.64</v>
      </c>
    </row>
    <row r="5881" spans="1:6" ht="45">
      <c r="A5881" s="414">
        <v>87900</v>
      </c>
      <c r="B5881" s="415" t="s">
        <v>13444</v>
      </c>
      <c r="C5881" s="416" t="s">
        <v>98</v>
      </c>
      <c r="D5881" s="417">
        <v>7.0299999999999994</v>
      </c>
      <c r="E5881" s="417">
        <v>3.4</v>
      </c>
      <c r="F5881" s="417">
        <v>10.43</v>
      </c>
    </row>
    <row r="5882" spans="1:6" ht="45">
      <c r="A5882" s="414">
        <v>87902</v>
      </c>
      <c r="B5882" s="415" t="s">
        <v>13445</v>
      </c>
      <c r="C5882" s="416" t="s">
        <v>98</v>
      </c>
      <c r="D5882" s="417">
        <v>8.44</v>
      </c>
      <c r="E5882" s="417">
        <v>3.68</v>
      </c>
      <c r="F5882" s="417">
        <v>12.12</v>
      </c>
    </row>
    <row r="5883" spans="1:6" ht="45">
      <c r="A5883" s="414">
        <v>87903</v>
      </c>
      <c r="B5883" s="415" t="s">
        <v>13446</v>
      </c>
      <c r="C5883" s="416" t="s">
        <v>98</v>
      </c>
      <c r="D5883" s="417">
        <v>8.26</v>
      </c>
      <c r="E5883" s="417">
        <v>3.4</v>
      </c>
      <c r="F5883" s="417">
        <v>11.66</v>
      </c>
    </row>
    <row r="5884" spans="1:6" ht="45">
      <c r="A5884" s="414">
        <v>87904</v>
      </c>
      <c r="B5884" s="415" t="s">
        <v>13447</v>
      </c>
      <c r="C5884" s="416" t="s">
        <v>98</v>
      </c>
      <c r="D5884" s="417">
        <v>3.4500000000000011</v>
      </c>
      <c r="E5884" s="417">
        <v>6.02</v>
      </c>
      <c r="F5884" s="417">
        <v>9.4700000000000006</v>
      </c>
    </row>
    <row r="5885" spans="1:6" ht="45">
      <c r="A5885" s="414">
        <v>87905</v>
      </c>
      <c r="B5885" s="415" t="s">
        <v>13448</v>
      </c>
      <c r="C5885" s="416" t="s">
        <v>98</v>
      </c>
      <c r="D5885" s="417">
        <v>3.26</v>
      </c>
      <c r="E5885" s="417">
        <v>5.6</v>
      </c>
      <c r="F5885" s="417">
        <v>8.86</v>
      </c>
    </row>
    <row r="5886" spans="1:6" ht="45">
      <c r="A5886" s="414">
        <v>87907</v>
      </c>
      <c r="B5886" s="415" t="s">
        <v>13449</v>
      </c>
      <c r="C5886" s="416" t="s">
        <v>98</v>
      </c>
      <c r="D5886" s="417">
        <v>3.41</v>
      </c>
      <c r="E5886" s="417">
        <v>3.66</v>
      </c>
      <c r="F5886" s="417">
        <v>7.07</v>
      </c>
    </row>
    <row r="5887" spans="1:6" ht="45">
      <c r="A5887" s="414">
        <v>87908</v>
      </c>
      <c r="B5887" s="415" t="s">
        <v>13450</v>
      </c>
      <c r="C5887" s="416" t="s">
        <v>98</v>
      </c>
      <c r="D5887" s="417">
        <v>3.2199999999999998</v>
      </c>
      <c r="E5887" s="417">
        <v>3.24</v>
      </c>
      <c r="F5887" s="417">
        <v>6.46</v>
      </c>
    </row>
    <row r="5888" spans="1:6">
      <c r="A5888" s="409"/>
      <c r="B5888" s="413" t="s">
        <v>11660</v>
      </c>
      <c r="C5888" s="411"/>
      <c r="D5888" s="418"/>
      <c r="E5888" s="418"/>
      <c r="F5888" s="418"/>
    </row>
    <row r="5889" spans="1:6" ht="45">
      <c r="A5889" s="414">
        <v>87910</v>
      </c>
      <c r="B5889" s="415" t="s">
        <v>13451</v>
      </c>
      <c r="C5889" s="416" t="s">
        <v>98</v>
      </c>
      <c r="D5889" s="417">
        <v>13.510000000000002</v>
      </c>
      <c r="E5889" s="417">
        <v>9.77</v>
      </c>
      <c r="F5889" s="417">
        <v>23.28</v>
      </c>
    </row>
    <row r="5890" spans="1:6" ht="45">
      <c r="A5890" s="414">
        <v>87911</v>
      </c>
      <c r="B5890" s="415" t="s">
        <v>13452</v>
      </c>
      <c r="C5890" s="416" t="s">
        <v>98</v>
      </c>
      <c r="D5890" s="417">
        <v>13.15</v>
      </c>
      <c r="E5890" s="417">
        <v>9.1300000000000008</v>
      </c>
      <c r="F5890" s="417">
        <v>22.28</v>
      </c>
    </row>
    <row r="5891" spans="1:6">
      <c r="A5891" s="409"/>
      <c r="B5891" s="413" t="s">
        <v>8406</v>
      </c>
      <c r="C5891" s="411"/>
      <c r="D5891" s="418"/>
      <c r="E5891" s="418"/>
      <c r="F5891" s="418"/>
    </row>
    <row r="5892" spans="1:6" ht="60">
      <c r="A5892" s="414">
        <v>89173</v>
      </c>
      <c r="B5892" s="415" t="s">
        <v>8407</v>
      </c>
      <c r="C5892" s="416" t="s">
        <v>98</v>
      </c>
      <c r="D5892" s="417">
        <v>19.670000000000002</v>
      </c>
      <c r="E5892" s="417">
        <v>17.899999999999999</v>
      </c>
      <c r="F5892" s="417">
        <v>37.57</v>
      </c>
    </row>
    <row r="5893" spans="1:6" ht="60">
      <c r="A5893" s="414">
        <v>89048</v>
      </c>
      <c r="B5893" s="415" t="s">
        <v>8408</v>
      </c>
      <c r="C5893" s="416" t="s">
        <v>98</v>
      </c>
      <c r="D5893" s="417">
        <v>19.87</v>
      </c>
      <c r="E5893" s="417">
        <v>18.45</v>
      </c>
      <c r="F5893" s="417">
        <v>38.32</v>
      </c>
    </row>
    <row r="5894" spans="1:6">
      <c r="A5894" s="414">
        <v>94224</v>
      </c>
      <c r="B5894" s="415" t="s">
        <v>8409</v>
      </c>
      <c r="C5894" s="416" t="s">
        <v>5421</v>
      </c>
      <c r="D5894" s="417">
        <v>10.11</v>
      </c>
      <c r="E5894" s="417">
        <v>18.87</v>
      </c>
      <c r="F5894" s="417">
        <v>28.98</v>
      </c>
    </row>
    <row r="5895" spans="1:6">
      <c r="A5895" s="409"/>
      <c r="B5895" s="413" t="s">
        <v>11661</v>
      </c>
      <c r="C5895" s="411"/>
      <c r="D5895" s="418"/>
      <c r="E5895" s="418"/>
      <c r="F5895" s="418"/>
    </row>
    <row r="5896" spans="1:6" ht="45">
      <c r="A5896" s="414">
        <v>87775</v>
      </c>
      <c r="B5896" s="415" t="s">
        <v>13455</v>
      </c>
      <c r="C5896" s="416" t="s">
        <v>98</v>
      </c>
      <c r="D5896" s="417">
        <v>25.980000000000004</v>
      </c>
      <c r="E5896" s="417">
        <v>31.15</v>
      </c>
      <c r="F5896" s="417">
        <v>57.13</v>
      </c>
    </row>
    <row r="5897" spans="1:6" ht="45">
      <c r="A5897" s="414">
        <v>87777</v>
      </c>
      <c r="B5897" s="415" t="s">
        <v>13456</v>
      </c>
      <c r="C5897" s="416" t="s">
        <v>98</v>
      </c>
      <c r="D5897" s="417">
        <v>27.46</v>
      </c>
      <c r="E5897" s="417">
        <v>34.69</v>
      </c>
      <c r="F5897" s="417">
        <v>62.15</v>
      </c>
    </row>
    <row r="5898" spans="1:6" ht="45">
      <c r="A5898" s="414">
        <v>87778</v>
      </c>
      <c r="B5898" s="415" t="s">
        <v>13457</v>
      </c>
      <c r="C5898" s="416" t="s">
        <v>98</v>
      </c>
      <c r="D5898" s="417">
        <v>60.59</v>
      </c>
      <c r="E5898" s="417">
        <v>28.34</v>
      </c>
      <c r="F5898" s="417">
        <v>88.93</v>
      </c>
    </row>
    <row r="5899" spans="1:6" ht="45">
      <c r="A5899" s="414">
        <v>87779</v>
      </c>
      <c r="B5899" s="415" t="s">
        <v>13458</v>
      </c>
      <c r="C5899" s="416" t="s">
        <v>98</v>
      </c>
      <c r="D5899" s="417">
        <v>33.139999999999993</v>
      </c>
      <c r="E5899" s="417">
        <v>39.99</v>
      </c>
      <c r="F5899" s="417">
        <v>73.13</v>
      </c>
    </row>
    <row r="5900" spans="1:6" ht="45">
      <c r="A5900" s="414">
        <v>87781</v>
      </c>
      <c r="B5900" s="415" t="s">
        <v>13459</v>
      </c>
      <c r="C5900" s="416" t="s">
        <v>98</v>
      </c>
      <c r="D5900" s="417">
        <v>35.11</v>
      </c>
      <c r="E5900" s="417">
        <v>44.75</v>
      </c>
      <c r="F5900" s="417">
        <v>79.86</v>
      </c>
    </row>
    <row r="5901" spans="1:6" ht="45">
      <c r="A5901" s="414">
        <v>87783</v>
      </c>
      <c r="B5901" s="415" t="s">
        <v>13460</v>
      </c>
      <c r="C5901" s="416" t="s">
        <v>98</v>
      </c>
      <c r="D5901" s="417">
        <v>79.59</v>
      </c>
      <c r="E5901" s="417">
        <v>36.479999999999997</v>
      </c>
      <c r="F5901" s="417">
        <v>116.07</v>
      </c>
    </row>
    <row r="5902" spans="1:6" ht="45">
      <c r="A5902" s="414">
        <v>87784</v>
      </c>
      <c r="B5902" s="415" t="s">
        <v>13461</v>
      </c>
      <c r="C5902" s="416" t="s">
        <v>98</v>
      </c>
      <c r="D5902" s="417">
        <v>37.330000000000005</v>
      </c>
      <c r="E5902" s="417">
        <v>40.85</v>
      </c>
      <c r="F5902" s="417">
        <v>78.180000000000007</v>
      </c>
    </row>
    <row r="5903" spans="1:6" ht="45">
      <c r="A5903" s="414">
        <v>87786</v>
      </c>
      <c r="B5903" s="415" t="s">
        <v>13462</v>
      </c>
      <c r="C5903" s="416" t="s">
        <v>98</v>
      </c>
      <c r="D5903" s="417">
        <v>39.809999999999995</v>
      </c>
      <c r="E5903" s="417">
        <v>46.82</v>
      </c>
      <c r="F5903" s="417">
        <v>86.63</v>
      </c>
    </row>
    <row r="5904" spans="1:6" ht="45">
      <c r="A5904" s="414">
        <v>87787</v>
      </c>
      <c r="B5904" s="415" t="s">
        <v>13463</v>
      </c>
      <c r="C5904" s="416" t="s">
        <v>98</v>
      </c>
      <c r="D5904" s="417">
        <v>95.9</v>
      </c>
      <c r="E5904" s="417">
        <v>37.28</v>
      </c>
      <c r="F5904" s="417">
        <v>133.18</v>
      </c>
    </row>
    <row r="5905" spans="1:6" ht="45">
      <c r="A5905" s="414">
        <v>87788</v>
      </c>
      <c r="B5905" s="415" t="s">
        <v>13464</v>
      </c>
      <c r="C5905" s="416" t="s">
        <v>98</v>
      </c>
      <c r="D5905" s="417">
        <v>42.77</v>
      </c>
      <c r="E5905" s="417">
        <v>50.38</v>
      </c>
      <c r="F5905" s="417">
        <v>93.15</v>
      </c>
    </row>
    <row r="5906" spans="1:6" ht="45">
      <c r="A5906" s="414">
        <v>87790</v>
      </c>
      <c r="B5906" s="415" t="s">
        <v>8410</v>
      </c>
      <c r="C5906" s="416" t="s">
        <v>98</v>
      </c>
      <c r="D5906" s="417">
        <v>45.48</v>
      </c>
      <c r="E5906" s="417">
        <v>56.96</v>
      </c>
      <c r="F5906" s="417">
        <v>102.44</v>
      </c>
    </row>
    <row r="5907" spans="1:6" ht="60">
      <c r="A5907" s="414">
        <v>87791</v>
      </c>
      <c r="B5907" s="415" t="s">
        <v>13465</v>
      </c>
      <c r="C5907" s="416" t="s">
        <v>98</v>
      </c>
      <c r="D5907" s="417">
        <v>105.35999999999999</v>
      </c>
      <c r="E5907" s="417">
        <v>41.43</v>
      </c>
      <c r="F5907" s="417">
        <v>146.79</v>
      </c>
    </row>
    <row r="5908" spans="1:6" ht="45">
      <c r="A5908" s="414">
        <v>104203</v>
      </c>
      <c r="B5908" s="415" t="s">
        <v>13496</v>
      </c>
      <c r="C5908" s="416" t="s">
        <v>98</v>
      </c>
      <c r="D5908" s="417">
        <v>31.36</v>
      </c>
      <c r="E5908" s="417">
        <v>28.54</v>
      </c>
      <c r="F5908" s="417">
        <v>59.9</v>
      </c>
    </row>
    <row r="5909" spans="1:6" ht="45">
      <c r="A5909" s="414">
        <v>104204</v>
      </c>
      <c r="B5909" s="415" t="s">
        <v>13497</v>
      </c>
      <c r="C5909" s="416" t="s">
        <v>98</v>
      </c>
      <c r="D5909" s="417">
        <v>40.260000000000005</v>
      </c>
      <c r="E5909" s="417">
        <v>36.72</v>
      </c>
      <c r="F5909" s="417">
        <v>76.98</v>
      </c>
    </row>
    <row r="5910" spans="1:6" ht="45">
      <c r="A5910" s="414">
        <v>104205</v>
      </c>
      <c r="B5910" s="415" t="s">
        <v>13498</v>
      </c>
      <c r="C5910" s="416" t="s">
        <v>98</v>
      </c>
      <c r="D5910" s="417">
        <v>45.16</v>
      </c>
      <c r="E5910" s="417">
        <v>37.56</v>
      </c>
      <c r="F5910" s="417">
        <v>82.72</v>
      </c>
    </row>
    <row r="5911" spans="1:6" ht="45">
      <c r="A5911" s="414">
        <v>104206</v>
      </c>
      <c r="B5911" s="415" t="s">
        <v>13499</v>
      </c>
      <c r="C5911" s="416" t="s">
        <v>98</v>
      </c>
      <c r="D5911" s="417">
        <v>49.609999999999992</v>
      </c>
      <c r="E5911" s="417">
        <v>41.77</v>
      </c>
      <c r="F5911" s="417">
        <v>91.38</v>
      </c>
    </row>
    <row r="5912" spans="1:6" ht="45">
      <c r="A5912" s="414">
        <v>104217</v>
      </c>
      <c r="B5912" s="415" t="s">
        <v>13510</v>
      </c>
      <c r="C5912" s="416" t="s">
        <v>98</v>
      </c>
      <c r="D5912" s="417">
        <v>24.770000000000003</v>
      </c>
      <c r="E5912" s="417">
        <v>27.86</v>
      </c>
      <c r="F5912" s="417">
        <v>52.63</v>
      </c>
    </row>
    <row r="5913" spans="1:6" ht="45">
      <c r="A5913" s="414">
        <v>104218</v>
      </c>
      <c r="B5913" s="415" t="s">
        <v>13511</v>
      </c>
      <c r="C5913" s="416" t="s">
        <v>98</v>
      </c>
      <c r="D5913" s="417">
        <v>26.24</v>
      </c>
      <c r="E5913" s="417">
        <v>31.41</v>
      </c>
      <c r="F5913" s="417">
        <v>57.65</v>
      </c>
    </row>
    <row r="5914" spans="1:6" ht="60">
      <c r="A5914" s="414">
        <v>104219</v>
      </c>
      <c r="B5914" s="415" t="s">
        <v>13512</v>
      </c>
      <c r="C5914" s="416" t="s">
        <v>98</v>
      </c>
      <c r="D5914" s="417">
        <v>59.500000000000007</v>
      </c>
      <c r="E5914" s="417">
        <v>25.4</v>
      </c>
      <c r="F5914" s="417">
        <v>84.9</v>
      </c>
    </row>
    <row r="5915" spans="1:6" ht="45">
      <c r="A5915" s="414">
        <v>104220</v>
      </c>
      <c r="B5915" s="415" t="s">
        <v>13513</v>
      </c>
      <c r="C5915" s="416" t="s">
        <v>98</v>
      </c>
      <c r="D5915" s="417">
        <v>29.740000000000002</v>
      </c>
      <c r="E5915" s="417">
        <v>25.6</v>
      </c>
      <c r="F5915" s="417">
        <v>55.34</v>
      </c>
    </row>
    <row r="5916" spans="1:6" ht="45">
      <c r="A5916" s="414">
        <v>104221</v>
      </c>
      <c r="B5916" s="415" t="s">
        <v>13514</v>
      </c>
      <c r="C5916" s="416" t="s">
        <v>98</v>
      </c>
      <c r="D5916" s="417">
        <v>31.590000000000003</v>
      </c>
      <c r="E5916" s="417">
        <v>35.78</v>
      </c>
      <c r="F5916" s="417">
        <v>67.37</v>
      </c>
    </row>
    <row r="5917" spans="1:6" ht="45">
      <c r="A5917" s="414">
        <v>104222</v>
      </c>
      <c r="B5917" s="415" t="s">
        <v>13515</v>
      </c>
      <c r="C5917" s="416" t="s">
        <v>98</v>
      </c>
      <c r="D5917" s="417">
        <v>33.559999999999995</v>
      </c>
      <c r="E5917" s="417">
        <v>40.54</v>
      </c>
      <c r="F5917" s="417">
        <v>74.099999999999994</v>
      </c>
    </row>
    <row r="5918" spans="1:6" ht="60">
      <c r="A5918" s="414">
        <v>104223</v>
      </c>
      <c r="B5918" s="415" t="s">
        <v>13516</v>
      </c>
      <c r="C5918" s="416" t="s">
        <v>98</v>
      </c>
      <c r="D5918" s="417">
        <v>78.180000000000007</v>
      </c>
      <c r="E5918" s="417">
        <v>32.65</v>
      </c>
      <c r="F5918" s="417">
        <v>110.83</v>
      </c>
    </row>
    <row r="5919" spans="1:6" ht="45">
      <c r="A5919" s="414">
        <v>104224</v>
      </c>
      <c r="B5919" s="415" t="s">
        <v>13517</v>
      </c>
      <c r="C5919" s="416" t="s">
        <v>98</v>
      </c>
      <c r="D5919" s="417">
        <v>38.159999999999997</v>
      </c>
      <c r="E5919" s="417">
        <v>32.89</v>
      </c>
      <c r="F5919" s="417">
        <v>71.05</v>
      </c>
    </row>
    <row r="5920" spans="1:6" ht="45">
      <c r="A5920" s="414">
        <v>104225</v>
      </c>
      <c r="B5920" s="415" t="s">
        <v>13518</v>
      </c>
      <c r="C5920" s="416" t="s">
        <v>98</v>
      </c>
      <c r="D5920" s="417">
        <v>35.78</v>
      </c>
      <c r="E5920" s="417">
        <v>36.64</v>
      </c>
      <c r="F5920" s="417">
        <v>72.42</v>
      </c>
    </row>
    <row r="5921" spans="1:6" ht="45">
      <c r="A5921" s="414">
        <v>104226</v>
      </c>
      <c r="B5921" s="415" t="s">
        <v>13519</v>
      </c>
      <c r="C5921" s="416" t="s">
        <v>98</v>
      </c>
      <c r="D5921" s="417">
        <v>38.250000000000007</v>
      </c>
      <c r="E5921" s="417">
        <v>42.62</v>
      </c>
      <c r="F5921" s="417">
        <v>80.87</v>
      </c>
    </row>
    <row r="5922" spans="1:6" ht="60">
      <c r="A5922" s="414">
        <v>104227</v>
      </c>
      <c r="B5922" s="415" t="s">
        <v>13520</v>
      </c>
      <c r="C5922" s="416" t="s">
        <v>98</v>
      </c>
      <c r="D5922" s="417">
        <v>94.49</v>
      </c>
      <c r="E5922" s="417">
        <v>33.450000000000003</v>
      </c>
      <c r="F5922" s="417">
        <v>127.94</v>
      </c>
    </row>
    <row r="5923" spans="1:6" ht="45">
      <c r="A5923" s="414">
        <v>104228</v>
      </c>
      <c r="B5923" s="415" t="s">
        <v>13521</v>
      </c>
      <c r="C5923" s="416" t="s">
        <v>98</v>
      </c>
      <c r="D5923" s="417">
        <v>43.059999999999995</v>
      </c>
      <c r="E5923" s="417">
        <v>33.74</v>
      </c>
      <c r="F5923" s="417">
        <v>76.8</v>
      </c>
    </row>
    <row r="5924" spans="1:6" ht="45">
      <c r="A5924" s="414">
        <v>104229</v>
      </c>
      <c r="B5924" s="415" t="s">
        <v>13522</v>
      </c>
      <c r="C5924" s="416" t="s">
        <v>98</v>
      </c>
      <c r="D5924" s="417">
        <v>40.840000000000003</v>
      </c>
      <c r="E5924" s="417">
        <v>45.17</v>
      </c>
      <c r="F5924" s="417">
        <v>86.01</v>
      </c>
    </row>
    <row r="5925" spans="1:6" ht="45">
      <c r="A5925" s="414">
        <v>104230</v>
      </c>
      <c r="B5925" s="415" t="s">
        <v>13523</v>
      </c>
      <c r="C5925" s="416" t="s">
        <v>98</v>
      </c>
      <c r="D5925" s="417">
        <v>43.559999999999995</v>
      </c>
      <c r="E5925" s="417">
        <v>51.74</v>
      </c>
      <c r="F5925" s="417">
        <v>95.3</v>
      </c>
    </row>
    <row r="5926" spans="1:6" ht="60">
      <c r="A5926" s="414">
        <v>104231</v>
      </c>
      <c r="B5926" s="415" t="s">
        <v>13524</v>
      </c>
      <c r="C5926" s="416" t="s">
        <v>98</v>
      </c>
      <c r="D5926" s="417">
        <v>103.81</v>
      </c>
      <c r="E5926" s="417">
        <v>37.21</v>
      </c>
      <c r="F5926" s="417">
        <v>141.02000000000001</v>
      </c>
    </row>
    <row r="5927" spans="1:6" ht="45">
      <c r="A5927" s="414">
        <v>104232</v>
      </c>
      <c r="B5927" s="415" t="s">
        <v>13525</v>
      </c>
      <c r="C5927" s="416" t="s">
        <v>98</v>
      </c>
      <c r="D5927" s="417">
        <v>47.339999999999996</v>
      </c>
      <c r="E5927" s="417">
        <v>37.520000000000003</v>
      </c>
      <c r="F5927" s="417">
        <v>84.86</v>
      </c>
    </row>
    <row r="5928" spans="1:6">
      <c r="A5928" s="409"/>
      <c r="B5928" s="413" t="s">
        <v>11662</v>
      </c>
      <c r="C5928" s="411"/>
      <c r="D5928" s="418"/>
      <c r="E5928" s="418"/>
      <c r="F5928" s="418"/>
    </row>
    <row r="5929" spans="1:6" ht="45">
      <c r="A5929" s="414">
        <v>87792</v>
      </c>
      <c r="B5929" s="415" t="s">
        <v>13466</v>
      </c>
      <c r="C5929" s="416" t="s">
        <v>98</v>
      </c>
      <c r="D5929" s="417">
        <v>21.400000000000002</v>
      </c>
      <c r="E5929" s="417">
        <v>19.59</v>
      </c>
      <c r="F5929" s="417">
        <v>40.99</v>
      </c>
    </row>
    <row r="5930" spans="1:6" ht="45">
      <c r="A5930" s="414">
        <v>87794</v>
      </c>
      <c r="B5930" s="415" t="s">
        <v>13467</v>
      </c>
      <c r="C5930" s="416" t="s">
        <v>98</v>
      </c>
      <c r="D5930" s="417">
        <v>22.759999999999998</v>
      </c>
      <c r="E5930" s="417">
        <v>22.92</v>
      </c>
      <c r="F5930" s="417">
        <v>45.68</v>
      </c>
    </row>
    <row r="5931" spans="1:6" ht="45">
      <c r="A5931" s="414">
        <v>87795</v>
      </c>
      <c r="B5931" s="415" t="s">
        <v>13468</v>
      </c>
      <c r="C5931" s="416" t="s">
        <v>98</v>
      </c>
      <c r="D5931" s="417">
        <v>54.010000000000005</v>
      </c>
      <c r="E5931" s="417">
        <v>17.86</v>
      </c>
      <c r="F5931" s="417">
        <v>71.87</v>
      </c>
    </row>
    <row r="5932" spans="1:6" ht="45">
      <c r="A5932" s="414">
        <v>87797</v>
      </c>
      <c r="B5932" s="415" t="s">
        <v>13469</v>
      </c>
      <c r="C5932" s="416" t="s">
        <v>98</v>
      </c>
      <c r="D5932" s="417">
        <v>28.3</v>
      </c>
      <c r="E5932" s="417">
        <v>28.44</v>
      </c>
      <c r="F5932" s="417">
        <v>56.74</v>
      </c>
    </row>
    <row r="5933" spans="1:6" ht="45">
      <c r="A5933" s="414">
        <v>87799</v>
      </c>
      <c r="B5933" s="415" t="s">
        <v>13470</v>
      </c>
      <c r="C5933" s="416" t="s">
        <v>98</v>
      </c>
      <c r="D5933" s="417">
        <v>30.120000000000005</v>
      </c>
      <c r="E5933" s="417">
        <v>32.9</v>
      </c>
      <c r="F5933" s="417">
        <v>63.02</v>
      </c>
    </row>
    <row r="5934" spans="1:6" ht="45">
      <c r="A5934" s="414">
        <v>87800</v>
      </c>
      <c r="B5934" s="415" t="s">
        <v>13471</v>
      </c>
      <c r="C5934" s="416" t="s">
        <v>98</v>
      </c>
      <c r="D5934" s="417">
        <v>71.930000000000007</v>
      </c>
      <c r="E5934" s="417">
        <v>25.91</v>
      </c>
      <c r="F5934" s="417">
        <v>97.84</v>
      </c>
    </row>
    <row r="5935" spans="1:6" ht="45">
      <c r="A5935" s="414">
        <v>87801</v>
      </c>
      <c r="B5935" s="415" t="s">
        <v>13472</v>
      </c>
      <c r="C5935" s="416" t="s">
        <v>98</v>
      </c>
      <c r="D5935" s="417">
        <v>32.230000000000004</v>
      </c>
      <c r="E5935" s="417">
        <v>29.23</v>
      </c>
      <c r="F5935" s="417">
        <v>61.46</v>
      </c>
    </row>
    <row r="5936" spans="1:6" ht="45">
      <c r="A5936" s="414">
        <v>87803</v>
      </c>
      <c r="B5936" s="415" t="s">
        <v>13473</v>
      </c>
      <c r="C5936" s="416" t="s">
        <v>98</v>
      </c>
      <c r="D5936" s="417">
        <v>34.519999999999996</v>
      </c>
      <c r="E5936" s="417">
        <v>34.83</v>
      </c>
      <c r="F5936" s="417">
        <v>69.349999999999994</v>
      </c>
    </row>
    <row r="5937" spans="1:6" ht="45">
      <c r="A5937" s="414">
        <v>87804</v>
      </c>
      <c r="B5937" s="415" t="s">
        <v>13474</v>
      </c>
      <c r="C5937" s="416" t="s">
        <v>98</v>
      </c>
      <c r="D5937" s="417">
        <v>87.16</v>
      </c>
      <c r="E5937" s="417">
        <v>26.67</v>
      </c>
      <c r="F5937" s="417">
        <v>113.83</v>
      </c>
    </row>
    <row r="5938" spans="1:6" ht="45">
      <c r="A5938" s="414">
        <v>87805</v>
      </c>
      <c r="B5938" s="415" t="s">
        <v>13475</v>
      </c>
      <c r="C5938" s="416" t="s">
        <v>98</v>
      </c>
      <c r="D5938" s="417">
        <v>35.039999999999992</v>
      </c>
      <c r="E5938" s="417">
        <v>31.95</v>
      </c>
      <c r="F5938" s="417">
        <v>66.989999999999995</v>
      </c>
    </row>
    <row r="5939" spans="1:6" ht="45">
      <c r="A5939" s="414">
        <v>87807</v>
      </c>
      <c r="B5939" s="415" t="s">
        <v>13476</v>
      </c>
      <c r="C5939" s="416" t="s">
        <v>98</v>
      </c>
      <c r="D5939" s="417">
        <v>37.560000000000009</v>
      </c>
      <c r="E5939" s="417">
        <v>38.119999999999997</v>
      </c>
      <c r="F5939" s="417">
        <v>75.680000000000007</v>
      </c>
    </row>
    <row r="5940" spans="1:6" ht="60">
      <c r="A5940" s="414">
        <v>87808</v>
      </c>
      <c r="B5940" s="415" t="s">
        <v>13477</v>
      </c>
      <c r="C5940" s="416" t="s">
        <v>98</v>
      </c>
      <c r="D5940" s="417">
        <v>94.570000000000007</v>
      </c>
      <c r="E5940" s="417">
        <v>26.44</v>
      </c>
      <c r="F5940" s="417">
        <v>121.01</v>
      </c>
    </row>
    <row r="5941" spans="1:6" ht="45">
      <c r="A5941" s="414">
        <v>104207</v>
      </c>
      <c r="B5941" s="415" t="s">
        <v>13500</v>
      </c>
      <c r="C5941" s="416" t="s">
        <v>98</v>
      </c>
      <c r="D5941" s="417">
        <v>25.32</v>
      </c>
      <c r="E5941" s="417">
        <v>18.04</v>
      </c>
      <c r="F5941" s="417">
        <v>43.36</v>
      </c>
    </row>
    <row r="5942" spans="1:6" ht="45">
      <c r="A5942" s="414">
        <v>104208</v>
      </c>
      <c r="B5942" s="415" t="s">
        <v>13501</v>
      </c>
      <c r="C5942" s="416" t="s">
        <v>98</v>
      </c>
      <c r="D5942" s="417">
        <v>33.94</v>
      </c>
      <c r="E5942" s="417">
        <v>26.12</v>
      </c>
      <c r="F5942" s="417">
        <v>60.06</v>
      </c>
    </row>
    <row r="5943" spans="1:6" ht="45">
      <c r="A5943" s="414">
        <v>104209</v>
      </c>
      <c r="B5943" s="415" t="s">
        <v>13502</v>
      </c>
      <c r="C5943" s="416" t="s">
        <v>98</v>
      </c>
      <c r="D5943" s="417">
        <v>38.549999999999997</v>
      </c>
      <c r="E5943" s="417">
        <v>26.92</v>
      </c>
      <c r="F5943" s="417">
        <v>65.47</v>
      </c>
    </row>
    <row r="5944" spans="1:6" ht="45">
      <c r="A5944" s="414">
        <v>104210</v>
      </c>
      <c r="B5944" s="415" t="s">
        <v>13503</v>
      </c>
      <c r="C5944" s="416" t="s">
        <v>98</v>
      </c>
      <c r="D5944" s="417">
        <v>40.53</v>
      </c>
      <c r="E5944" s="417">
        <v>26.73</v>
      </c>
      <c r="F5944" s="417">
        <v>67.260000000000005</v>
      </c>
    </row>
    <row r="5945" spans="1:6" ht="45">
      <c r="A5945" s="414">
        <v>104233</v>
      </c>
      <c r="B5945" s="415" t="s">
        <v>13526</v>
      </c>
      <c r="C5945" s="416" t="s">
        <v>98</v>
      </c>
      <c r="D5945" s="417">
        <v>20.68</v>
      </c>
      <c r="E5945" s="417">
        <v>17.649999999999999</v>
      </c>
      <c r="F5945" s="417">
        <v>38.33</v>
      </c>
    </row>
    <row r="5946" spans="1:6" ht="45">
      <c r="A5946" s="414">
        <v>104234</v>
      </c>
      <c r="B5946" s="415" t="s">
        <v>13527</v>
      </c>
      <c r="C5946" s="416" t="s">
        <v>98</v>
      </c>
      <c r="D5946" s="417">
        <v>22.050000000000004</v>
      </c>
      <c r="E5946" s="417">
        <v>20.97</v>
      </c>
      <c r="F5946" s="417">
        <v>43.02</v>
      </c>
    </row>
    <row r="5947" spans="1:6" ht="60">
      <c r="A5947" s="414">
        <v>104235</v>
      </c>
      <c r="B5947" s="415" t="s">
        <v>13528</v>
      </c>
      <c r="C5947" s="416" t="s">
        <v>98</v>
      </c>
      <c r="D5947" s="417">
        <v>53.35</v>
      </c>
      <c r="E5947" s="417">
        <v>16.04</v>
      </c>
      <c r="F5947" s="417">
        <v>69.39</v>
      </c>
    </row>
    <row r="5948" spans="1:6" ht="45">
      <c r="A5948" s="414">
        <v>104236</v>
      </c>
      <c r="B5948" s="415" t="s">
        <v>13529</v>
      </c>
      <c r="C5948" s="416" t="s">
        <v>98</v>
      </c>
      <c r="D5948" s="417">
        <v>24.33</v>
      </c>
      <c r="E5948" s="417">
        <v>16.22</v>
      </c>
      <c r="F5948" s="417">
        <v>40.549999999999997</v>
      </c>
    </row>
    <row r="5949" spans="1:6" ht="45">
      <c r="A5949" s="414">
        <v>104237</v>
      </c>
      <c r="B5949" s="415" t="s">
        <v>13530</v>
      </c>
      <c r="C5949" s="416" t="s">
        <v>98</v>
      </c>
      <c r="D5949" s="417">
        <v>27.240000000000002</v>
      </c>
      <c r="E5949" s="417">
        <v>25.57</v>
      </c>
      <c r="F5949" s="417">
        <v>52.81</v>
      </c>
    </row>
    <row r="5950" spans="1:6" ht="45">
      <c r="A5950" s="414">
        <v>104238</v>
      </c>
      <c r="B5950" s="415" t="s">
        <v>13531</v>
      </c>
      <c r="C5950" s="416" t="s">
        <v>98</v>
      </c>
      <c r="D5950" s="417">
        <v>29.050000000000004</v>
      </c>
      <c r="E5950" s="417">
        <v>30.04</v>
      </c>
      <c r="F5950" s="417">
        <v>59.09</v>
      </c>
    </row>
    <row r="5951" spans="1:6" ht="60">
      <c r="A5951" s="414">
        <v>104239</v>
      </c>
      <c r="B5951" s="415" t="s">
        <v>13532</v>
      </c>
      <c r="C5951" s="416" t="s">
        <v>98</v>
      </c>
      <c r="D5951" s="417">
        <v>70.97999999999999</v>
      </c>
      <c r="E5951" s="417">
        <v>23.29</v>
      </c>
      <c r="F5951" s="417">
        <v>94.27</v>
      </c>
    </row>
    <row r="5952" spans="1:6" ht="45">
      <c r="A5952" s="414">
        <v>104240</v>
      </c>
      <c r="B5952" s="415" t="s">
        <v>13533</v>
      </c>
      <c r="C5952" s="416" t="s">
        <v>98</v>
      </c>
      <c r="D5952" s="417">
        <v>32.520000000000003</v>
      </c>
      <c r="E5952" s="417">
        <v>23.5</v>
      </c>
      <c r="F5952" s="417">
        <v>56.02</v>
      </c>
    </row>
    <row r="5953" spans="1:6" ht="45">
      <c r="A5953" s="414">
        <v>104241</v>
      </c>
      <c r="B5953" s="415" t="s">
        <v>13534</v>
      </c>
      <c r="C5953" s="416" t="s">
        <v>98</v>
      </c>
      <c r="D5953" s="417">
        <v>31.16</v>
      </c>
      <c r="E5953" s="417">
        <v>26.37</v>
      </c>
      <c r="F5953" s="417">
        <v>57.53</v>
      </c>
    </row>
    <row r="5954" spans="1:6" ht="45">
      <c r="A5954" s="414">
        <v>104242</v>
      </c>
      <c r="B5954" s="415" t="s">
        <v>13535</v>
      </c>
      <c r="C5954" s="416" t="s">
        <v>98</v>
      </c>
      <c r="D5954" s="417">
        <v>33.46</v>
      </c>
      <c r="E5954" s="417">
        <v>31.96</v>
      </c>
      <c r="F5954" s="417">
        <v>65.42</v>
      </c>
    </row>
    <row r="5955" spans="1:6" ht="60">
      <c r="A5955" s="414">
        <v>104243</v>
      </c>
      <c r="B5955" s="415" t="s">
        <v>13536</v>
      </c>
      <c r="C5955" s="416" t="s">
        <v>98</v>
      </c>
      <c r="D5955" s="417">
        <v>86.22</v>
      </c>
      <c r="E5955" s="417">
        <v>24.04</v>
      </c>
      <c r="F5955" s="417">
        <v>110.26</v>
      </c>
    </row>
    <row r="5956" spans="1:6" ht="45">
      <c r="A5956" s="414">
        <v>104244</v>
      </c>
      <c r="B5956" s="415" t="s">
        <v>13537</v>
      </c>
      <c r="C5956" s="416" t="s">
        <v>98</v>
      </c>
      <c r="D5956" s="417">
        <v>37.14</v>
      </c>
      <c r="E5956" s="417">
        <v>24.3</v>
      </c>
      <c r="F5956" s="417">
        <v>61.44</v>
      </c>
    </row>
    <row r="5957" spans="1:6" ht="45">
      <c r="A5957" s="414">
        <v>104245</v>
      </c>
      <c r="B5957" s="415" t="s">
        <v>13538</v>
      </c>
      <c r="C5957" s="416" t="s">
        <v>98</v>
      </c>
      <c r="D5957" s="417">
        <v>33.869999999999997</v>
      </c>
      <c r="E5957" s="417">
        <v>28.78</v>
      </c>
      <c r="F5957" s="417">
        <v>62.65</v>
      </c>
    </row>
    <row r="5958" spans="1:6" ht="45">
      <c r="A5958" s="414">
        <v>104246</v>
      </c>
      <c r="B5958" s="415" t="s">
        <v>13539</v>
      </c>
      <c r="C5958" s="416" t="s">
        <v>98</v>
      </c>
      <c r="D5958" s="417">
        <v>36.400000000000006</v>
      </c>
      <c r="E5958" s="417">
        <v>34.94</v>
      </c>
      <c r="F5958" s="417">
        <v>71.34</v>
      </c>
    </row>
    <row r="5959" spans="1:6" ht="60">
      <c r="A5959" s="414">
        <v>104247</v>
      </c>
      <c r="B5959" s="415" t="s">
        <v>13540</v>
      </c>
      <c r="C5959" s="416" t="s">
        <v>98</v>
      </c>
      <c r="D5959" s="417">
        <v>93.65</v>
      </c>
      <c r="E5959" s="417">
        <v>23.91</v>
      </c>
      <c r="F5959" s="417">
        <v>117.56</v>
      </c>
    </row>
    <row r="5960" spans="1:6" ht="45">
      <c r="A5960" s="414">
        <v>104248</v>
      </c>
      <c r="B5960" s="415" t="s">
        <v>13541</v>
      </c>
      <c r="C5960" s="416" t="s">
        <v>98</v>
      </c>
      <c r="D5960" s="417">
        <v>39.15</v>
      </c>
      <c r="E5960" s="417">
        <v>24.21</v>
      </c>
      <c r="F5960" s="417">
        <v>63.36</v>
      </c>
    </row>
    <row r="5961" spans="1:6">
      <c r="A5961" s="409"/>
      <c r="B5961" s="413" t="s">
        <v>11663</v>
      </c>
      <c r="C5961" s="411"/>
      <c r="D5961" s="418"/>
      <c r="E5961" s="418"/>
      <c r="F5961" s="418"/>
    </row>
    <row r="5962" spans="1:6" ht="60">
      <c r="A5962" s="414">
        <v>87809</v>
      </c>
      <c r="B5962" s="415" t="s">
        <v>13478</v>
      </c>
      <c r="C5962" s="416" t="s">
        <v>98</v>
      </c>
      <c r="D5962" s="417">
        <v>30.340000000000003</v>
      </c>
      <c r="E5962" s="417">
        <v>53.61</v>
      </c>
      <c r="F5962" s="417">
        <v>83.95</v>
      </c>
    </row>
    <row r="5963" spans="1:6" ht="45">
      <c r="A5963" s="414">
        <v>87811</v>
      </c>
      <c r="B5963" s="415" t="s">
        <v>13479</v>
      </c>
      <c r="C5963" s="416" t="s">
        <v>98</v>
      </c>
      <c r="D5963" s="417">
        <v>31.72</v>
      </c>
      <c r="E5963" s="417">
        <v>56.92</v>
      </c>
      <c r="F5963" s="417">
        <v>88.64</v>
      </c>
    </row>
    <row r="5964" spans="1:6" ht="45">
      <c r="A5964" s="414">
        <v>87812</v>
      </c>
      <c r="B5964" s="415" t="s">
        <v>13480</v>
      </c>
      <c r="C5964" s="416" t="s">
        <v>98</v>
      </c>
      <c r="D5964" s="417">
        <v>61.82</v>
      </c>
      <c r="E5964" s="417">
        <v>48.74</v>
      </c>
      <c r="F5964" s="417">
        <v>110.56</v>
      </c>
    </row>
    <row r="5965" spans="1:6" ht="60">
      <c r="A5965" s="414">
        <v>87813</v>
      </c>
      <c r="B5965" s="415" t="s">
        <v>13481</v>
      </c>
      <c r="C5965" s="416" t="s">
        <v>98</v>
      </c>
      <c r="D5965" s="417">
        <v>37.269999999999996</v>
      </c>
      <c r="E5965" s="417">
        <v>62.42</v>
      </c>
      <c r="F5965" s="417">
        <v>99.69</v>
      </c>
    </row>
    <row r="5966" spans="1:6" ht="45">
      <c r="A5966" s="414">
        <v>87815</v>
      </c>
      <c r="B5966" s="415" t="s">
        <v>13482</v>
      </c>
      <c r="C5966" s="416" t="s">
        <v>98</v>
      </c>
      <c r="D5966" s="417">
        <v>39.099999999999994</v>
      </c>
      <c r="E5966" s="417">
        <v>66.87</v>
      </c>
      <c r="F5966" s="417">
        <v>105.97</v>
      </c>
    </row>
    <row r="5967" spans="1:6" ht="45">
      <c r="A5967" s="414">
        <v>87816</v>
      </c>
      <c r="B5967" s="415" t="s">
        <v>13483</v>
      </c>
      <c r="C5967" s="416" t="s">
        <v>98</v>
      </c>
      <c r="D5967" s="417">
        <v>79.75</v>
      </c>
      <c r="E5967" s="417">
        <v>56.84</v>
      </c>
      <c r="F5967" s="417">
        <v>136.59</v>
      </c>
    </row>
    <row r="5968" spans="1:6" ht="60">
      <c r="A5968" s="414">
        <v>87817</v>
      </c>
      <c r="B5968" s="415" t="s">
        <v>13484</v>
      </c>
      <c r="C5968" s="416" t="s">
        <v>98</v>
      </c>
      <c r="D5968" s="417">
        <v>41.19</v>
      </c>
      <c r="E5968" s="417">
        <v>63.22</v>
      </c>
      <c r="F5968" s="417">
        <v>104.41</v>
      </c>
    </row>
    <row r="5969" spans="1:6" ht="45">
      <c r="A5969" s="414">
        <v>87819</v>
      </c>
      <c r="B5969" s="415" t="s">
        <v>13485</v>
      </c>
      <c r="C5969" s="416" t="s">
        <v>98</v>
      </c>
      <c r="D5969" s="417">
        <v>43.489999999999995</v>
      </c>
      <c r="E5969" s="417">
        <v>68.81</v>
      </c>
      <c r="F5969" s="417">
        <v>112.3</v>
      </c>
    </row>
    <row r="5970" spans="1:6" ht="45">
      <c r="A5970" s="414">
        <v>87820</v>
      </c>
      <c r="B5970" s="415" t="s">
        <v>13486</v>
      </c>
      <c r="C5970" s="416" t="s">
        <v>98</v>
      </c>
      <c r="D5970" s="417">
        <v>94.990000000000009</v>
      </c>
      <c r="E5970" s="417">
        <v>57.59</v>
      </c>
      <c r="F5970" s="417">
        <v>152.58000000000001</v>
      </c>
    </row>
    <row r="5971" spans="1:6" ht="60">
      <c r="A5971" s="414">
        <v>87821</v>
      </c>
      <c r="B5971" s="415" t="s">
        <v>13487</v>
      </c>
      <c r="C5971" s="416" t="s">
        <v>98</v>
      </c>
      <c r="D5971" s="417">
        <v>51.490000000000009</v>
      </c>
      <c r="E5971" s="417">
        <v>86.25</v>
      </c>
      <c r="F5971" s="417">
        <v>137.74</v>
      </c>
    </row>
    <row r="5972" spans="1:6" ht="45">
      <c r="A5972" s="414">
        <v>87823</v>
      </c>
      <c r="B5972" s="415" t="s">
        <v>13488</v>
      </c>
      <c r="C5972" s="416" t="s">
        <v>98</v>
      </c>
      <c r="D5972" s="417">
        <v>54.03</v>
      </c>
      <c r="E5972" s="417">
        <v>92.4</v>
      </c>
      <c r="F5972" s="417">
        <v>146.43</v>
      </c>
    </row>
    <row r="5973" spans="1:6" ht="60">
      <c r="A5973" s="414">
        <v>87824</v>
      </c>
      <c r="B5973" s="415" t="s">
        <v>13489</v>
      </c>
      <c r="C5973" s="416" t="s">
        <v>98</v>
      </c>
      <c r="D5973" s="417">
        <v>107.25999999999999</v>
      </c>
      <c r="E5973" s="417">
        <v>70.5</v>
      </c>
      <c r="F5973" s="417">
        <v>177.76</v>
      </c>
    </row>
    <row r="5974" spans="1:6" ht="60">
      <c r="A5974" s="414">
        <v>87825</v>
      </c>
      <c r="B5974" s="415" t="s">
        <v>13490</v>
      </c>
      <c r="C5974" s="416" t="s">
        <v>98</v>
      </c>
      <c r="D5974" s="417">
        <v>30.189999999999998</v>
      </c>
      <c r="E5974" s="417">
        <v>46.55</v>
      </c>
      <c r="F5974" s="417">
        <v>76.739999999999995</v>
      </c>
    </row>
    <row r="5975" spans="1:6" ht="45">
      <c r="A5975" s="414">
        <v>87827</v>
      </c>
      <c r="B5975" s="415" t="s">
        <v>13491</v>
      </c>
      <c r="C5975" s="416" t="s">
        <v>98</v>
      </c>
      <c r="D5975" s="417">
        <v>31.860000000000007</v>
      </c>
      <c r="E5975" s="417">
        <v>50.62</v>
      </c>
      <c r="F5975" s="417">
        <v>82.48</v>
      </c>
    </row>
    <row r="5976" spans="1:6" ht="45">
      <c r="A5976" s="414">
        <v>87828</v>
      </c>
      <c r="B5976" s="415" t="s">
        <v>13492</v>
      </c>
      <c r="C5976" s="416" t="s">
        <v>98</v>
      </c>
      <c r="D5976" s="417">
        <v>69.37</v>
      </c>
      <c r="E5976" s="417">
        <v>42.46</v>
      </c>
      <c r="F5976" s="417">
        <v>111.83</v>
      </c>
    </row>
    <row r="5977" spans="1:6" ht="60">
      <c r="A5977" s="414">
        <v>87829</v>
      </c>
      <c r="B5977" s="415" t="s">
        <v>13493</v>
      </c>
      <c r="C5977" s="416" t="s">
        <v>98</v>
      </c>
      <c r="D5977" s="417">
        <v>37.479999999999997</v>
      </c>
      <c r="E5977" s="417">
        <v>54.43</v>
      </c>
      <c r="F5977" s="417">
        <v>91.91</v>
      </c>
    </row>
    <row r="5978" spans="1:6" ht="45">
      <c r="A5978" s="414">
        <v>87831</v>
      </c>
      <c r="B5978" s="415" t="s">
        <v>13494</v>
      </c>
      <c r="C5978" s="416" t="s">
        <v>98</v>
      </c>
      <c r="D5978" s="417">
        <v>39.729999999999997</v>
      </c>
      <c r="E5978" s="417">
        <v>59.88</v>
      </c>
      <c r="F5978" s="417">
        <v>99.61</v>
      </c>
    </row>
    <row r="5979" spans="1:6" ht="45">
      <c r="A5979" s="414">
        <v>87832</v>
      </c>
      <c r="B5979" s="415" t="s">
        <v>13495</v>
      </c>
      <c r="C5979" s="416" t="s">
        <v>98</v>
      </c>
      <c r="D5979" s="417">
        <v>90.259999999999991</v>
      </c>
      <c r="E5979" s="417">
        <v>49.62</v>
      </c>
      <c r="F5979" s="417">
        <v>139.88</v>
      </c>
    </row>
    <row r="5980" spans="1:6" ht="60">
      <c r="A5980" s="414">
        <v>104211</v>
      </c>
      <c r="B5980" s="415" t="s">
        <v>13504</v>
      </c>
      <c r="C5980" s="416" t="s">
        <v>98</v>
      </c>
      <c r="D5980" s="417">
        <v>38.61</v>
      </c>
      <c r="E5980" s="417">
        <v>48.94</v>
      </c>
      <c r="F5980" s="417">
        <v>87.55</v>
      </c>
    </row>
    <row r="5981" spans="1:6" ht="60">
      <c r="A5981" s="414">
        <v>104212</v>
      </c>
      <c r="B5981" s="415" t="s">
        <v>13505</v>
      </c>
      <c r="C5981" s="416" t="s">
        <v>98</v>
      </c>
      <c r="D5981" s="417">
        <v>47.259999999999991</v>
      </c>
      <c r="E5981" s="417">
        <v>57.06</v>
      </c>
      <c r="F5981" s="417">
        <v>104.32</v>
      </c>
    </row>
    <row r="5982" spans="1:6" ht="60">
      <c r="A5982" s="414">
        <v>104213</v>
      </c>
      <c r="B5982" s="415" t="s">
        <v>13506</v>
      </c>
      <c r="C5982" s="416" t="s">
        <v>98</v>
      </c>
      <c r="D5982" s="417">
        <v>51.87</v>
      </c>
      <c r="E5982" s="417">
        <v>57.87</v>
      </c>
      <c r="F5982" s="417">
        <v>109.74</v>
      </c>
    </row>
    <row r="5983" spans="1:6" ht="60">
      <c r="A5983" s="414">
        <v>104214</v>
      </c>
      <c r="B5983" s="415" t="s">
        <v>13507</v>
      </c>
      <c r="C5983" s="416" t="s">
        <v>98</v>
      </c>
      <c r="D5983" s="417">
        <v>61.050000000000011</v>
      </c>
      <c r="E5983" s="417">
        <v>70.819999999999993</v>
      </c>
      <c r="F5983" s="417">
        <v>131.87</v>
      </c>
    </row>
    <row r="5984" spans="1:6" ht="45">
      <c r="A5984" s="414">
        <v>104249</v>
      </c>
      <c r="B5984" s="415" t="s">
        <v>13542</v>
      </c>
      <c r="C5984" s="416" t="s">
        <v>98</v>
      </c>
      <c r="D5984" s="417">
        <v>28.150000000000006</v>
      </c>
      <c r="E5984" s="417">
        <v>47.72</v>
      </c>
      <c r="F5984" s="417">
        <v>75.87</v>
      </c>
    </row>
    <row r="5985" spans="1:6" ht="45">
      <c r="A5985" s="414">
        <v>104250</v>
      </c>
      <c r="B5985" s="415" t="s">
        <v>13543</v>
      </c>
      <c r="C5985" s="416" t="s">
        <v>98</v>
      </c>
      <c r="D5985" s="417">
        <v>29.53</v>
      </c>
      <c r="E5985" s="417">
        <v>51.03</v>
      </c>
      <c r="F5985" s="417">
        <v>80.56</v>
      </c>
    </row>
    <row r="5986" spans="1:6" ht="60">
      <c r="A5986" s="414">
        <v>104252</v>
      </c>
      <c r="B5986" s="415" t="s">
        <v>13545</v>
      </c>
      <c r="C5986" s="416" t="s">
        <v>98</v>
      </c>
      <c r="D5986" s="417">
        <v>35.709999999999994</v>
      </c>
      <c r="E5986" s="417">
        <v>43.64</v>
      </c>
      <c r="F5986" s="417">
        <v>79.349999999999994</v>
      </c>
    </row>
    <row r="5987" spans="1:6" ht="45">
      <c r="A5987" s="414">
        <v>104253</v>
      </c>
      <c r="B5987" s="415" t="s">
        <v>13546</v>
      </c>
      <c r="C5987" s="416" t="s">
        <v>98</v>
      </c>
      <c r="D5987" s="417">
        <v>34.729999999999997</v>
      </c>
      <c r="E5987" s="417">
        <v>55.62</v>
      </c>
      <c r="F5987" s="417">
        <v>90.35</v>
      </c>
    </row>
    <row r="5988" spans="1:6" ht="45">
      <c r="A5988" s="414">
        <v>104254</v>
      </c>
      <c r="B5988" s="415" t="s">
        <v>13547</v>
      </c>
      <c r="C5988" s="416" t="s">
        <v>98</v>
      </c>
      <c r="D5988" s="417">
        <v>36.559999999999995</v>
      </c>
      <c r="E5988" s="417">
        <v>60.07</v>
      </c>
      <c r="F5988" s="417">
        <v>96.63</v>
      </c>
    </row>
    <row r="5989" spans="1:6" ht="60">
      <c r="A5989" s="414">
        <v>104256</v>
      </c>
      <c r="B5989" s="415" t="s">
        <v>13549</v>
      </c>
      <c r="C5989" s="416" t="s">
        <v>98</v>
      </c>
      <c r="D5989" s="417">
        <v>43.900000000000006</v>
      </c>
      <c r="E5989" s="417">
        <v>50.91</v>
      </c>
      <c r="F5989" s="417">
        <v>94.81</v>
      </c>
    </row>
    <row r="5990" spans="1:6" ht="45">
      <c r="A5990" s="414">
        <v>104257</v>
      </c>
      <c r="B5990" s="415" t="s">
        <v>13550</v>
      </c>
      <c r="C5990" s="416" t="s">
        <v>98</v>
      </c>
      <c r="D5990" s="417">
        <v>38.659999999999997</v>
      </c>
      <c r="E5990" s="417">
        <v>56.41</v>
      </c>
      <c r="F5990" s="417">
        <v>95.07</v>
      </c>
    </row>
    <row r="5991" spans="1:6" ht="45">
      <c r="A5991" s="414">
        <v>104258</v>
      </c>
      <c r="B5991" s="415" t="s">
        <v>13551</v>
      </c>
      <c r="C5991" s="416" t="s">
        <v>98</v>
      </c>
      <c r="D5991" s="417">
        <v>40.959999999999994</v>
      </c>
      <c r="E5991" s="417">
        <v>62</v>
      </c>
      <c r="F5991" s="417">
        <v>102.96</v>
      </c>
    </row>
    <row r="5992" spans="1:6" ht="60">
      <c r="A5992" s="414">
        <v>104260</v>
      </c>
      <c r="B5992" s="415" t="s">
        <v>13553</v>
      </c>
      <c r="C5992" s="416" t="s">
        <v>98</v>
      </c>
      <c r="D5992" s="417">
        <v>48.519999999999996</v>
      </c>
      <c r="E5992" s="417">
        <v>51.7</v>
      </c>
      <c r="F5992" s="417">
        <v>100.22</v>
      </c>
    </row>
    <row r="5993" spans="1:6" ht="45">
      <c r="A5993" s="414">
        <v>104261</v>
      </c>
      <c r="B5993" s="415" t="s">
        <v>13554</v>
      </c>
      <c r="C5993" s="416" t="s">
        <v>98</v>
      </c>
      <c r="D5993" s="417">
        <v>48.06</v>
      </c>
      <c r="E5993" s="417">
        <v>76.94</v>
      </c>
      <c r="F5993" s="417">
        <v>125</v>
      </c>
    </row>
    <row r="5994" spans="1:6" ht="45">
      <c r="A5994" s="414">
        <v>104262</v>
      </c>
      <c r="B5994" s="415" t="s">
        <v>13555</v>
      </c>
      <c r="C5994" s="416" t="s">
        <v>98</v>
      </c>
      <c r="D5994" s="417">
        <v>50.61</v>
      </c>
      <c r="E5994" s="417">
        <v>83.08</v>
      </c>
      <c r="F5994" s="417">
        <v>133.69</v>
      </c>
    </row>
    <row r="5995" spans="1:6" ht="60">
      <c r="A5995" s="414">
        <v>104264</v>
      </c>
      <c r="B5995" s="415" t="s">
        <v>13557</v>
      </c>
      <c r="C5995" s="416" t="s">
        <v>98</v>
      </c>
      <c r="D5995" s="417">
        <v>56.91</v>
      </c>
      <c r="E5995" s="417">
        <v>63.22</v>
      </c>
      <c r="F5995" s="417">
        <v>120.13</v>
      </c>
    </row>
    <row r="5996" spans="1:6" ht="60">
      <c r="A5996" s="414">
        <v>104251</v>
      </c>
      <c r="B5996" s="415" t="s">
        <v>13544</v>
      </c>
      <c r="C5996" s="416" t="s">
        <v>98</v>
      </c>
      <c r="D5996" s="417">
        <v>59.86</v>
      </c>
      <c r="E5996" s="417">
        <v>43.44</v>
      </c>
      <c r="F5996" s="417">
        <v>103.3</v>
      </c>
    </row>
    <row r="5997" spans="1:6" ht="60">
      <c r="A5997" s="414">
        <v>104255</v>
      </c>
      <c r="B5997" s="415" t="s">
        <v>13548</v>
      </c>
      <c r="C5997" s="416" t="s">
        <v>98</v>
      </c>
      <c r="D5997" s="417">
        <v>77.489999999999981</v>
      </c>
      <c r="E5997" s="417">
        <v>50.68</v>
      </c>
      <c r="F5997" s="417">
        <v>128.16999999999999</v>
      </c>
    </row>
    <row r="5998" spans="1:6" ht="60">
      <c r="A5998" s="414">
        <v>104259</v>
      </c>
      <c r="B5998" s="415" t="s">
        <v>13552</v>
      </c>
      <c r="C5998" s="416" t="s">
        <v>98</v>
      </c>
      <c r="D5998" s="417">
        <v>92.72999999999999</v>
      </c>
      <c r="E5998" s="417">
        <v>51.43</v>
      </c>
      <c r="F5998" s="417">
        <v>144.16</v>
      </c>
    </row>
    <row r="5999" spans="1:6" ht="60">
      <c r="A5999" s="414">
        <v>104263</v>
      </c>
      <c r="B5999" s="415" t="s">
        <v>13556</v>
      </c>
      <c r="C5999" s="416" t="s">
        <v>98</v>
      </c>
      <c r="D5999" s="417">
        <v>104.47</v>
      </c>
      <c r="E5999" s="417">
        <v>62.91</v>
      </c>
      <c r="F5999" s="417">
        <v>167.38</v>
      </c>
    </row>
    <row r="6000" spans="1:6">
      <c r="A6000" s="409"/>
      <c r="B6000" s="413" t="s">
        <v>13593</v>
      </c>
      <c r="C6000" s="411"/>
      <c r="D6000" s="418"/>
      <c r="E6000" s="418"/>
      <c r="F6000" s="418"/>
    </row>
    <row r="6001" spans="1:6" ht="45">
      <c r="A6001" s="414">
        <v>104215</v>
      </c>
      <c r="B6001" s="415" t="s">
        <v>13508</v>
      </c>
      <c r="C6001" s="416" t="s">
        <v>98</v>
      </c>
      <c r="D6001" s="417">
        <v>37.52000000000001</v>
      </c>
      <c r="E6001" s="417">
        <v>42.66</v>
      </c>
      <c r="F6001" s="417">
        <v>80.180000000000007</v>
      </c>
    </row>
    <row r="6002" spans="1:6" ht="45">
      <c r="A6002" s="414">
        <v>104216</v>
      </c>
      <c r="B6002" s="415" t="s">
        <v>13509</v>
      </c>
      <c r="C6002" s="416" t="s">
        <v>98</v>
      </c>
      <c r="D6002" s="417">
        <v>46.390000000000008</v>
      </c>
      <c r="E6002" s="417">
        <v>49.9</v>
      </c>
      <c r="F6002" s="417">
        <v>96.29</v>
      </c>
    </row>
    <row r="6003" spans="1:6">
      <c r="A6003" s="409"/>
      <c r="B6003" s="413" t="s">
        <v>11664</v>
      </c>
      <c r="C6003" s="411"/>
      <c r="D6003" s="418"/>
      <c r="E6003" s="418"/>
      <c r="F6003" s="418"/>
    </row>
    <row r="6004" spans="1:6" ht="60">
      <c r="A6004" s="414">
        <v>87527</v>
      </c>
      <c r="B6004" s="415" t="s">
        <v>8411</v>
      </c>
      <c r="C6004" s="416" t="s">
        <v>98</v>
      </c>
      <c r="D6004" s="417">
        <v>20.89</v>
      </c>
      <c r="E6004" s="417">
        <v>21.03</v>
      </c>
      <c r="F6004" s="417">
        <v>41.92</v>
      </c>
    </row>
    <row r="6005" spans="1:6" ht="45">
      <c r="A6005" s="414">
        <v>87528</v>
      </c>
      <c r="B6005" s="415" t="s">
        <v>8412</v>
      </c>
      <c r="C6005" s="416" t="s">
        <v>98</v>
      </c>
      <c r="D6005" s="417">
        <v>22.639999999999997</v>
      </c>
      <c r="E6005" s="417">
        <v>25.3</v>
      </c>
      <c r="F6005" s="417">
        <v>47.94</v>
      </c>
    </row>
    <row r="6006" spans="1:6" ht="60">
      <c r="A6006" s="414">
        <v>87531</v>
      </c>
      <c r="B6006" s="415" t="s">
        <v>8413</v>
      </c>
      <c r="C6006" s="416" t="s">
        <v>98</v>
      </c>
      <c r="D6006" s="417">
        <v>19.310000000000002</v>
      </c>
      <c r="E6006" s="417">
        <v>16.39</v>
      </c>
      <c r="F6006" s="417">
        <v>35.700000000000003</v>
      </c>
    </row>
    <row r="6007" spans="1:6" ht="45">
      <c r="A6007" s="414">
        <v>87532</v>
      </c>
      <c r="B6007" s="415" t="s">
        <v>8414</v>
      </c>
      <c r="C6007" s="416" t="s">
        <v>98</v>
      </c>
      <c r="D6007" s="417">
        <v>21.07</v>
      </c>
      <c r="E6007" s="417">
        <v>20.65</v>
      </c>
      <c r="F6007" s="417">
        <v>41.72</v>
      </c>
    </row>
    <row r="6008" spans="1:6" ht="60">
      <c r="A6008" s="414">
        <v>87535</v>
      </c>
      <c r="B6008" s="415" t="s">
        <v>8415</v>
      </c>
      <c r="C6008" s="416" t="s">
        <v>98</v>
      </c>
      <c r="D6008" s="417">
        <v>18.14</v>
      </c>
      <c r="E6008" s="417">
        <v>12.98</v>
      </c>
      <c r="F6008" s="417">
        <v>31.12</v>
      </c>
    </row>
    <row r="6009" spans="1:6" ht="45">
      <c r="A6009" s="414">
        <v>87536</v>
      </c>
      <c r="B6009" s="415" t="s">
        <v>8416</v>
      </c>
      <c r="C6009" s="416" t="s">
        <v>98</v>
      </c>
      <c r="D6009" s="417">
        <v>19.89</v>
      </c>
      <c r="E6009" s="417">
        <v>17.25</v>
      </c>
      <c r="F6009" s="417">
        <v>37.14</v>
      </c>
    </row>
    <row r="6010" spans="1:6" ht="60">
      <c r="A6010" s="414">
        <v>87537</v>
      </c>
      <c r="B6010" s="415" t="s">
        <v>8417</v>
      </c>
      <c r="C6010" s="416" t="s">
        <v>98</v>
      </c>
      <c r="D6010" s="417">
        <v>62.040000000000006</v>
      </c>
      <c r="E6010" s="417">
        <v>17.329999999999998</v>
      </c>
      <c r="F6010" s="417">
        <v>79.37</v>
      </c>
    </row>
    <row r="6011" spans="1:6" ht="60">
      <c r="A6011" s="414">
        <v>87539</v>
      </c>
      <c r="B6011" s="415" t="s">
        <v>8418</v>
      </c>
      <c r="C6011" s="416" t="s">
        <v>98</v>
      </c>
      <c r="D6011" s="417">
        <v>60.750000000000007</v>
      </c>
      <c r="E6011" s="417">
        <v>13.29</v>
      </c>
      <c r="F6011" s="417">
        <v>74.040000000000006</v>
      </c>
    </row>
    <row r="6012" spans="1:6" ht="60">
      <c r="A6012" s="414">
        <v>87541</v>
      </c>
      <c r="B6012" s="415" t="s">
        <v>8419</v>
      </c>
      <c r="C6012" s="416" t="s">
        <v>98</v>
      </c>
      <c r="D6012" s="417">
        <v>59.769999999999996</v>
      </c>
      <c r="E6012" s="417">
        <v>10.33</v>
      </c>
      <c r="F6012" s="417">
        <v>70.099999999999994</v>
      </c>
    </row>
    <row r="6013" spans="1:6" ht="60">
      <c r="A6013" s="414">
        <v>87545</v>
      </c>
      <c r="B6013" s="415" t="s">
        <v>8420</v>
      </c>
      <c r="C6013" s="416" t="s">
        <v>98</v>
      </c>
      <c r="D6013" s="417">
        <v>13.2</v>
      </c>
      <c r="E6013" s="417">
        <v>16.02</v>
      </c>
      <c r="F6013" s="417">
        <v>29.22</v>
      </c>
    </row>
    <row r="6014" spans="1:6" ht="45">
      <c r="A6014" s="414">
        <v>87546</v>
      </c>
      <c r="B6014" s="415" t="s">
        <v>8421</v>
      </c>
      <c r="C6014" s="416" t="s">
        <v>98</v>
      </c>
      <c r="D6014" s="417">
        <v>14.199999999999996</v>
      </c>
      <c r="E6014" s="417">
        <v>18.420000000000002</v>
      </c>
      <c r="F6014" s="417">
        <v>32.619999999999997</v>
      </c>
    </row>
    <row r="6015" spans="1:6" ht="60">
      <c r="A6015" s="414">
        <v>87549</v>
      </c>
      <c r="B6015" s="415" t="s">
        <v>8422</v>
      </c>
      <c r="C6015" s="416" t="s">
        <v>98</v>
      </c>
      <c r="D6015" s="417">
        <v>11.63</v>
      </c>
      <c r="E6015" s="417">
        <v>11.38</v>
      </c>
      <c r="F6015" s="417">
        <v>23.01</v>
      </c>
    </row>
    <row r="6016" spans="1:6" ht="45">
      <c r="A6016" s="414">
        <v>87550</v>
      </c>
      <c r="B6016" s="415" t="s">
        <v>8423</v>
      </c>
      <c r="C6016" s="416" t="s">
        <v>98</v>
      </c>
      <c r="D6016" s="417">
        <v>12.61</v>
      </c>
      <c r="E6016" s="417">
        <v>13.8</v>
      </c>
      <c r="F6016" s="417">
        <v>26.41</v>
      </c>
    </row>
    <row r="6017" spans="1:6" ht="60">
      <c r="A6017" s="414">
        <v>87553</v>
      </c>
      <c r="B6017" s="415" t="s">
        <v>8424</v>
      </c>
      <c r="C6017" s="416" t="s">
        <v>98</v>
      </c>
      <c r="D6017" s="417">
        <v>10.46</v>
      </c>
      <c r="E6017" s="417">
        <v>7.96</v>
      </c>
      <c r="F6017" s="417">
        <v>18.420000000000002</v>
      </c>
    </row>
    <row r="6018" spans="1:6" ht="45">
      <c r="A6018" s="414">
        <v>87554</v>
      </c>
      <c r="B6018" s="415" t="s">
        <v>8425</v>
      </c>
      <c r="C6018" s="416" t="s">
        <v>98</v>
      </c>
      <c r="D6018" s="417">
        <v>11.450000000000001</v>
      </c>
      <c r="E6018" s="417">
        <v>10.37</v>
      </c>
      <c r="F6018" s="417">
        <v>21.82</v>
      </c>
    </row>
    <row r="6019" spans="1:6" ht="60">
      <c r="A6019" s="414">
        <v>87555</v>
      </c>
      <c r="B6019" s="415" t="s">
        <v>8426</v>
      </c>
      <c r="C6019" s="416" t="s">
        <v>98</v>
      </c>
      <c r="D6019" s="417">
        <v>36.15</v>
      </c>
      <c r="E6019" s="417">
        <v>12.88</v>
      </c>
      <c r="F6019" s="417">
        <v>49.03</v>
      </c>
    </row>
    <row r="6020" spans="1:6" ht="60">
      <c r="A6020" s="414">
        <v>87557</v>
      </c>
      <c r="B6020" s="415" t="s">
        <v>8427</v>
      </c>
      <c r="C6020" s="416" t="s">
        <v>98</v>
      </c>
      <c r="D6020" s="417">
        <v>34.82</v>
      </c>
      <c r="E6020" s="417">
        <v>8.8699999999999992</v>
      </c>
      <c r="F6020" s="417">
        <v>43.69</v>
      </c>
    </row>
    <row r="6021" spans="1:6" ht="60">
      <c r="A6021" s="414">
        <v>87559</v>
      </c>
      <c r="B6021" s="415" t="s">
        <v>8428</v>
      </c>
      <c r="C6021" s="416" t="s">
        <v>98</v>
      </c>
      <c r="D6021" s="417">
        <v>33.86</v>
      </c>
      <c r="E6021" s="417">
        <v>5.9</v>
      </c>
      <c r="F6021" s="417">
        <v>39.76</v>
      </c>
    </row>
    <row r="6022" spans="1:6">
      <c r="A6022" s="409"/>
      <c r="B6022" s="413" t="s">
        <v>11665</v>
      </c>
      <c r="C6022" s="411"/>
      <c r="D6022" s="418"/>
      <c r="E6022" s="418"/>
      <c r="F6022" s="418"/>
    </row>
    <row r="6023" spans="1:6" ht="60">
      <c r="A6023" s="414">
        <v>87561</v>
      </c>
      <c r="B6023" s="415" t="s">
        <v>8429</v>
      </c>
      <c r="C6023" s="416" t="s">
        <v>98</v>
      </c>
      <c r="D6023" s="417">
        <v>34.92</v>
      </c>
      <c r="E6023" s="417">
        <v>9.1199999999999992</v>
      </c>
      <c r="F6023" s="417">
        <v>44.04</v>
      </c>
    </row>
    <row r="6024" spans="1:6" ht="60">
      <c r="A6024" s="414">
        <v>87543</v>
      </c>
      <c r="B6024" s="415" t="s">
        <v>8430</v>
      </c>
      <c r="C6024" s="416" t="s">
        <v>98</v>
      </c>
      <c r="D6024" s="417">
        <v>18.970000000000002</v>
      </c>
      <c r="E6024" s="417">
        <v>6.22</v>
      </c>
      <c r="F6024" s="417">
        <v>25.19</v>
      </c>
    </row>
    <row r="6025" spans="1:6">
      <c r="A6025" s="409"/>
      <c r="B6025" s="413" t="s">
        <v>11666</v>
      </c>
      <c r="C6025" s="411"/>
      <c r="D6025" s="418"/>
      <c r="E6025" s="418"/>
      <c r="F6025" s="418"/>
    </row>
    <row r="6026" spans="1:6" ht="45">
      <c r="A6026" s="414">
        <v>87529</v>
      </c>
      <c r="B6026" s="415" t="s">
        <v>8431</v>
      </c>
      <c r="C6026" s="416" t="s">
        <v>98</v>
      </c>
      <c r="D6026" s="417">
        <v>19.72</v>
      </c>
      <c r="E6026" s="417">
        <v>17.61</v>
      </c>
      <c r="F6026" s="417">
        <v>37.33</v>
      </c>
    </row>
    <row r="6027" spans="1:6" ht="45">
      <c r="A6027" s="414">
        <v>87530</v>
      </c>
      <c r="B6027" s="415" t="s">
        <v>8432</v>
      </c>
      <c r="C6027" s="416" t="s">
        <v>98</v>
      </c>
      <c r="D6027" s="417">
        <v>21.46</v>
      </c>
      <c r="E6027" s="417">
        <v>21.89</v>
      </c>
      <c r="F6027" s="417">
        <v>43.35</v>
      </c>
    </row>
    <row r="6028" spans="1:6" ht="60">
      <c r="A6028" s="414">
        <v>87538</v>
      </c>
      <c r="B6028" s="415" t="s">
        <v>8433</v>
      </c>
      <c r="C6028" s="416" t="s">
        <v>98</v>
      </c>
      <c r="D6028" s="417">
        <v>61.089999999999996</v>
      </c>
      <c r="E6028" s="417">
        <v>14.35</v>
      </c>
      <c r="F6028" s="417">
        <v>75.44</v>
      </c>
    </row>
    <row r="6029" spans="1:6" ht="45">
      <c r="A6029" s="414">
        <v>87547</v>
      </c>
      <c r="B6029" s="415" t="s">
        <v>8434</v>
      </c>
      <c r="C6029" s="416" t="s">
        <v>98</v>
      </c>
      <c r="D6029" s="417">
        <v>12.040000000000001</v>
      </c>
      <c r="E6029" s="417">
        <v>12.62</v>
      </c>
      <c r="F6029" s="417">
        <v>24.66</v>
      </c>
    </row>
    <row r="6030" spans="1:6" ht="45">
      <c r="A6030" s="414">
        <v>87548</v>
      </c>
      <c r="B6030" s="415" t="s">
        <v>8435</v>
      </c>
      <c r="C6030" s="416" t="s">
        <v>98</v>
      </c>
      <c r="D6030" s="417">
        <v>13.03</v>
      </c>
      <c r="E6030" s="417">
        <v>15.03</v>
      </c>
      <c r="F6030" s="417">
        <v>28.06</v>
      </c>
    </row>
    <row r="6031" spans="1:6" ht="60">
      <c r="A6031" s="414">
        <v>87556</v>
      </c>
      <c r="B6031" s="415" t="s">
        <v>8436</v>
      </c>
      <c r="C6031" s="416" t="s">
        <v>98</v>
      </c>
      <c r="D6031" s="417">
        <v>35.18</v>
      </c>
      <c r="E6031" s="417">
        <v>9.94</v>
      </c>
      <c r="F6031" s="417">
        <v>45.12</v>
      </c>
    </row>
    <row r="6032" spans="1:6">
      <c r="A6032" s="409"/>
      <c r="B6032" s="413" t="s">
        <v>8437</v>
      </c>
      <c r="C6032" s="411"/>
      <c r="D6032" s="418"/>
      <c r="E6032" s="418"/>
      <c r="F6032" s="418"/>
    </row>
    <row r="6033" spans="1:6">
      <c r="A6033" s="409"/>
      <c r="B6033" s="413" t="s">
        <v>8438</v>
      </c>
      <c r="C6033" s="411"/>
      <c r="D6033" s="418"/>
      <c r="E6033" s="418"/>
      <c r="F6033" s="418"/>
    </row>
    <row r="6034" spans="1:6">
      <c r="A6034" s="409"/>
      <c r="B6034" s="413" t="s">
        <v>8439</v>
      </c>
      <c r="C6034" s="411"/>
      <c r="D6034" s="418"/>
      <c r="E6034" s="418"/>
      <c r="F6034" s="418"/>
    </row>
    <row r="6035" spans="1:6" ht="30">
      <c r="A6035" s="414">
        <v>87242</v>
      </c>
      <c r="B6035" s="415" t="s">
        <v>8440</v>
      </c>
      <c r="C6035" s="416" t="s">
        <v>98</v>
      </c>
      <c r="D6035" s="417">
        <v>185.93</v>
      </c>
      <c r="E6035" s="417">
        <v>42.95</v>
      </c>
      <c r="F6035" s="417">
        <v>228.88</v>
      </c>
    </row>
    <row r="6036" spans="1:6" ht="30">
      <c r="A6036" s="414">
        <v>87243</v>
      </c>
      <c r="B6036" s="415" t="s">
        <v>8441</v>
      </c>
      <c r="C6036" s="416" t="s">
        <v>98</v>
      </c>
      <c r="D6036" s="417">
        <v>173.70000000000002</v>
      </c>
      <c r="E6036" s="417">
        <v>34.130000000000003</v>
      </c>
      <c r="F6036" s="417">
        <v>207.83</v>
      </c>
    </row>
    <row r="6037" spans="1:6" ht="45">
      <c r="A6037" s="414">
        <v>87244</v>
      </c>
      <c r="B6037" s="415" t="s">
        <v>8442</v>
      </c>
      <c r="C6037" s="416" t="s">
        <v>98</v>
      </c>
      <c r="D6037" s="417">
        <v>177.83</v>
      </c>
      <c r="E6037" s="417">
        <v>45.85</v>
      </c>
      <c r="F6037" s="417">
        <v>223.68</v>
      </c>
    </row>
    <row r="6038" spans="1:6" ht="45">
      <c r="A6038" s="414">
        <v>87245</v>
      </c>
      <c r="B6038" s="415" t="s">
        <v>8443</v>
      </c>
      <c r="C6038" s="416" t="s">
        <v>98</v>
      </c>
      <c r="D6038" s="417">
        <v>212.84</v>
      </c>
      <c r="E6038" s="417">
        <v>56.48</v>
      </c>
      <c r="F6038" s="417">
        <v>269.32</v>
      </c>
    </row>
    <row r="6039" spans="1:6" ht="45">
      <c r="A6039" s="414">
        <v>88786</v>
      </c>
      <c r="B6039" s="415" t="s">
        <v>8444</v>
      </c>
      <c r="C6039" s="416" t="s">
        <v>98</v>
      </c>
      <c r="D6039" s="417">
        <v>274.93</v>
      </c>
      <c r="E6039" s="417">
        <v>42.94</v>
      </c>
      <c r="F6039" s="417">
        <v>317.87</v>
      </c>
    </row>
    <row r="6040" spans="1:6" ht="45">
      <c r="A6040" s="414">
        <v>88787</v>
      </c>
      <c r="B6040" s="415" t="s">
        <v>8445</v>
      </c>
      <c r="C6040" s="416" t="s">
        <v>98</v>
      </c>
      <c r="D6040" s="417">
        <v>257.67</v>
      </c>
      <c r="E6040" s="417">
        <v>34.119999999999997</v>
      </c>
      <c r="F6040" s="417">
        <v>291.79000000000002</v>
      </c>
    </row>
    <row r="6041" spans="1:6" ht="45">
      <c r="A6041" s="414">
        <v>88788</v>
      </c>
      <c r="B6041" s="415" t="s">
        <v>8446</v>
      </c>
      <c r="C6041" s="416" t="s">
        <v>98</v>
      </c>
      <c r="D6041" s="417">
        <v>261.78999999999996</v>
      </c>
      <c r="E6041" s="417">
        <v>45.85</v>
      </c>
      <c r="F6041" s="417">
        <v>307.64</v>
      </c>
    </row>
    <row r="6042" spans="1:6" ht="45">
      <c r="A6042" s="414">
        <v>88789</v>
      </c>
      <c r="B6042" s="415" t="s">
        <v>8447</v>
      </c>
      <c r="C6042" s="416" t="s">
        <v>98</v>
      </c>
      <c r="D6042" s="417">
        <v>314.06</v>
      </c>
      <c r="E6042" s="417">
        <v>56.48</v>
      </c>
      <c r="F6042" s="417">
        <v>370.54</v>
      </c>
    </row>
    <row r="6043" spans="1:6">
      <c r="A6043" s="409"/>
      <c r="B6043" s="413" t="s">
        <v>11667</v>
      </c>
      <c r="C6043" s="411"/>
      <c r="D6043" s="418"/>
      <c r="E6043" s="418"/>
      <c r="F6043" s="418"/>
    </row>
    <row r="6044" spans="1:6" ht="60">
      <c r="A6044" s="414">
        <v>89170</v>
      </c>
      <c r="B6044" s="415" t="s">
        <v>11188</v>
      </c>
      <c r="C6044" s="416" t="s">
        <v>98</v>
      </c>
      <c r="D6044" s="417">
        <v>47.94</v>
      </c>
      <c r="E6044" s="417">
        <v>22.34</v>
      </c>
      <c r="F6044" s="417">
        <v>70.28</v>
      </c>
    </row>
    <row r="6045" spans="1:6" ht="60">
      <c r="A6045" s="414">
        <v>89045</v>
      </c>
      <c r="B6045" s="415" t="s">
        <v>8448</v>
      </c>
      <c r="C6045" s="416" t="s">
        <v>98</v>
      </c>
      <c r="D6045" s="417">
        <v>48.649999999999991</v>
      </c>
      <c r="E6045" s="417">
        <v>24.17</v>
      </c>
      <c r="F6045" s="417">
        <v>72.819999999999993</v>
      </c>
    </row>
    <row r="6046" spans="1:6" ht="45">
      <c r="A6046" s="414">
        <v>93395</v>
      </c>
      <c r="B6046" s="415" t="s">
        <v>8456</v>
      </c>
      <c r="C6046" s="416" t="s">
        <v>98</v>
      </c>
      <c r="D6046" s="417">
        <v>39.22</v>
      </c>
      <c r="E6046" s="417">
        <v>23.61</v>
      </c>
      <c r="F6046" s="417">
        <v>62.83</v>
      </c>
    </row>
    <row r="6047" spans="1:6" ht="45">
      <c r="A6047" s="414">
        <v>99198</v>
      </c>
      <c r="B6047" s="415" t="s">
        <v>8458</v>
      </c>
      <c r="C6047" s="416" t="s">
        <v>98</v>
      </c>
      <c r="D6047" s="417">
        <v>46.56</v>
      </c>
      <c r="E6047" s="417">
        <v>23.61</v>
      </c>
      <c r="F6047" s="417">
        <v>70.17</v>
      </c>
    </row>
    <row r="6048" spans="1:6">
      <c r="A6048" s="409"/>
      <c r="B6048" s="413" t="s">
        <v>11668</v>
      </c>
      <c r="C6048" s="411"/>
      <c r="D6048" s="418"/>
      <c r="E6048" s="418"/>
      <c r="F6048" s="418"/>
    </row>
    <row r="6049" spans="1:6" ht="45">
      <c r="A6049" s="414">
        <v>87267</v>
      </c>
      <c r="B6049" s="415" t="s">
        <v>8449</v>
      </c>
      <c r="C6049" s="416" t="s">
        <v>98</v>
      </c>
      <c r="D6049" s="417">
        <v>48.559999999999995</v>
      </c>
      <c r="E6049" s="417">
        <v>23.6</v>
      </c>
      <c r="F6049" s="417">
        <v>72.16</v>
      </c>
    </row>
    <row r="6050" spans="1:6" ht="45">
      <c r="A6050" s="414">
        <v>104454</v>
      </c>
      <c r="B6050" s="415" t="s">
        <v>8450</v>
      </c>
      <c r="C6050" s="416" t="s">
        <v>98</v>
      </c>
      <c r="D6050" s="417">
        <v>49.72</v>
      </c>
      <c r="E6050" s="417">
        <v>26.94</v>
      </c>
      <c r="F6050" s="417">
        <v>76.66</v>
      </c>
    </row>
    <row r="6051" spans="1:6" ht="45">
      <c r="A6051" s="414">
        <v>104460</v>
      </c>
      <c r="B6051" s="415" t="s">
        <v>8455</v>
      </c>
      <c r="C6051" s="416" t="s">
        <v>98</v>
      </c>
      <c r="D6051" s="417">
        <v>40.39</v>
      </c>
      <c r="E6051" s="417">
        <v>26.94</v>
      </c>
      <c r="F6051" s="417">
        <v>67.33</v>
      </c>
    </row>
    <row r="6052" spans="1:6" ht="45">
      <c r="A6052" s="414">
        <v>104462</v>
      </c>
      <c r="B6052" s="415" t="s">
        <v>8457</v>
      </c>
      <c r="C6052" s="416" t="s">
        <v>98</v>
      </c>
      <c r="D6052" s="417">
        <v>47.730000000000004</v>
      </c>
      <c r="E6052" s="417">
        <v>26.94</v>
      </c>
      <c r="F6052" s="417">
        <v>74.67</v>
      </c>
    </row>
    <row r="6053" spans="1:6" ht="45">
      <c r="A6053" s="414">
        <v>87271</v>
      </c>
      <c r="B6053" s="415" t="s">
        <v>8451</v>
      </c>
      <c r="C6053" s="416" t="s">
        <v>98</v>
      </c>
      <c r="D6053" s="417">
        <v>49.65</v>
      </c>
      <c r="E6053" s="417">
        <v>27.43</v>
      </c>
      <c r="F6053" s="417">
        <v>77.08</v>
      </c>
    </row>
    <row r="6054" spans="1:6" ht="45">
      <c r="A6054" s="414">
        <v>87275</v>
      </c>
      <c r="B6054" s="415" t="s">
        <v>8454</v>
      </c>
      <c r="C6054" s="416" t="s">
        <v>98</v>
      </c>
      <c r="D6054" s="417">
        <v>51.97</v>
      </c>
      <c r="E6054" s="417">
        <v>30.33</v>
      </c>
      <c r="F6054" s="417">
        <v>82.3</v>
      </c>
    </row>
    <row r="6055" spans="1:6" ht="45">
      <c r="A6055" s="414">
        <v>104456</v>
      </c>
      <c r="B6055" s="415" t="s">
        <v>8452</v>
      </c>
      <c r="C6055" s="416" t="s">
        <v>98</v>
      </c>
      <c r="D6055" s="417">
        <v>51.240000000000009</v>
      </c>
      <c r="E6055" s="417">
        <v>30.99</v>
      </c>
      <c r="F6055" s="417">
        <v>82.23</v>
      </c>
    </row>
    <row r="6056" spans="1:6" ht="45">
      <c r="A6056" s="414">
        <v>104458</v>
      </c>
      <c r="B6056" s="415" t="s">
        <v>8453</v>
      </c>
      <c r="C6056" s="416" t="s">
        <v>98</v>
      </c>
      <c r="D6056" s="417">
        <v>53.150000000000006</v>
      </c>
      <c r="E6056" s="417">
        <v>33.72</v>
      </c>
      <c r="F6056" s="417">
        <v>86.87</v>
      </c>
    </row>
    <row r="6057" spans="1:6">
      <c r="A6057" s="409"/>
      <c r="B6057" s="413" t="s">
        <v>11669</v>
      </c>
      <c r="C6057" s="411"/>
      <c r="D6057" s="418"/>
      <c r="E6057" s="418"/>
      <c r="F6057" s="418"/>
    </row>
    <row r="6058" spans="1:6" ht="45">
      <c r="A6058" s="414">
        <v>87265</v>
      </c>
      <c r="B6058" s="415" t="s">
        <v>8459</v>
      </c>
      <c r="C6058" s="416" t="s">
        <v>98</v>
      </c>
      <c r="D6058" s="417">
        <v>45.960000000000008</v>
      </c>
      <c r="E6058" s="417">
        <v>17.059999999999999</v>
      </c>
      <c r="F6058" s="417">
        <v>63.02</v>
      </c>
    </row>
    <row r="6059" spans="1:6" ht="45">
      <c r="A6059" s="414">
        <v>87269</v>
      </c>
      <c r="B6059" s="415" t="s">
        <v>8461</v>
      </c>
      <c r="C6059" s="416" t="s">
        <v>98</v>
      </c>
      <c r="D6059" s="417">
        <v>47.399999999999991</v>
      </c>
      <c r="E6059" s="417">
        <v>20.87</v>
      </c>
      <c r="F6059" s="417">
        <v>68.27</v>
      </c>
    </row>
    <row r="6060" spans="1:6" ht="45">
      <c r="A6060" s="414">
        <v>87273</v>
      </c>
      <c r="B6060" s="415" t="s">
        <v>8463</v>
      </c>
      <c r="C6060" s="416" t="s">
        <v>98</v>
      </c>
      <c r="D6060" s="417">
        <v>48.92</v>
      </c>
      <c r="E6060" s="417">
        <v>22.44</v>
      </c>
      <c r="F6060" s="417">
        <v>71.36</v>
      </c>
    </row>
    <row r="6061" spans="1:6" ht="45">
      <c r="A6061" s="414">
        <v>93393</v>
      </c>
      <c r="B6061" s="415" t="s">
        <v>8466</v>
      </c>
      <c r="C6061" s="416" t="s">
        <v>98</v>
      </c>
      <c r="D6061" s="417">
        <v>36.72</v>
      </c>
      <c r="E6061" s="417">
        <v>17.059999999999999</v>
      </c>
      <c r="F6061" s="417">
        <v>53.78</v>
      </c>
    </row>
    <row r="6062" spans="1:6" ht="45">
      <c r="A6062" s="414">
        <v>99195</v>
      </c>
      <c r="B6062" s="415" t="s">
        <v>8468</v>
      </c>
      <c r="C6062" s="416" t="s">
        <v>98</v>
      </c>
      <c r="D6062" s="417">
        <v>44.06</v>
      </c>
      <c r="E6062" s="417">
        <v>17.059999999999999</v>
      </c>
      <c r="F6062" s="417">
        <v>61.12</v>
      </c>
    </row>
    <row r="6063" spans="1:6" ht="45">
      <c r="A6063" s="414">
        <v>104453</v>
      </c>
      <c r="B6063" s="415" t="s">
        <v>8460</v>
      </c>
      <c r="C6063" s="416" t="s">
        <v>98</v>
      </c>
      <c r="D6063" s="417">
        <v>48.790000000000006</v>
      </c>
      <c r="E6063" s="417">
        <v>24.27</v>
      </c>
      <c r="F6063" s="417">
        <v>73.06</v>
      </c>
    </row>
    <row r="6064" spans="1:6" ht="45">
      <c r="A6064" s="414">
        <v>104459</v>
      </c>
      <c r="B6064" s="415" t="s">
        <v>8465</v>
      </c>
      <c r="C6064" s="416" t="s">
        <v>98</v>
      </c>
      <c r="D6064" s="417">
        <v>39.459999999999994</v>
      </c>
      <c r="E6064" s="417">
        <v>24.27</v>
      </c>
      <c r="F6064" s="417">
        <v>63.73</v>
      </c>
    </row>
    <row r="6065" spans="1:6" ht="45">
      <c r="A6065" s="414">
        <v>104461</v>
      </c>
      <c r="B6065" s="415" t="s">
        <v>8467</v>
      </c>
      <c r="C6065" s="416" t="s">
        <v>98</v>
      </c>
      <c r="D6065" s="417">
        <v>46.8</v>
      </c>
      <c r="E6065" s="417">
        <v>24.27</v>
      </c>
      <c r="F6065" s="417">
        <v>71.069999999999993</v>
      </c>
    </row>
    <row r="6066" spans="1:6" ht="45">
      <c r="A6066" s="414">
        <v>104455</v>
      </c>
      <c r="B6066" s="415" t="s">
        <v>8462</v>
      </c>
      <c r="C6066" s="416" t="s">
        <v>98</v>
      </c>
      <c r="D6066" s="417">
        <v>50.459999999999994</v>
      </c>
      <c r="E6066" s="417">
        <v>28.75</v>
      </c>
      <c r="F6066" s="417">
        <v>79.209999999999994</v>
      </c>
    </row>
    <row r="6067" spans="1:6" ht="45">
      <c r="A6067" s="414">
        <v>104457</v>
      </c>
      <c r="B6067" s="415" t="s">
        <v>8464</v>
      </c>
      <c r="C6067" s="416" t="s">
        <v>98</v>
      </c>
      <c r="D6067" s="417">
        <v>52.599999999999994</v>
      </c>
      <c r="E6067" s="417">
        <v>32.14</v>
      </c>
      <c r="F6067" s="417">
        <v>84.74</v>
      </c>
    </row>
    <row r="6068" spans="1:6">
      <c r="A6068" s="409"/>
      <c r="B6068" s="413" t="s">
        <v>8469</v>
      </c>
      <c r="C6068" s="411"/>
      <c r="D6068" s="418"/>
      <c r="E6068" s="418"/>
      <c r="F6068" s="418"/>
    </row>
    <row r="6069" spans="1:6" ht="45">
      <c r="A6069" s="414">
        <v>87834</v>
      </c>
      <c r="B6069" s="415" t="s">
        <v>8470</v>
      </c>
      <c r="C6069" s="416" t="s">
        <v>98</v>
      </c>
      <c r="D6069" s="417">
        <v>162.04</v>
      </c>
      <c r="E6069" s="417">
        <v>20.05</v>
      </c>
      <c r="F6069" s="417">
        <v>182.09</v>
      </c>
    </row>
    <row r="6070" spans="1:6" ht="45">
      <c r="A6070" s="414">
        <v>87835</v>
      </c>
      <c r="B6070" s="415" t="s">
        <v>8471</v>
      </c>
      <c r="C6070" s="416" t="s">
        <v>98</v>
      </c>
      <c r="D6070" s="417">
        <v>111.07000000000001</v>
      </c>
      <c r="E6070" s="417">
        <v>16.36</v>
      </c>
      <c r="F6070" s="417">
        <v>127.43</v>
      </c>
    </row>
    <row r="6071" spans="1:6" ht="45">
      <c r="A6071" s="414">
        <v>87836</v>
      </c>
      <c r="B6071" s="415" t="s">
        <v>8472</v>
      </c>
      <c r="C6071" s="416" t="s">
        <v>98</v>
      </c>
      <c r="D6071" s="417">
        <v>158.87</v>
      </c>
      <c r="E6071" s="417">
        <v>13.42</v>
      </c>
      <c r="F6071" s="417">
        <v>172.29</v>
      </c>
    </row>
    <row r="6072" spans="1:6" ht="45">
      <c r="A6072" s="414">
        <v>87837</v>
      </c>
      <c r="B6072" s="415" t="s">
        <v>8473</v>
      </c>
      <c r="C6072" s="416" t="s">
        <v>98</v>
      </c>
      <c r="D6072" s="417">
        <v>108.38999999999999</v>
      </c>
      <c r="E6072" s="417">
        <v>10.32</v>
      </c>
      <c r="F6072" s="417">
        <v>118.71</v>
      </c>
    </row>
    <row r="6073" spans="1:6" ht="45">
      <c r="A6073" s="414">
        <v>87838</v>
      </c>
      <c r="B6073" s="415" t="s">
        <v>8474</v>
      </c>
      <c r="C6073" s="416" t="s">
        <v>98</v>
      </c>
      <c r="D6073" s="417">
        <v>165.67</v>
      </c>
      <c r="E6073" s="417">
        <v>24.72</v>
      </c>
      <c r="F6073" s="417">
        <v>190.39</v>
      </c>
    </row>
    <row r="6074" spans="1:6" ht="45">
      <c r="A6074" s="414">
        <v>87839</v>
      </c>
      <c r="B6074" s="415" t="s">
        <v>8475</v>
      </c>
      <c r="C6074" s="416" t="s">
        <v>98</v>
      </c>
      <c r="D6074" s="417">
        <v>113.16000000000001</v>
      </c>
      <c r="E6074" s="417">
        <v>21.08</v>
      </c>
      <c r="F6074" s="417">
        <v>134.24</v>
      </c>
    </row>
    <row r="6075" spans="1:6" ht="45">
      <c r="A6075" s="414">
        <v>87840</v>
      </c>
      <c r="B6075" s="415" t="s">
        <v>8476</v>
      </c>
      <c r="C6075" s="416" t="s">
        <v>98</v>
      </c>
      <c r="D6075" s="417">
        <v>161.79000000000002</v>
      </c>
      <c r="E6075" s="417">
        <v>16.510000000000002</v>
      </c>
      <c r="F6075" s="417">
        <v>178.3</v>
      </c>
    </row>
    <row r="6076" spans="1:6" ht="45">
      <c r="A6076" s="414">
        <v>87841</v>
      </c>
      <c r="B6076" s="415" t="s">
        <v>8477</v>
      </c>
      <c r="C6076" s="416" t="s">
        <v>98</v>
      </c>
      <c r="D6076" s="417">
        <v>109.78</v>
      </c>
      <c r="E6076" s="417">
        <v>13.41</v>
      </c>
      <c r="F6076" s="417">
        <v>123.19</v>
      </c>
    </row>
    <row r="6077" spans="1:6" ht="45">
      <c r="A6077" s="414">
        <v>87842</v>
      </c>
      <c r="B6077" s="415" t="s">
        <v>8478</v>
      </c>
      <c r="C6077" s="416" t="s">
        <v>98</v>
      </c>
      <c r="D6077" s="417">
        <v>161.29</v>
      </c>
      <c r="E6077" s="417">
        <v>36.9</v>
      </c>
      <c r="F6077" s="417">
        <v>198.19</v>
      </c>
    </row>
    <row r="6078" spans="1:6" ht="45">
      <c r="A6078" s="414">
        <v>87843</v>
      </c>
      <c r="B6078" s="415" t="s">
        <v>8479</v>
      </c>
      <c r="C6078" s="416" t="s">
        <v>98</v>
      </c>
      <c r="D6078" s="417">
        <v>115.19999999999999</v>
      </c>
      <c r="E6078" s="417">
        <v>33.24</v>
      </c>
      <c r="F6078" s="417">
        <v>148.44</v>
      </c>
    </row>
    <row r="6079" spans="1:6" ht="45">
      <c r="A6079" s="414">
        <v>87844</v>
      </c>
      <c r="B6079" s="415" t="s">
        <v>8480</v>
      </c>
      <c r="C6079" s="416" t="s">
        <v>98</v>
      </c>
      <c r="D6079" s="417">
        <v>155.55000000000001</v>
      </c>
      <c r="E6079" s="417">
        <v>24.44</v>
      </c>
      <c r="F6079" s="417">
        <v>179.99</v>
      </c>
    </row>
    <row r="6080" spans="1:6" ht="45">
      <c r="A6080" s="414">
        <v>87845</v>
      </c>
      <c r="B6080" s="415" t="s">
        <v>8481</v>
      </c>
      <c r="C6080" s="416" t="s">
        <v>98</v>
      </c>
      <c r="D6080" s="417">
        <v>109.97000000000001</v>
      </c>
      <c r="E6080" s="417">
        <v>21.36</v>
      </c>
      <c r="F6080" s="417">
        <v>131.33000000000001</v>
      </c>
    </row>
    <row r="6081" spans="1:6" ht="45">
      <c r="A6081" s="414">
        <v>87846</v>
      </c>
      <c r="B6081" s="415" t="s">
        <v>8482</v>
      </c>
      <c r="C6081" s="416" t="s">
        <v>98</v>
      </c>
      <c r="D6081" s="417">
        <v>173.93</v>
      </c>
      <c r="E6081" s="417">
        <v>24.61</v>
      </c>
      <c r="F6081" s="417">
        <v>198.54</v>
      </c>
    </row>
    <row r="6082" spans="1:6" ht="45">
      <c r="A6082" s="414">
        <v>87847</v>
      </c>
      <c r="B6082" s="415" t="s">
        <v>8483</v>
      </c>
      <c r="C6082" s="416" t="s">
        <v>98</v>
      </c>
      <c r="D6082" s="417">
        <v>122.92999999999999</v>
      </c>
      <c r="E6082" s="417">
        <v>20.95</v>
      </c>
      <c r="F6082" s="417">
        <v>143.88</v>
      </c>
    </row>
    <row r="6083" spans="1:6" ht="45">
      <c r="A6083" s="414">
        <v>87848</v>
      </c>
      <c r="B6083" s="415" t="s">
        <v>8484</v>
      </c>
      <c r="C6083" s="416" t="s">
        <v>98</v>
      </c>
      <c r="D6083" s="417">
        <v>170.38</v>
      </c>
      <c r="E6083" s="417">
        <v>16.61</v>
      </c>
      <c r="F6083" s="417">
        <v>186.99</v>
      </c>
    </row>
    <row r="6084" spans="1:6" ht="45">
      <c r="A6084" s="414">
        <v>87849</v>
      </c>
      <c r="B6084" s="415" t="s">
        <v>8485</v>
      </c>
      <c r="C6084" s="416" t="s">
        <v>98</v>
      </c>
      <c r="D6084" s="417">
        <v>119.9</v>
      </c>
      <c r="E6084" s="417">
        <v>13.5</v>
      </c>
      <c r="F6084" s="417">
        <v>133.4</v>
      </c>
    </row>
    <row r="6085" spans="1:6" ht="45">
      <c r="A6085" s="414">
        <v>87850</v>
      </c>
      <c r="B6085" s="415" t="s">
        <v>8486</v>
      </c>
      <c r="C6085" s="416" t="s">
        <v>98</v>
      </c>
      <c r="D6085" s="417">
        <v>177.56</v>
      </c>
      <c r="E6085" s="417">
        <v>29.32</v>
      </c>
      <c r="F6085" s="417">
        <v>206.88</v>
      </c>
    </row>
    <row r="6086" spans="1:6" ht="45">
      <c r="A6086" s="414">
        <v>87851</v>
      </c>
      <c r="B6086" s="415" t="s">
        <v>8487</v>
      </c>
      <c r="C6086" s="416" t="s">
        <v>98</v>
      </c>
      <c r="D6086" s="417">
        <v>125.05</v>
      </c>
      <c r="E6086" s="417">
        <v>25.67</v>
      </c>
      <c r="F6086" s="417">
        <v>150.72</v>
      </c>
    </row>
    <row r="6087" spans="1:6" ht="45">
      <c r="A6087" s="414">
        <v>87852</v>
      </c>
      <c r="B6087" s="415" t="s">
        <v>8488</v>
      </c>
      <c r="C6087" s="416" t="s">
        <v>98</v>
      </c>
      <c r="D6087" s="417">
        <v>173.29000000000002</v>
      </c>
      <c r="E6087" s="417">
        <v>19.670000000000002</v>
      </c>
      <c r="F6087" s="417">
        <v>192.96</v>
      </c>
    </row>
    <row r="6088" spans="1:6" ht="45">
      <c r="A6088" s="414">
        <v>87853</v>
      </c>
      <c r="B6088" s="415" t="s">
        <v>8489</v>
      </c>
      <c r="C6088" s="416" t="s">
        <v>98</v>
      </c>
      <c r="D6088" s="417">
        <v>121.28999999999999</v>
      </c>
      <c r="E6088" s="417">
        <v>16.559999999999999</v>
      </c>
      <c r="F6088" s="417">
        <v>137.85</v>
      </c>
    </row>
    <row r="6089" spans="1:6" ht="45">
      <c r="A6089" s="414">
        <v>87854</v>
      </c>
      <c r="B6089" s="415" t="s">
        <v>8490</v>
      </c>
      <c r="C6089" s="416" t="s">
        <v>98</v>
      </c>
      <c r="D6089" s="417">
        <v>173.19</v>
      </c>
      <c r="E6089" s="417">
        <v>41.46</v>
      </c>
      <c r="F6089" s="417">
        <v>214.65</v>
      </c>
    </row>
    <row r="6090" spans="1:6" ht="45">
      <c r="A6090" s="414">
        <v>87855</v>
      </c>
      <c r="B6090" s="415" t="s">
        <v>8491</v>
      </c>
      <c r="C6090" s="416" t="s">
        <v>98</v>
      </c>
      <c r="D6090" s="417">
        <v>127.1</v>
      </c>
      <c r="E6090" s="417">
        <v>37.82</v>
      </c>
      <c r="F6090" s="417">
        <v>164.92</v>
      </c>
    </row>
    <row r="6091" spans="1:6" ht="45">
      <c r="A6091" s="414">
        <v>87856</v>
      </c>
      <c r="B6091" s="415" t="s">
        <v>8492</v>
      </c>
      <c r="C6091" s="416" t="s">
        <v>98</v>
      </c>
      <c r="D6091" s="417">
        <v>167.06</v>
      </c>
      <c r="E6091" s="417">
        <v>27.62</v>
      </c>
      <c r="F6091" s="417">
        <v>194.68</v>
      </c>
    </row>
    <row r="6092" spans="1:6" ht="45">
      <c r="A6092" s="414">
        <v>87857</v>
      </c>
      <c r="B6092" s="415" t="s">
        <v>8493</v>
      </c>
      <c r="C6092" s="416" t="s">
        <v>98</v>
      </c>
      <c r="D6092" s="417">
        <v>121.48</v>
      </c>
      <c r="E6092" s="417">
        <v>24.51</v>
      </c>
      <c r="F6092" s="417">
        <v>145.99</v>
      </c>
    </row>
    <row r="6093" spans="1:6" ht="30">
      <c r="A6093" s="414">
        <v>87858</v>
      </c>
      <c r="B6093" s="415" t="s">
        <v>8494</v>
      </c>
      <c r="C6093" s="416" t="s">
        <v>98</v>
      </c>
      <c r="D6093" s="417">
        <v>113.89</v>
      </c>
      <c r="E6093" s="417">
        <v>27.08</v>
      </c>
      <c r="F6093" s="417">
        <v>140.97</v>
      </c>
    </row>
    <row r="6094" spans="1:6" ht="30">
      <c r="A6094" s="414">
        <v>87859</v>
      </c>
      <c r="B6094" s="415" t="s">
        <v>8495</v>
      </c>
      <c r="C6094" s="416" t="s">
        <v>98</v>
      </c>
      <c r="D6094" s="417">
        <v>127.77</v>
      </c>
      <c r="E6094" s="417">
        <v>37.200000000000003</v>
      </c>
      <c r="F6094" s="417">
        <v>164.97</v>
      </c>
    </row>
    <row r="6095" spans="1:6">
      <c r="A6095" s="409"/>
      <c r="B6095" s="413" t="s">
        <v>11670</v>
      </c>
      <c r="C6095" s="411"/>
      <c r="D6095" s="418"/>
      <c r="E6095" s="418"/>
      <c r="F6095" s="418"/>
    </row>
    <row r="6096" spans="1:6" ht="45">
      <c r="A6096" s="414">
        <v>91069</v>
      </c>
      <c r="B6096" s="415" t="s">
        <v>8496</v>
      </c>
      <c r="C6096" s="416" t="s">
        <v>98</v>
      </c>
      <c r="D6096" s="417">
        <v>96.85</v>
      </c>
      <c r="E6096" s="417">
        <v>24.97</v>
      </c>
      <c r="F6096" s="417">
        <v>121.82</v>
      </c>
    </row>
    <row r="6097" spans="1:6" ht="45">
      <c r="A6097" s="414">
        <v>91070</v>
      </c>
      <c r="B6097" s="415" t="s">
        <v>8497</v>
      </c>
      <c r="C6097" s="416" t="s">
        <v>98</v>
      </c>
      <c r="D6097" s="417">
        <v>107.6</v>
      </c>
      <c r="E6097" s="417">
        <v>26.46</v>
      </c>
      <c r="F6097" s="417">
        <v>134.06</v>
      </c>
    </row>
    <row r="6098" spans="1:6" ht="45">
      <c r="A6098" s="414">
        <v>91071</v>
      </c>
      <c r="B6098" s="415" t="s">
        <v>8498</v>
      </c>
      <c r="C6098" s="416" t="s">
        <v>98</v>
      </c>
      <c r="D6098" s="417">
        <v>114.66</v>
      </c>
      <c r="E6098" s="417">
        <v>59.57</v>
      </c>
      <c r="F6098" s="417">
        <v>174.23</v>
      </c>
    </row>
    <row r="6099" spans="1:6" ht="45">
      <c r="A6099" s="414">
        <v>91072</v>
      </c>
      <c r="B6099" s="415" t="s">
        <v>8499</v>
      </c>
      <c r="C6099" s="416" t="s">
        <v>98</v>
      </c>
      <c r="D6099" s="417">
        <v>125.22999999999999</v>
      </c>
      <c r="E6099" s="417">
        <v>61.18</v>
      </c>
      <c r="F6099" s="417">
        <v>186.41</v>
      </c>
    </row>
    <row r="6100" spans="1:6" ht="45">
      <c r="A6100" s="414">
        <v>91073</v>
      </c>
      <c r="B6100" s="415" t="s">
        <v>8500</v>
      </c>
      <c r="C6100" s="416" t="s">
        <v>98</v>
      </c>
      <c r="D6100" s="417">
        <v>101.4</v>
      </c>
      <c r="E6100" s="417">
        <v>38.119999999999997</v>
      </c>
      <c r="F6100" s="417">
        <v>139.52000000000001</v>
      </c>
    </row>
    <row r="6101" spans="1:6" ht="45">
      <c r="A6101" s="414">
        <v>91074</v>
      </c>
      <c r="B6101" s="415" t="s">
        <v>8501</v>
      </c>
      <c r="C6101" s="416" t="s">
        <v>98</v>
      </c>
      <c r="D6101" s="417">
        <v>112.64000000000001</v>
      </c>
      <c r="E6101" s="417">
        <v>40.94</v>
      </c>
      <c r="F6101" s="417">
        <v>153.58000000000001</v>
      </c>
    </row>
    <row r="6102" spans="1:6" ht="45">
      <c r="A6102" s="414">
        <v>91075</v>
      </c>
      <c r="B6102" s="415" t="s">
        <v>8502</v>
      </c>
      <c r="C6102" s="416" t="s">
        <v>98</v>
      </c>
      <c r="D6102" s="417">
        <v>118.5</v>
      </c>
      <c r="E6102" s="417">
        <v>76.599999999999994</v>
      </c>
      <c r="F6102" s="417">
        <v>195.1</v>
      </c>
    </row>
    <row r="6103" spans="1:6" ht="45">
      <c r="A6103" s="414">
        <v>91076</v>
      </c>
      <c r="B6103" s="415" t="s">
        <v>8503</v>
      </c>
      <c r="C6103" s="416" t="s">
        <v>98</v>
      </c>
      <c r="D6103" s="417">
        <v>129.6</v>
      </c>
      <c r="E6103" s="417">
        <v>79.599999999999994</v>
      </c>
      <c r="F6103" s="417">
        <v>209.2</v>
      </c>
    </row>
    <row r="6104" spans="1:6" ht="45">
      <c r="A6104" s="414">
        <v>91077</v>
      </c>
      <c r="B6104" s="415" t="s">
        <v>8504</v>
      </c>
      <c r="C6104" s="416" t="s">
        <v>98</v>
      </c>
      <c r="D6104" s="417">
        <v>109.89999999999999</v>
      </c>
      <c r="E6104" s="417">
        <v>17.2</v>
      </c>
      <c r="F6104" s="417">
        <v>127.1</v>
      </c>
    </row>
    <row r="6105" spans="1:6" ht="45">
      <c r="A6105" s="414">
        <v>91078</v>
      </c>
      <c r="B6105" s="415" t="s">
        <v>8505</v>
      </c>
      <c r="C6105" s="416" t="s">
        <v>98</v>
      </c>
      <c r="D6105" s="417">
        <v>129.91</v>
      </c>
      <c r="E6105" s="417">
        <v>18.52</v>
      </c>
      <c r="F6105" s="417">
        <v>148.43</v>
      </c>
    </row>
    <row r="6106" spans="1:6" ht="45">
      <c r="A6106" s="414">
        <v>91079</v>
      </c>
      <c r="B6106" s="415" t="s">
        <v>8506</v>
      </c>
      <c r="C6106" s="416" t="s">
        <v>98</v>
      </c>
      <c r="D6106" s="417">
        <v>112.54000000000002</v>
      </c>
      <c r="E6106" s="417">
        <v>22.07</v>
      </c>
      <c r="F6106" s="417">
        <v>134.61000000000001</v>
      </c>
    </row>
    <row r="6107" spans="1:6" ht="45">
      <c r="A6107" s="414">
        <v>91080</v>
      </c>
      <c r="B6107" s="415" t="s">
        <v>8507</v>
      </c>
      <c r="C6107" s="416" t="s">
        <v>98</v>
      </c>
      <c r="D6107" s="417">
        <v>132.31</v>
      </c>
      <c r="E6107" s="417">
        <v>23.38</v>
      </c>
      <c r="F6107" s="417">
        <v>155.69</v>
      </c>
    </row>
    <row r="6108" spans="1:6" ht="45">
      <c r="A6108" s="414">
        <v>91081</v>
      </c>
      <c r="B6108" s="415" t="s">
        <v>8508</v>
      </c>
      <c r="C6108" s="416" t="s">
        <v>98</v>
      </c>
      <c r="D6108" s="417">
        <v>115.64000000000001</v>
      </c>
      <c r="E6108" s="417">
        <v>31.32</v>
      </c>
      <c r="F6108" s="417">
        <v>146.96</v>
      </c>
    </row>
    <row r="6109" spans="1:6" ht="45">
      <c r="A6109" s="414">
        <v>91082</v>
      </c>
      <c r="B6109" s="415" t="s">
        <v>8509</v>
      </c>
      <c r="C6109" s="416" t="s">
        <v>98</v>
      </c>
      <c r="D6109" s="417">
        <v>136.11000000000001</v>
      </c>
      <c r="E6109" s="417">
        <v>33.79</v>
      </c>
      <c r="F6109" s="417">
        <v>169.9</v>
      </c>
    </row>
    <row r="6110" spans="1:6" ht="45">
      <c r="A6110" s="414">
        <v>91083</v>
      </c>
      <c r="B6110" s="415" t="s">
        <v>8510</v>
      </c>
      <c r="C6110" s="416" t="s">
        <v>98</v>
      </c>
      <c r="D6110" s="417">
        <v>119.66</v>
      </c>
      <c r="E6110" s="417">
        <v>40.46</v>
      </c>
      <c r="F6110" s="417">
        <v>160.12</v>
      </c>
    </row>
    <row r="6111" spans="1:6" ht="45">
      <c r="A6111" s="414">
        <v>91084</v>
      </c>
      <c r="B6111" s="415" t="s">
        <v>8511</v>
      </c>
      <c r="C6111" s="416" t="s">
        <v>98</v>
      </c>
      <c r="D6111" s="417">
        <v>139.94</v>
      </c>
      <c r="E6111" s="417">
        <v>42.87</v>
      </c>
      <c r="F6111" s="417">
        <v>182.81</v>
      </c>
    </row>
    <row r="6112" spans="1:6" ht="45">
      <c r="A6112" s="414">
        <v>91086</v>
      </c>
      <c r="B6112" s="415" t="s">
        <v>8512</v>
      </c>
      <c r="C6112" s="416" t="s">
        <v>98</v>
      </c>
      <c r="D6112" s="417">
        <v>101.76</v>
      </c>
      <c r="E6112" s="417">
        <v>33.64</v>
      </c>
      <c r="F6112" s="417">
        <v>135.4</v>
      </c>
    </row>
    <row r="6113" spans="1:6" ht="45">
      <c r="A6113" s="414">
        <v>91087</v>
      </c>
      <c r="B6113" s="415" t="s">
        <v>8513</v>
      </c>
      <c r="C6113" s="416" t="s">
        <v>98</v>
      </c>
      <c r="D6113" s="417">
        <v>112.74</v>
      </c>
      <c r="E6113" s="417">
        <v>35.299999999999997</v>
      </c>
      <c r="F6113" s="417">
        <v>148.04</v>
      </c>
    </row>
    <row r="6114" spans="1:6" ht="45">
      <c r="A6114" s="414">
        <v>91088</v>
      </c>
      <c r="B6114" s="415" t="s">
        <v>8514</v>
      </c>
      <c r="C6114" s="416" t="s">
        <v>98</v>
      </c>
      <c r="D6114" s="417">
        <v>119.94000000000001</v>
      </c>
      <c r="E6114" s="417">
        <v>69.77</v>
      </c>
      <c r="F6114" s="417">
        <v>189.71</v>
      </c>
    </row>
    <row r="6115" spans="1:6" ht="45">
      <c r="A6115" s="414">
        <v>91089</v>
      </c>
      <c r="B6115" s="415" t="s">
        <v>8515</v>
      </c>
      <c r="C6115" s="416" t="s">
        <v>98</v>
      </c>
      <c r="D6115" s="417">
        <v>130.84</v>
      </c>
      <c r="E6115" s="417">
        <v>71.69</v>
      </c>
      <c r="F6115" s="417">
        <v>202.53</v>
      </c>
    </row>
    <row r="6116" spans="1:6" ht="45">
      <c r="A6116" s="414">
        <v>91090</v>
      </c>
      <c r="B6116" s="415" t="s">
        <v>8516</v>
      </c>
      <c r="C6116" s="416" t="s">
        <v>98</v>
      </c>
      <c r="D6116" s="417">
        <v>104.97</v>
      </c>
      <c r="E6116" s="417">
        <v>45.59</v>
      </c>
      <c r="F6116" s="417">
        <v>150.56</v>
      </c>
    </row>
    <row r="6117" spans="1:6" ht="45">
      <c r="A6117" s="414">
        <v>91091</v>
      </c>
      <c r="B6117" s="415" t="s">
        <v>8517</v>
      </c>
      <c r="C6117" s="416" t="s">
        <v>98</v>
      </c>
      <c r="D6117" s="417">
        <v>116.48999999999998</v>
      </c>
      <c r="E6117" s="417">
        <v>48.77</v>
      </c>
      <c r="F6117" s="417">
        <v>165.26</v>
      </c>
    </row>
    <row r="6118" spans="1:6" ht="45">
      <c r="A6118" s="414">
        <v>91092</v>
      </c>
      <c r="B6118" s="415" t="s">
        <v>8518</v>
      </c>
      <c r="C6118" s="416" t="s">
        <v>98</v>
      </c>
      <c r="D6118" s="417">
        <v>122.21</v>
      </c>
      <c r="E6118" s="417">
        <v>85.17</v>
      </c>
      <c r="F6118" s="417">
        <v>207.38</v>
      </c>
    </row>
    <row r="6119" spans="1:6" ht="45">
      <c r="A6119" s="414">
        <v>91093</v>
      </c>
      <c r="B6119" s="415" t="s">
        <v>8519</v>
      </c>
      <c r="C6119" s="416" t="s">
        <v>98</v>
      </c>
      <c r="D6119" s="417">
        <v>133.81</v>
      </c>
      <c r="E6119" s="417">
        <v>88.73</v>
      </c>
      <c r="F6119" s="417">
        <v>222.54</v>
      </c>
    </row>
    <row r="6120" spans="1:6" ht="45">
      <c r="A6120" s="414">
        <v>91094</v>
      </c>
      <c r="B6120" s="415" t="s">
        <v>8520</v>
      </c>
      <c r="C6120" s="416" t="s">
        <v>98</v>
      </c>
      <c r="D6120" s="417">
        <v>112.28000000000002</v>
      </c>
      <c r="E6120" s="417">
        <v>23.05</v>
      </c>
      <c r="F6120" s="417">
        <v>135.33000000000001</v>
      </c>
    </row>
    <row r="6121" spans="1:6" ht="45">
      <c r="A6121" s="414">
        <v>91095</v>
      </c>
      <c r="B6121" s="415" t="s">
        <v>8521</v>
      </c>
      <c r="C6121" s="416" t="s">
        <v>98</v>
      </c>
      <c r="D6121" s="417">
        <v>132.58000000000001</v>
      </c>
      <c r="E6121" s="417">
        <v>24.6</v>
      </c>
      <c r="F6121" s="417">
        <v>157.18</v>
      </c>
    </row>
    <row r="6122" spans="1:6" ht="45">
      <c r="A6122" s="414">
        <v>91096</v>
      </c>
      <c r="B6122" s="415" t="s">
        <v>8522</v>
      </c>
      <c r="C6122" s="416" t="s">
        <v>98</v>
      </c>
      <c r="D6122" s="417">
        <v>113.37</v>
      </c>
      <c r="E6122" s="417">
        <v>25.75</v>
      </c>
      <c r="F6122" s="417">
        <v>139.12</v>
      </c>
    </row>
    <row r="6123" spans="1:6" ht="45">
      <c r="A6123" s="414">
        <v>91097</v>
      </c>
      <c r="B6123" s="415" t="s">
        <v>8523</v>
      </c>
      <c r="C6123" s="416" t="s">
        <v>98</v>
      </c>
      <c r="D6123" s="417">
        <v>133.48000000000002</v>
      </c>
      <c r="E6123" s="417">
        <v>27.29</v>
      </c>
      <c r="F6123" s="417">
        <v>160.77000000000001</v>
      </c>
    </row>
    <row r="6124" spans="1:6" ht="45">
      <c r="A6124" s="414">
        <v>91098</v>
      </c>
      <c r="B6124" s="415" t="s">
        <v>8524</v>
      </c>
      <c r="C6124" s="416" t="s">
        <v>98</v>
      </c>
      <c r="D6124" s="417">
        <v>117.57</v>
      </c>
      <c r="E6124" s="417">
        <v>37.409999999999997</v>
      </c>
      <c r="F6124" s="417">
        <v>154.97999999999999</v>
      </c>
    </row>
    <row r="6125" spans="1:6" ht="45">
      <c r="A6125" s="414">
        <v>91099</v>
      </c>
      <c r="B6125" s="415" t="s">
        <v>8525</v>
      </c>
      <c r="C6125" s="416" t="s">
        <v>98</v>
      </c>
      <c r="D6125" s="417">
        <v>138.35999999999999</v>
      </c>
      <c r="E6125" s="417">
        <v>40.21</v>
      </c>
      <c r="F6125" s="417">
        <v>178.57</v>
      </c>
    </row>
    <row r="6126" spans="1:6" ht="45">
      <c r="A6126" s="414">
        <v>91100</v>
      </c>
      <c r="B6126" s="415" t="s">
        <v>8526</v>
      </c>
      <c r="C6126" s="416" t="s">
        <v>98</v>
      </c>
      <c r="D6126" s="417">
        <v>120.57999999999998</v>
      </c>
      <c r="E6126" s="417">
        <v>44.93</v>
      </c>
      <c r="F6126" s="417">
        <v>165.51</v>
      </c>
    </row>
    <row r="6127" spans="1:6" ht="45">
      <c r="A6127" s="414">
        <v>91101</v>
      </c>
      <c r="B6127" s="415" t="s">
        <v>8527</v>
      </c>
      <c r="C6127" s="416" t="s">
        <v>98</v>
      </c>
      <c r="D6127" s="417">
        <v>141.21</v>
      </c>
      <c r="E6127" s="417">
        <v>47.75</v>
      </c>
      <c r="F6127" s="417">
        <v>188.96</v>
      </c>
    </row>
    <row r="6128" spans="1:6">
      <c r="A6128" s="409"/>
      <c r="B6128" s="413" t="s">
        <v>8528</v>
      </c>
      <c r="C6128" s="411"/>
      <c r="D6128" s="418"/>
      <c r="E6128" s="418"/>
      <c r="F6128" s="418"/>
    </row>
    <row r="6129" spans="1:6">
      <c r="A6129" s="409"/>
      <c r="B6129" s="413" t="s">
        <v>8529</v>
      </c>
      <c r="C6129" s="411"/>
      <c r="D6129" s="418"/>
      <c r="E6129" s="418"/>
      <c r="F6129" s="418"/>
    </row>
    <row r="6130" spans="1:6" ht="45">
      <c r="A6130" s="414">
        <v>91515</v>
      </c>
      <c r="B6130" s="415" t="s">
        <v>13568</v>
      </c>
      <c r="C6130" s="416" t="s">
        <v>98</v>
      </c>
      <c r="D6130" s="417">
        <v>1.88</v>
      </c>
      <c r="E6130" s="417">
        <v>5.38</v>
      </c>
      <c r="F6130" s="417">
        <v>7.26</v>
      </c>
    </row>
    <row r="6131" spans="1:6" ht="45">
      <c r="A6131" s="414">
        <v>91519</v>
      </c>
      <c r="B6131" s="415" t="s">
        <v>13569</v>
      </c>
      <c r="C6131" s="416" t="s">
        <v>98</v>
      </c>
      <c r="D6131" s="417">
        <v>2.5099999999999989</v>
      </c>
      <c r="E6131" s="417">
        <v>7.28</v>
      </c>
      <c r="F6131" s="417">
        <v>9.7899999999999991</v>
      </c>
    </row>
    <row r="6132" spans="1:6" ht="45">
      <c r="A6132" s="414">
        <v>91520</v>
      </c>
      <c r="B6132" s="415" t="s">
        <v>13570</v>
      </c>
      <c r="C6132" s="416" t="s">
        <v>98</v>
      </c>
      <c r="D6132" s="417">
        <v>0.74000000000000021</v>
      </c>
      <c r="E6132" s="417">
        <v>2</v>
      </c>
      <c r="F6132" s="417">
        <v>2.74</v>
      </c>
    </row>
    <row r="6133" spans="1:6" ht="45">
      <c r="A6133" s="414">
        <v>91522</v>
      </c>
      <c r="B6133" s="415" t="s">
        <v>13571</v>
      </c>
      <c r="C6133" s="416" t="s">
        <v>98</v>
      </c>
      <c r="D6133" s="417">
        <v>0.98999999999999977</v>
      </c>
      <c r="E6133" s="417">
        <v>2.79</v>
      </c>
      <c r="F6133" s="417">
        <v>3.78</v>
      </c>
    </row>
    <row r="6134" spans="1:6" ht="45">
      <c r="A6134" s="414">
        <v>91525</v>
      </c>
      <c r="B6134" s="415" t="s">
        <v>13572</v>
      </c>
      <c r="C6134" s="416" t="s">
        <v>98</v>
      </c>
      <c r="D6134" s="417">
        <v>3.8099999999999996</v>
      </c>
      <c r="E6134" s="417">
        <v>4.4400000000000004</v>
      </c>
      <c r="F6134" s="417">
        <v>8.25</v>
      </c>
    </row>
    <row r="6135" spans="1:6" ht="45">
      <c r="A6135" s="455">
        <v>104412</v>
      </c>
      <c r="B6135" s="456" t="s">
        <v>13573</v>
      </c>
      <c r="C6135" s="457" t="s">
        <v>98</v>
      </c>
      <c r="D6135" s="458">
        <v>0.89999999999999991</v>
      </c>
      <c r="E6135" s="458">
        <v>2.4900000000000002</v>
      </c>
      <c r="F6135" s="458">
        <v>3.39</v>
      </c>
    </row>
    <row r="6136" spans="1:6" ht="45">
      <c r="A6136" s="455">
        <v>104413</v>
      </c>
      <c r="B6136" s="456" t="s">
        <v>13574</v>
      </c>
      <c r="C6136" s="457" t="s">
        <v>98</v>
      </c>
      <c r="D6136" s="458">
        <v>1.5600000000000005</v>
      </c>
      <c r="E6136" s="458">
        <v>4.43</v>
      </c>
      <c r="F6136" s="458">
        <v>5.99</v>
      </c>
    </row>
    <row r="6137" spans="1:6" ht="45">
      <c r="A6137" s="455">
        <v>104414</v>
      </c>
      <c r="B6137" s="456" t="s">
        <v>13575</v>
      </c>
      <c r="C6137" s="457" t="s">
        <v>98</v>
      </c>
      <c r="D6137" s="458">
        <v>3.57</v>
      </c>
      <c r="E6137" s="458">
        <v>3.78</v>
      </c>
      <c r="F6137" s="458">
        <v>7.35</v>
      </c>
    </row>
    <row r="6138" spans="1:6" ht="45">
      <c r="A6138" s="455">
        <v>104415</v>
      </c>
      <c r="B6138" s="456" t="s">
        <v>13576</v>
      </c>
      <c r="C6138" s="457" t="s">
        <v>98</v>
      </c>
      <c r="D6138" s="458">
        <v>5.0500000000000007</v>
      </c>
      <c r="E6138" s="458">
        <v>8.1199999999999992</v>
      </c>
      <c r="F6138" s="458">
        <v>13.17</v>
      </c>
    </row>
    <row r="6139" spans="1:6" ht="45">
      <c r="A6139" s="455">
        <v>104416</v>
      </c>
      <c r="B6139" s="456" t="s">
        <v>13577</v>
      </c>
      <c r="C6139" s="457" t="s">
        <v>98</v>
      </c>
      <c r="D6139" s="458">
        <v>0.62000000000000011</v>
      </c>
      <c r="E6139" s="458">
        <v>1.71</v>
      </c>
      <c r="F6139" s="458">
        <v>2.33</v>
      </c>
    </row>
    <row r="6140" spans="1:6" ht="45">
      <c r="A6140" s="455">
        <v>104417</v>
      </c>
      <c r="B6140" s="456" t="s">
        <v>13578</v>
      </c>
      <c r="C6140" s="457" t="s">
        <v>98</v>
      </c>
      <c r="D6140" s="458">
        <v>1.2799999999999998</v>
      </c>
      <c r="E6140" s="458">
        <v>3.65</v>
      </c>
      <c r="F6140" s="458">
        <v>4.93</v>
      </c>
    </row>
    <row r="6141" spans="1:6" ht="45">
      <c r="A6141" s="455">
        <v>104418</v>
      </c>
      <c r="B6141" s="456" t="s">
        <v>13579</v>
      </c>
      <c r="C6141" s="457" t="s">
        <v>98</v>
      </c>
      <c r="D6141" s="458">
        <v>0.89000000000000012</v>
      </c>
      <c r="E6141" s="458">
        <v>2.27</v>
      </c>
      <c r="F6141" s="458">
        <v>3.16</v>
      </c>
    </row>
    <row r="6142" spans="1:6" ht="45">
      <c r="A6142" s="455">
        <v>104419</v>
      </c>
      <c r="B6142" s="456" t="s">
        <v>13580</v>
      </c>
      <c r="C6142" s="457" t="s">
        <v>98</v>
      </c>
      <c r="D6142" s="458">
        <v>3.4400000000000013</v>
      </c>
      <c r="E6142" s="458">
        <v>9.7799999999999994</v>
      </c>
      <c r="F6142" s="458">
        <v>13.22</v>
      </c>
    </row>
    <row r="6143" spans="1:6" ht="45">
      <c r="A6143" s="455">
        <v>104420</v>
      </c>
      <c r="B6143" s="456" t="s">
        <v>13581</v>
      </c>
      <c r="C6143" s="457" t="s">
        <v>98</v>
      </c>
      <c r="D6143" s="458">
        <v>3.1199999999999992</v>
      </c>
      <c r="E6143" s="458">
        <v>8.8000000000000007</v>
      </c>
      <c r="F6143" s="458">
        <v>11.92</v>
      </c>
    </row>
    <row r="6144" spans="1:6" ht="45">
      <c r="A6144" s="455">
        <v>104421</v>
      </c>
      <c r="B6144" s="456" t="s">
        <v>13582</v>
      </c>
      <c r="C6144" s="457" t="s">
        <v>98</v>
      </c>
      <c r="D6144" s="458">
        <v>6.8900000000000006</v>
      </c>
      <c r="E6144" s="458">
        <v>9.0299999999999994</v>
      </c>
      <c r="F6144" s="458">
        <v>15.92</v>
      </c>
    </row>
    <row r="6145" spans="1:6" ht="45">
      <c r="A6145" s="455">
        <v>104422</v>
      </c>
      <c r="B6145" s="456" t="s">
        <v>13583</v>
      </c>
      <c r="C6145" s="457" t="s">
        <v>98</v>
      </c>
      <c r="D6145" s="458">
        <v>5.1400000000000006</v>
      </c>
      <c r="E6145" s="458">
        <v>3.78</v>
      </c>
      <c r="F6145" s="458">
        <v>8.92</v>
      </c>
    </row>
    <row r="6146" spans="1:6" ht="45">
      <c r="A6146" s="455">
        <v>104423</v>
      </c>
      <c r="B6146" s="456" t="s">
        <v>13584</v>
      </c>
      <c r="C6146" s="457" t="s">
        <v>98</v>
      </c>
      <c r="D6146" s="458">
        <v>9.39</v>
      </c>
      <c r="E6146" s="458">
        <v>16.45</v>
      </c>
      <c r="F6146" s="458">
        <v>25.84</v>
      </c>
    </row>
    <row r="6147" spans="1:6" ht="45">
      <c r="A6147" s="455">
        <v>104424</v>
      </c>
      <c r="B6147" s="456" t="s">
        <v>13585</v>
      </c>
      <c r="C6147" s="457" t="s">
        <v>98</v>
      </c>
      <c r="D6147" s="458">
        <v>8.8599999999999977</v>
      </c>
      <c r="E6147" s="458">
        <v>14.88</v>
      </c>
      <c r="F6147" s="458">
        <v>23.74</v>
      </c>
    </row>
    <row r="6148" spans="1:6" ht="45">
      <c r="A6148" s="455">
        <v>104425</v>
      </c>
      <c r="B6148" s="456" t="s">
        <v>13586</v>
      </c>
      <c r="C6148" s="457" t="s">
        <v>98</v>
      </c>
      <c r="D6148" s="458">
        <v>7.9700000000000006</v>
      </c>
      <c r="E6148" s="458">
        <v>12.26</v>
      </c>
      <c r="F6148" s="458">
        <v>20.23</v>
      </c>
    </row>
    <row r="6149" spans="1:6">
      <c r="A6149" s="409"/>
      <c r="B6149" s="413" t="s">
        <v>8530</v>
      </c>
      <c r="C6149" s="411"/>
      <c r="D6149" s="418"/>
      <c r="E6149" s="418"/>
      <c r="F6149" s="418"/>
    </row>
    <row r="6150" spans="1:6" ht="45">
      <c r="A6150" s="414">
        <v>89049</v>
      </c>
      <c r="B6150" s="415" t="s">
        <v>8531</v>
      </c>
      <c r="C6150" s="416" t="s">
        <v>98</v>
      </c>
      <c r="D6150" s="417">
        <v>12.350000000000001</v>
      </c>
      <c r="E6150" s="417">
        <v>13.82</v>
      </c>
      <c r="F6150" s="417">
        <v>26.17</v>
      </c>
    </row>
    <row r="6151" spans="1:6" ht="30">
      <c r="A6151" s="414">
        <v>87418</v>
      </c>
      <c r="B6151" s="415" t="s">
        <v>8532</v>
      </c>
      <c r="C6151" s="416" t="s">
        <v>98</v>
      </c>
      <c r="D6151" s="417">
        <v>10.889999999999999</v>
      </c>
      <c r="E6151" s="417">
        <v>9.3800000000000008</v>
      </c>
      <c r="F6151" s="417">
        <v>20.27</v>
      </c>
    </row>
    <row r="6152" spans="1:6" ht="30">
      <c r="A6152" s="414">
        <v>87421</v>
      </c>
      <c r="B6152" s="415" t="s">
        <v>8533</v>
      </c>
      <c r="C6152" s="416" t="s">
        <v>98</v>
      </c>
      <c r="D6152" s="417">
        <v>17.759999999999998</v>
      </c>
      <c r="E6152" s="417">
        <v>12.05</v>
      </c>
      <c r="F6152" s="417">
        <v>29.81</v>
      </c>
    </row>
    <row r="6153" spans="1:6" ht="30">
      <c r="A6153" s="414">
        <v>87417</v>
      </c>
      <c r="B6153" s="415" t="s">
        <v>8534</v>
      </c>
      <c r="C6153" s="416" t="s">
        <v>98</v>
      </c>
      <c r="D6153" s="417">
        <v>10.739999999999998</v>
      </c>
      <c r="E6153" s="417">
        <v>8.91</v>
      </c>
      <c r="F6153" s="417">
        <v>19.649999999999999</v>
      </c>
    </row>
    <row r="6154" spans="1:6" ht="30">
      <c r="A6154" s="414">
        <v>87420</v>
      </c>
      <c r="B6154" s="415" t="s">
        <v>8535</v>
      </c>
      <c r="C6154" s="416" t="s">
        <v>98</v>
      </c>
      <c r="D6154" s="417">
        <v>17.600000000000001</v>
      </c>
      <c r="E6154" s="417">
        <v>11.58</v>
      </c>
      <c r="F6154" s="417">
        <v>29.18</v>
      </c>
    </row>
    <row r="6155" spans="1:6" ht="30">
      <c r="A6155" s="414">
        <v>87419</v>
      </c>
      <c r="B6155" s="415" t="s">
        <v>8536</v>
      </c>
      <c r="C6155" s="416" t="s">
        <v>98</v>
      </c>
      <c r="D6155" s="417">
        <v>11.369999999999997</v>
      </c>
      <c r="E6155" s="417">
        <v>10.71</v>
      </c>
      <c r="F6155" s="417">
        <v>22.08</v>
      </c>
    </row>
    <row r="6156" spans="1:6" ht="30">
      <c r="A6156" s="414">
        <v>87422</v>
      </c>
      <c r="B6156" s="415" t="s">
        <v>8537</v>
      </c>
      <c r="C6156" s="416" t="s">
        <v>98</v>
      </c>
      <c r="D6156" s="417">
        <v>18.23</v>
      </c>
      <c r="E6156" s="417">
        <v>13.39</v>
      </c>
      <c r="F6156" s="417">
        <v>31.62</v>
      </c>
    </row>
    <row r="6157" spans="1:6" ht="30">
      <c r="A6157" s="414">
        <v>87412</v>
      </c>
      <c r="B6157" s="415" t="s">
        <v>8538</v>
      </c>
      <c r="C6157" s="416" t="s">
        <v>98</v>
      </c>
      <c r="D6157" s="417">
        <v>12.600000000000001</v>
      </c>
      <c r="E6157" s="417">
        <v>14.29</v>
      </c>
      <c r="F6157" s="417">
        <v>26.89</v>
      </c>
    </row>
    <row r="6158" spans="1:6" ht="30">
      <c r="A6158" s="414">
        <v>87415</v>
      </c>
      <c r="B6158" s="415" t="s">
        <v>8539</v>
      </c>
      <c r="C6158" s="416" t="s">
        <v>98</v>
      </c>
      <c r="D6158" s="417">
        <v>19.159999999999997</v>
      </c>
      <c r="E6158" s="417">
        <v>16.07</v>
      </c>
      <c r="F6158" s="417">
        <v>35.229999999999997</v>
      </c>
    </row>
    <row r="6159" spans="1:6" ht="30">
      <c r="A6159" s="414">
        <v>87411</v>
      </c>
      <c r="B6159" s="415" t="s">
        <v>8540</v>
      </c>
      <c r="C6159" s="416" t="s">
        <v>98</v>
      </c>
      <c r="D6159" s="417">
        <v>10.420000000000002</v>
      </c>
      <c r="E6159" s="417">
        <v>8.0399999999999991</v>
      </c>
      <c r="F6159" s="417">
        <v>18.46</v>
      </c>
    </row>
    <row r="6160" spans="1:6" ht="30">
      <c r="A6160" s="414">
        <v>87414</v>
      </c>
      <c r="B6160" s="415" t="s">
        <v>8541</v>
      </c>
      <c r="C6160" s="416" t="s">
        <v>98</v>
      </c>
      <c r="D6160" s="417">
        <v>17.05</v>
      </c>
      <c r="E6160" s="417">
        <v>10</v>
      </c>
      <c r="F6160" s="417">
        <v>27.05</v>
      </c>
    </row>
    <row r="6161" spans="1:6" ht="30">
      <c r="A6161" s="414">
        <v>87413</v>
      </c>
      <c r="B6161" s="415" t="s">
        <v>8542</v>
      </c>
      <c r="C6161" s="416" t="s">
        <v>98</v>
      </c>
      <c r="D6161" s="417">
        <v>13.860000000000003</v>
      </c>
      <c r="E6161" s="417">
        <v>17.829999999999998</v>
      </c>
      <c r="F6161" s="417">
        <v>31.69</v>
      </c>
    </row>
    <row r="6162" spans="1:6" ht="30">
      <c r="A6162" s="414">
        <v>87416</v>
      </c>
      <c r="B6162" s="415" t="s">
        <v>8543</v>
      </c>
      <c r="C6162" s="416" t="s">
        <v>98</v>
      </c>
      <c r="D6162" s="417">
        <v>20.490000000000002</v>
      </c>
      <c r="E6162" s="417">
        <v>19.850000000000001</v>
      </c>
      <c r="F6162" s="417">
        <v>40.340000000000003</v>
      </c>
    </row>
    <row r="6163" spans="1:6" ht="30">
      <c r="A6163" s="414">
        <v>87424</v>
      </c>
      <c r="B6163" s="415" t="s">
        <v>8544</v>
      </c>
      <c r="C6163" s="416" t="s">
        <v>98</v>
      </c>
      <c r="D6163" s="417">
        <v>20.490000000000002</v>
      </c>
      <c r="E6163" s="417">
        <v>19.850000000000001</v>
      </c>
      <c r="F6163" s="417">
        <v>40.340000000000003</v>
      </c>
    </row>
    <row r="6164" spans="1:6" ht="30">
      <c r="A6164" s="414">
        <v>87427</v>
      </c>
      <c r="B6164" s="415" t="s">
        <v>8545</v>
      </c>
      <c r="C6164" s="416" t="s">
        <v>98</v>
      </c>
      <c r="D6164" s="417">
        <v>25.300000000000004</v>
      </c>
      <c r="E6164" s="417">
        <v>21.65</v>
      </c>
      <c r="F6164" s="417">
        <v>46.95</v>
      </c>
    </row>
    <row r="6165" spans="1:6" ht="30">
      <c r="A6165" s="414">
        <v>87423</v>
      </c>
      <c r="B6165" s="415" t="s">
        <v>8546</v>
      </c>
      <c r="C6165" s="416" t="s">
        <v>98</v>
      </c>
      <c r="D6165" s="417">
        <v>20.249999999999996</v>
      </c>
      <c r="E6165" s="417">
        <v>19.16</v>
      </c>
      <c r="F6165" s="417">
        <v>39.409999999999997</v>
      </c>
    </row>
    <row r="6166" spans="1:6" ht="30">
      <c r="A6166" s="414">
        <v>87426</v>
      </c>
      <c r="B6166" s="415" t="s">
        <v>8547</v>
      </c>
      <c r="C6166" s="416" t="s">
        <v>98</v>
      </c>
      <c r="D6166" s="417">
        <v>25.070000000000004</v>
      </c>
      <c r="E6166" s="417">
        <v>20.95</v>
      </c>
      <c r="F6166" s="417">
        <v>46.02</v>
      </c>
    </row>
    <row r="6167" spans="1:6" ht="30">
      <c r="A6167" s="414">
        <v>87425</v>
      </c>
      <c r="B6167" s="415" t="s">
        <v>8548</v>
      </c>
      <c r="C6167" s="416" t="s">
        <v>98</v>
      </c>
      <c r="D6167" s="417">
        <v>20.870000000000005</v>
      </c>
      <c r="E6167" s="417">
        <v>20.97</v>
      </c>
      <c r="F6167" s="417">
        <v>41.84</v>
      </c>
    </row>
    <row r="6168" spans="1:6" ht="30">
      <c r="A6168" s="414">
        <v>87428</v>
      </c>
      <c r="B6168" s="415" t="s">
        <v>8549</v>
      </c>
      <c r="C6168" s="416" t="s">
        <v>98</v>
      </c>
      <c r="D6168" s="417">
        <v>25.7</v>
      </c>
      <c r="E6168" s="417">
        <v>22.76</v>
      </c>
      <c r="F6168" s="417">
        <v>48.46</v>
      </c>
    </row>
    <row r="6169" spans="1:6" ht="45">
      <c r="A6169" s="414">
        <v>87429</v>
      </c>
      <c r="B6169" s="415" t="s">
        <v>8550</v>
      </c>
      <c r="C6169" s="416" t="s">
        <v>98</v>
      </c>
      <c r="D6169" s="417">
        <v>10.32</v>
      </c>
      <c r="E6169" s="417">
        <v>9.9499999999999993</v>
      </c>
      <c r="F6169" s="417">
        <v>20.27</v>
      </c>
    </row>
    <row r="6170" spans="1:6" ht="45">
      <c r="A6170" s="414">
        <v>87430</v>
      </c>
      <c r="B6170" s="415" t="s">
        <v>8551</v>
      </c>
      <c r="C6170" s="416" t="s">
        <v>98</v>
      </c>
      <c r="D6170" s="417">
        <v>10.450000000000001</v>
      </c>
      <c r="E6170" s="417">
        <v>10.44</v>
      </c>
      <c r="F6170" s="417">
        <v>20.89</v>
      </c>
    </row>
    <row r="6171" spans="1:6" ht="45">
      <c r="A6171" s="414">
        <v>87431</v>
      </c>
      <c r="B6171" s="415" t="s">
        <v>8552</v>
      </c>
      <c r="C6171" s="416" t="s">
        <v>98</v>
      </c>
      <c r="D6171" s="417">
        <v>10.54</v>
      </c>
      <c r="E6171" s="417">
        <v>10.66</v>
      </c>
      <c r="F6171" s="417">
        <v>21.2</v>
      </c>
    </row>
    <row r="6172" spans="1:6" ht="45">
      <c r="A6172" s="414">
        <v>87432</v>
      </c>
      <c r="B6172" s="415" t="s">
        <v>8553</v>
      </c>
      <c r="C6172" s="416" t="s">
        <v>98</v>
      </c>
      <c r="D6172" s="417">
        <v>16.299999999999997</v>
      </c>
      <c r="E6172" s="417">
        <v>11.83</v>
      </c>
      <c r="F6172" s="417">
        <v>28.13</v>
      </c>
    </row>
    <row r="6173" spans="1:6" ht="45">
      <c r="A6173" s="414">
        <v>87433</v>
      </c>
      <c r="B6173" s="415" t="s">
        <v>8554</v>
      </c>
      <c r="C6173" s="416" t="s">
        <v>98</v>
      </c>
      <c r="D6173" s="417">
        <v>16.600000000000001</v>
      </c>
      <c r="E6173" s="417">
        <v>12.78</v>
      </c>
      <c r="F6173" s="417">
        <v>29.38</v>
      </c>
    </row>
    <row r="6174" spans="1:6" ht="45">
      <c r="A6174" s="414">
        <v>87434</v>
      </c>
      <c r="B6174" s="415" t="s">
        <v>8555</v>
      </c>
      <c r="C6174" s="416" t="s">
        <v>98</v>
      </c>
      <c r="D6174" s="417">
        <v>16.850000000000001</v>
      </c>
      <c r="E6174" s="417">
        <v>13.41</v>
      </c>
      <c r="F6174" s="417">
        <v>30.26</v>
      </c>
    </row>
    <row r="6175" spans="1:6" ht="45">
      <c r="A6175" s="414">
        <v>87435</v>
      </c>
      <c r="B6175" s="415" t="s">
        <v>8556</v>
      </c>
      <c r="C6175" s="416" t="s">
        <v>98</v>
      </c>
      <c r="D6175" s="417">
        <v>17.310000000000002</v>
      </c>
      <c r="E6175" s="417">
        <v>14.76</v>
      </c>
      <c r="F6175" s="417">
        <v>32.07</v>
      </c>
    </row>
    <row r="6176" spans="1:6" ht="45">
      <c r="A6176" s="414">
        <v>87436</v>
      </c>
      <c r="B6176" s="415" t="s">
        <v>8557</v>
      </c>
      <c r="C6176" s="416" t="s">
        <v>98</v>
      </c>
      <c r="D6176" s="417">
        <v>17.849999999999998</v>
      </c>
      <c r="E6176" s="417">
        <v>16.34</v>
      </c>
      <c r="F6176" s="417">
        <v>34.19</v>
      </c>
    </row>
    <row r="6177" spans="1:6" ht="45">
      <c r="A6177" s="414">
        <v>87437</v>
      </c>
      <c r="B6177" s="415" t="s">
        <v>8558</v>
      </c>
      <c r="C6177" s="416" t="s">
        <v>98</v>
      </c>
      <c r="D6177" s="417">
        <v>18.249999999999996</v>
      </c>
      <c r="E6177" s="417">
        <v>17.440000000000001</v>
      </c>
      <c r="F6177" s="417">
        <v>35.69</v>
      </c>
    </row>
    <row r="6178" spans="1:6" ht="45">
      <c r="A6178" s="414">
        <v>87438</v>
      </c>
      <c r="B6178" s="415" t="s">
        <v>8559</v>
      </c>
      <c r="C6178" s="416" t="s">
        <v>98</v>
      </c>
      <c r="D6178" s="417">
        <v>21.960000000000004</v>
      </c>
      <c r="E6178" s="417">
        <v>17.13</v>
      </c>
      <c r="F6178" s="417">
        <v>39.090000000000003</v>
      </c>
    </row>
    <row r="6179" spans="1:6" ht="45">
      <c r="A6179" s="414">
        <v>87439</v>
      </c>
      <c r="B6179" s="415" t="s">
        <v>8560</v>
      </c>
      <c r="C6179" s="416" t="s">
        <v>98</v>
      </c>
      <c r="D6179" s="417">
        <v>22.67</v>
      </c>
      <c r="E6179" s="417">
        <v>19.100000000000001</v>
      </c>
      <c r="F6179" s="417">
        <v>41.77</v>
      </c>
    </row>
    <row r="6180" spans="1:6" ht="45">
      <c r="A6180" s="414">
        <v>87440</v>
      </c>
      <c r="B6180" s="415" t="s">
        <v>8561</v>
      </c>
      <c r="C6180" s="416" t="s">
        <v>98</v>
      </c>
      <c r="D6180" s="417">
        <v>22.990000000000002</v>
      </c>
      <c r="E6180" s="417">
        <v>20.03</v>
      </c>
      <c r="F6180" s="417">
        <v>43.02</v>
      </c>
    </row>
    <row r="6181" spans="1:6">
      <c r="A6181" s="409"/>
      <c r="B6181" s="413" t="s">
        <v>11671</v>
      </c>
      <c r="C6181" s="411"/>
      <c r="D6181" s="418"/>
      <c r="E6181" s="418"/>
      <c r="F6181" s="418"/>
    </row>
    <row r="6182" spans="1:6">
      <c r="A6182" s="414">
        <v>95305</v>
      </c>
      <c r="B6182" s="415" t="s">
        <v>8562</v>
      </c>
      <c r="C6182" s="416" t="s">
        <v>98</v>
      </c>
      <c r="D6182" s="417">
        <v>9.5300000000000011</v>
      </c>
      <c r="E6182" s="417">
        <v>5.81</v>
      </c>
      <c r="F6182" s="417">
        <v>15.34</v>
      </c>
    </row>
    <row r="6183" spans="1:6">
      <c r="A6183" s="414">
        <v>95306</v>
      </c>
      <c r="B6183" s="415" t="s">
        <v>8563</v>
      </c>
      <c r="C6183" s="416" t="s">
        <v>98</v>
      </c>
      <c r="D6183" s="417">
        <v>10.38</v>
      </c>
      <c r="E6183" s="417">
        <v>8.0299999999999994</v>
      </c>
      <c r="F6183" s="417">
        <v>18.41</v>
      </c>
    </row>
    <row r="6184" spans="1:6" ht="15.75">
      <c r="A6184" s="409"/>
      <c r="B6184" s="410" t="s">
        <v>11672</v>
      </c>
      <c r="C6184" s="411"/>
      <c r="D6184" s="418"/>
      <c r="E6184" s="418"/>
      <c r="F6184" s="418"/>
    </row>
    <row r="6185" spans="1:6">
      <c r="A6185" s="409"/>
      <c r="B6185" s="413" t="s">
        <v>11673</v>
      </c>
      <c r="C6185" s="411"/>
      <c r="D6185" s="418"/>
      <c r="E6185" s="418"/>
      <c r="F6185" s="418"/>
    </row>
    <row r="6186" spans="1:6">
      <c r="A6186" s="409"/>
      <c r="B6186" s="413" t="s">
        <v>11674</v>
      </c>
      <c r="C6186" s="411"/>
      <c r="D6186" s="418"/>
      <c r="E6186" s="418"/>
      <c r="F6186" s="418"/>
    </row>
    <row r="6187" spans="1:6" ht="45">
      <c r="A6187" s="414">
        <v>87881</v>
      </c>
      <c r="B6187" s="415" t="s">
        <v>13429</v>
      </c>
      <c r="C6187" s="416" t="s">
        <v>98</v>
      </c>
      <c r="D6187" s="417">
        <v>6.41</v>
      </c>
      <c r="E6187" s="417">
        <v>1.47</v>
      </c>
      <c r="F6187" s="417">
        <v>7.88</v>
      </c>
    </row>
    <row r="6188" spans="1:6" ht="45">
      <c r="A6188" s="414">
        <v>87882</v>
      </c>
      <c r="B6188" s="415" t="s">
        <v>13430</v>
      </c>
      <c r="C6188" s="416" t="s">
        <v>98</v>
      </c>
      <c r="D6188" s="417">
        <v>6.34</v>
      </c>
      <c r="E6188" s="417">
        <v>1.33</v>
      </c>
      <c r="F6188" s="417">
        <v>7.67</v>
      </c>
    </row>
    <row r="6189" spans="1:6" ht="30">
      <c r="A6189" s="414">
        <v>87884</v>
      </c>
      <c r="B6189" s="415" t="s">
        <v>13431</v>
      </c>
      <c r="C6189" s="416" t="s">
        <v>98</v>
      </c>
      <c r="D6189" s="417">
        <v>7.76</v>
      </c>
      <c r="E6189" s="417">
        <v>1.6</v>
      </c>
      <c r="F6189" s="417">
        <v>9.36</v>
      </c>
    </row>
    <row r="6190" spans="1:6" ht="45">
      <c r="A6190" s="414">
        <v>87885</v>
      </c>
      <c r="B6190" s="415" t="s">
        <v>13432</v>
      </c>
      <c r="C6190" s="416" t="s">
        <v>98</v>
      </c>
      <c r="D6190" s="417">
        <v>7.58</v>
      </c>
      <c r="E6190" s="417">
        <v>1.32</v>
      </c>
      <c r="F6190" s="417">
        <v>8.9</v>
      </c>
    </row>
    <row r="6191" spans="1:6" ht="30">
      <c r="A6191" s="414">
        <v>87886</v>
      </c>
      <c r="B6191" s="415" t="s">
        <v>13433</v>
      </c>
      <c r="C6191" s="416" t="s">
        <v>98</v>
      </c>
      <c r="D6191" s="417">
        <v>11.919999999999998</v>
      </c>
      <c r="E6191" s="417">
        <v>4.96</v>
      </c>
      <c r="F6191" s="417">
        <v>16.88</v>
      </c>
    </row>
    <row r="6192" spans="1:6" ht="30">
      <c r="A6192" s="414">
        <v>87887</v>
      </c>
      <c r="B6192" s="415" t="s">
        <v>13434</v>
      </c>
      <c r="C6192" s="416" t="s">
        <v>98</v>
      </c>
      <c r="D6192" s="417">
        <v>11.56</v>
      </c>
      <c r="E6192" s="417">
        <v>4.32</v>
      </c>
      <c r="F6192" s="417">
        <v>15.88</v>
      </c>
    </row>
    <row r="6193" spans="1:6">
      <c r="A6193" s="409"/>
      <c r="B6193" s="413" t="s">
        <v>11675</v>
      </c>
      <c r="C6193" s="411"/>
      <c r="D6193" s="418"/>
      <c r="E6193" s="418"/>
      <c r="F6193" s="418"/>
    </row>
    <row r="6194" spans="1:6" ht="45">
      <c r="A6194" s="414">
        <v>90406</v>
      </c>
      <c r="B6194" s="415" t="s">
        <v>8564</v>
      </c>
      <c r="C6194" s="416" t="s">
        <v>98</v>
      </c>
      <c r="D6194" s="417">
        <v>23.14</v>
      </c>
      <c r="E6194" s="417">
        <v>27.57</v>
      </c>
      <c r="F6194" s="417">
        <v>50.71</v>
      </c>
    </row>
    <row r="6195" spans="1:6" ht="45">
      <c r="A6195" s="414">
        <v>90407</v>
      </c>
      <c r="B6195" s="415" t="s">
        <v>8565</v>
      </c>
      <c r="C6195" s="416" t="s">
        <v>98</v>
      </c>
      <c r="D6195" s="417">
        <v>24.889999999999997</v>
      </c>
      <c r="E6195" s="417">
        <v>31.84</v>
      </c>
      <c r="F6195" s="417">
        <v>56.73</v>
      </c>
    </row>
    <row r="6196" spans="1:6" ht="45">
      <c r="A6196" s="414">
        <v>90408</v>
      </c>
      <c r="B6196" s="415" t="s">
        <v>8566</v>
      </c>
      <c r="C6196" s="416" t="s">
        <v>98</v>
      </c>
      <c r="D6196" s="417">
        <v>15.36</v>
      </c>
      <c r="E6196" s="417">
        <v>22.28</v>
      </c>
      <c r="F6196" s="417">
        <v>37.64</v>
      </c>
    </row>
    <row r="6197" spans="1:6" ht="45">
      <c r="A6197" s="414">
        <v>90409</v>
      </c>
      <c r="B6197" s="415" t="s">
        <v>8567</v>
      </c>
      <c r="C6197" s="416" t="s">
        <v>98</v>
      </c>
      <c r="D6197" s="417">
        <v>16.36</v>
      </c>
      <c r="E6197" s="417">
        <v>24.68</v>
      </c>
      <c r="F6197" s="417">
        <v>41.04</v>
      </c>
    </row>
    <row r="6198" spans="1:6" ht="15.75">
      <c r="A6198" s="409"/>
      <c r="B6198" s="410" t="s">
        <v>11676</v>
      </c>
      <c r="C6198" s="411"/>
      <c r="D6198" s="418"/>
      <c r="E6198" s="418"/>
      <c r="F6198" s="418"/>
    </row>
    <row r="6199" spans="1:6">
      <c r="A6199" s="409"/>
      <c r="B6199" s="413" t="s">
        <v>11677</v>
      </c>
      <c r="C6199" s="411"/>
      <c r="D6199" s="418"/>
      <c r="E6199" s="418"/>
      <c r="F6199" s="418"/>
    </row>
    <row r="6200" spans="1:6" ht="30">
      <c r="A6200" s="414">
        <v>97640</v>
      </c>
      <c r="B6200" s="415" t="s">
        <v>8568</v>
      </c>
      <c r="C6200" s="416" t="s">
        <v>98</v>
      </c>
      <c r="D6200" s="417">
        <v>0.5199999999999998</v>
      </c>
      <c r="E6200" s="417">
        <v>1.51</v>
      </c>
      <c r="F6200" s="417">
        <v>2.0299999999999998</v>
      </c>
    </row>
    <row r="6201" spans="1:6">
      <c r="A6201" s="414">
        <v>97641</v>
      </c>
      <c r="B6201" s="415" t="s">
        <v>8569</v>
      </c>
      <c r="C6201" s="416" t="s">
        <v>98</v>
      </c>
      <c r="D6201" s="417">
        <v>1.6000000000000005</v>
      </c>
      <c r="E6201" s="417">
        <v>4.13</v>
      </c>
      <c r="F6201" s="417">
        <v>5.73</v>
      </c>
    </row>
    <row r="6202" spans="1:6" ht="30">
      <c r="A6202" s="414">
        <v>97642</v>
      </c>
      <c r="B6202" s="415" t="s">
        <v>8570</v>
      </c>
      <c r="C6202" s="416" t="s">
        <v>98</v>
      </c>
      <c r="D6202" s="417">
        <v>0.96</v>
      </c>
      <c r="E6202" s="417">
        <v>2.66</v>
      </c>
      <c r="F6202" s="417">
        <v>3.62</v>
      </c>
    </row>
    <row r="6203" spans="1:6">
      <c r="A6203" s="409"/>
      <c r="B6203" s="413" t="s">
        <v>8571</v>
      </c>
      <c r="C6203" s="411"/>
      <c r="D6203" s="418"/>
      <c r="E6203" s="418"/>
      <c r="F6203" s="418"/>
    </row>
    <row r="6204" spans="1:6" ht="30">
      <c r="A6204" s="414">
        <v>96112</v>
      </c>
      <c r="B6204" s="415" t="s">
        <v>8572</v>
      </c>
      <c r="C6204" s="416" t="s">
        <v>98</v>
      </c>
      <c r="D6204" s="417">
        <v>112.13</v>
      </c>
      <c r="E6204" s="417">
        <v>62.25</v>
      </c>
      <c r="F6204" s="417">
        <v>174.38</v>
      </c>
    </row>
    <row r="6205" spans="1:6" ht="30">
      <c r="A6205" s="414">
        <v>96117</v>
      </c>
      <c r="B6205" s="415" t="s">
        <v>8573</v>
      </c>
      <c r="C6205" s="416" t="s">
        <v>98</v>
      </c>
      <c r="D6205" s="417">
        <v>174.45999999999998</v>
      </c>
      <c r="E6205" s="417">
        <v>49.27</v>
      </c>
      <c r="F6205" s="417">
        <v>223.73</v>
      </c>
    </row>
    <row r="6206" spans="1:6">
      <c r="A6206" s="414">
        <v>96122</v>
      </c>
      <c r="B6206" s="415" t="s">
        <v>8574</v>
      </c>
      <c r="C6206" s="416" t="s">
        <v>5421</v>
      </c>
      <c r="D6206" s="417">
        <v>43.61</v>
      </c>
      <c r="E6206" s="417">
        <v>10.79</v>
      </c>
      <c r="F6206" s="417">
        <v>54.4</v>
      </c>
    </row>
    <row r="6207" spans="1:6">
      <c r="A6207" s="409"/>
      <c r="B6207" s="413" t="s">
        <v>8575</v>
      </c>
      <c r="C6207" s="411"/>
      <c r="D6207" s="418"/>
      <c r="E6207" s="418"/>
      <c r="F6207" s="418"/>
    </row>
    <row r="6208" spans="1:6">
      <c r="A6208" s="414">
        <v>96109</v>
      </c>
      <c r="B6208" s="415" t="s">
        <v>13558</v>
      </c>
      <c r="C6208" s="416" t="s">
        <v>98</v>
      </c>
      <c r="D6208" s="417">
        <v>23.300000000000004</v>
      </c>
      <c r="E6208" s="417">
        <v>25.54</v>
      </c>
      <c r="F6208" s="417">
        <v>48.84</v>
      </c>
    </row>
    <row r="6209" spans="1:6" ht="30">
      <c r="A6209" s="414">
        <v>96110</v>
      </c>
      <c r="B6209" s="415" t="s">
        <v>13559</v>
      </c>
      <c r="C6209" s="416" t="s">
        <v>98</v>
      </c>
      <c r="D6209" s="417">
        <v>60.589999999999996</v>
      </c>
      <c r="E6209" s="417">
        <v>18.350000000000001</v>
      </c>
      <c r="F6209" s="417">
        <v>78.94</v>
      </c>
    </row>
    <row r="6210" spans="1:6">
      <c r="A6210" s="414">
        <v>96113</v>
      </c>
      <c r="B6210" s="415" t="s">
        <v>13560</v>
      </c>
      <c r="C6210" s="416" t="s">
        <v>98</v>
      </c>
      <c r="D6210" s="417">
        <v>21.86</v>
      </c>
      <c r="E6210" s="417">
        <v>20.21</v>
      </c>
      <c r="F6210" s="417">
        <v>42.07</v>
      </c>
    </row>
    <row r="6211" spans="1:6" ht="30">
      <c r="A6211" s="414">
        <v>96114</v>
      </c>
      <c r="B6211" s="415" t="s">
        <v>13561</v>
      </c>
      <c r="C6211" s="416" t="s">
        <v>98</v>
      </c>
      <c r="D6211" s="417">
        <v>67.39</v>
      </c>
      <c r="E6211" s="417">
        <v>14.58</v>
      </c>
      <c r="F6211" s="417">
        <v>81.97</v>
      </c>
    </row>
    <row r="6212" spans="1:6">
      <c r="A6212" s="414">
        <v>96120</v>
      </c>
      <c r="B6212" s="415" t="s">
        <v>8576</v>
      </c>
      <c r="C6212" s="416" t="s">
        <v>5421</v>
      </c>
      <c r="D6212" s="417">
        <v>1.83</v>
      </c>
      <c r="E6212" s="417">
        <v>1.44</v>
      </c>
      <c r="F6212" s="417">
        <v>3.27</v>
      </c>
    </row>
    <row r="6213" spans="1:6" ht="30">
      <c r="A6213" s="414">
        <v>96123</v>
      </c>
      <c r="B6213" s="415" t="s">
        <v>13562</v>
      </c>
      <c r="C6213" s="416" t="s">
        <v>5421</v>
      </c>
      <c r="D6213" s="417">
        <v>30.04</v>
      </c>
      <c r="E6213" s="417">
        <v>8.14</v>
      </c>
      <c r="F6213" s="417">
        <v>38.18</v>
      </c>
    </row>
    <row r="6214" spans="1:6">
      <c r="A6214" s="414">
        <v>99054</v>
      </c>
      <c r="B6214" s="415" t="s">
        <v>13563</v>
      </c>
      <c r="C6214" s="416" t="s">
        <v>98</v>
      </c>
      <c r="D6214" s="417">
        <v>27.130000000000003</v>
      </c>
      <c r="E6214" s="417">
        <v>34.39</v>
      </c>
      <c r="F6214" s="417">
        <v>61.52</v>
      </c>
    </row>
    <row r="6215" spans="1:6">
      <c r="A6215" s="409"/>
      <c r="B6215" s="413" t="s">
        <v>8577</v>
      </c>
      <c r="C6215" s="411"/>
      <c r="D6215" s="418"/>
      <c r="E6215" s="418"/>
      <c r="F6215" s="418"/>
    </row>
    <row r="6216" spans="1:6" ht="30">
      <c r="A6216" s="414">
        <v>96111</v>
      </c>
      <c r="B6216" s="415" t="s">
        <v>13564</v>
      </c>
      <c r="C6216" s="416" t="s">
        <v>98</v>
      </c>
      <c r="D6216" s="417">
        <v>57.74</v>
      </c>
      <c r="E6216" s="417">
        <v>12.93</v>
      </c>
      <c r="F6216" s="417">
        <v>70.67</v>
      </c>
    </row>
    <row r="6217" spans="1:6" ht="30">
      <c r="A6217" s="414">
        <v>96116</v>
      </c>
      <c r="B6217" s="415" t="s">
        <v>13565</v>
      </c>
      <c r="C6217" s="416" t="s">
        <v>98</v>
      </c>
      <c r="D6217" s="417">
        <v>66.410000000000011</v>
      </c>
      <c r="E6217" s="417">
        <v>11.38</v>
      </c>
      <c r="F6217" s="417">
        <v>77.790000000000006</v>
      </c>
    </row>
    <row r="6218" spans="1:6" ht="30">
      <c r="A6218" s="414">
        <v>96485</v>
      </c>
      <c r="B6218" s="415" t="s">
        <v>13566</v>
      </c>
      <c r="C6218" s="416" t="s">
        <v>98</v>
      </c>
      <c r="D6218" s="417">
        <v>68.050000000000011</v>
      </c>
      <c r="E6218" s="417">
        <v>12.93</v>
      </c>
      <c r="F6218" s="417">
        <v>80.98</v>
      </c>
    </row>
    <row r="6219" spans="1:6" ht="30">
      <c r="A6219" s="414">
        <v>96486</v>
      </c>
      <c r="B6219" s="415" t="s">
        <v>13567</v>
      </c>
      <c r="C6219" s="416" t="s">
        <v>98</v>
      </c>
      <c r="D6219" s="417">
        <v>77.350000000000009</v>
      </c>
      <c r="E6219" s="417">
        <v>11.38</v>
      </c>
      <c r="F6219" s="417">
        <v>88.73</v>
      </c>
    </row>
    <row r="6220" spans="1:6">
      <c r="A6220" s="414">
        <v>96121</v>
      </c>
      <c r="B6220" s="415" t="s">
        <v>8578</v>
      </c>
      <c r="C6220" s="416" t="s">
        <v>5421</v>
      </c>
      <c r="D6220" s="417">
        <v>9.25</v>
      </c>
      <c r="E6220" s="417">
        <v>3.34</v>
      </c>
      <c r="F6220" s="417">
        <v>12.59</v>
      </c>
    </row>
    <row r="6221" spans="1:6">
      <c r="A6221" s="409"/>
      <c r="B6221" s="413" t="s">
        <v>8579</v>
      </c>
      <c r="C6221" s="411"/>
      <c r="D6221" s="418"/>
      <c r="E6221" s="418"/>
      <c r="F6221" s="418"/>
    </row>
    <row r="6222" spans="1:6" ht="15.75">
      <c r="A6222" s="409"/>
      <c r="B6222" s="410" t="s">
        <v>8580</v>
      </c>
      <c r="C6222" s="411"/>
      <c r="D6222" s="418"/>
      <c r="E6222" s="418"/>
      <c r="F6222" s="418"/>
    </row>
    <row r="6223" spans="1:6">
      <c r="A6223" s="409"/>
      <c r="B6223" s="413" t="s">
        <v>8581</v>
      </c>
      <c r="C6223" s="411"/>
      <c r="D6223" s="418"/>
      <c r="E6223" s="418"/>
      <c r="F6223" s="418"/>
    </row>
    <row r="6224" spans="1:6" ht="30">
      <c r="A6224" s="414">
        <v>97632</v>
      </c>
      <c r="B6224" s="415" t="s">
        <v>8582</v>
      </c>
      <c r="C6224" s="416" t="s">
        <v>5421</v>
      </c>
      <c r="D6224" s="417">
        <v>0.82999999999999963</v>
      </c>
      <c r="E6224" s="417">
        <v>2.1800000000000002</v>
      </c>
      <c r="F6224" s="417">
        <v>3.01</v>
      </c>
    </row>
    <row r="6225" spans="1:6" ht="30">
      <c r="A6225" s="414">
        <v>97633</v>
      </c>
      <c r="B6225" s="415" t="s">
        <v>8403</v>
      </c>
      <c r="C6225" s="416" t="s">
        <v>98</v>
      </c>
      <c r="D6225" s="417">
        <v>7.5</v>
      </c>
      <c r="E6225" s="417">
        <v>18.829999999999998</v>
      </c>
      <c r="F6225" s="417">
        <v>26.33</v>
      </c>
    </row>
    <row r="6226" spans="1:6" ht="30">
      <c r="A6226" s="414">
        <v>97634</v>
      </c>
      <c r="B6226" s="415" t="s">
        <v>8404</v>
      </c>
      <c r="C6226" s="416" t="s">
        <v>98</v>
      </c>
      <c r="D6226" s="417">
        <v>4.1099999999999994</v>
      </c>
      <c r="E6226" s="417">
        <v>10.16</v>
      </c>
      <c r="F6226" s="417">
        <v>14.27</v>
      </c>
    </row>
    <row r="6227" spans="1:6">
      <c r="A6227" s="414">
        <v>102499</v>
      </c>
      <c r="B6227" s="415" t="s">
        <v>11116</v>
      </c>
      <c r="C6227" s="416" t="s">
        <v>98</v>
      </c>
      <c r="D6227" s="417">
        <v>2.1799999999999997</v>
      </c>
      <c r="E6227" s="417">
        <v>1.22</v>
      </c>
      <c r="F6227" s="417">
        <v>3.4</v>
      </c>
    </row>
    <row r="6228" spans="1:6" ht="30">
      <c r="A6228" s="414">
        <v>97643</v>
      </c>
      <c r="B6228" s="415" t="s">
        <v>8583</v>
      </c>
      <c r="C6228" s="416" t="s">
        <v>98</v>
      </c>
      <c r="D6228" s="417">
        <v>7.9400000000000013</v>
      </c>
      <c r="E6228" s="417">
        <v>20.59</v>
      </c>
      <c r="F6228" s="417">
        <v>28.53</v>
      </c>
    </row>
    <row r="6229" spans="1:6">
      <c r="A6229" s="409"/>
      <c r="B6229" s="413" t="s">
        <v>8584</v>
      </c>
      <c r="C6229" s="411"/>
      <c r="D6229" s="418"/>
      <c r="E6229" s="418"/>
      <c r="F6229" s="418"/>
    </row>
    <row r="6230" spans="1:6" ht="60">
      <c r="A6230" s="414">
        <v>94438</v>
      </c>
      <c r="B6230" s="415" t="s">
        <v>8585</v>
      </c>
      <c r="C6230" s="416" t="s">
        <v>98</v>
      </c>
      <c r="D6230" s="417">
        <v>28.390000000000004</v>
      </c>
      <c r="E6230" s="417">
        <v>15.95</v>
      </c>
      <c r="F6230" s="417">
        <v>44.34</v>
      </c>
    </row>
    <row r="6231" spans="1:6" ht="60">
      <c r="A6231" s="414">
        <v>94439</v>
      </c>
      <c r="B6231" s="415" t="s">
        <v>11185</v>
      </c>
      <c r="C6231" s="416" t="s">
        <v>98</v>
      </c>
      <c r="D6231" s="417">
        <v>32.410000000000004</v>
      </c>
      <c r="E6231" s="417">
        <v>17.329999999999998</v>
      </c>
      <c r="F6231" s="417">
        <v>49.74</v>
      </c>
    </row>
    <row r="6232" spans="1:6" ht="60">
      <c r="A6232" s="414">
        <v>94782</v>
      </c>
      <c r="B6232" s="415" t="s">
        <v>11186</v>
      </c>
      <c r="C6232" s="416" t="s">
        <v>98</v>
      </c>
      <c r="D6232" s="417">
        <v>32.54</v>
      </c>
      <c r="E6232" s="417">
        <v>15.99</v>
      </c>
      <c r="F6232" s="417">
        <v>48.53</v>
      </c>
    </row>
    <row r="6233" spans="1:6" ht="45">
      <c r="A6233" s="414">
        <v>94779</v>
      </c>
      <c r="B6233" s="415" t="s">
        <v>8586</v>
      </c>
      <c r="C6233" s="416" t="s">
        <v>98</v>
      </c>
      <c r="D6233" s="417">
        <v>28.060000000000002</v>
      </c>
      <c r="E6233" s="417">
        <v>14.47</v>
      </c>
      <c r="F6233" s="417">
        <v>42.53</v>
      </c>
    </row>
    <row r="6234" spans="1:6" ht="45">
      <c r="A6234" s="414">
        <v>87620</v>
      </c>
      <c r="B6234" s="415" t="s">
        <v>11128</v>
      </c>
      <c r="C6234" s="416" t="s">
        <v>98</v>
      </c>
      <c r="D6234" s="417">
        <v>21.63</v>
      </c>
      <c r="E6234" s="417">
        <v>9.82</v>
      </c>
      <c r="F6234" s="417">
        <v>31.45</v>
      </c>
    </row>
    <row r="6235" spans="1:6" ht="45">
      <c r="A6235" s="414">
        <v>87622</v>
      </c>
      <c r="B6235" s="415" t="s">
        <v>11129</v>
      </c>
      <c r="C6235" s="416" t="s">
        <v>98</v>
      </c>
      <c r="D6235" s="417">
        <v>23.029999999999998</v>
      </c>
      <c r="E6235" s="417">
        <v>13.09</v>
      </c>
      <c r="F6235" s="417">
        <v>36.119999999999997</v>
      </c>
    </row>
    <row r="6236" spans="1:6" ht="45">
      <c r="A6236" s="414">
        <v>87630</v>
      </c>
      <c r="B6236" s="415" t="s">
        <v>11131</v>
      </c>
      <c r="C6236" s="416" t="s">
        <v>98</v>
      </c>
      <c r="D6236" s="417">
        <v>27.74</v>
      </c>
      <c r="E6236" s="417">
        <v>11.91</v>
      </c>
      <c r="F6236" s="417">
        <v>39.65</v>
      </c>
    </row>
    <row r="6237" spans="1:6" ht="45">
      <c r="A6237" s="414">
        <v>87632</v>
      </c>
      <c r="B6237" s="415" t="s">
        <v>11132</v>
      </c>
      <c r="C6237" s="416" t="s">
        <v>98</v>
      </c>
      <c r="D6237" s="417">
        <v>29.689999999999998</v>
      </c>
      <c r="E6237" s="417">
        <v>16.46</v>
      </c>
      <c r="F6237" s="417">
        <v>46.15</v>
      </c>
    </row>
    <row r="6238" spans="1:6" ht="45">
      <c r="A6238" s="414">
        <v>87640</v>
      </c>
      <c r="B6238" s="415" t="s">
        <v>11135</v>
      </c>
      <c r="C6238" s="416" t="s">
        <v>98</v>
      </c>
      <c r="D6238" s="417">
        <v>32.76</v>
      </c>
      <c r="E6238" s="417">
        <v>13.63</v>
      </c>
      <c r="F6238" s="417">
        <v>46.39</v>
      </c>
    </row>
    <row r="6239" spans="1:6" ht="45">
      <c r="A6239" s="414">
        <v>87642</v>
      </c>
      <c r="B6239" s="415" t="s">
        <v>11136</v>
      </c>
      <c r="C6239" s="416" t="s">
        <v>98</v>
      </c>
      <c r="D6239" s="417">
        <v>35.14</v>
      </c>
      <c r="E6239" s="417">
        <v>19.239999999999998</v>
      </c>
      <c r="F6239" s="417">
        <v>54.38</v>
      </c>
    </row>
    <row r="6240" spans="1:6" ht="45">
      <c r="A6240" s="414">
        <v>87680</v>
      </c>
      <c r="B6240" s="415" t="s">
        <v>11139</v>
      </c>
      <c r="C6240" s="416" t="s">
        <v>98</v>
      </c>
      <c r="D6240" s="417">
        <v>28.07</v>
      </c>
      <c r="E6240" s="417">
        <v>12.86</v>
      </c>
      <c r="F6240" s="417">
        <v>40.93</v>
      </c>
    </row>
    <row r="6241" spans="1:6" ht="45">
      <c r="A6241" s="414">
        <v>87682</v>
      </c>
      <c r="B6241" s="415" t="s">
        <v>11140</v>
      </c>
      <c r="C6241" s="416" t="s">
        <v>98</v>
      </c>
      <c r="D6241" s="417">
        <v>30.46</v>
      </c>
      <c r="E6241" s="417">
        <v>18.46</v>
      </c>
      <c r="F6241" s="417">
        <v>48.92</v>
      </c>
    </row>
    <row r="6242" spans="1:6" ht="45">
      <c r="A6242" s="414">
        <v>87690</v>
      </c>
      <c r="B6242" s="415" t="s">
        <v>11143</v>
      </c>
      <c r="C6242" s="416" t="s">
        <v>98</v>
      </c>
      <c r="D6242" s="417">
        <v>32.15</v>
      </c>
      <c r="E6242" s="417">
        <v>14.75</v>
      </c>
      <c r="F6242" s="417">
        <v>46.9</v>
      </c>
    </row>
    <row r="6243" spans="1:6" ht="45">
      <c r="A6243" s="414">
        <v>87692</v>
      </c>
      <c r="B6243" s="415" t="s">
        <v>11144</v>
      </c>
      <c r="C6243" s="416" t="s">
        <v>98</v>
      </c>
      <c r="D6243" s="417">
        <v>34.869999999999997</v>
      </c>
      <c r="E6243" s="417">
        <v>21.18</v>
      </c>
      <c r="F6243" s="417">
        <v>56.05</v>
      </c>
    </row>
    <row r="6244" spans="1:6" ht="45">
      <c r="A6244" s="414">
        <v>87700</v>
      </c>
      <c r="B6244" s="415" t="s">
        <v>11147</v>
      </c>
      <c r="C6244" s="416" t="s">
        <v>98</v>
      </c>
      <c r="D6244" s="417">
        <v>34.89</v>
      </c>
      <c r="E6244" s="417">
        <v>15.68</v>
      </c>
      <c r="F6244" s="417">
        <v>50.57</v>
      </c>
    </row>
    <row r="6245" spans="1:6" ht="45">
      <c r="A6245" s="414">
        <v>87702</v>
      </c>
      <c r="B6245" s="415" t="s">
        <v>11148</v>
      </c>
      <c r="C6245" s="416" t="s">
        <v>98</v>
      </c>
      <c r="D6245" s="417">
        <v>37.869999999999997</v>
      </c>
      <c r="E6245" s="417">
        <v>22.67</v>
      </c>
      <c r="F6245" s="417">
        <v>60.54</v>
      </c>
    </row>
    <row r="6246" spans="1:6" ht="45">
      <c r="A6246" s="414">
        <v>87735</v>
      </c>
      <c r="B6246" s="415" t="s">
        <v>11151</v>
      </c>
      <c r="C6246" s="416" t="s">
        <v>98</v>
      </c>
      <c r="D6246" s="417">
        <v>25.3</v>
      </c>
      <c r="E6246" s="417">
        <v>20.37</v>
      </c>
      <c r="F6246" s="417">
        <v>45.67</v>
      </c>
    </row>
    <row r="6247" spans="1:6" ht="45">
      <c r="A6247" s="414">
        <v>87737</v>
      </c>
      <c r="B6247" s="415" t="s">
        <v>11152</v>
      </c>
      <c r="C6247" s="416" t="s">
        <v>98</v>
      </c>
      <c r="D6247" s="417">
        <v>26.700000000000003</v>
      </c>
      <c r="E6247" s="417">
        <v>23.64</v>
      </c>
      <c r="F6247" s="417">
        <v>50.34</v>
      </c>
    </row>
    <row r="6248" spans="1:6" ht="45">
      <c r="A6248" s="414">
        <v>87745</v>
      </c>
      <c r="B6248" s="415" t="s">
        <v>11155</v>
      </c>
      <c r="C6248" s="416" t="s">
        <v>98</v>
      </c>
      <c r="D6248" s="417">
        <v>31.42</v>
      </c>
      <c r="E6248" s="417">
        <v>22.47</v>
      </c>
      <c r="F6248" s="417">
        <v>53.89</v>
      </c>
    </row>
    <row r="6249" spans="1:6" ht="45">
      <c r="A6249" s="414">
        <v>87747</v>
      </c>
      <c r="B6249" s="415" t="s">
        <v>11156</v>
      </c>
      <c r="C6249" s="416" t="s">
        <v>98</v>
      </c>
      <c r="D6249" s="417">
        <v>33.379999999999995</v>
      </c>
      <c r="E6249" s="417">
        <v>27.01</v>
      </c>
      <c r="F6249" s="417">
        <v>60.39</v>
      </c>
    </row>
    <row r="6250" spans="1:6" ht="45">
      <c r="A6250" s="414">
        <v>87755</v>
      </c>
      <c r="B6250" s="415" t="s">
        <v>11159</v>
      </c>
      <c r="C6250" s="416" t="s">
        <v>98</v>
      </c>
      <c r="D6250" s="417">
        <v>27.690000000000005</v>
      </c>
      <c r="E6250" s="417">
        <v>23.4</v>
      </c>
      <c r="F6250" s="417">
        <v>51.09</v>
      </c>
    </row>
    <row r="6251" spans="1:6" ht="45">
      <c r="A6251" s="414">
        <v>87757</v>
      </c>
      <c r="B6251" s="415" t="s">
        <v>11160</v>
      </c>
      <c r="C6251" s="416" t="s">
        <v>98</v>
      </c>
      <c r="D6251" s="417">
        <v>29.640000000000004</v>
      </c>
      <c r="E6251" s="417">
        <v>27.95</v>
      </c>
      <c r="F6251" s="417">
        <v>57.59</v>
      </c>
    </row>
    <row r="6252" spans="1:6" ht="45">
      <c r="A6252" s="414">
        <v>87765</v>
      </c>
      <c r="B6252" s="415" t="s">
        <v>11163</v>
      </c>
      <c r="C6252" s="416" t="s">
        <v>98</v>
      </c>
      <c r="D6252" s="417">
        <v>32.72</v>
      </c>
      <c r="E6252" s="417">
        <v>25.16</v>
      </c>
      <c r="F6252" s="417">
        <v>57.88</v>
      </c>
    </row>
    <row r="6253" spans="1:6" ht="45">
      <c r="A6253" s="414">
        <v>87767</v>
      </c>
      <c r="B6253" s="415" t="s">
        <v>11164</v>
      </c>
      <c r="C6253" s="416" t="s">
        <v>98</v>
      </c>
      <c r="D6253" s="417">
        <v>35.11</v>
      </c>
      <c r="E6253" s="417">
        <v>30.76</v>
      </c>
      <c r="F6253" s="417">
        <v>65.87</v>
      </c>
    </row>
    <row r="6254" spans="1:6">
      <c r="A6254" s="409"/>
      <c r="B6254" s="413" t="s">
        <v>8587</v>
      </c>
      <c r="C6254" s="411"/>
      <c r="D6254" s="418"/>
      <c r="E6254" s="418"/>
      <c r="F6254" s="418"/>
    </row>
    <row r="6255" spans="1:6" ht="45">
      <c r="A6255" s="414">
        <v>87623</v>
      </c>
      <c r="B6255" s="415" t="s">
        <v>11130</v>
      </c>
      <c r="C6255" s="416" t="s">
        <v>98</v>
      </c>
      <c r="D6255" s="417">
        <v>60.879999999999995</v>
      </c>
      <c r="E6255" s="417">
        <v>9.33</v>
      </c>
      <c r="F6255" s="417">
        <v>70.209999999999994</v>
      </c>
    </row>
    <row r="6256" spans="1:6" ht="45">
      <c r="A6256" s="414">
        <v>87624</v>
      </c>
      <c r="B6256" s="415" t="s">
        <v>11130</v>
      </c>
      <c r="C6256" s="416" t="s">
        <v>98</v>
      </c>
      <c r="D6256" s="417">
        <v>63.850000000000009</v>
      </c>
      <c r="E6256" s="417">
        <v>14.44</v>
      </c>
      <c r="F6256" s="417">
        <v>78.290000000000006</v>
      </c>
    </row>
    <row r="6257" spans="1:6" ht="45">
      <c r="A6257" s="414">
        <v>87633</v>
      </c>
      <c r="B6257" s="415" t="s">
        <v>11133</v>
      </c>
      <c r="C6257" s="416" t="s">
        <v>98</v>
      </c>
      <c r="D6257" s="417">
        <v>82.300000000000011</v>
      </c>
      <c r="E6257" s="417">
        <v>11.24</v>
      </c>
      <c r="F6257" s="417">
        <v>93.54</v>
      </c>
    </row>
    <row r="6258" spans="1:6" ht="30">
      <c r="A6258" s="414">
        <v>87634</v>
      </c>
      <c r="B6258" s="415" t="s">
        <v>11134</v>
      </c>
      <c r="C6258" s="416" t="s">
        <v>98</v>
      </c>
      <c r="D6258" s="417">
        <v>86.449999999999989</v>
      </c>
      <c r="E6258" s="417">
        <v>18.32</v>
      </c>
      <c r="F6258" s="417">
        <v>104.77</v>
      </c>
    </row>
    <row r="6259" spans="1:6" ht="45">
      <c r="A6259" s="414">
        <v>87643</v>
      </c>
      <c r="B6259" s="415" t="s">
        <v>11137</v>
      </c>
      <c r="C6259" s="416" t="s">
        <v>98</v>
      </c>
      <c r="D6259" s="417">
        <v>99.820000000000007</v>
      </c>
      <c r="E6259" s="417">
        <v>12.83</v>
      </c>
      <c r="F6259" s="417">
        <v>112.65</v>
      </c>
    </row>
    <row r="6260" spans="1:6" ht="30">
      <c r="A6260" s="414">
        <v>87644</v>
      </c>
      <c r="B6260" s="415" t="s">
        <v>11138</v>
      </c>
      <c r="C6260" s="416" t="s">
        <v>98</v>
      </c>
      <c r="D6260" s="417">
        <v>104.93</v>
      </c>
      <c r="E6260" s="417">
        <v>21.54</v>
      </c>
      <c r="F6260" s="417">
        <v>126.47</v>
      </c>
    </row>
    <row r="6261" spans="1:6" ht="45">
      <c r="A6261" s="414">
        <v>87683</v>
      </c>
      <c r="B6261" s="415" t="s">
        <v>11141</v>
      </c>
      <c r="C6261" s="416" t="s">
        <v>98</v>
      </c>
      <c r="D6261" s="417">
        <v>95.14</v>
      </c>
      <c r="E6261" s="417">
        <v>12.05</v>
      </c>
      <c r="F6261" s="417">
        <v>107.19</v>
      </c>
    </row>
    <row r="6262" spans="1:6" ht="30">
      <c r="A6262" s="414">
        <v>87684</v>
      </c>
      <c r="B6262" s="415" t="s">
        <v>11142</v>
      </c>
      <c r="C6262" s="416" t="s">
        <v>98</v>
      </c>
      <c r="D6262" s="417">
        <v>100.25</v>
      </c>
      <c r="E6262" s="417">
        <v>20.76</v>
      </c>
      <c r="F6262" s="417">
        <v>121.01</v>
      </c>
    </row>
    <row r="6263" spans="1:6" ht="30">
      <c r="A6263" s="414">
        <v>87693</v>
      </c>
      <c r="B6263" s="415" t="s">
        <v>11145</v>
      </c>
      <c r="C6263" s="416" t="s">
        <v>98</v>
      </c>
      <c r="D6263" s="417">
        <v>108.96000000000001</v>
      </c>
      <c r="E6263" s="417">
        <v>13.83</v>
      </c>
      <c r="F6263" s="417">
        <v>122.79</v>
      </c>
    </row>
    <row r="6264" spans="1:6" ht="30">
      <c r="A6264" s="414">
        <v>87694</v>
      </c>
      <c r="B6264" s="415" t="s">
        <v>11146</v>
      </c>
      <c r="C6264" s="416" t="s">
        <v>98</v>
      </c>
      <c r="D6264" s="417">
        <v>114.81</v>
      </c>
      <c r="E6264" s="417">
        <v>23.81</v>
      </c>
      <c r="F6264" s="417">
        <v>138.62</v>
      </c>
    </row>
    <row r="6265" spans="1:6" ht="45">
      <c r="A6265" s="414">
        <v>87703</v>
      </c>
      <c r="B6265" s="415" t="s">
        <v>11149</v>
      </c>
      <c r="C6265" s="416" t="s">
        <v>98</v>
      </c>
      <c r="D6265" s="417">
        <v>118.53999999999999</v>
      </c>
      <c r="E6265" s="417">
        <v>14.68</v>
      </c>
      <c r="F6265" s="417">
        <v>133.22</v>
      </c>
    </row>
    <row r="6266" spans="1:6" ht="30">
      <c r="A6266" s="414">
        <v>87704</v>
      </c>
      <c r="B6266" s="415" t="s">
        <v>11150</v>
      </c>
      <c r="C6266" s="416" t="s">
        <v>98</v>
      </c>
      <c r="D6266" s="417">
        <v>124.89999999999999</v>
      </c>
      <c r="E6266" s="417">
        <v>25.55</v>
      </c>
      <c r="F6266" s="417">
        <v>150.44999999999999</v>
      </c>
    </row>
    <row r="6267" spans="1:6" ht="45">
      <c r="A6267" s="414">
        <v>87738</v>
      </c>
      <c r="B6267" s="415" t="s">
        <v>11153</v>
      </c>
      <c r="C6267" s="416" t="s">
        <v>98</v>
      </c>
      <c r="D6267" s="417">
        <v>64.550000000000011</v>
      </c>
      <c r="E6267" s="417">
        <v>19.88</v>
      </c>
      <c r="F6267" s="417">
        <v>84.43</v>
      </c>
    </row>
    <row r="6268" spans="1:6" ht="30">
      <c r="A6268" s="414">
        <v>87739</v>
      </c>
      <c r="B6268" s="415" t="s">
        <v>11154</v>
      </c>
      <c r="C6268" s="416" t="s">
        <v>98</v>
      </c>
      <c r="D6268" s="417">
        <v>67.53</v>
      </c>
      <c r="E6268" s="417">
        <v>24.98</v>
      </c>
      <c r="F6268" s="417">
        <v>92.51</v>
      </c>
    </row>
    <row r="6269" spans="1:6" ht="45">
      <c r="A6269" s="414">
        <v>87748</v>
      </c>
      <c r="B6269" s="415" t="s">
        <v>11157</v>
      </c>
      <c r="C6269" s="416" t="s">
        <v>98</v>
      </c>
      <c r="D6269" s="417">
        <v>85.990000000000009</v>
      </c>
      <c r="E6269" s="417">
        <v>21.79</v>
      </c>
      <c r="F6269" s="417">
        <v>107.78</v>
      </c>
    </row>
    <row r="6270" spans="1:6" ht="30">
      <c r="A6270" s="414">
        <v>87749</v>
      </c>
      <c r="B6270" s="415" t="s">
        <v>11158</v>
      </c>
      <c r="C6270" s="416" t="s">
        <v>98</v>
      </c>
      <c r="D6270" s="417">
        <v>90.14</v>
      </c>
      <c r="E6270" s="417">
        <v>28.87</v>
      </c>
      <c r="F6270" s="417">
        <v>119.01</v>
      </c>
    </row>
    <row r="6271" spans="1:6" ht="45">
      <c r="A6271" s="414">
        <v>87758</v>
      </c>
      <c r="B6271" s="415" t="s">
        <v>11161</v>
      </c>
      <c r="C6271" s="416" t="s">
        <v>98</v>
      </c>
      <c r="D6271" s="417">
        <v>82.25</v>
      </c>
      <c r="E6271" s="417">
        <v>22.73</v>
      </c>
      <c r="F6271" s="417">
        <v>104.98</v>
      </c>
    </row>
    <row r="6272" spans="1:6" ht="30">
      <c r="A6272" s="414">
        <v>87759</v>
      </c>
      <c r="B6272" s="415" t="s">
        <v>11162</v>
      </c>
      <c r="C6272" s="416" t="s">
        <v>98</v>
      </c>
      <c r="D6272" s="417">
        <v>86.399999999999991</v>
      </c>
      <c r="E6272" s="417">
        <v>29.81</v>
      </c>
      <c r="F6272" s="417">
        <v>116.21</v>
      </c>
    </row>
    <row r="6273" spans="1:6" ht="45">
      <c r="A6273" s="414">
        <v>87768</v>
      </c>
      <c r="B6273" s="415" t="s">
        <v>11165</v>
      </c>
      <c r="C6273" s="416" t="s">
        <v>98</v>
      </c>
      <c r="D6273" s="417">
        <v>99.8</v>
      </c>
      <c r="E6273" s="417">
        <v>24.34</v>
      </c>
      <c r="F6273" s="417">
        <v>124.14</v>
      </c>
    </row>
    <row r="6274" spans="1:6" ht="30">
      <c r="A6274" s="414">
        <v>87769</v>
      </c>
      <c r="B6274" s="415" t="s">
        <v>11166</v>
      </c>
      <c r="C6274" s="416" t="s">
        <v>98</v>
      </c>
      <c r="D6274" s="417">
        <v>104.91000000000001</v>
      </c>
      <c r="E6274" s="417">
        <v>33.049999999999997</v>
      </c>
      <c r="F6274" s="417">
        <v>137.96</v>
      </c>
    </row>
    <row r="6275" spans="1:6">
      <c r="A6275" s="409"/>
      <c r="B6275" s="413" t="s">
        <v>8588</v>
      </c>
      <c r="C6275" s="411"/>
      <c r="D6275" s="418"/>
      <c r="E6275" s="418"/>
      <c r="F6275" s="418"/>
    </row>
    <row r="6276" spans="1:6" ht="30">
      <c r="A6276" s="414">
        <v>88470</v>
      </c>
      <c r="B6276" s="415" t="s">
        <v>11167</v>
      </c>
      <c r="C6276" s="416" t="s">
        <v>98</v>
      </c>
      <c r="D6276" s="417">
        <v>20.079999999999998</v>
      </c>
      <c r="E6276" s="417">
        <v>2.76</v>
      </c>
      <c r="F6276" s="417">
        <v>22.84</v>
      </c>
    </row>
    <row r="6277" spans="1:6" ht="30">
      <c r="A6277" s="414">
        <v>88471</v>
      </c>
      <c r="B6277" s="415" t="s">
        <v>11168</v>
      </c>
      <c r="C6277" s="416" t="s">
        <v>98</v>
      </c>
      <c r="D6277" s="417">
        <v>24.88</v>
      </c>
      <c r="E6277" s="417">
        <v>3.84</v>
      </c>
      <c r="F6277" s="417">
        <v>28.72</v>
      </c>
    </row>
    <row r="6278" spans="1:6" ht="30">
      <c r="A6278" s="414">
        <v>88472</v>
      </c>
      <c r="B6278" s="415" t="s">
        <v>11169</v>
      </c>
      <c r="C6278" s="416" t="s">
        <v>98</v>
      </c>
      <c r="D6278" s="417">
        <v>28.720000000000002</v>
      </c>
      <c r="E6278" s="417">
        <v>4.66</v>
      </c>
      <c r="F6278" s="417">
        <v>33.380000000000003</v>
      </c>
    </row>
    <row r="6279" spans="1:6" ht="30">
      <c r="A6279" s="414">
        <v>88476</v>
      </c>
      <c r="B6279" s="415" t="s">
        <v>11170</v>
      </c>
      <c r="C6279" s="416" t="s">
        <v>98</v>
      </c>
      <c r="D6279" s="417">
        <v>18.46</v>
      </c>
      <c r="E6279" s="417">
        <v>1.73</v>
      </c>
      <c r="F6279" s="417">
        <v>20.190000000000001</v>
      </c>
    </row>
    <row r="6280" spans="1:6" ht="30">
      <c r="A6280" s="414">
        <v>88477</v>
      </c>
      <c r="B6280" s="415" t="s">
        <v>11171</v>
      </c>
      <c r="C6280" s="416" t="s">
        <v>98</v>
      </c>
      <c r="D6280" s="417">
        <v>24.33</v>
      </c>
      <c r="E6280" s="417">
        <v>3.32</v>
      </c>
      <c r="F6280" s="417">
        <v>27.65</v>
      </c>
    </row>
    <row r="6281" spans="1:6" ht="30">
      <c r="A6281" s="414">
        <v>88478</v>
      </c>
      <c r="B6281" s="415" t="s">
        <v>11172</v>
      </c>
      <c r="C6281" s="416" t="s">
        <v>98</v>
      </c>
      <c r="D6281" s="417">
        <v>29.21</v>
      </c>
      <c r="E6281" s="417">
        <v>4.5999999999999996</v>
      </c>
      <c r="F6281" s="417">
        <v>33.81</v>
      </c>
    </row>
    <row r="6282" spans="1:6">
      <c r="A6282" s="409"/>
      <c r="B6282" s="413" t="s">
        <v>8589</v>
      </c>
      <c r="C6282" s="411"/>
      <c r="D6282" s="418"/>
      <c r="E6282" s="418"/>
      <c r="F6282" s="418"/>
    </row>
    <row r="6283" spans="1:6" ht="45">
      <c r="A6283" s="414">
        <v>90930</v>
      </c>
      <c r="B6283" s="415" t="s">
        <v>11173</v>
      </c>
      <c r="C6283" s="416" t="s">
        <v>98</v>
      </c>
      <c r="D6283" s="417">
        <v>58.19</v>
      </c>
      <c r="E6283" s="417">
        <v>20.39</v>
      </c>
      <c r="F6283" s="417">
        <v>78.58</v>
      </c>
    </row>
    <row r="6284" spans="1:6" ht="30">
      <c r="A6284" s="414">
        <v>90932</v>
      </c>
      <c r="B6284" s="415" t="s">
        <v>11174</v>
      </c>
      <c r="C6284" s="416" t="s">
        <v>98</v>
      </c>
      <c r="D6284" s="417">
        <v>60.92</v>
      </c>
      <c r="E6284" s="417">
        <v>26.81</v>
      </c>
      <c r="F6284" s="417">
        <v>87.73</v>
      </c>
    </row>
    <row r="6285" spans="1:6" ht="45">
      <c r="A6285" s="414">
        <v>90933</v>
      </c>
      <c r="B6285" s="415" t="s">
        <v>11175</v>
      </c>
      <c r="C6285" s="416" t="s">
        <v>98</v>
      </c>
      <c r="D6285" s="417">
        <v>134.99</v>
      </c>
      <c r="E6285" s="417">
        <v>19.48</v>
      </c>
      <c r="F6285" s="417">
        <v>154.47</v>
      </c>
    </row>
    <row r="6286" spans="1:6" ht="30">
      <c r="A6286" s="414">
        <v>90934</v>
      </c>
      <c r="B6286" s="415" t="s">
        <v>11176</v>
      </c>
      <c r="C6286" s="416" t="s">
        <v>98</v>
      </c>
      <c r="D6286" s="417">
        <v>140.84</v>
      </c>
      <c r="E6286" s="417">
        <v>29.46</v>
      </c>
      <c r="F6286" s="417">
        <v>170.3</v>
      </c>
    </row>
    <row r="6287" spans="1:6" ht="45">
      <c r="A6287" s="414">
        <v>90940</v>
      </c>
      <c r="B6287" s="415" t="s">
        <v>11177</v>
      </c>
      <c r="C6287" s="416" t="s">
        <v>98</v>
      </c>
      <c r="D6287" s="417">
        <v>61.33</v>
      </c>
      <c r="E6287" s="417">
        <v>22.45</v>
      </c>
      <c r="F6287" s="417">
        <v>83.78</v>
      </c>
    </row>
    <row r="6288" spans="1:6" ht="30">
      <c r="A6288" s="414">
        <v>90942</v>
      </c>
      <c r="B6288" s="415" t="s">
        <v>11178</v>
      </c>
      <c r="C6288" s="416" t="s">
        <v>98</v>
      </c>
      <c r="D6288" s="417">
        <v>64.31</v>
      </c>
      <c r="E6288" s="417">
        <v>29.44</v>
      </c>
      <c r="F6288" s="417">
        <v>93.75</v>
      </c>
    </row>
    <row r="6289" spans="1:6" ht="45">
      <c r="A6289" s="414">
        <v>90943</v>
      </c>
      <c r="B6289" s="415" t="s">
        <v>11179</v>
      </c>
      <c r="C6289" s="416" t="s">
        <v>98</v>
      </c>
      <c r="D6289" s="417">
        <v>144.97</v>
      </c>
      <c r="E6289" s="417">
        <v>21.46</v>
      </c>
      <c r="F6289" s="417">
        <v>166.43</v>
      </c>
    </row>
    <row r="6290" spans="1:6" ht="30">
      <c r="A6290" s="414">
        <v>90944</v>
      </c>
      <c r="B6290" s="415" t="s">
        <v>11180</v>
      </c>
      <c r="C6290" s="416" t="s">
        <v>98</v>
      </c>
      <c r="D6290" s="417">
        <v>151.32999999999998</v>
      </c>
      <c r="E6290" s="417">
        <v>32.33</v>
      </c>
      <c r="F6290" s="417">
        <v>183.66</v>
      </c>
    </row>
    <row r="6291" spans="1:6" ht="45">
      <c r="A6291" s="414">
        <v>90950</v>
      </c>
      <c r="B6291" s="415" t="s">
        <v>11181</v>
      </c>
      <c r="C6291" s="416" t="s">
        <v>98</v>
      </c>
      <c r="D6291" s="417">
        <v>67.05</v>
      </c>
      <c r="E6291" s="417">
        <v>26.23</v>
      </c>
      <c r="F6291" s="417">
        <v>93.28</v>
      </c>
    </row>
    <row r="6292" spans="1:6" ht="30">
      <c r="A6292" s="414">
        <v>90952</v>
      </c>
      <c r="B6292" s="415" t="s">
        <v>11182</v>
      </c>
      <c r="C6292" s="416" t="s">
        <v>98</v>
      </c>
      <c r="D6292" s="417">
        <v>70.47999999999999</v>
      </c>
      <c r="E6292" s="417">
        <v>34.26</v>
      </c>
      <c r="F6292" s="417">
        <v>104.74</v>
      </c>
    </row>
    <row r="6293" spans="1:6" ht="45">
      <c r="A6293" s="414">
        <v>90953</v>
      </c>
      <c r="B6293" s="415" t="s">
        <v>11183</v>
      </c>
      <c r="C6293" s="416" t="s">
        <v>98</v>
      </c>
      <c r="D6293" s="417">
        <v>163.22000000000003</v>
      </c>
      <c r="E6293" s="417">
        <v>25.08</v>
      </c>
      <c r="F6293" s="417">
        <v>188.3</v>
      </c>
    </row>
    <row r="6294" spans="1:6" ht="30">
      <c r="A6294" s="414">
        <v>90954</v>
      </c>
      <c r="B6294" s="415" t="s">
        <v>11184</v>
      </c>
      <c r="C6294" s="416" t="s">
        <v>98</v>
      </c>
      <c r="D6294" s="417">
        <v>170.55</v>
      </c>
      <c r="E6294" s="417">
        <v>37.57</v>
      </c>
      <c r="F6294" s="417">
        <v>208.12</v>
      </c>
    </row>
    <row r="6295" spans="1:6">
      <c r="A6295" s="409"/>
      <c r="B6295" s="413" t="s">
        <v>11678</v>
      </c>
      <c r="C6295" s="411"/>
      <c r="D6295" s="418"/>
      <c r="E6295" s="418"/>
      <c r="F6295" s="418"/>
    </row>
    <row r="6296" spans="1:6">
      <c r="A6296" s="414">
        <v>101748</v>
      </c>
      <c r="B6296" s="415" t="s">
        <v>8590</v>
      </c>
      <c r="C6296" s="416" t="s">
        <v>98</v>
      </c>
      <c r="D6296" s="417">
        <v>1.1200000000000001</v>
      </c>
      <c r="E6296" s="417">
        <v>3.05</v>
      </c>
      <c r="F6296" s="417">
        <v>4.17</v>
      </c>
    </row>
    <row r="6297" spans="1:6">
      <c r="A6297" s="409"/>
      <c r="B6297" s="413" t="s">
        <v>11234</v>
      </c>
      <c r="C6297" s="411"/>
      <c r="D6297" s="418"/>
      <c r="E6297" s="418"/>
      <c r="F6297" s="418"/>
    </row>
    <row r="6298" spans="1:6" ht="30">
      <c r="A6298" s="414">
        <v>98678</v>
      </c>
      <c r="B6298" s="415" t="s">
        <v>8591</v>
      </c>
      <c r="C6298" s="416" t="s">
        <v>98</v>
      </c>
      <c r="D6298" s="417">
        <v>413.18</v>
      </c>
      <c r="E6298" s="417">
        <v>13.62</v>
      </c>
      <c r="F6298" s="417">
        <v>426.8</v>
      </c>
    </row>
    <row r="6299" spans="1:6">
      <c r="A6299" s="409"/>
      <c r="B6299" s="413" t="s">
        <v>8592</v>
      </c>
      <c r="C6299" s="411"/>
      <c r="D6299" s="418"/>
      <c r="E6299" s="418"/>
      <c r="F6299" s="418"/>
    </row>
    <row r="6300" spans="1:6">
      <c r="A6300" s="414">
        <v>101729</v>
      </c>
      <c r="B6300" s="415" t="s">
        <v>8593</v>
      </c>
      <c r="C6300" s="416" t="s">
        <v>98</v>
      </c>
      <c r="D6300" s="417">
        <v>164.21</v>
      </c>
      <c r="E6300" s="417">
        <v>12.56</v>
      </c>
      <c r="F6300" s="417">
        <v>176.77</v>
      </c>
    </row>
    <row r="6301" spans="1:6">
      <c r="A6301" s="414">
        <v>101751</v>
      </c>
      <c r="B6301" s="415" t="s">
        <v>8594</v>
      </c>
      <c r="C6301" s="416" t="s">
        <v>98</v>
      </c>
      <c r="D6301" s="417">
        <v>166.17000000000002</v>
      </c>
      <c r="E6301" s="417">
        <v>18.23</v>
      </c>
      <c r="F6301" s="417">
        <v>184.4</v>
      </c>
    </row>
    <row r="6302" spans="1:6">
      <c r="A6302" s="414">
        <v>101746</v>
      </c>
      <c r="B6302" s="415" t="s">
        <v>8595</v>
      </c>
      <c r="C6302" s="416" t="s">
        <v>98</v>
      </c>
      <c r="D6302" s="417">
        <v>252.22000000000003</v>
      </c>
      <c r="E6302" s="417">
        <v>14.64</v>
      </c>
      <c r="F6302" s="417">
        <v>266.86</v>
      </c>
    </row>
    <row r="6303" spans="1:6">
      <c r="A6303" s="414">
        <v>101738</v>
      </c>
      <c r="B6303" s="415" t="s">
        <v>8596</v>
      </c>
      <c r="C6303" s="416" t="s">
        <v>5421</v>
      </c>
      <c r="D6303" s="417">
        <v>18.47</v>
      </c>
      <c r="E6303" s="417">
        <v>11.52</v>
      </c>
      <c r="F6303" s="417">
        <v>29.99</v>
      </c>
    </row>
    <row r="6304" spans="1:6">
      <c r="A6304" s="414">
        <v>101739</v>
      </c>
      <c r="B6304" s="415" t="s">
        <v>8597</v>
      </c>
      <c r="C6304" s="416" t="s">
        <v>5421</v>
      </c>
      <c r="D6304" s="417">
        <v>20.329999999999998</v>
      </c>
      <c r="E6304" s="417">
        <v>13.42</v>
      </c>
      <c r="F6304" s="417">
        <v>33.75</v>
      </c>
    </row>
    <row r="6305" spans="1:6">
      <c r="A6305" s="409"/>
      <c r="B6305" s="413" t="s">
        <v>11679</v>
      </c>
      <c r="C6305" s="411"/>
      <c r="D6305" s="418"/>
      <c r="E6305" s="418"/>
      <c r="F6305" s="418"/>
    </row>
    <row r="6306" spans="1:6">
      <c r="A6306" s="414">
        <v>101091</v>
      </c>
      <c r="B6306" s="415" t="s">
        <v>8599</v>
      </c>
      <c r="C6306" s="416" t="s">
        <v>98</v>
      </c>
      <c r="D6306" s="417">
        <v>89.419999999999987</v>
      </c>
      <c r="E6306" s="417">
        <v>41.06</v>
      </c>
      <c r="F6306" s="417">
        <v>130.47999999999999</v>
      </c>
    </row>
    <row r="6307" spans="1:6" ht="30">
      <c r="A6307" s="414">
        <v>101725</v>
      </c>
      <c r="B6307" s="415" t="s">
        <v>8600</v>
      </c>
      <c r="C6307" s="416" t="s">
        <v>98</v>
      </c>
      <c r="D6307" s="417">
        <v>133.16</v>
      </c>
      <c r="E6307" s="417">
        <v>152.66999999999999</v>
      </c>
      <c r="F6307" s="417">
        <v>285.83</v>
      </c>
    </row>
    <row r="6308" spans="1:6" ht="30">
      <c r="A6308" s="414">
        <v>101726</v>
      </c>
      <c r="B6308" s="415" t="s">
        <v>8601</v>
      </c>
      <c r="C6308" s="416" t="s">
        <v>98</v>
      </c>
      <c r="D6308" s="417">
        <v>105.1</v>
      </c>
      <c r="E6308" s="417">
        <v>73.09</v>
      </c>
      <c r="F6308" s="417">
        <v>178.19</v>
      </c>
    </row>
    <row r="6309" spans="1:6">
      <c r="A6309" s="414">
        <v>98686</v>
      </c>
      <c r="B6309" s="415" t="s">
        <v>8602</v>
      </c>
      <c r="C6309" s="416" t="s">
        <v>5421</v>
      </c>
      <c r="D6309" s="417">
        <v>18.150000000000002</v>
      </c>
      <c r="E6309" s="417">
        <v>27.3</v>
      </c>
      <c r="F6309" s="417">
        <v>45.45</v>
      </c>
    </row>
    <row r="6310" spans="1:6">
      <c r="A6310" s="409"/>
      <c r="B6310" s="413" t="s">
        <v>8598</v>
      </c>
      <c r="C6310" s="411"/>
      <c r="D6310" s="418"/>
      <c r="E6310" s="418"/>
      <c r="F6310" s="418"/>
    </row>
    <row r="6311" spans="1:6" ht="45">
      <c r="A6311" s="414">
        <v>89171</v>
      </c>
      <c r="B6311" s="415" t="s">
        <v>8603</v>
      </c>
      <c r="C6311" s="416" t="s">
        <v>98</v>
      </c>
      <c r="D6311" s="417">
        <v>38.739999999999995</v>
      </c>
      <c r="E6311" s="417">
        <v>10.99</v>
      </c>
      <c r="F6311" s="417">
        <v>49.73</v>
      </c>
    </row>
    <row r="6312" spans="1:6" ht="45">
      <c r="A6312" s="414">
        <v>89046</v>
      </c>
      <c r="B6312" s="415" t="s">
        <v>8604</v>
      </c>
      <c r="C6312" s="416" t="s">
        <v>98</v>
      </c>
      <c r="D6312" s="417">
        <v>39.71</v>
      </c>
      <c r="E6312" s="417">
        <v>13.6</v>
      </c>
      <c r="F6312" s="417">
        <v>53.31</v>
      </c>
    </row>
    <row r="6313" spans="1:6" ht="30">
      <c r="A6313" s="414">
        <v>87246</v>
      </c>
      <c r="B6313" s="415" t="s">
        <v>8605</v>
      </c>
      <c r="C6313" s="416" t="s">
        <v>98</v>
      </c>
      <c r="D6313" s="417">
        <v>42.42</v>
      </c>
      <c r="E6313" s="417">
        <v>20.22</v>
      </c>
      <c r="F6313" s="417">
        <v>62.64</v>
      </c>
    </row>
    <row r="6314" spans="1:6" ht="30">
      <c r="A6314" s="414">
        <v>87247</v>
      </c>
      <c r="B6314" s="415" t="s">
        <v>8606</v>
      </c>
      <c r="C6314" s="416" t="s">
        <v>98</v>
      </c>
      <c r="D6314" s="417">
        <v>39.739999999999995</v>
      </c>
      <c r="E6314" s="417">
        <v>14.02</v>
      </c>
      <c r="F6314" s="417">
        <v>53.76</v>
      </c>
    </row>
    <row r="6315" spans="1:6" ht="30">
      <c r="A6315" s="414">
        <v>87248</v>
      </c>
      <c r="B6315" s="415" t="s">
        <v>8607</v>
      </c>
      <c r="C6315" s="416" t="s">
        <v>98</v>
      </c>
      <c r="D6315" s="417">
        <v>37.870000000000005</v>
      </c>
      <c r="E6315" s="417">
        <v>8.48</v>
      </c>
      <c r="F6315" s="417">
        <v>46.35</v>
      </c>
    </row>
    <row r="6316" spans="1:6" ht="30">
      <c r="A6316" s="414">
        <v>87249</v>
      </c>
      <c r="B6316" s="415" t="s">
        <v>8608</v>
      </c>
      <c r="C6316" s="416" t="s">
        <v>98</v>
      </c>
      <c r="D6316" s="417">
        <v>45.509999999999991</v>
      </c>
      <c r="E6316" s="417">
        <v>25.51</v>
      </c>
      <c r="F6316" s="417">
        <v>71.02</v>
      </c>
    </row>
    <row r="6317" spans="1:6" ht="30">
      <c r="A6317" s="414">
        <v>87250</v>
      </c>
      <c r="B6317" s="415" t="s">
        <v>8609</v>
      </c>
      <c r="C6317" s="416" t="s">
        <v>98</v>
      </c>
      <c r="D6317" s="417">
        <v>41.3</v>
      </c>
      <c r="E6317" s="417">
        <v>15.67</v>
      </c>
      <c r="F6317" s="417">
        <v>56.97</v>
      </c>
    </row>
    <row r="6318" spans="1:6" ht="30">
      <c r="A6318" s="414">
        <v>87251</v>
      </c>
      <c r="B6318" s="415" t="s">
        <v>8610</v>
      </c>
      <c r="C6318" s="416" t="s">
        <v>98</v>
      </c>
      <c r="D6318" s="417">
        <v>38.76</v>
      </c>
      <c r="E6318" s="417">
        <v>8.9700000000000006</v>
      </c>
      <c r="F6318" s="417">
        <v>47.73</v>
      </c>
    </row>
    <row r="6319" spans="1:6" ht="30">
      <c r="A6319" s="414">
        <v>87255</v>
      </c>
      <c r="B6319" s="415" t="s">
        <v>8611</v>
      </c>
      <c r="C6319" s="416" t="s">
        <v>98</v>
      </c>
      <c r="D6319" s="417">
        <v>82</v>
      </c>
      <c r="E6319" s="417">
        <v>28.72</v>
      </c>
      <c r="F6319" s="417">
        <v>110.72</v>
      </c>
    </row>
    <row r="6320" spans="1:6" ht="30">
      <c r="A6320" s="414">
        <v>87256</v>
      </c>
      <c r="B6320" s="415" t="s">
        <v>8612</v>
      </c>
      <c r="C6320" s="416" t="s">
        <v>98</v>
      </c>
      <c r="D6320" s="417">
        <v>76.06</v>
      </c>
      <c r="E6320" s="417">
        <v>18.149999999999999</v>
      </c>
      <c r="F6320" s="417">
        <v>94.21</v>
      </c>
    </row>
    <row r="6321" spans="1:6" ht="30">
      <c r="A6321" s="414">
        <v>87257</v>
      </c>
      <c r="B6321" s="415" t="s">
        <v>8613</v>
      </c>
      <c r="C6321" s="416" t="s">
        <v>98</v>
      </c>
      <c r="D6321" s="417">
        <v>72.919999999999987</v>
      </c>
      <c r="E6321" s="417">
        <v>10.54</v>
      </c>
      <c r="F6321" s="417">
        <v>83.46</v>
      </c>
    </row>
    <row r="6322" spans="1:6" ht="30">
      <c r="A6322" s="414">
        <v>93389</v>
      </c>
      <c r="B6322" s="415" t="s">
        <v>8614</v>
      </c>
      <c r="C6322" s="416" t="s">
        <v>98</v>
      </c>
      <c r="D6322" s="417">
        <v>37.160000000000004</v>
      </c>
      <c r="E6322" s="417">
        <v>20.22</v>
      </c>
      <c r="F6322" s="417">
        <v>57.38</v>
      </c>
    </row>
    <row r="6323" spans="1:6" ht="30">
      <c r="A6323" s="414">
        <v>93390</v>
      </c>
      <c r="B6323" s="415" t="s">
        <v>8615</v>
      </c>
      <c r="C6323" s="416" t="s">
        <v>98</v>
      </c>
      <c r="D6323" s="417">
        <v>34.58</v>
      </c>
      <c r="E6323" s="417">
        <v>14.02</v>
      </c>
      <c r="F6323" s="417">
        <v>48.6</v>
      </c>
    </row>
    <row r="6324" spans="1:6" ht="30">
      <c r="A6324" s="414">
        <v>93391</v>
      </c>
      <c r="B6324" s="415" t="s">
        <v>8616</v>
      </c>
      <c r="C6324" s="416" t="s">
        <v>98</v>
      </c>
      <c r="D6324" s="417">
        <v>32.709999999999994</v>
      </c>
      <c r="E6324" s="417">
        <v>8.48</v>
      </c>
      <c r="F6324" s="417">
        <v>41.19</v>
      </c>
    </row>
    <row r="6325" spans="1:6" ht="30">
      <c r="A6325" s="414">
        <v>87258</v>
      </c>
      <c r="B6325" s="415" t="s">
        <v>8617</v>
      </c>
      <c r="C6325" s="416" t="s">
        <v>98</v>
      </c>
      <c r="D6325" s="417">
        <v>115.73999999999998</v>
      </c>
      <c r="E6325" s="417">
        <v>29.21</v>
      </c>
      <c r="F6325" s="417">
        <v>144.94999999999999</v>
      </c>
    </row>
    <row r="6326" spans="1:6" ht="30">
      <c r="A6326" s="414">
        <v>87259</v>
      </c>
      <c r="B6326" s="415" t="s">
        <v>8618</v>
      </c>
      <c r="C6326" s="416" t="s">
        <v>98</v>
      </c>
      <c r="D6326" s="417">
        <v>110.04</v>
      </c>
      <c r="E6326" s="417">
        <v>19.3</v>
      </c>
      <c r="F6326" s="417">
        <v>129.34</v>
      </c>
    </row>
    <row r="6327" spans="1:6" ht="30">
      <c r="A6327" s="414">
        <v>87260</v>
      </c>
      <c r="B6327" s="415" t="s">
        <v>8619</v>
      </c>
      <c r="C6327" s="416" t="s">
        <v>98</v>
      </c>
      <c r="D6327" s="417">
        <v>107.09</v>
      </c>
      <c r="E6327" s="417">
        <v>12.85</v>
      </c>
      <c r="F6327" s="417">
        <v>119.94</v>
      </c>
    </row>
    <row r="6328" spans="1:6" ht="30">
      <c r="A6328" s="414">
        <v>87261</v>
      </c>
      <c r="B6328" s="415" t="s">
        <v>8620</v>
      </c>
      <c r="C6328" s="416" t="s">
        <v>98</v>
      </c>
      <c r="D6328" s="417">
        <v>133.69</v>
      </c>
      <c r="E6328" s="417">
        <v>32.42</v>
      </c>
      <c r="F6328" s="417">
        <v>166.11</v>
      </c>
    </row>
    <row r="6329" spans="1:6" ht="30">
      <c r="A6329" s="414">
        <v>87262</v>
      </c>
      <c r="B6329" s="415" t="s">
        <v>8621</v>
      </c>
      <c r="C6329" s="416" t="s">
        <v>98</v>
      </c>
      <c r="D6329" s="417">
        <v>126.42000000000002</v>
      </c>
      <c r="E6329" s="417">
        <v>21.85</v>
      </c>
      <c r="F6329" s="417">
        <v>148.27000000000001</v>
      </c>
    </row>
    <row r="6330" spans="1:6" ht="30">
      <c r="A6330" s="414">
        <v>87263</v>
      </c>
      <c r="B6330" s="415" t="s">
        <v>8622</v>
      </c>
      <c r="C6330" s="416" t="s">
        <v>98</v>
      </c>
      <c r="D6330" s="417">
        <v>122.92</v>
      </c>
      <c r="E6330" s="417">
        <v>14.26</v>
      </c>
      <c r="F6330" s="417">
        <v>137.18</v>
      </c>
    </row>
    <row r="6331" spans="1:6" ht="30">
      <c r="A6331" s="414">
        <v>96467</v>
      </c>
      <c r="B6331" s="415" t="s">
        <v>8623</v>
      </c>
      <c r="C6331" s="416" t="s">
        <v>5421</v>
      </c>
      <c r="D6331" s="417">
        <v>4.4800000000000004</v>
      </c>
      <c r="E6331" s="417">
        <v>2.2599999999999998</v>
      </c>
      <c r="F6331" s="417">
        <v>6.74</v>
      </c>
    </row>
    <row r="6332" spans="1:6" ht="30">
      <c r="A6332" s="414">
        <v>88648</v>
      </c>
      <c r="B6332" s="415" t="s">
        <v>8624</v>
      </c>
      <c r="C6332" s="416" t="s">
        <v>5421</v>
      </c>
      <c r="D6332" s="417">
        <v>5.08</v>
      </c>
      <c r="E6332" s="417">
        <v>2.2599999999999998</v>
      </c>
      <c r="F6332" s="417">
        <v>7.34</v>
      </c>
    </row>
    <row r="6333" spans="1:6" ht="30">
      <c r="A6333" s="414">
        <v>88649</v>
      </c>
      <c r="B6333" s="415" t="s">
        <v>8625</v>
      </c>
      <c r="C6333" s="416" t="s">
        <v>5421</v>
      </c>
      <c r="D6333" s="417">
        <v>5.8900000000000006</v>
      </c>
      <c r="E6333" s="417">
        <v>2.34</v>
      </c>
      <c r="F6333" s="417">
        <v>8.23</v>
      </c>
    </row>
    <row r="6334" spans="1:6" ht="30">
      <c r="A6334" s="414">
        <v>88650</v>
      </c>
      <c r="B6334" s="415" t="s">
        <v>8626</v>
      </c>
      <c r="C6334" s="416" t="s">
        <v>5421</v>
      </c>
      <c r="D6334" s="417">
        <v>12.629999999999999</v>
      </c>
      <c r="E6334" s="417">
        <v>2.62</v>
      </c>
      <c r="F6334" s="417">
        <v>15.25</v>
      </c>
    </row>
    <row r="6335" spans="1:6">
      <c r="A6335" s="409"/>
      <c r="B6335" s="413" t="s">
        <v>8627</v>
      </c>
      <c r="C6335" s="411"/>
      <c r="D6335" s="418"/>
      <c r="E6335" s="418"/>
      <c r="F6335" s="418"/>
    </row>
    <row r="6336" spans="1:6" ht="30">
      <c r="A6336" s="414">
        <v>101727</v>
      </c>
      <c r="B6336" s="415" t="s">
        <v>8628</v>
      </c>
      <c r="C6336" s="416" t="s">
        <v>98</v>
      </c>
      <c r="D6336" s="417">
        <v>209.06</v>
      </c>
      <c r="E6336" s="417">
        <v>5.68</v>
      </c>
      <c r="F6336" s="417">
        <v>214.74</v>
      </c>
    </row>
    <row r="6337" spans="1:6" ht="30">
      <c r="A6337" s="414">
        <v>101733</v>
      </c>
      <c r="B6337" s="415" t="s">
        <v>8629</v>
      </c>
      <c r="C6337" s="416" t="s">
        <v>98</v>
      </c>
      <c r="D6337" s="417">
        <v>270.26</v>
      </c>
      <c r="E6337" s="417">
        <v>24.04</v>
      </c>
      <c r="F6337" s="417">
        <v>294.3</v>
      </c>
    </row>
    <row r="6338" spans="1:6" ht="30">
      <c r="A6338" s="414">
        <v>101734</v>
      </c>
      <c r="B6338" s="415" t="s">
        <v>8630</v>
      </c>
      <c r="C6338" s="416" t="s">
        <v>98</v>
      </c>
      <c r="D6338" s="417">
        <v>421.34999999999997</v>
      </c>
      <c r="E6338" s="417">
        <v>24.04</v>
      </c>
      <c r="F6338" s="417">
        <v>445.39</v>
      </c>
    </row>
    <row r="6339" spans="1:6" ht="30">
      <c r="A6339" s="414">
        <v>101735</v>
      </c>
      <c r="B6339" s="415" t="s">
        <v>8631</v>
      </c>
      <c r="C6339" s="416" t="s">
        <v>98</v>
      </c>
      <c r="D6339" s="417">
        <v>432.31</v>
      </c>
      <c r="E6339" s="417">
        <v>24.04</v>
      </c>
      <c r="F6339" s="417">
        <v>456.35</v>
      </c>
    </row>
    <row r="6340" spans="1:6" ht="30">
      <c r="A6340" s="414">
        <v>101736</v>
      </c>
      <c r="B6340" s="415" t="s">
        <v>8632</v>
      </c>
      <c r="C6340" s="416" t="s">
        <v>98</v>
      </c>
      <c r="D6340" s="417">
        <v>99</v>
      </c>
      <c r="E6340" s="417">
        <v>15.43</v>
      </c>
      <c r="F6340" s="417">
        <v>114.43</v>
      </c>
    </row>
    <row r="6341" spans="1:6" ht="30">
      <c r="A6341" s="414">
        <v>101737</v>
      </c>
      <c r="B6341" s="415" t="s">
        <v>8633</v>
      </c>
      <c r="C6341" s="416" t="s">
        <v>98</v>
      </c>
      <c r="D6341" s="417">
        <v>120.67999999999999</v>
      </c>
      <c r="E6341" s="417">
        <v>15.42</v>
      </c>
      <c r="F6341" s="417">
        <v>136.1</v>
      </c>
    </row>
    <row r="6342" spans="1:6">
      <c r="A6342" s="414">
        <v>101742</v>
      </c>
      <c r="B6342" s="415" t="s">
        <v>8634</v>
      </c>
      <c r="C6342" s="416" t="s">
        <v>5421</v>
      </c>
      <c r="D6342" s="417">
        <v>44.949999999999996</v>
      </c>
      <c r="E6342" s="417">
        <v>22.04</v>
      </c>
      <c r="F6342" s="417">
        <v>66.989999999999995</v>
      </c>
    </row>
    <row r="6343" spans="1:6">
      <c r="A6343" s="409"/>
      <c r="B6343" s="413" t="s">
        <v>11680</v>
      </c>
      <c r="C6343" s="411"/>
      <c r="D6343" s="418"/>
      <c r="E6343" s="418"/>
      <c r="F6343" s="418"/>
    </row>
    <row r="6344" spans="1:6">
      <c r="A6344" s="409"/>
      <c r="B6344" s="413" t="s">
        <v>11681</v>
      </c>
      <c r="C6344" s="411"/>
      <c r="D6344" s="418"/>
      <c r="E6344" s="418"/>
      <c r="F6344" s="418"/>
    </row>
    <row r="6345" spans="1:6">
      <c r="A6345" s="414">
        <v>98688</v>
      </c>
      <c r="B6345" s="415" t="s">
        <v>8635</v>
      </c>
      <c r="C6345" s="416" t="s">
        <v>5421</v>
      </c>
      <c r="D6345" s="417">
        <v>57.72</v>
      </c>
      <c r="E6345" s="417">
        <v>3.42</v>
      </c>
      <c r="F6345" s="417">
        <v>61.14</v>
      </c>
    </row>
    <row r="6346" spans="1:6">
      <c r="A6346" s="409"/>
      <c r="B6346" s="413" t="s">
        <v>8636</v>
      </c>
      <c r="C6346" s="411"/>
      <c r="D6346" s="418"/>
      <c r="E6346" s="418"/>
      <c r="F6346" s="418"/>
    </row>
    <row r="6347" spans="1:6">
      <c r="A6347" s="414">
        <v>97114</v>
      </c>
      <c r="B6347" s="415" t="s">
        <v>13373</v>
      </c>
      <c r="C6347" s="416" t="s">
        <v>5421</v>
      </c>
      <c r="D6347" s="417">
        <v>0.06</v>
      </c>
      <c r="E6347" s="417">
        <v>0.38</v>
      </c>
      <c r="F6347" s="417">
        <v>0.44</v>
      </c>
    </row>
    <row r="6348" spans="1:6" ht="30">
      <c r="A6348" s="414">
        <v>97115</v>
      </c>
      <c r="B6348" s="415" t="s">
        <v>13374</v>
      </c>
      <c r="C6348" s="416" t="s">
        <v>5817</v>
      </c>
      <c r="D6348" s="417">
        <v>35.94</v>
      </c>
      <c r="E6348" s="417">
        <v>11.24</v>
      </c>
      <c r="F6348" s="417">
        <v>47.18</v>
      </c>
    </row>
    <row r="6349" spans="1:6" ht="30">
      <c r="A6349" s="414">
        <v>97120</v>
      </c>
      <c r="B6349" s="415" t="s">
        <v>13379</v>
      </c>
      <c r="C6349" s="416" t="s">
        <v>5817</v>
      </c>
      <c r="D6349" s="417">
        <v>9.06</v>
      </c>
      <c r="E6349" s="417">
        <v>1.32</v>
      </c>
      <c r="F6349" s="417">
        <v>10.38</v>
      </c>
    </row>
    <row r="6350" spans="1:6">
      <c r="A6350" s="409"/>
      <c r="B6350" s="413" t="s">
        <v>8637</v>
      </c>
      <c r="C6350" s="411"/>
      <c r="D6350" s="418"/>
      <c r="E6350" s="418"/>
      <c r="F6350" s="418"/>
    </row>
    <row r="6351" spans="1:6">
      <c r="A6351" s="409"/>
      <c r="B6351" s="413" t="s">
        <v>11682</v>
      </c>
      <c r="C6351" s="411"/>
      <c r="D6351" s="418"/>
      <c r="E6351" s="418"/>
      <c r="F6351" s="418"/>
    </row>
    <row r="6352" spans="1:6" ht="15.75">
      <c r="A6352" s="409"/>
      <c r="B6352" s="410" t="s">
        <v>11683</v>
      </c>
      <c r="C6352" s="411"/>
      <c r="D6352" s="418"/>
      <c r="E6352" s="418"/>
      <c r="F6352" s="418"/>
    </row>
    <row r="6353" spans="1:6">
      <c r="A6353" s="409"/>
      <c r="B6353" s="413" t="s">
        <v>11684</v>
      </c>
      <c r="C6353" s="411"/>
      <c r="D6353" s="418"/>
      <c r="E6353" s="418"/>
      <c r="F6353" s="418"/>
    </row>
    <row r="6354" spans="1:6" ht="45">
      <c r="A6354" s="414">
        <v>101822</v>
      </c>
      <c r="B6354" s="415" t="s">
        <v>11058</v>
      </c>
      <c r="C6354" s="416" t="s">
        <v>5435</v>
      </c>
      <c r="D6354" s="417">
        <v>41.459999999999994</v>
      </c>
      <c r="E6354" s="417">
        <v>98.96</v>
      </c>
      <c r="F6354" s="417">
        <v>140.41999999999999</v>
      </c>
    </row>
    <row r="6355" spans="1:6" ht="30">
      <c r="A6355" s="414">
        <v>101823</v>
      </c>
      <c r="B6355" s="415" t="s">
        <v>11059</v>
      </c>
      <c r="C6355" s="416" t="s">
        <v>5435</v>
      </c>
      <c r="D6355" s="417">
        <v>75.199999999999989</v>
      </c>
      <c r="E6355" s="417">
        <v>98.94</v>
      </c>
      <c r="F6355" s="417">
        <v>174.14</v>
      </c>
    </row>
    <row r="6356" spans="1:6" ht="30">
      <c r="A6356" s="414">
        <v>101824</v>
      </c>
      <c r="B6356" s="415" t="s">
        <v>11060</v>
      </c>
      <c r="C6356" s="416" t="s">
        <v>5435</v>
      </c>
      <c r="D6356" s="417">
        <v>106.61</v>
      </c>
      <c r="E6356" s="417">
        <v>98.92</v>
      </c>
      <c r="F6356" s="417">
        <v>205.53</v>
      </c>
    </row>
    <row r="6357" spans="1:6" ht="30">
      <c r="A6357" s="414">
        <v>101825</v>
      </c>
      <c r="B6357" s="415" t="s">
        <v>11061</v>
      </c>
      <c r="C6357" s="416" t="s">
        <v>5435</v>
      </c>
      <c r="D6357" s="417">
        <v>137.17000000000002</v>
      </c>
      <c r="E6357" s="417">
        <v>98.91</v>
      </c>
      <c r="F6357" s="417">
        <v>236.08</v>
      </c>
    </row>
    <row r="6358" spans="1:6" ht="30">
      <c r="A6358" s="414">
        <v>101826</v>
      </c>
      <c r="B6358" s="415" t="s">
        <v>11062</v>
      </c>
      <c r="C6358" s="416" t="s">
        <v>5435</v>
      </c>
      <c r="D6358" s="417">
        <v>167.33</v>
      </c>
      <c r="E6358" s="417">
        <v>98.9</v>
      </c>
      <c r="F6358" s="417">
        <v>266.23</v>
      </c>
    </row>
    <row r="6359" spans="1:6" ht="30">
      <c r="A6359" s="414">
        <v>101827</v>
      </c>
      <c r="B6359" s="415" t="s">
        <v>11063</v>
      </c>
      <c r="C6359" s="416" t="s">
        <v>5435</v>
      </c>
      <c r="D6359" s="417">
        <v>91.829999999999984</v>
      </c>
      <c r="E6359" s="417">
        <v>98.93</v>
      </c>
      <c r="F6359" s="417">
        <v>190.76</v>
      </c>
    </row>
    <row r="6360" spans="1:6" ht="30">
      <c r="A6360" s="414">
        <v>101828</v>
      </c>
      <c r="B6360" s="415" t="s">
        <v>11064</v>
      </c>
      <c r="C6360" s="416" t="s">
        <v>5435</v>
      </c>
      <c r="D6360" s="417">
        <v>83.43</v>
      </c>
      <c r="E6360" s="417">
        <v>98.94</v>
      </c>
      <c r="F6360" s="417">
        <v>182.37</v>
      </c>
    </row>
    <row r="6361" spans="1:6" ht="30">
      <c r="A6361" s="414">
        <v>101829</v>
      </c>
      <c r="B6361" s="415" t="s">
        <v>11065</v>
      </c>
      <c r="C6361" s="416" t="s">
        <v>5435</v>
      </c>
      <c r="D6361" s="417">
        <v>154.95000000000002</v>
      </c>
      <c r="E6361" s="417">
        <v>98.91</v>
      </c>
      <c r="F6361" s="417">
        <v>253.86</v>
      </c>
    </row>
    <row r="6362" spans="1:6" ht="30">
      <c r="A6362" s="414">
        <v>101830</v>
      </c>
      <c r="B6362" s="415" t="s">
        <v>11066</v>
      </c>
      <c r="C6362" s="416" t="s">
        <v>5435</v>
      </c>
      <c r="D6362" s="417">
        <v>184.49999999999997</v>
      </c>
      <c r="E6362" s="417">
        <v>98.9</v>
      </c>
      <c r="F6362" s="417">
        <v>283.39999999999998</v>
      </c>
    </row>
    <row r="6363" spans="1:6" ht="30">
      <c r="A6363" s="414">
        <v>101831</v>
      </c>
      <c r="B6363" s="415" t="s">
        <v>11067</v>
      </c>
      <c r="C6363" s="416" t="s">
        <v>5435</v>
      </c>
      <c r="D6363" s="417">
        <v>213.64000000000001</v>
      </c>
      <c r="E6363" s="417">
        <v>98.9</v>
      </c>
      <c r="F6363" s="417">
        <v>312.54000000000002</v>
      </c>
    </row>
    <row r="6364" spans="1:6" ht="30">
      <c r="A6364" s="414">
        <v>101832</v>
      </c>
      <c r="B6364" s="415" t="s">
        <v>11068</v>
      </c>
      <c r="C6364" s="416" t="s">
        <v>5435</v>
      </c>
      <c r="D6364" s="417">
        <v>146.89000000000001</v>
      </c>
      <c r="E6364" s="417">
        <v>98.91</v>
      </c>
      <c r="F6364" s="417">
        <v>245.8</v>
      </c>
    </row>
    <row r="6365" spans="1:6" ht="30">
      <c r="A6365" s="414">
        <v>101833</v>
      </c>
      <c r="B6365" s="415" t="s">
        <v>11069</v>
      </c>
      <c r="C6365" s="416" t="s">
        <v>5435</v>
      </c>
      <c r="D6365" s="417">
        <v>176.60999999999999</v>
      </c>
      <c r="E6365" s="417">
        <v>98.9</v>
      </c>
      <c r="F6365" s="417">
        <v>275.51</v>
      </c>
    </row>
    <row r="6366" spans="1:6" ht="30">
      <c r="A6366" s="414">
        <v>101834</v>
      </c>
      <c r="B6366" s="415" t="s">
        <v>11070</v>
      </c>
      <c r="C6366" s="416" t="s">
        <v>5435</v>
      </c>
      <c r="D6366" s="417">
        <v>205.92999999999998</v>
      </c>
      <c r="E6366" s="417">
        <v>98.9</v>
      </c>
      <c r="F6366" s="417">
        <v>304.83</v>
      </c>
    </row>
    <row r="6367" spans="1:6" ht="30">
      <c r="A6367" s="414">
        <v>101835</v>
      </c>
      <c r="B6367" s="415" t="s">
        <v>11071</v>
      </c>
      <c r="C6367" s="416" t="s">
        <v>5435</v>
      </c>
      <c r="D6367" s="417">
        <v>139.29</v>
      </c>
      <c r="E6367" s="417">
        <v>100.65</v>
      </c>
      <c r="F6367" s="417">
        <v>239.94</v>
      </c>
    </row>
    <row r="6368" spans="1:6" ht="45">
      <c r="A6368" s="414">
        <v>101836</v>
      </c>
      <c r="B6368" s="415" t="s">
        <v>11072</v>
      </c>
      <c r="C6368" s="416" t="s">
        <v>5435</v>
      </c>
      <c r="D6368" s="417">
        <v>19.12</v>
      </c>
      <c r="E6368" s="417">
        <v>8.43</v>
      </c>
      <c r="F6368" s="417">
        <v>27.55</v>
      </c>
    </row>
    <row r="6369" spans="1:6" ht="30">
      <c r="A6369" s="414">
        <v>101837</v>
      </c>
      <c r="B6369" s="415" t="s">
        <v>11073</v>
      </c>
      <c r="C6369" s="416" t="s">
        <v>5435</v>
      </c>
      <c r="D6369" s="417">
        <v>52.88</v>
      </c>
      <c r="E6369" s="417">
        <v>8.39</v>
      </c>
      <c r="F6369" s="417">
        <v>61.27</v>
      </c>
    </row>
    <row r="6370" spans="1:6" ht="30">
      <c r="A6370" s="414">
        <v>101838</v>
      </c>
      <c r="B6370" s="415" t="s">
        <v>11074</v>
      </c>
      <c r="C6370" s="416" t="s">
        <v>5435</v>
      </c>
      <c r="D6370" s="417">
        <v>84.28</v>
      </c>
      <c r="E6370" s="417">
        <v>8.3800000000000008</v>
      </c>
      <c r="F6370" s="417">
        <v>92.66</v>
      </c>
    </row>
    <row r="6371" spans="1:6" ht="30">
      <c r="A6371" s="414">
        <v>101839</v>
      </c>
      <c r="B6371" s="415" t="s">
        <v>11075</v>
      </c>
      <c r="C6371" s="416" t="s">
        <v>5435</v>
      </c>
      <c r="D6371" s="417">
        <v>114.83999999999999</v>
      </c>
      <c r="E6371" s="417">
        <v>8.3699999999999992</v>
      </c>
      <c r="F6371" s="417">
        <v>123.21</v>
      </c>
    </row>
    <row r="6372" spans="1:6" ht="30">
      <c r="A6372" s="414">
        <v>101840</v>
      </c>
      <c r="B6372" s="415" t="s">
        <v>11076</v>
      </c>
      <c r="C6372" s="416" t="s">
        <v>5435</v>
      </c>
      <c r="D6372" s="417">
        <v>174.74</v>
      </c>
      <c r="E6372" s="417">
        <v>27.51</v>
      </c>
      <c r="F6372" s="417">
        <v>202.25</v>
      </c>
    </row>
    <row r="6373" spans="1:6" ht="30">
      <c r="A6373" s="414">
        <v>101841</v>
      </c>
      <c r="B6373" s="415" t="s">
        <v>11077</v>
      </c>
      <c r="C6373" s="416" t="s">
        <v>5435</v>
      </c>
      <c r="D6373" s="417">
        <v>69.5</v>
      </c>
      <c r="E6373" s="417">
        <v>8.39</v>
      </c>
      <c r="F6373" s="417">
        <v>77.89</v>
      </c>
    </row>
    <row r="6374" spans="1:6" ht="30">
      <c r="A6374" s="414">
        <v>101842</v>
      </c>
      <c r="B6374" s="415" t="s">
        <v>11078</v>
      </c>
      <c r="C6374" s="416" t="s">
        <v>5435</v>
      </c>
      <c r="D6374" s="417">
        <v>61.11</v>
      </c>
      <c r="E6374" s="417">
        <v>8.39</v>
      </c>
      <c r="F6374" s="417">
        <v>69.5</v>
      </c>
    </row>
    <row r="6375" spans="1:6" ht="45">
      <c r="A6375" s="414">
        <v>101843</v>
      </c>
      <c r="B6375" s="415" t="s">
        <v>11079</v>
      </c>
      <c r="C6375" s="416" t="s">
        <v>5435</v>
      </c>
      <c r="D6375" s="417">
        <v>132.61000000000001</v>
      </c>
      <c r="E6375" s="417">
        <v>8.3800000000000008</v>
      </c>
      <c r="F6375" s="417">
        <v>140.99</v>
      </c>
    </row>
    <row r="6376" spans="1:6" ht="45">
      <c r="A6376" s="414">
        <v>101844</v>
      </c>
      <c r="B6376" s="415" t="s">
        <v>11080</v>
      </c>
      <c r="C6376" s="416" t="s">
        <v>5435</v>
      </c>
      <c r="D6376" s="417">
        <v>162.15</v>
      </c>
      <c r="E6376" s="417">
        <v>8.3800000000000008</v>
      </c>
      <c r="F6376" s="417">
        <v>170.53</v>
      </c>
    </row>
    <row r="6377" spans="1:6" ht="45">
      <c r="A6377" s="414">
        <v>101845</v>
      </c>
      <c r="B6377" s="415" t="s">
        <v>11081</v>
      </c>
      <c r="C6377" s="416" t="s">
        <v>5435</v>
      </c>
      <c r="D6377" s="417">
        <v>191.29999999999998</v>
      </c>
      <c r="E6377" s="417">
        <v>8.3699999999999992</v>
      </c>
      <c r="F6377" s="417">
        <v>199.67</v>
      </c>
    </row>
    <row r="6378" spans="1:6" ht="45">
      <c r="A6378" s="414">
        <v>101846</v>
      </c>
      <c r="B6378" s="415" t="s">
        <v>11082</v>
      </c>
      <c r="C6378" s="416" t="s">
        <v>5435</v>
      </c>
      <c r="D6378" s="417">
        <v>124.55000000000001</v>
      </c>
      <c r="E6378" s="417">
        <v>8.3800000000000008</v>
      </c>
      <c r="F6378" s="417">
        <v>132.93</v>
      </c>
    </row>
    <row r="6379" spans="1:6" ht="45">
      <c r="A6379" s="414">
        <v>101847</v>
      </c>
      <c r="B6379" s="415" t="s">
        <v>11083</v>
      </c>
      <c r="C6379" s="416" t="s">
        <v>5435</v>
      </c>
      <c r="D6379" s="417">
        <v>154.26</v>
      </c>
      <c r="E6379" s="417">
        <v>8.3800000000000008</v>
      </c>
      <c r="F6379" s="417">
        <v>162.63999999999999</v>
      </c>
    </row>
    <row r="6380" spans="1:6" ht="45">
      <c r="A6380" s="414">
        <v>101848</v>
      </c>
      <c r="B6380" s="415" t="s">
        <v>11084</v>
      </c>
      <c r="C6380" s="416" t="s">
        <v>5435</v>
      </c>
      <c r="D6380" s="417">
        <v>183.59</v>
      </c>
      <c r="E6380" s="417">
        <v>8.3699999999999992</v>
      </c>
      <c r="F6380" s="417">
        <v>191.96</v>
      </c>
    </row>
    <row r="6381" spans="1:6" ht="30">
      <c r="A6381" s="414">
        <v>101849</v>
      </c>
      <c r="B6381" s="415" t="s">
        <v>11085</v>
      </c>
      <c r="C6381" s="416" t="s">
        <v>5435</v>
      </c>
      <c r="D6381" s="417">
        <v>117.05</v>
      </c>
      <c r="E6381" s="417">
        <v>10.02</v>
      </c>
      <c r="F6381" s="417">
        <v>127.07</v>
      </c>
    </row>
    <row r="6382" spans="1:6">
      <c r="A6382" s="409"/>
      <c r="B6382" s="413" t="s">
        <v>11685</v>
      </c>
      <c r="C6382" s="411"/>
      <c r="D6382" s="418"/>
      <c r="E6382" s="418"/>
      <c r="F6382" s="418"/>
    </row>
    <row r="6383" spans="1:6">
      <c r="A6383" s="414">
        <v>100574</v>
      </c>
      <c r="B6383" s="415" t="s">
        <v>5670</v>
      </c>
      <c r="C6383" s="416" t="s">
        <v>5435</v>
      </c>
      <c r="D6383" s="417">
        <v>1.1200000000000001</v>
      </c>
      <c r="E6383" s="417">
        <v>0.39</v>
      </c>
      <c r="F6383" s="417">
        <v>1.51</v>
      </c>
    </row>
    <row r="6384" spans="1:6">
      <c r="A6384" s="414">
        <v>100575</v>
      </c>
      <c r="B6384" s="415" t="s">
        <v>5681</v>
      </c>
      <c r="C6384" s="416" t="s">
        <v>98</v>
      </c>
      <c r="D6384" s="417">
        <v>0.09</v>
      </c>
      <c r="E6384" s="417">
        <v>0.04</v>
      </c>
      <c r="F6384" s="417">
        <v>0.13</v>
      </c>
    </row>
    <row r="6385" spans="1:6">
      <c r="A6385" s="409"/>
      <c r="B6385" s="413" t="s">
        <v>8383</v>
      </c>
      <c r="C6385" s="411"/>
      <c r="D6385" s="418"/>
      <c r="E6385" s="418"/>
      <c r="F6385" s="418"/>
    </row>
    <row r="6386" spans="1:6" ht="30">
      <c r="A6386" s="414">
        <v>100576</v>
      </c>
      <c r="B6386" s="415" t="s">
        <v>8638</v>
      </c>
      <c r="C6386" s="416" t="s">
        <v>98</v>
      </c>
      <c r="D6386" s="417">
        <v>1.77</v>
      </c>
      <c r="E6386" s="417">
        <v>0.82</v>
      </c>
      <c r="F6386" s="417">
        <v>2.59</v>
      </c>
    </row>
    <row r="6387" spans="1:6" ht="30">
      <c r="A6387" s="414">
        <v>100577</v>
      </c>
      <c r="B6387" s="415" t="s">
        <v>8639</v>
      </c>
      <c r="C6387" s="416" t="s">
        <v>98</v>
      </c>
      <c r="D6387" s="417">
        <v>0.91999999999999993</v>
      </c>
      <c r="E6387" s="417">
        <v>0.28000000000000003</v>
      </c>
      <c r="F6387" s="417">
        <v>1.2</v>
      </c>
    </row>
    <row r="6388" spans="1:6">
      <c r="A6388" s="409"/>
      <c r="B6388" s="413" t="s">
        <v>11686</v>
      </c>
      <c r="C6388" s="411"/>
      <c r="D6388" s="418"/>
      <c r="E6388" s="418"/>
      <c r="F6388" s="418"/>
    </row>
    <row r="6389" spans="1:6" ht="45">
      <c r="A6389" s="414">
        <v>96388</v>
      </c>
      <c r="B6389" s="415" t="s">
        <v>8640</v>
      </c>
      <c r="C6389" s="416" t="s">
        <v>5435</v>
      </c>
      <c r="D6389" s="417">
        <v>9.370000000000001</v>
      </c>
      <c r="E6389" s="417">
        <v>2.85</v>
      </c>
      <c r="F6389" s="417">
        <v>12.22</v>
      </c>
    </row>
    <row r="6390" spans="1:6" ht="45">
      <c r="A6390" s="414">
        <v>96389</v>
      </c>
      <c r="B6390" s="415" t="s">
        <v>8641</v>
      </c>
      <c r="C6390" s="416" t="s">
        <v>5435</v>
      </c>
      <c r="D6390" s="417">
        <v>46.760000000000005</v>
      </c>
      <c r="E6390" s="417">
        <v>4.62</v>
      </c>
      <c r="F6390" s="417">
        <v>51.38</v>
      </c>
    </row>
    <row r="6391" spans="1:6" ht="45">
      <c r="A6391" s="414">
        <v>96390</v>
      </c>
      <c r="B6391" s="415" t="s">
        <v>8642</v>
      </c>
      <c r="C6391" s="416" t="s">
        <v>5435</v>
      </c>
      <c r="D6391" s="417">
        <v>76.36</v>
      </c>
      <c r="E6391" s="417">
        <v>4.41</v>
      </c>
      <c r="F6391" s="417">
        <v>80.77</v>
      </c>
    </row>
    <row r="6392" spans="1:6" ht="45">
      <c r="A6392" s="414">
        <v>96391</v>
      </c>
      <c r="B6392" s="415" t="s">
        <v>8643</v>
      </c>
      <c r="C6392" s="416" t="s">
        <v>5435</v>
      </c>
      <c r="D6392" s="417">
        <v>107.37</v>
      </c>
      <c r="E6392" s="417">
        <v>4.83</v>
      </c>
      <c r="F6392" s="417">
        <v>112.2</v>
      </c>
    </row>
    <row r="6393" spans="1:6" ht="45">
      <c r="A6393" s="414">
        <v>96392</v>
      </c>
      <c r="B6393" s="415" t="s">
        <v>8644</v>
      </c>
      <c r="C6393" s="416" t="s">
        <v>5435</v>
      </c>
      <c r="D6393" s="417">
        <v>137.53</v>
      </c>
      <c r="E6393" s="417">
        <v>4.82</v>
      </c>
      <c r="F6393" s="417">
        <v>142.35</v>
      </c>
    </row>
    <row r="6394" spans="1:6" ht="30">
      <c r="A6394" s="414">
        <v>96396</v>
      </c>
      <c r="B6394" s="415" t="s">
        <v>8645</v>
      </c>
      <c r="C6394" s="416" t="s">
        <v>5435</v>
      </c>
      <c r="D6394" s="417">
        <v>108.32000000000001</v>
      </c>
      <c r="E6394" s="417">
        <v>4.8</v>
      </c>
      <c r="F6394" s="417">
        <v>113.12</v>
      </c>
    </row>
    <row r="6395" spans="1:6" ht="30">
      <c r="A6395" s="414">
        <v>96397</v>
      </c>
      <c r="B6395" s="415" t="s">
        <v>8646</v>
      </c>
      <c r="C6395" s="416" t="s">
        <v>5435</v>
      </c>
      <c r="D6395" s="417">
        <v>169.22</v>
      </c>
      <c r="E6395" s="417">
        <v>5.31</v>
      </c>
      <c r="F6395" s="417">
        <v>174.53</v>
      </c>
    </row>
    <row r="6396" spans="1:6" ht="30">
      <c r="A6396" s="414">
        <v>96398</v>
      </c>
      <c r="B6396" s="415" t="s">
        <v>8647</v>
      </c>
      <c r="C6396" s="416" t="s">
        <v>5435</v>
      </c>
      <c r="D6396" s="417">
        <v>248.81</v>
      </c>
      <c r="E6396" s="417">
        <v>5.94</v>
      </c>
      <c r="F6396" s="417">
        <v>254.75</v>
      </c>
    </row>
    <row r="6397" spans="1:6" ht="30">
      <c r="A6397" s="414">
        <v>96399</v>
      </c>
      <c r="B6397" s="415" t="s">
        <v>8648</v>
      </c>
      <c r="C6397" s="416" t="s">
        <v>5435</v>
      </c>
      <c r="D6397" s="417">
        <v>74.36999999999999</v>
      </c>
      <c r="E6397" s="417">
        <v>4.37</v>
      </c>
      <c r="F6397" s="417">
        <v>78.739999999999995</v>
      </c>
    </row>
    <row r="6398" spans="1:6" ht="30">
      <c r="A6398" s="414">
        <v>96400</v>
      </c>
      <c r="B6398" s="415" t="s">
        <v>8649</v>
      </c>
      <c r="C6398" s="416" t="s">
        <v>5435</v>
      </c>
      <c r="D6398" s="417">
        <v>97.66</v>
      </c>
      <c r="E6398" s="417">
        <v>5.79</v>
      </c>
      <c r="F6398" s="417">
        <v>103.45</v>
      </c>
    </row>
    <row r="6399" spans="1:6" ht="45">
      <c r="A6399" s="414">
        <v>100564</v>
      </c>
      <c r="B6399" s="415" t="s">
        <v>8650</v>
      </c>
      <c r="C6399" s="416" t="s">
        <v>5435</v>
      </c>
      <c r="D6399" s="417">
        <v>66.759999999999991</v>
      </c>
      <c r="E6399" s="417">
        <v>7.37</v>
      </c>
      <c r="F6399" s="417">
        <v>74.13</v>
      </c>
    </row>
    <row r="6400" spans="1:6" ht="45">
      <c r="A6400" s="414">
        <v>100565</v>
      </c>
      <c r="B6400" s="415" t="s">
        <v>8651</v>
      </c>
      <c r="C6400" s="416" t="s">
        <v>5435</v>
      </c>
      <c r="D6400" s="417">
        <v>58.389999999999993</v>
      </c>
      <c r="E6400" s="417">
        <v>7.38</v>
      </c>
      <c r="F6400" s="417">
        <v>65.77</v>
      </c>
    </row>
    <row r="6401" spans="1:6" ht="45">
      <c r="A6401" s="414">
        <v>100566</v>
      </c>
      <c r="B6401" s="415" t="s">
        <v>8652</v>
      </c>
      <c r="C6401" s="416" t="s">
        <v>5435</v>
      </c>
      <c r="D6401" s="417">
        <v>129.87</v>
      </c>
      <c r="E6401" s="417">
        <v>7.35</v>
      </c>
      <c r="F6401" s="417">
        <v>137.22</v>
      </c>
    </row>
    <row r="6402" spans="1:6" ht="45">
      <c r="A6402" s="414">
        <v>100567</v>
      </c>
      <c r="B6402" s="415" t="s">
        <v>8653</v>
      </c>
      <c r="C6402" s="416" t="s">
        <v>5435</v>
      </c>
      <c r="D6402" s="417">
        <v>159.45000000000002</v>
      </c>
      <c r="E6402" s="417">
        <v>7.35</v>
      </c>
      <c r="F6402" s="417">
        <v>166.8</v>
      </c>
    </row>
    <row r="6403" spans="1:6" ht="45">
      <c r="A6403" s="414">
        <v>100568</v>
      </c>
      <c r="B6403" s="415" t="s">
        <v>8654</v>
      </c>
      <c r="C6403" s="416" t="s">
        <v>5435</v>
      </c>
      <c r="D6403" s="417">
        <v>188.57</v>
      </c>
      <c r="E6403" s="417">
        <v>7.34</v>
      </c>
      <c r="F6403" s="417">
        <v>195.91</v>
      </c>
    </row>
    <row r="6404" spans="1:6" ht="45">
      <c r="A6404" s="414">
        <v>100569</v>
      </c>
      <c r="B6404" s="415" t="s">
        <v>8655</v>
      </c>
      <c r="C6404" s="416" t="s">
        <v>5435</v>
      </c>
      <c r="D6404" s="417">
        <v>121.82</v>
      </c>
      <c r="E6404" s="417">
        <v>7.35</v>
      </c>
      <c r="F6404" s="417">
        <v>129.16999999999999</v>
      </c>
    </row>
    <row r="6405" spans="1:6" ht="45">
      <c r="A6405" s="414">
        <v>100570</v>
      </c>
      <c r="B6405" s="415" t="s">
        <v>8656</v>
      </c>
      <c r="C6405" s="416" t="s">
        <v>5435</v>
      </c>
      <c r="D6405" s="417">
        <v>153.71</v>
      </c>
      <c r="E6405" s="417">
        <v>7.6</v>
      </c>
      <c r="F6405" s="417">
        <v>161.31</v>
      </c>
    </row>
    <row r="6406" spans="1:6" ht="45">
      <c r="A6406" s="414">
        <v>100571</v>
      </c>
      <c r="B6406" s="415" t="s">
        <v>8657</v>
      </c>
      <c r="C6406" s="416" t="s">
        <v>5435</v>
      </c>
      <c r="D6406" s="417">
        <v>180.88</v>
      </c>
      <c r="E6406" s="417">
        <v>7.34</v>
      </c>
      <c r="F6406" s="417">
        <v>188.22</v>
      </c>
    </row>
    <row r="6407" spans="1:6" ht="45">
      <c r="A6407" s="414">
        <v>100572</v>
      </c>
      <c r="B6407" s="415" t="s">
        <v>8658</v>
      </c>
      <c r="C6407" s="416" t="s">
        <v>5435</v>
      </c>
      <c r="D6407" s="417">
        <v>70.05</v>
      </c>
      <c r="E6407" s="417">
        <v>9.9</v>
      </c>
      <c r="F6407" s="417">
        <v>79.95</v>
      </c>
    </row>
    <row r="6408" spans="1:6" ht="45">
      <c r="A6408" s="414">
        <v>100573</v>
      </c>
      <c r="B6408" s="415" t="s">
        <v>8659</v>
      </c>
      <c r="C6408" s="416" t="s">
        <v>5435</v>
      </c>
      <c r="D6408" s="417">
        <v>61.690000000000005</v>
      </c>
      <c r="E6408" s="417">
        <v>9.9</v>
      </c>
      <c r="F6408" s="417">
        <v>71.59</v>
      </c>
    </row>
    <row r="6409" spans="1:6" ht="45">
      <c r="A6409" s="414">
        <v>101767</v>
      </c>
      <c r="B6409" s="415" t="s">
        <v>8660</v>
      </c>
      <c r="C6409" s="416" t="s">
        <v>5435</v>
      </c>
      <c r="D6409" s="417">
        <v>19.579999999999998</v>
      </c>
      <c r="E6409" s="417">
        <v>9.99</v>
      </c>
      <c r="F6409" s="417">
        <v>29.57</v>
      </c>
    </row>
    <row r="6410" spans="1:6" ht="45">
      <c r="A6410" s="414">
        <v>101768</v>
      </c>
      <c r="B6410" s="415" t="s">
        <v>8661</v>
      </c>
      <c r="C6410" s="416" t="s">
        <v>5435</v>
      </c>
      <c r="D6410" s="417">
        <v>35.650000000000006</v>
      </c>
      <c r="E6410" s="417">
        <v>9.41</v>
      </c>
      <c r="F6410" s="417">
        <v>45.06</v>
      </c>
    </row>
    <row r="6411" spans="1:6">
      <c r="A6411" s="409"/>
      <c r="B6411" s="413" t="s">
        <v>8662</v>
      </c>
      <c r="C6411" s="411"/>
      <c r="D6411" s="418"/>
      <c r="E6411" s="418"/>
      <c r="F6411" s="418"/>
    </row>
    <row r="6412" spans="1:6" ht="15.75">
      <c r="A6412" s="409"/>
      <c r="B6412" s="410" t="s">
        <v>11687</v>
      </c>
      <c r="C6412" s="411"/>
      <c r="D6412" s="418"/>
      <c r="E6412" s="418"/>
      <c r="F6412" s="418"/>
    </row>
    <row r="6413" spans="1:6">
      <c r="A6413" s="409"/>
      <c r="B6413" s="413" t="s">
        <v>11688</v>
      </c>
      <c r="C6413" s="411"/>
      <c r="D6413" s="418"/>
      <c r="E6413" s="418"/>
      <c r="F6413" s="418"/>
    </row>
    <row r="6414" spans="1:6">
      <c r="A6414" s="409"/>
      <c r="B6414" s="413" t="s">
        <v>8663</v>
      </c>
      <c r="C6414" s="411"/>
      <c r="D6414" s="418"/>
      <c r="E6414" s="418"/>
      <c r="F6414" s="418"/>
    </row>
    <row r="6415" spans="1:6" ht="45">
      <c r="A6415" s="414">
        <v>94273</v>
      </c>
      <c r="B6415" s="415" t="s">
        <v>8664</v>
      </c>
      <c r="C6415" s="416" t="s">
        <v>5421</v>
      </c>
      <c r="D6415" s="417">
        <v>39.14</v>
      </c>
      <c r="E6415" s="417">
        <v>16.88</v>
      </c>
      <c r="F6415" s="417">
        <v>56.02</v>
      </c>
    </row>
    <row r="6416" spans="1:6" ht="45">
      <c r="A6416" s="414">
        <v>94274</v>
      </c>
      <c r="B6416" s="415" t="s">
        <v>8665</v>
      </c>
      <c r="C6416" s="416" t="s">
        <v>5421</v>
      </c>
      <c r="D6416" s="417">
        <v>40.53</v>
      </c>
      <c r="E6416" s="417">
        <v>20.63</v>
      </c>
      <c r="F6416" s="417">
        <v>61.16</v>
      </c>
    </row>
    <row r="6417" spans="1:6" ht="45">
      <c r="A6417" s="414">
        <v>94275</v>
      </c>
      <c r="B6417" s="415" t="s">
        <v>11956</v>
      </c>
      <c r="C6417" s="416" t="s">
        <v>5421</v>
      </c>
      <c r="D6417" s="417">
        <v>35.150000000000006</v>
      </c>
      <c r="E6417" s="417">
        <v>15.3</v>
      </c>
      <c r="F6417" s="417">
        <v>50.45</v>
      </c>
    </row>
    <row r="6418" spans="1:6" ht="45">
      <c r="A6418" s="414">
        <v>94276</v>
      </c>
      <c r="B6418" s="415" t="s">
        <v>11957</v>
      </c>
      <c r="C6418" s="416" t="s">
        <v>5421</v>
      </c>
      <c r="D6418" s="417">
        <v>36.53</v>
      </c>
      <c r="E6418" s="417">
        <v>19.05</v>
      </c>
      <c r="F6418" s="417">
        <v>55.58</v>
      </c>
    </row>
    <row r="6419" spans="1:6" ht="45">
      <c r="A6419" s="414">
        <v>94277</v>
      </c>
      <c r="B6419" s="415" t="s">
        <v>10580</v>
      </c>
      <c r="C6419" s="416" t="s">
        <v>5421</v>
      </c>
      <c r="D6419" s="417">
        <v>30.58</v>
      </c>
      <c r="E6419" s="417">
        <v>14.13</v>
      </c>
      <c r="F6419" s="417">
        <v>44.71</v>
      </c>
    </row>
    <row r="6420" spans="1:6" ht="45">
      <c r="A6420" s="414">
        <v>94278</v>
      </c>
      <c r="B6420" s="415" t="s">
        <v>10581</v>
      </c>
      <c r="C6420" s="416" t="s">
        <v>5421</v>
      </c>
      <c r="D6420" s="417">
        <v>31.970000000000002</v>
      </c>
      <c r="E6420" s="417">
        <v>17.88</v>
      </c>
      <c r="F6420" s="417">
        <v>49.85</v>
      </c>
    </row>
    <row r="6421" spans="1:6" ht="45">
      <c r="A6421" s="414">
        <v>94279</v>
      </c>
      <c r="B6421" s="415" t="s">
        <v>10582</v>
      </c>
      <c r="C6421" s="416" t="s">
        <v>5421</v>
      </c>
      <c r="D6421" s="417">
        <v>37.75</v>
      </c>
      <c r="E6421" s="417">
        <v>12.99</v>
      </c>
      <c r="F6421" s="417">
        <v>50.74</v>
      </c>
    </row>
    <row r="6422" spans="1:6" ht="45">
      <c r="A6422" s="414">
        <v>94280</v>
      </c>
      <c r="B6422" s="415" t="s">
        <v>10583</v>
      </c>
      <c r="C6422" s="416" t="s">
        <v>5421</v>
      </c>
      <c r="D6422" s="417">
        <v>39.14</v>
      </c>
      <c r="E6422" s="417">
        <v>16.73</v>
      </c>
      <c r="F6422" s="417">
        <v>55.87</v>
      </c>
    </row>
    <row r="6423" spans="1:6" ht="30">
      <c r="A6423" s="414">
        <v>94263</v>
      </c>
      <c r="B6423" s="415" t="s">
        <v>8666</v>
      </c>
      <c r="C6423" s="416" t="s">
        <v>5421</v>
      </c>
      <c r="D6423" s="417">
        <v>20.069999999999997</v>
      </c>
      <c r="E6423" s="417">
        <v>15.09</v>
      </c>
      <c r="F6423" s="417">
        <v>35.159999999999997</v>
      </c>
    </row>
    <row r="6424" spans="1:6" ht="30">
      <c r="A6424" s="414">
        <v>94264</v>
      </c>
      <c r="B6424" s="415" t="s">
        <v>8667</v>
      </c>
      <c r="C6424" s="416" t="s">
        <v>5421</v>
      </c>
      <c r="D6424" s="417">
        <v>21.48</v>
      </c>
      <c r="E6424" s="417">
        <v>18.010000000000002</v>
      </c>
      <c r="F6424" s="417">
        <v>39.49</v>
      </c>
    </row>
    <row r="6425" spans="1:6" ht="30">
      <c r="A6425" s="414">
        <v>94265</v>
      </c>
      <c r="B6425" s="415" t="s">
        <v>8668</v>
      </c>
      <c r="C6425" s="416" t="s">
        <v>5421</v>
      </c>
      <c r="D6425" s="417">
        <v>28.71</v>
      </c>
      <c r="E6425" s="417">
        <v>16.07</v>
      </c>
      <c r="F6425" s="417">
        <v>44.78</v>
      </c>
    </row>
    <row r="6426" spans="1:6" ht="30">
      <c r="A6426" s="414">
        <v>94266</v>
      </c>
      <c r="B6426" s="415" t="s">
        <v>8669</v>
      </c>
      <c r="C6426" s="416" t="s">
        <v>5421</v>
      </c>
      <c r="D6426" s="417">
        <v>30.32</v>
      </c>
      <c r="E6426" s="417">
        <v>19.399999999999999</v>
      </c>
      <c r="F6426" s="417">
        <v>49.72</v>
      </c>
    </row>
    <row r="6427" spans="1:6" ht="30">
      <c r="A6427" s="414">
        <v>94281</v>
      </c>
      <c r="B6427" s="415" t="s">
        <v>8670</v>
      </c>
      <c r="C6427" s="416" t="s">
        <v>5421</v>
      </c>
      <c r="D6427" s="417">
        <v>36.31</v>
      </c>
      <c r="E6427" s="417">
        <v>20.97</v>
      </c>
      <c r="F6427" s="417">
        <v>57.28</v>
      </c>
    </row>
    <row r="6428" spans="1:6" ht="30">
      <c r="A6428" s="414">
        <v>94282</v>
      </c>
      <c r="B6428" s="415" t="s">
        <v>8671</v>
      </c>
      <c r="C6428" s="416" t="s">
        <v>5421</v>
      </c>
      <c r="D6428" s="417">
        <v>40.54</v>
      </c>
      <c r="E6428" s="417">
        <v>32.380000000000003</v>
      </c>
      <c r="F6428" s="417">
        <v>72.92</v>
      </c>
    </row>
    <row r="6429" spans="1:6" ht="30">
      <c r="A6429" s="414">
        <v>94283</v>
      </c>
      <c r="B6429" s="415" t="s">
        <v>8672</v>
      </c>
      <c r="C6429" s="416" t="s">
        <v>5421</v>
      </c>
      <c r="D6429" s="417">
        <v>48.849999999999994</v>
      </c>
      <c r="E6429" s="417">
        <v>22.87</v>
      </c>
      <c r="F6429" s="417">
        <v>71.72</v>
      </c>
    </row>
    <row r="6430" spans="1:6" ht="30">
      <c r="A6430" s="414">
        <v>94284</v>
      </c>
      <c r="B6430" s="415" t="s">
        <v>8673</v>
      </c>
      <c r="C6430" s="416" t="s">
        <v>5421</v>
      </c>
      <c r="D6430" s="417">
        <v>53.07</v>
      </c>
      <c r="E6430" s="417">
        <v>34.270000000000003</v>
      </c>
      <c r="F6430" s="417">
        <v>87.34</v>
      </c>
    </row>
    <row r="6431" spans="1:6" ht="30">
      <c r="A6431" s="414">
        <v>94285</v>
      </c>
      <c r="B6431" s="415" t="s">
        <v>8674</v>
      </c>
      <c r="C6431" s="416" t="s">
        <v>5421</v>
      </c>
      <c r="D6431" s="417">
        <v>61.19</v>
      </c>
      <c r="E6431" s="417">
        <v>24.2</v>
      </c>
      <c r="F6431" s="417">
        <v>85.39</v>
      </c>
    </row>
    <row r="6432" spans="1:6" ht="30">
      <c r="A6432" s="414">
        <v>94286</v>
      </c>
      <c r="B6432" s="415" t="s">
        <v>8675</v>
      </c>
      <c r="C6432" s="416" t="s">
        <v>5421</v>
      </c>
      <c r="D6432" s="417">
        <v>65.389999999999986</v>
      </c>
      <c r="E6432" s="417">
        <v>35.630000000000003</v>
      </c>
      <c r="F6432" s="417">
        <v>101.02</v>
      </c>
    </row>
    <row r="6433" spans="1:6" ht="30">
      <c r="A6433" s="414">
        <v>94287</v>
      </c>
      <c r="B6433" s="415" t="s">
        <v>8676</v>
      </c>
      <c r="C6433" s="416" t="s">
        <v>5421</v>
      </c>
      <c r="D6433" s="417">
        <v>26.4</v>
      </c>
      <c r="E6433" s="417">
        <v>19.11</v>
      </c>
      <c r="F6433" s="417">
        <v>45.51</v>
      </c>
    </row>
    <row r="6434" spans="1:6" ht="30">
      <c r="A6434" s="414">
        <v>94288</v>
      </c>
      <c r="B6434" s="415" t="s">
        <v>8677</v>
      </c>
      <c r="C6434" s="416" t="s">
        <v>5421</v>
      </c>
      <c r="D6434" s="417">
        <v>30.07</v>
      </c>
      <c r="E6434" s="417">
        <v>29.11</v>
      </c>
      <c r="F6434" s="417">
        <v>59.18</v>
      </c>
    </row>
    <row r="6435" spans="1:6" ht="30">
      <c r="A6435" s="414">
        <v>94289</v>
      </c>
      <c r="B6435" s="415" t="s">
        <v>8678</v>
      </c>
      <c r="C6435" s="416" t="s">
        <v>5421</v>
      </c>
      <c r="D6435" s="417">
        <v>35.19</v>
      </c>
      <c r="E6435" s="417">
        <v>20.8</v>
      </c>
      <c r="F6435" s="417">
        <v>55.99</v>
      </c>
    </row>
    <row r="6436" spans="1:6" ht="30">
      <c r="A6436" s="414">
        <v>94290</v>
      </c>
      <c r="B6436" s="415" t="s">
        <v>8679</v>
      </c>
      <c r="C6436" s="416" t="s">
        <v>5421</v>
      </c>
      <c r="D6436" s="417">
        <v>38.89</v>
      </c>
      <c r="E6436" s="417">
        <v>30.78</v>
      </c>
      <c r="F6436" s="417">
        <v>69.67</v>
      </c>
    </row>
    <row r="6437" spans="1:6" ht="30">
      <c r="A6437" s="414">
        <v>94291</v>
      </c>
      <c r="B6437" s="415" t="s">
        <v>8680</v>
      </c>
      <c r="C6437" s="416" t="s">
        <v>5421</v>
      </c>
      <c r="D6437" s="417">
        <v>43.790000000000006</v>
      </c>
      <c r="E6437" s="417">
        <v>21.99</v>
      </c>
      <c r="F6437" s="417">
        <v>65.78</v>
      </c>
    </row>
    <row r="6438" spans="1:6" ht="30">
      <c r="A6438" s="414">
        <v>94292</v>
      </c>
      <c r="B6438" s="415" t="s">
        <v>8681</v>
      </c>
      <c r="C6438" s="416" t="s">
        <v>5421</v>
      </c>
      <c r="D6438" s="417">
        <v>47.48</v>
      </c>
      <c r="E6438" s="417">
        <v>31.96</v>
      </c>
      <c r="F6438" s="417">
        <v>79.44</v>
      </c>
    </row>
    <row r="6439" spans="1:6" ht="30">
      <c r="A6439" s="414">
        <v>94293</v>
      </c>
      <c r="B6439" s="415" t="s">
        <v>8682</v>
      </c>
      <c r="C6439" s="416" t="s">
        <v>5421</v>
      </c>
      <c r="D6439" s="417">
        <v>131.06</v>
      </c>
      <c r="E6439" s="417">
        <v>35.020000000000003</v>
      </c>
      <c r="F6439" s="417">
        <v>166.08</v>
      </c>
    </row>
    <row r="6440" spans="1:6" ht="45">
      <c r="A6440" s="414">
        <v>94267</v>
      </c>
      <c r="B6440" s="415" t="s">
        <v>8683</v>
      </c>
      <c r="C6440" s="416" t="s">
        <v>5421</v>
      </c>
      <c r="D6440" s="417">
        <v>35.5</v>
      </c>
      <c r="E6440" s="417">
        <v>17</v>
      </c>
      <c r="F6440" s="417">
        <v>52.5</v>
      </c>
    </row>
    <row r="6441" spans="1:6" ht="45">
      <c r="A6441" s="414">
        <v>94268</v>
      </c>
      <c r="B6441" s="415" t="s">
        <v>8684</v>
      </c>
      <c r="C6441" s="416" t="s">
        <v>5421</v>
      </c>
      <c r="D6441" s="417">
        <v>37.299999999999997</v>
      </c>
      <c r="E6441" s="417">
        <v>20.64</v>
      </c>
      <c r="F6441" s="417">
        <v>57.94</v>
      </c>
    </row>
    <row r="6442" spans="1:6" ht="45">
      <c r="A6442" s="414">
        <v>94269</v>
      </c>
      <c r="B6442" s="415" t="s">
        <v>8685</v>
      </c>
      <c r="C6442" s="416" t="s">
        <v>5421</v>
      </c>
      <c r="D6442" s="417">
        <v>53.080000000000005</v>
      </c>
      <c r="E6442" s="417">
        <v>20.46</v>
      </c>
      <c r="F6442" s="417">
        <v>73.540000000000006</v>
      </c>
    </row>
    <row r="6443" spans="1:6" ht="45">
      <c r="A6443" s="414">
        <v>94270</v>
      </c>
      <c r="B6443" s="415" t="s">
        <v>8686</v>
      </c>
      <c r="C6443" s="416" t="s">
        <v>5421</v>
      </c>
      <c r="D6443" s="417">
        <v>55.55</v>
      </c>
      <c r="E6443" s="417">
        <v>25.58</v>
      </c>
      <c r="F6443" s="417">
        <v>81.13</v>
      </c>
    </row>
    <row r="6444" spans="1:6" ht="45">
      <c r="A6444" s="414">
        <v>94271</v>
      </c>
      <c r="B6444" s="415" t="s">
        <v>11955</v>
      </c>
      <c r="C6444" s="416" t="s">
        <v>5421</v>
      </c>
      <c r="D6444" s="417">
        <v>64.92</v>
      </c>
      <c r="E6444" s="417">
        <v>24.59</v>
      </c>
      <c r="F6444" s="417">
        <v>89.51</v>
      </c>
    </row>
    <row r="6445" spans="1:6" ht="45">
      <c r="A6445" s="414">
        <v>94272</v>
      </c>
      <c r="B6445" s="415" t="s">
        <v>8687</v>
      </c>
      <c r="C6445" s="416" t="s">
        <v>5421</v>
      </c>
      <c r="D6445" s="417">
        <v>68.240000000000009</v>
      </c>
      <c r="E6445" s="417">
        <v>31.4</v>
      </c>
      <c r="F6445" s="417">
        <v>99.64</v>
      </c>
    </row>
    <row r="6446" spans="1:6">
      <c r="A6446" s="409"/>
      <c r="B6446" s="413" t="s">
        <v>8688</v>
      </c>
      <c r="C6446" s="411"/>
      <c r="D6446" s="418"/>
      <c r="E6446" s="418"/>
      <c r="F6446" s="418"/>
    </row>
    <row r="6447" spans="1:6" ht="15.75">
      <c r="A6447" s="409"/>
      <c r="B6447" s="410" t="s">
        <v>11689</v>
      </c>
      <c r="C6447" s="411"/>
      <c r="D6447" s="418"/>
      <c r="E6447" s="418"/>
      <c r="F6447" s="418"/>
    </row>
    <row r="6448" spans="1:6">
      <c r="A6448" s="409"/>
      <c r="B6448" s="413" t="s">
        <v>11690</v>
      </c>
      <c r="C6448" s="411"/>
      <c r="D6448" s="418"/>
      <c r="E6448" s="418"/>
      <c r="F6448" s="418"/>
    </row>
    <row r="6449" spans="1:6">
      <c r="A6449" s="414">
        <v>97631</v>
      </c>
      <c r="B6449" s="415" t="s">
        <v>8402</v>
      </c>
      <c r="C6449" s="416" t="s">
        <v>98</v>
      </c>
      <c r="D6449" s="417">
        <v>1.08</v>
      </c>
      <c r="E6449" s="417">
        <v>2.77</v>
      </c>
      <c r="F6449" s="417">
        <v>3.85</v>
      </c>
    </row>
    <row r="6450" spans="1:6" ht="30">
      <c r="A6450" s="414">
        <v>97097</v>
      </c>
      <c r="B6450" s="415" t="s">
        <v>10685</v>
      </c>
      <c r="C6450" s="416" t="s">
        <v>98</v>
      </c>
      <c r="D6450" s="417">
        <v>32.64</v>
      </c>
      <c r="E6450" s="417">
        <v>2.16</v>
      </c>
      <c r="F6450" s="417">
        <v>34.799999999999997</v>
      </c>
    </row>
    <row r="6451" spans="1:6">
      <c r="A6451" s="409"/>
      <c r="B6451" s="413" t="s">
        <v>11685</v>
      </c>
      <c r="C6451" s="411"/>
      <c r="D6451" s="418"/>
      <c r="E6451" s="418"/>
      <c r="F6451" s="418"/>
    </row>
    <row r="6452" spans="1:6">
      <c r="A6452" s="414">
        <v>100574</v>
      </c>
      <c r="B6452" s="415" t="s">
        <v>5670</v>
      </c>
      <c r="C6452" s="416" t="s">
        <v>5435</v>
      </c>
      <c r="D6452" s="417">
        <v>1.1200000000000001</v>
      </c>
      <c r="E6452" s="417">
        <v>0.39</v>
      </c>
      <c r="F6452" s="417">
        <v>1.51</v>
      </c>
    </row>
    <row r="6453" spans="1:6">
      <c r="A6453" s="414">
        <v>100575</v>
      </c>
      <c r="B6453" s="415" t="s">
        <v>5681</v>
      </c>
      <c r="C6453" s="416" t="s">
        <v>98</v>
      </c>
      <c r="D6453" s="417">
        <v>0.09</v>
      </c>
      <c r="E6453" s="417">
        <v>0.04</v>
      </c>
      <c r="F6453" s="417">
        <v>0.13</v>
      </c>
    </row>
    <row r="6454" spans="1:6">
      <c r="A6454" s="414">
        <v>97113</v>
      </c>
      <c r="B6454" s="415" t="s">
        <v>13372</v>
      </c>
      <c r="C6454" s="416" t="s">
        <v>98</v>
      </c>
      <c r="D6454" s="417">
        <v>2.94</v>
      </c>
      <c r="E6454" s="417">
        <v>0.21</v>
      </c>
      <c r="F6454" s="417">
        <v>3.15</v>
      </c>
    </row>
    <row r="6455" spans="1:6">
      <c r="A6455" s="409"/>
      <c r="B6455" s="413" t="s">
        <v>8689</v>
      </c>
      <c r="C6455" s="411"/>
      <c r="D6455" s="418"/>
      <c r="E6455" s="418"/>
      <c r="F6455" s="418"/>
    </row>
    <row r="6456" spans="1:6" ht="30">
      <c r="A6456" s="414">
        <v>98679</v>
      </c>
      <c r="B6456" s="415" t="s">
        <v>8690</v>
      </c>
      <c r="C6456" s="416" t="s">
        <v>98</v>
      </c>
      <c r="D6456" s="417">
        <v>25.86</v>
      </c>
      <c r="E6456" s="417">
        <v>14.26</v>
      </c>
      <c r="F6456" s="417">
        <v>40.119999999999997</v>
      </c>
    </row>
    <row r="6457" spans="1:6" ht="30">
      <c r="A6457" s="414">
        <v>98680</v>
      </c>
      <c r="B6457" s="415" t="s">
        <v>8691</v>
      </c>
      <c r="C6457" s="416" t="s">
        <v>98</v>
      </c>
      <c r="D6457" s="417">
        <v>32.85</v>
      </c>
      <c r="E6457" s="417">
        <v>16.39</v>
      </c>
      <c r="F6457" s="417">
        <v>49.24</v>
      </c>
    </row>
    <row r="6458" spans="1:6" ht="30">
      <c r="A6458" s="414">
        <v>101749</v>
      </c>
      <c r="B6458" s="415" t="s">
        <v>8692</v>
      </c>
      <c r="C6458" s="416" t="s">
        <v>98</v>
      </c>
      <c r="D6458" s="417">
        <v>38.570000000000007</v>
      </c>
      <c r="E6458" s="417">
        <v>18.13</v>
      </c>
      <c r="F6458" s="417">
        <v>56.7</v>
      </c>
    </row>
    <row r="6459" spans="1:6" ht="30">
      <c r="A6459" s="414">
        <v>98681</v>
      </c>
      <c r="B6459" s="415" t="s">
        <v>8693</v>
      </c>
      <c r="C6459" s="416" t="s">
        <v>98</v>
      </c>
      <c r="D6459" s="417">
        <v>24.840000000000003</v>
      </c>
      <c r="E6459" s="417">
        <v>12.4</v>
      </c>
      <c r="F6459" s="417">
        <v>37.24</v>
      </c>
    </row>
    <row r="6460" spans="1:6" ht="30">
      <c r="A6460" s="414">
        <v>98682</v>
      </c>
      <c r="B6460" s="415" t="s">
        <v>8694</v>
      </c>
      <c r="C6460" s="416" t="s">
        <v>98</v>
      </c>
      <c r="D6460" s="417">
        <v>31.84</v>
      </c>
      <c r="E6460" s="417">
        <v>14.52</v>
      </c>
      <c r="F6460" s="417">
        <v>46.36</v>
      </c>
    </row>
    <row r="6461" spans="1:6" ht="30">
      <c r="A6461" s="414">
        <v>101750</v>
      </c>
      <c r="B6461" s="415" t="s">
        <v>8695</v>
      </c>
      <c r="C6461" s="416" t="s">
        <v>98</v>
      </c>
      <c r="D6461" s="417">
        <v>37.57</v>
      </c>
      <c r="E6461" s="417">
        <v>16.25</v>
      </c>
      <c r="F6461" s="417">
        <v>53.82</v>
      </c>
    </row>
    <row r="6462" spans="1:6">
      <c r="A6462" s="409"/>
      <c r="B6462" s="413" t="s">
        <v>8696</v>
      </c>
      <c r="C6462" s="411"/>
      <c r="D6462" s="418"/>
      <c r="E6462" s="418"/>
      <c r="F6462" s="418"/>
    </row>
    <row r="6463" spans="1:6">
      <c r="A6463" s="409"/>
      <c r="B6463" s="413" t="s">
        <v>13594</v>
      </c>
      <c r="C6463" s="411"/>
      <c r="D6463" s="418"/>
      <c r="E6463" s="418"/>
      <c r="F6463" s="418"/>
    </row>
    <row r="6464" spans="1:6" ht="30">
      <c r="A6464" s="414">
        <v>103913</v>
      </c>
      <c r="B6464" s="415" t="s">
        <v>13388</v>
      </c>
      <c r="C6464" s="416" t="s">
        <v>98</v>
      </c>
      <c r="D6464" s="417">
        <v>111.15</v>
      </c>
      <c r="E6464" s="417">
        <v>11</v>
      </c>
      <c r="F6464" s="417">
        <v>122.15</v>
      </c>
    </row>
    <row r="6465" spans="1:6" ht="30">
      <c r="A6465" s="414">
        <v>103914</v>
      </c>
      <c r="B6465" s="415" t="s">
        <v>13389</v>
      </c>
      <c r="C6465" s="416" t="s">
        <v>98</v>
      </c>
      <c r="D6465" s="417">
        <v>129.44</v>
      </c>
      <c r="E6465" s="417">
        <v>12.35</v>
      </c>
      <c r="F6465" s="417">
        <v>141.79</v>
      </c>
    </row>
    <row r="6466" spans="1:6" ht="30">
      <c r="A6466" s="414">
        <v>103915</v>
      </c>
      <c r="B6466" s="415" t="s">
        <v>13390</v>
      </c>
      <c r="C6466" s="416" t="s">
        <v>98</v>
      </c>
      <c r="D6466" s="417">
        <v>142.76000000000002</v>
      </c>
      <c r="E6466" s="417">
        <v>12.95</v>
      </c>
      <c r="F6466" s="417">
        <v>155.71</v>
      </c>
    </row>
    <row r="6467" spans="1:6" ht="30">
      <c r="A6467" s="414">
        <v>103916</v>
      </c>
      <c r="B6467" s="415" t="s">
        <v>13391</v>
      </c>
      <c r="C6467" s="416" t="s">
        <v>98</v>
      </c>
      <c r="D6467" s="417">
        <v>161.89000000000001</v>
      </c>
      <c r="E6467" s="417">
        <v>14.45</v>
      </c>
      <c r="F6467" s="417">
        <v>176.34</v>
      </c>
    </row>
    <row r="6468" spans="1:6" ht="30">
      <c r="A6468" s="414">
        <v>103917</v>
      </c>
      <c r="B6468" s="415" t="s">
        <v>13392</v>
      </c>
      <c r="C6468" s="416" t="s">
        <v>98</v>
      </c>
      <c r="D6468" s="417">
        <v>189.65</v>
      </c>
      <c r="E6468" s="417">
        <v>15.51</v>
      </c>
      <c r="F6468" s="417">
        <v>205.16</v>
      </c>
    </row>
    <row r="6469" spans="1:6" ht="30">
      <c r="A6469" s="414">
        <v>103918</v>
      </c>
      <c r="B6469" s="415" t="s">
        <v>13393</v>
      </c>
      <c r="C6469" s="416" t="s">
        <v>98</v>
      </c>
      <c r="D6469" s="417">
        <v>199.28</v>
      </c>
      <c r="E6469" s="417">
        <v>16.260000000000002</v>
      </c>
      <c r="F6469" s="417">
        <v>215.54</v>
      </c>
    </row>
    <row r="6470" spans="1:6">
      <c r="A6470" s="409"/>
      <c r="B6470" s="413" t="s">
        <v>8697</v>
      </c>
      <c r="C6470" s="411"/>
      <c r="D6470" s="418"/>
      <c r="E6470" s="418"/>
      <c r="F6470" s="418"/>
    </row>
    <row r="6471" spans="1:6">
      <c r="A6471" s="414">
        <v>101747</v>
      </c>
      <c r="B6471" s="415" t="s">
        <v>8698</v>
      </c>
      <c r="C6471" s="416" t="s">
        <v>98</v>
      </c>
      <c r="D6471" s="417">
        <v>66.320000000000007</v>
      </c>
      <c r="E6471" s="417">
        <v>3.55</v>
      </c>
      <c r="F6471" s="417">
        <v>69.87</v>
      </c>
    </row>
    <row r="6472" spans="1:6" ht="30">
      <c r="A6472" s="414">
        <v>103074</v>
      </c>
      <c r="B6472" s="415" t="s">
        <v>10691</v>
      </c>
      <c r="C6472" s="416" t="s">
        <v>98</v>
      </c>
      <c r="D6472" s="417">
        <v>146.56</v>
      </c>
      <c r="E6472" s="417">
        <v>19.440000000000001</v>
      </c>
      <c r="F6472" s="417">
        <v>166</v>
      </c>
    </row>
    <row r="6473" spans="1:6" ht="30">
      <c r="A6473" s="414">
        <v>103075</v>
      </c>
      <c r="B6473" s="415" t="s">
        <v>10692</v>
      </c>
      <c r="C6473" s="416" t="s">
        <v>98</v>
      </c>
      <c r="D6473" s="417">
        <v>179.20000000000002</v>
      </c>
      <c r="E6473" s="417">
        <v>21.6</v>
      </c>
      <c r="F6473" s="417">
        <v>200.8</v>
      </c>
    </row>
    <row r="6474" spans="1:6" ht="30">
      <c r="A6474" s="414">
        <v>94990</v>
      </c>
      <c r="B6474" s="415" t="s">
        <v>13421</v>
      </c>
      <c r="C6474" s="416" t="s">
        <v>5435</v>
      </c>
      <c r="D6474" s="417">
        <v>512.14</v>
      </c>
      <c r="E6474" s="417">
        <v>217.15</v>
      </c>
      <c r="F6474" s="417">
        <v>729.29</v>
      </c>
    </row>
    <row r="6475" spans="1:6" ht="30">
      <c r="A6475" s="414">
        <v>94991</v>
      </c>
      <c r="B6475" s="415" t="s">
        <v>13422</v>
      </c>
      <c r="C6475" s="416" t="s">
        <v>5435</v>
      </c>
      <c r="D6475" s="417">
        <v>551.53</v>
      </c>
      <c r="E6475" s="417">
        <v>74.64</v>
      </c>
      <c r="F6475" s="417">
        <v>626.16999999999996</v>
      </c>
    </row>
    <row r="6476" spans="1:6" ht="45">
      <c r="A6476" s="414">
        <v>94992</v>
      </c>
      <c r="B6476" s="415" t="s">
        <v>13423</v>
      </c>
      <c r="C6476" s="416" t="s">
        <v>98</v>
      </c>
      <c r="D6476" s="417">
        <v>69.759999999999991</v>
      </c>
      <c r="E6476" s="417">
        <v>15.68</v>
      </c>
      <c r="F6476" s="417">
        <v>85.44</v>
      </c>
    </row>
    <row r="6477" spans="1:6" ht="30">
      <c r="A6477" s="414">
        <v>94993</v>
      </c>
      <c r="B6477" s="415" t="s">
        <v>13424</v>
      </c>
      <c r="C6477" s="416" t="s">
        <v>98</v>
      </c>
      <c r="D6477" s="417">
        <v>72.150000000000006</v>
      </c>
      <c r="E6477" s="417">
        <v>7.11</v>
      </c>
      <c r="F6477" s="417">
        <v>79.260000000000005</v>
      </c>
    </row>
    <row r="6478" spans="1:6" ht="45">
      <c r="A6478" s="414">
        <v>94994</v>
      </c>
      <c r="B6478" s="415" t="s">
        <v>13425</v>
      </c>
      <c r="C6478" s="416" t="s">
        <v>98</v>
      </c>
      <c r="D6478" s="417">
        <v>80.009999999999991</v>
      </c>
      <c r="E6478" s="417">
        <v>20.51</v>
      </c>
      <c r="F6478" s="417">
        <v>100.52</v>
      </c>
    </row>
    <row r="6479" spans="1:6" ht="30">
      <c r="A6479" s="414">
        <v>94995</v>
      </c>
      <c r="B6479" s="415" t="s">
        <v>13426</v>
      </c>
      <c r="C6479" s="416" t="s">
        <v>98</v>
      </c>
      <c r="D6479" s="417">
        <v>83.15</v>
      </c>
      <c r="E6479" s="417">
        <v>9.11</v>
      </c>
      <c r="F6479" s="417">
        <v>92.26</v>
      </c>
    </row>
    <row r="6480" spans="1:6">
      <c r="A6480" s="409"/>
      <c r="B6480" s="413" t="s">
        <v>11691</v>
      </c>
      <c r="C6480" s="411"/>
      <c r="D6480" s="418"/>
      <c r="E6480" s="418"/>
      <c r="F6480" s="418"/>
    </row>
    <row r="6481" spans="1:6" ht="30">
      <c r="A6481" s="414">
        <v>103904</v>
      </c>
      <c r="B6481" s="415" t="s">
        <v>13380</v>
      </c>
      <c r="C6481" s="416" t="s">
        <v>98</v>
      </c>
      <c r="D6481" s="417">
        <v>103.33</v>
      </c>
      <c r="E6481" s="417">
        <v>14.25</v>
      </c>
      <c r="F6481" s="417">
        <v>117.58</v>
      </c>
    </row>
    <row r="6482" spans="1:6" ht="30">
      <c r="A6482" s="414">
        <v>103905</v>
      </c>
      <c r="B6482" s="415" t="s">
        <v>13381</v>
      </c>
      <c r="C6482" s="416" t="s">
        <v>98</v>
      </c>
      <c r="D6482" s="417">
        <v>109.28</v>
      </c>
      <c r="E6482" s="417">
        <v>14.7</v>
      </c>
      <c r="F6482" s="417">
        <v>123.98</v>
      </c>
    </row>
    <row r="6483" spans="1:6" ht="30">
      <c r="A6483" s="414">
        <v>103907</v>
      </c>
      <c r="B6483" s="415" t="s">
        <v>13383</v>
      </c>
      <c r="C6483" s="416" t="s">
        <v>98</v>
      </c>
      <c r="D6483" s="417">
        <v>114.09</v>
      </c>
      <c r="E6483" s="417">
        <v>15.1</v>
      </c>
      <c r="F6483" s="417">
        <v>129.19</v>
      </c>
    </row>
    <row r="6484" spans="1:6" ht="30">
      <c r="A6484" s="414">
        <v>103908</v>
      </c>
      <c r="B6484" s="415" t="s">
        <v>13384</v>
      </c>
      <c r="C6484" s="416" t="s">
        <v>98</v>
      </c>
      <c r="D6484" s="417">
        <v>129.52000000000001</v>
      </c>
      <c r="E6484" s="417">
        <v>16.23</v>
      </c>
      <c r="F6484" s="417">
        <v>145.75</v>
      </c>
    </row>
    <row r="6485" spans="1:6" ht="30">
      <c r="A6485" s="414">
        <v>103909</v>
      </c>
      <c r="B6485" s="415" t="s">
        <v>13385</v>
      </c>
      <c r="C6485" s="416" t="s">
        <v>98</v>
      </c>
      <c r="D6485" s="417">
        <v>149.31</v>
      </c>
      <c r="E6485" s="417">
        <v>17.170000000000002</v>
      </c>
      <c r="F6485" s="417">
        <v>166.48</v>
      </c>
    </row>
    <row r="6486" spans="1:6" ht="30">
      <c r="A6486" s="414">
        <v>103911</v>
      </c>
      <c r="B6486" s="415" t="s">
        <v>13386</v>
      </c>
      <c r="C6486" s="416" t="s">
        <v>98</v>
      </c>
      <c r="D6486" s="417">
        <v>172.2</v>
      </c>
      <c r="E6486" s="417">
        <v>18.059999999999999</v>
      </c>
      <c r="F6486" s="417">
        <v>190.26</v>
      </c>
    </row>
    <row r="6487" spans="1:6" ht="30">
      <c r="A6487" s="414">
        <v>103912</v>
      </c>
      <c r="B6487" s="415" t="s">
        <v>13387</v>
      </c>
      <c r="C6487" s="416" t="s">
        <v>98</v>
      </c>
      <c r="D6487" s="417">
        <v>73.419999999999987</v>
      </c>
      <c r="E6487" s="417">
        <v>19.79</v>
      </c>
      <c r="F6487" s="417">
        <v>93.21</v>
      </c>
    </row>
    <row r="6488" spans="1:6" ht="30">
      <c r="A6488" s="414">
        <v>97104</v>
      </c>
      <c r="B6488" s="415" t="s">
        <v>13364</v>
      </c>
      <c r="C6488" s="416" t="s">
        <v>98</v>
      </c>
      <c r="D6488" s="417">
        <v>106.39</v>
      </c>
      <c r="E6488" s="417">
        <v>14.25</v>
      </c>
      <c r="F6488" s="417">
        <v>120.64</v>
      </c>
    </row>
    <row r="6489" spans="1:6" ht="30">
      <c r="A6489" s="455">
        <v>103906</v>
      </c>
      <c r="B6489" s="456" t="s">
        <v>13382</v>
      </c>
      <c r="C6489" s="457" t="s">
        <v>98</v>
      </c>
      <c r="D6489" s="458">
        <v>127.95</v>
      </c>
      <c r="E6489" s="458">
        <v>19.510000000000002</v>
      </c>
      <c r="F6489" s="458">
        <v>147.46</v>
      </c>
    </row>
    <row r="6490" spans="1:6" ht="30">
      <c r="A6490" s="414">
        <v>97105</v>
      </c>
      <c r="B6490" s="415" t="s">
        <v>13365</v>
      </c>
      <c r="C6490" s="416" t="s">
        <v>98</v>
      </c>
      <c r="D6490" s="417">
        <v>120.45000000000002</v>
      </c>
      <c r="E6490" s="417">
        <v>15.32</v>
      </c>
      <c r="F6490" s="417">
        <v>135.77000000000001</v>
      </c>
    </row>
    <row r="6491" spans="1:6" ht="30">
      <c r="A6491" s="414">
        <v>97106</v>
      </c>
      <c r="B6491" s="415" t="s">
        <v>13366</v>
      </c>
      <c r="C6491" s="416" t="s">
        <v>98</v>
      </c>
      <c r="D6491" s="417">
        <v>133.61000000000001</v>
      </c>
      <c r="E6491" s="417">
        <v>16.22</v>
      </c>
      <c r="F6491" s="417">
        <v>149.83000000000001</v>
      </c>
    </row>
    <row r="6492" spans="1:6" ht="30">
      <c r="A6492" s="414">
        <v>97107</v>
      </c>
      <c r="B6492" s="415" t="s">
        <v>13367</v>
      </c>
      <c r="C6492" s="416" t="s">
        <v>98</v>
      </c>
      <c r="D6492" s="417">
        <v>153.89999999999998</v>
      </c>
      <c r="E6492" s="417">
        <v>17.170000000000002</v>
      </c>
      <c r="F6492" s="417">
        <v>171.07</v>
      </c>
    </row>
    <row r="6493" spans="1:6" ht="30">
      <c r="A6493" s="414">
        <v>97108</v>
      </c>
      <c r="B6493" s="415" t="s">
        <v>13368</v>
      </c>
      <c r="C6493" s="416" t="s">
        <v>98</v>
      </c>
      <c r="D6493" s="417">
        <v>177.31</v>
      </c>
      <c r="E6493" s="417">
        <v>18.059999999999999</v>
      </c>
      <c r="F6493" s="417">
        <v>195.37</v>
      </c>
    </row>
    <row r="6494" spans="1:6" ht="30">
      <c r="A6494" s="414">
        <v>97109</v>
      </c>
      <c r="B6494" s="415" t="s">
        <v>13369</v>
      </c>
      <c r="C6494" s="416" t="s">
        <v>98</v>
      </c>
      <c r="D6494" s="417">
        <v>196.16</v>
      </c>
      <c r="E6494" s="417">
        <v>19.73</v>
      </c>
      <c r="F6494" s="417">
        <v>215.89</v>
      </c>
    </row>
    <row r="6495" spans="1:6" ht="30">
      <c r="A6495" s="414">
        <v>97111</v>
      </c>
      <c r="B6495" s="415" t="s">
        <v>13370</v>
      </c>
      <c r="C6495" s="416" t="s">
        <v>98</v>
      </c>
      <c r="D6495" s="417">
        <v>255.33</v>
      </c>
      <c r="E6495" s="417">
        <v>18.71</v>
      </c>
      <c r="F6495" s="417">
        <v>274.04000000000002</v>
      </c>
    </row>
    <row r="6496" spans="1:6" ht="30">
      <c r="A6496" s="414">
        <v>97112</v>
      </c>
      <c r="B6496" s="415" t="s">
        <v>13371</v>
      </c>
      <c r="C6496" s="416" t="s">
        <v>98</v>
      </c>
      <c r="D6496" s="417">
        <v>212.62</v>
      </c>
      <c r="E6496" s="417">
        <v>17.53</v>
      </c>
      <c r="F6496" s="417">
        <v>230.15</v>
      </c>
    </row>
    <row r="6497" spans="1:6">
      <c r="A6497" s="409"/>
      <c r="B6497" s="413" t="s">
        <v>11691</v>
      </c>
      <c r="C6497" s="411"/>
      <c r="D6497" s="418"/>
      <c r="E6497" s="418"/>
      <c r="F6497" s="418"/>
    </row>
    <row r="6498" spans="1:6" ht="30">
      <c r="A6498" s="414">
        <v>97116</v>
      </c>
      <c r="B6498" s="415" t="s">
        <v>13375</v>
      </c>
      <c r="C6498" s="416" t="s">
        <v>5817</v>
      </c>
      <c r="D6498" s="417">
        <v>17.600000000000001</v>
      </c>
      <c r="E6498" s="417">
        <v>8.5299999999999994</v>
      </c>
      <c r="F6498" s="417">
        <v>26.13</v>
      </c>
    </row>
    <row r="6499" spans="1:6" ht="30">
      <c r="A6499" s="414">
        <v>97117</v>
      </c>
      <c r="B6499" s="415" t="s">
        <v>13376</v>
      </c>
      <c r="C6499" s="416" t="s">
        <v>5817</v>
      </c>
      <c r="D6499" s="417">
        <v>16.869999999999997</v>
      </c>
      <c r="E6499" s="417">
        <v>5.46</v>
      </c>
      <c r="F6499" s="417">
        <v>22.33</v>
      </c>
    </row>
    <row r="6500" spans="1:6" ht="30">
      <c r="A6500" s="414">
        <v>97118</v>
      </c>
      <c r="B6500" s="415" t="s">
        <v>13377</v>
      </c>
      <c r="C6500" s="416" t="s">
        <v>5817</v>
      </c>
      <c r="D6500" s="417">
        <v>14.77</v>
      </c>
      <c r="E6500" s="417">
        <v>3.5</v>
      </c>
      <c r="F6500" s="417">
        <v>18.27</v>
      </c>
    </row>
    <row r="6501" spans="1:6" ht="30">
      <c r="A6501" s="414">
        <v>97119</v>
      </c>
      <c r="B6501" s="415" t="s">
        <v>13378</v>
      </c>
      <c r="C6501" s="416" t="s">
        <v>5817</v>
      </c>
      <c r="D6501" s="417">
        <v>14.11</v>
      </c>
      <c r="E6501" s="417">
        <v>2.11</v>
      </c>
      <c r="F6501" s="417">
        <v>16.22</v>
      </c>
    </row>
    <row r="6502" spans="1:6">
      <c r="A6502" s="414">
        <v>97113</v>
      </c>
      <c r="B6502" s="415" t="s">
        <v>13372</v>
      </c>
      <c r="C6502" s="416" t="s">
        <v>98</v>
      </c>
      <c r="D6502" s="417">
        <v>2.94</v>
      </c>
      <c r="E6502" s="417">
        <v>0.21</v>
      </c>
      <c r="F6502" s="417">
        <v>3.15</v>
      </c>
    </row>
    <row r="6503" spans="1:6">
      <c r="A6503" s="414">
        <v>97114</v>
      </c>
      <c r="B6503" s="415" t="s">
        <v>13373</v>
      </c>
      <c r="C6503" s="416" t="s">
        <v>5421</v>
      </c>
      <c r="D6503" s="417">
        <v>0.06</v>
      </c>
      <c r="E6503" s="417">
        <v>0.38</v>
      </c>
      <c r="F6503" s="417">
        <v>0.44</v>
      </c>
    </row>
    <row r="6504" spans="1:6" ht="30">
      <c r="A6504" s="414">
        <v>97115</v>
      </c>
      <c r="B6504" s="415" t="s">
        <v>13374</v>
      </c>
      <c r="C6504" s="416" t="s">
        <v>5817</v>
      </c>
      <c r="D6504" s="417">
        <v>35.94</v>
      </c>
      <c r="E6504" s="417">
        <v>11.24</v>
      </c>
      <c r="F6504" s="417">
        <v>47.18</v>
      </c>
    </row>
    <row r="6505" spans="1:6" ht="30">
      <c r="A6505" s="414">
        <v>97120</v>
      </c>
      <c r="B6505" s="415" t="s">
        <v>13379</v>
      </c>
      <c r="C6505" s="416" t="s">
        <v>5817</v>
      </c>
      <c r="D6505" s="417">
        <v>9.06</v>
      </c>
      <c r="E6505" s="417">
        <v>1.32</v>
      </c>
      <c r="F6505" s="417">
        <v>10.38</v>
      </c>
    </row>
    <row r="6506" spans="1:6" ht="15.75">
      <c r="A6506" s="409"/>
      <c r="B6506" s="410" t="s">
        <v>11692</v>
      </c>
      <c r="C6506" s="411"/>
      <c r="D6506" s="418"/>
      <c r="E6506" s="418"/>
      <c r="F6506" s="418"/>
    </row>
    <row r="6507" spans="1:6">
      <c r="A6507" s="409"/>
      <c r="B6507" s="413" t="s">
        <v>11693</v>
      </c>
      <c r="C6507" s="411"/>
      <c r="D6507" s="418"/>
      <c r="E6507" s="418"/>
      <c r="F6507" s="418"/>
    </row>
    <row r="6508" spans="1:6" ht="45">
      <c r="A6508" s="414">
        <v>101814</v>
      </c>
      <c r="B6508" s="415" t="s">
        <v>11053</v>
      </c>
      <c r="C6508" s="416" t="s">
        <v>98</v>
      </c>
      <c r="D6508" s="417">
        <v>23.54</v>
      </c>
      <c r="E6508" s="417">
        <v>24.32</v>
      </c>
      <c r="F6508" s="417">
        <v>47.86</v>
      </c>
    </row>
    <row r="6509" spans="1:6" ht="45">
      <c r="A6509" s="414">
        <v>101816</v>
      </c>
      <c r="B6509" s="415" t="s">
        <v>11054</v>
      </c>
      <c r="C6509" s="416" t="s">
        <v>98</v>
      </c>
      <c r="D6509" s="417">
        <v>42.67</v>
      </c>
      <c r="E6509" s="417">
        <v>30.55</v>
      </c>
      <c r="F6509" s="417">
        <v>73.22</v>
      </c>
    </row>
    <row r="6510" spans="1:6" ht="45">
      <c r="A6510" s="414">
        <v>101817</v>
      </c>
      <c r="B6510" s="415" t="s">
        <v>11055</v>
      </c>
      <c r="C6510" s="416" t="s">
        <v>98</v>
      </c>
      <c r="D6510" s="417">
        <v>24.55</v>
      </c>
      <c r="E6510" s="417">
        <v>29.59</v>
      </c>
      <c r="F6510" s="417">
        <v>54.14</v>
      </c>
    </row>
    <row r="6511" spans="1:6" ht="45">
      <c r="A6511" s="414">
        <v>101819</v>
      </c>
      <c r="B6511" s="415" t="s">
        <v>11056</v>
      </c>
      <c r="C6511" s="416" t="s">
        <v>98</v>
      </c>
      <c r="D6511" s="417">
        <v>34.25</v>
      </c>
      <c r="E6511" s="417">
        <v>34.409999999999997</v>
      </c>
      <c r="F6511" s="417">
        <v>68.66</v>
      </c>
    </row>
    <row r="6512" spans="1:6" ht="45">
      <c r="A6512" s="414">
        <v>101850</v>
      </c>
      <c r="B6512" s="415" t="s">
        <v>11086</v>
      </c>
      <c r="C6512" s="416" t="s">
        <v>98</v>
      </c>
      <c r="D6512" s="417">
        <v>32.120000000000005</v>
      </c>
      <c r="E6512" s="417">
        <v>30.44</v>
      </c>
      <c r="F6512" s="417">
        <v>62.56</v>
      </c>
    </row>
    <row r="6513" spans="1:6" ht="45">
      <c r="A6513" s="414">
        <v>101852</v>
      </c>
      <c r="B6513" s="415" t="s">
        <v>11087</v>
      </c>
      <c r="C6513" s="416" t="s">
        <v>98</v>
      </c>
      <c r="D6513" s="417">
        <v>42.429999999999993</v>
      </c>
      <c r="E6513" s="417">
        <v>34.89</v>
      </c>
      <c r="F6513" s="417">
        <v>77.319999999999993</v>
      </c>
    </row>
    <row r="6514" spans="1:6" ht="45">
      <c r="A6514" s="414">
        <v>101853</v>
      </c>
      <c r="B6514" s="415" t="s">
        <v>11088</v>
      </c>
      <c r="C6514" s="416" t="s">
        <v>98</v>
      </c>
      <c r="D6514" s="417">
        <v>29.67</v>
      </c>
      <c r="E6514" s="417">
        <v>24.83</v>
      </c>
      <c r="F6514" s="417">
        <v>54.5</v>
      </c>
    </row>
    <row r="6515" spans="1:6" ht="45">
      <c r="A6515" s="414">
        <v>101855</v>
      </c>
      <c r="B6515" s="415" t="s">
        <v>11089</v>
      </c>
      <c r="C6515" s="416" t="s">
        <v>98</v>
      </c>
      <c r="D6515" s="417">
        <v>49.300000000000004</v>
      </c>
      <c r="E6515" s="417">
        <v>30.71</v>
      </c>
      <c r="F6515" s="417">
        <v>80.010000000000005</v>
      </c>
    </row>
    <row r="6516" spans="1:6" ht="45">
      <c r="A6516" s="414">
        <v>101856</v>
      </c>
      <c r="B6516" s="415" t="s">
        <v>11090</v>
      </c>
      <c r="C6516" s="416" t="s">
        <v>98</v>
      </c>
      <c r="D6516" s="417">
        <v>11.500000000000002</v>
      </c>
      <c r="E6516" s="417">
        <v>15.78</v>
      </c>
      <c r="F6516" s="417">
        <v>27.28</v>
      </c>
    </row>
    <row r="6517" spans="1:6" ht="45">
      <c r="A6517" s="414">
        <v>101857</v>
      </c>
      <c r="B6517" s="415" t="s">
        <v>11091</v>
      </c>
      <c r="C6517" s="416" t="s">
        <v>98</v>
      </c>
      <c r="D6517" s="417">
        <v>13.689999999999998</v>
      </c>
      <c r="E6517" s="417">
        <v>21.1</v>
      </c>
      <c r="F6517" s="417">
        <v>34.79</v>
      </c>
    </row>
    <row r="6518" spans="1:6" ht="45">
      <c r="A6518" s="414">
        <v>101858</v>
      </c>
      <c r="B6518" s="415" t="s">
        <v>11092</v>
      </c>
      <c r="C6518" s="416" t="s">
        <v>98</v>
      </c>
      <c r="D6518" s="417">
        <v>11.670000000000002</v>
      </c>
      <c r="E6518" s="417">
        <v>16.239999999999998</v>
      </c>
      <c r="F6518" s="417">
        <v>27.91</v>
      </c>
    </row>
    <row r="6519" spans="1:6" ht="45">
      <c r="A6519" s="414">
        <v>101859</v>
      </c>
      <c r="B6519" s="415" t="s">
        <v>11093</v>
      </c>
      <c r="C6519" s="416" t="s">
        <v>98</v>
      </c>
      <c r="D6519" s="417">
        <v>12.64</v>
      </c>
      <c r="E6519" s="417">
        <v>18.489999999999998</v>
      </c>
      <c r="F6519" s="417">
        <v>31.13</v>
      </c>
    </row>
    <row r="6520" spans="1:6" ht="45">
      <c r="A6520" s="414">
        <v>101860</v>
      </c>
      <c r="B6520" s="415" t="s">
        <v>11094</v>
      </c>
      <c r="C6520" s="416" t="s">
        <v>98</v>
      </c>
      <c r="D6520" s="417">
        <v>14.120000000000001</v>
      </c>
      <c r="E6520" s="417">
        <v>22.09</v>
      </c>
      <c r="F6520" s="417">
        <v>36.21</v>
      </c>
    </row>
    <row r="6521" spans="1:6" ht="45">
      <c r="A6521" s="414">
        <v>101861</v>
      </c>
      <c r="B6521" s="415" t="s">
        <v>11095</v>
      </c>
      <c r="C6521" s="416" t="s">
        <v>98</v>
      </c>
      <c r="D6521" s="417">
        <v>13.380000000000003</v>
      </c>
      <c r="E6521" s="417">
        <v>20.32</v>
      </c>
      <c r="F6521" s="417">
        <v>33.700000000000003</v>
      </c>
    </row>
    <row r="6522" spans="1:6" ht="45">
      <c r="A6522" s="414">
        <v>101862</v>
      </c>
      <c r="B6522" s="415" t="s">
        <v>11096</v>
      </c>
      <c r="C6522" s="416" t="s">
        <v>98</v>
      </c>
      <c r="D6522" s="417">
        <v>14.329999999999998</v>
      </c>
      <c r="E6522" s="417">
        <v>22.64</v>
      </c>
      <c r="F6522" s="417">
        <v>36.97</v>
      </c>
    </row>
    <row r="6523" spans="1:6" ht="45">
      <c r="A6523" s="414">
        <v>101863</v>
      </c>
      <c r="B6523" s="415" t="s">
        <v>11097</v>
      </c>
      <c r="C6523" s="416" t="s">
        <v>98</v>
      </c>
      <c r="D6523" s="417">
        <v>11.8</v>
      </c>
      <c r="E6523" s="417">
        <v>16.559999999999999</v>
      </c>
      <c r="F6523" s="417">
        <v>28.36</v>
      </c>
    </row>
    <row r="6524" spans="1:6" ht="45">
      <c r="A6524" s="414">
        <v>101864</v>
      </c>
      <c r="B6524" s="415" t="s">
        <v>11098</v>
      </c>
      <c r="C6524" s="416" t="s">
        <v>98</v>
      </c>
      <c r="D6524" s="417">
        <v>13.310000000000002</v>
      </c>
      <c r="E6524" s="417">
        <v>20.11</v>
      </c>
      <c r="F6524" s="417">
        <v>33.42</v>
      </c>
    </row>
    <row r="6525" spans="1:6" ht="45">
      <c r="A6525" s="414">
        <v>101865</v>
      </c>
      <c r="B6525" s="415" t="s">
        <v>11099</v>
      </c>
      <c r="C6525" s="416" t="s">
        <v>98</v>
      </c>
      <c r="D6525" s="417">
        <v>14.780000000000001</v>
      </c>
      <c r="E6525" s="417">
        <v>23.71</v>
      </c>
      <c r="F6525" s="417">
        <v>38.49</v>
      </c>
    </row>
    <row r="6526" spans="1:6" ht="45">
      <c r="A6526" s="414">
        <v>101866</v>
      </c>
      <c r="B6526" s="415" t="s">
        <v>11100</v>
      </c>
      <c r="C6526" s="416" t="s">
        <v>98</v>
      </c>
      <c r="D6526" s="417">
        <v>13.450000000000003</v>
      </c>
      <c r="E6526" s="417">
        <v>20.5</v>
      </c>
      <c r="F6526" s="417">
        <v>33.950000000000003</v>
      </c>
    </row>
    <row r="6527" spans="1:6" ht="45">
      <c r="A6527" s="414">
        <v>101867</v>
      </c>
      <c r="B6527" s="415" t="s">
        <v>11101</v>
      </c>
      <c r="C6527" s="416" t="s">
        <v>98</v>
      </c>
      <c r="D6527" s="417">
        <v>14.939999999999998</v>
      </c>
      <c r="E6527" s="417">
        <v>24.07</v>
      </c>
      <c r="F6527" s="417">
        <v>39.01</v>
      </c>
    </row>
    <row r="6528" spans="1:6" ht="45">
      <c r="A6528" s="414">
        <v>101868</v>
      </c>
      <c r="B6528" s="415" t="s">
        <v>11102</v>
      </c>
      <c r="C6528" s="416" t="s">
        <v>98</v>
      </c>
      <c r="D6528" s="417">
        <v>12.420000000000002</v>
      </c>
      <c r="E6528" s="417">
        <v>17.989999999999998</v>
      </c>
      <c r="F6528" s="417">
        <v>30.41</v>
      </c>
    </row>
    <row r="6529" spans="1:6" ht="45">
      <c r="A6529" s="414">
        <v>101869</v>
      </c>
      <c r="B6529" s="415" t="s">
        <v>11103</v>
      </c>
      <c r="C6529" s="416" t="s">
        <v>98</v>
      </c>
      <c r="D6529" s="417">
        <v>13.900000000000002</v>
      </c>
      <c r="E6529" s="417">
        <v>21.56</v>
      </c>
      <c r="F6529" s="417">
        <v>35.46</v>
      </c>
    </row>
    <row r="6530" spans="1:6" ht="45">
      <c r="A6530" s="414">
        <v>101870</v>
      </c>
      <c r="B6530" s="415" t="s">
        <v>11104</v>
      </c>
      <c r="C6530" s="416" t="s">
        <v>98</v>
      </c>
      <c r="D6530" s="417">
        <v>15.400000000000002</v>
      </c>
      <c r="E6530" s="417">
        <v>25.13</v>
      </c>
      <c r="F6530" s="417">
        <v>40.53</v>
      </c>
    </row>
    <row r="6531" spans="1:6">
      <c r="A6531" s="409"/>
      <c r="B6531" s="413" t="s">
        <v>11685</v>
      </c>
      <c r="C6531" s="411"/>
      <c r="D6531" s="418"/>
      <c r="E6531" s="418"/>
      <c r="F6531" s="418"/>
    </row>
    <row r="6532" spans="1:6">
      <c r="A6532" s="414">
        <v>100574</v>
      </c>
      <c r="B6532" s="415" t="s">
        <v>5670</v>
      </c>
      <c r="C6532" s="416" t="s">
        <v>5435</v>
      </c>
      <c r="D6532" s="417">
        <v>1.1200000000000001</v>
      </c>
      <c r="E6532" s="417">
        <v>0.39</v>
      </c>
      <c r="F6532" s="417">
        <v>1.51</v>
      </c>
    </row>
    <row r="6533" spans="1:6">
      <c r="A6533" s="414">
        <v>100575</v>
      </c>
      <c r="B6533" s="415" t="s">
        <v>5681</v>
      </c>
      <c r="C6533" s="416" t="s">
        <v>98</v>
      </c>
      <c r="D6533" s="417">
        <v>0.09</v>
      </c>
      <c r="E6533" s="417">
        <v>0.04</v>
      </c>
      <c r="F6533" s="417">
        <v>0.13</v>
      </c>
    </row>
    <row r="6534" spans="1:6">
      <c r="A6534" s="414">
        <v>97113</v>
      </c>
      <c r="B6534" s="415" t="s">
        <v>13372</v>
      </c>
      <c r="C6534" s="416" t="s">
        <v>98</v>
      </c>
      <c r="D6534" s="417">
        <v>2.94</v>
      </c>
      <c r="E6534" s="417">
        <v>0.21</v>
      </c>
      <c r="F6534" s="417">
        <v>3.15</v>
      </c>
    </row>
    <row r="6535" spans="1:6">
      <c r="A6535" s="414">
        <v>97113</v>
      </c>
      <c r="B6535" s="415" t="s">
        <v>13372</v>
      </c>
      <c r="C6535" s="416" t="s">
        <v>98</v>
      </c>
      <c r="D6535" s="417">
        <v>2.94</v>
      </c>
      <c r="E6535" s="417">
        <v>0.21</v>
      </c>
      <c r="F6535" s="417">
        <v>3.15</v>
      </c>
    </row>
    <row r="6536" spans="1:6">
      <c r="A6536" s="409"/>
      <c r="B6536" s="413" t="s">
        <v>11694</v>
      </c>
      <c r="C6536" s="411"/>
      <c r="D6536" s="418"/>
      <c r="E6536" s="418"/>
      <c r="F6536" s="418"/>
    </row>
    <row r="6537" spans="1:6" ht="45">
      <c r="A6537" s="455">
        <v>104162</v>
      </c>
      <c r="B6537" s="456" t="s">
        <v>13420</v>
      </c>
      <c r="C6537" s="457" t="s">
        <v>98</v>
      </c>
      <c r="D6537" s="458">
        <v>69.25</v>
      </c>
      <c r="E6537" s="458">
        <v>39.17</v>
      </c>
      <c r="F6537" s="458">
        <v>108.42</v>
      </c>
    </row>
    <row r="6538" spans="1:6">
      <c r="A6538" s="414">
        <v>98671</v>
      </c>
      <c r="B6538" s="415" t="s">
        <v>8699</v>
      </c>
      <c r="C6538" s="416" t="s">
        <v>98</v>
      </c>
      <c r="D6538" s="417">
        <v>392.77000000000004</v>
      </c>
      <c r="E6538" s="417">
        <v>43.39</v>
      </c>
      <c r="F6538" s="417">
        <v>436.16</v>
      </c>
    </row>
    <row r="6539" spans="1:6">
      <c r="A6539" s="414">
        <v>101092</v>
      </c>
      <c r="B6539" s="415" t="s">
        <v>8704</v>
      </c>
      <c r="C6539" s="416" t="s">
        <v>98</v>
      </c>
      <c r="D6539" s="417">
        <v>396.12</v>
      </c>
      <c r="E6539" s="417">
        <v>53.9</v>
      </c>
      <c r="F6539" s="417">
        <v>450.02</v>
      </c>
    </row>
    <row r="6540" spans="1:6">
      <c r="A6540" s="414">
        <v>98672</v>
      </c>
      <c r="B6540" s="415" t="s">
        <v>8700</v>
      </c>
      <c r="C6540" s="416" t="s">
        <v>98</v>
      </c>
      <c r="D6540" s="417">
        <v>613.78</v>
      </c>
      <c r="E6540" s="417">
        <v>43.39</v>
      </c>
      <c r="F6540" s="417">
        <v>657.17</v>
      </c>
    </row>
    <row r="6541" spans="1:6">
      <c r="A6541" s="414">
        <v>101093</v>
      </c>
      <c r="B6541" s="415" t="s">
        <v>8705</v>
      </c>
      <c r="C6541" s="416" t="s">
        <v>98</v>
      </c>
      <c r="D6541" s="417">
        <v>617.13</v>
      </c>
      <c r="E6541" s="417">
        <v>53.9</v>
      </c>
      <c r="F6541" s="417">
        <v>671.03</v>
      </c>
    </row>
    <row r="6542" spans="1:6" ht="30">
      <c r="A6542" s="414">
        <v>101090</v>
      </c>
      <c r="B6542" s="415" t="s">
        <v>8701</v>
      </c>
      <c r="C6542" s="416" t="s">
        <v>98</v>
      </c>
      <c r="D6542" s="417">
        <v>225</v>
      </c>
      <c r="E6542" s="417">
        <v>24.78</v>
      </c>
      <c r="F6542" s="417">
        <v>249.78</v>
      </c>
    </row>
    <row r="6543" spans="1:6">
      <c r="A6543" s="414">
        <v>101731</v>
      </c>
      <c r="B6543" s="415" t="s">
        <v>8702</v>
      </c>
      <c r="C6543" s="416" t="s">
        <v>98</v>
      </c>
      <c r="D6543" s="417">
        <v>337.81</v>
      </c>
      <c r="E6543" s="417">
        <v>44.51</v>
      </c>
      <c r="F6543" s="417">
        <v>382.32</v>
      </c>
    </row>
    <row r="6544" spans="1:6" ht="30">
      <c r="A6544" s="414">
        <v>101732</v>
      </c>
      <c r="B6544" s="415" t="s">
        <v>8703</v>
      </c>
      <c r="C6544" s="416" t="s">
        <v>98</v>
      </c>
      <c r="D6544" s="417">
        <v>81.45</v>
      </c>
      <c r="E6544" s="417">
        <v>30.2</v>
      </c>
      <c r="F6544" s="417">
        <v>111.65</v>
      </c>
    </row>
    <row r="6545" spans="1:6" ht="30">
      <c r="A6545" s="414">
        <v>101170</v>
      </c>
      <c r="B6545" s="415" t="s">
        <v>8708</v>
      </c>
      <c r="C6545" s="416" t="s">
        <v>98</v>
      </c>
      <c r="D6545" s="417">
        <v>28.720000000000002</v>
      </c>
      <c r="E6545" s="417">
        <v>11.77</v>
      </c>
      <c r="F6545" s="417">
        <v>40.49</v>
      </c>
    </row>
    <row r="6546" spans="1:6" ht="30">
      <c r="A6546" s="414">
        <v>101172</v>
      </c>
      <c r="B6546" s="415" t="s">
        <v>8709</v>
      </c>
      <c r="C6546" s="416" t="s">
        <v>98</v>
      </c>
      <c r="D6546" s="417">
        <v>48.47</v>
      </c>
      <c r="E6546" s="417">
        <v>17.66</v>
      </c>
      <c r="F6546" s="417">
        <v>66.13</v>
      </c>
    </row>
    <row r="6547" spans="1:6" ht="30">
      <c r="A6547" s="414">
        <v>101167</v>
      </c>
      <c r="B6547" s="415" t="s">
        <v>8706</v>
      </c>
      <c r="C6547" s="416" t="s">
        <v>98</v>
      </c>
      <c r="D6547" s="417">
        <v>76.820000000000007</v>
      </c>
      <c r="E6547" s="417">
        <v>14.88</v>
      </c>
      <c r="F6547" s="417">
        <v>91.7</v>
      </c>
    </row>
    <row r="6548" spans="1:6" ht="30">
      <c r="A6548" s="414">
        <v>101169</v>
      </c>
      <c r="B6548" s="415" t="s">
        <v>8707</v>
      </c>
      <c r="C6548" s="416" t="s">
        <v>98</v>
      </c>
      <c r="D6548" s="417">
        <v>87.15</v>
      </c>
      <c r="E6548" s="417">
        <v>19.36</v>
      </c>
      <c r="F6548" s="417">
        <v>106.51</v>
      </c>
    </row>
    <row r="6549" spans="1:6">
      <c r="A6549" s="409"/>
      <c r="B6549" s="413" t="s">
        <v>11695</v>
      </c>
      <c r="C6549" s="411"/>
      <c r="D6549" s="418"/>
      <c r="E6549" s="418"/>
      <c r="F6549" s="418"/>
    </row>
    <row r="6550" spans="1:6">
      <c r="A6550" s="414">
        <v>101740</v>
      </c>
      <c r="B6550" s="415" t="s">
        <v>8710</v>
      </c>
      <c r="C6550" s="416" t="s">
        <v>5421</v>
      </c>
      <c r="D6550" s="417">
        <v>31.019999999999996</v>
      </c>
      <c r="E6550" s="417">
        <v>27.28</v>
      </c>
      <c r="F6550" s="417">
        <v>58.3</v>
      </c>
    </row>
    <row r="6551" spans="1:6">
      <c r="A6551" s="414">
        <v>101741</v>
      </c>
      <c r="B6551" s="415" t="s">
        <v>8711</v>
      </c>
      <c r="C6551" s="416" t="s">
        <v>5421</v>
      </c>
      <c r="D6551" s="417">
        <v>8.9700000000000024</v>
      </c>
      <c r="E6551" s="417">
        <v>18.809999999999999</v>
      </c>
      <c r="F6551" s="417">
        <v>27.78</v>
      </c>
    </row>
    <row r="6552" spans="1:6">
      <c r="A6552" s="414">
        <v>98685</v>
      </c>
      <c r="B6552" s="415" t="s">
        <v>8712</v>
      </c>
      <c r="C6552" s="416" t="s">
        <v>5421</v>
      </c>
      <c r="D6552" s="417">
        <v>69.41</v>
      </c>
      <c r="E6552" s="417">
        <v>10.91</v>
      </c>
      <c r="F6552" s="417">
        <v>80.319999999999993</v>
      </c>
    </row>
    <row r="6553" spans="1:6">
      <c r="A6553" s="414">
        <v>98697</v>
      </c>
      <c r="B6553" s="415" t="s">
        <v>8713</v>
      </c>
      <c r="C6553" s="416" t="s">
        <v>5421</v>
      </c>
      <c r="D6553" s="417">
        <v>67.12</v>
      </c>
      <c r="E6553" s="417">
        <v>10.91</v>
      </c>
      <c r="F6553" s="417">
        <v>78.03</v>
      </c>
    </row>
    <row r="6554" spans="1:6">
      <c r="A6554" s="409"/>
      <c r="B6554" s="413" t="s">
        <v>11696</v>
      </c>
      <c r="C6554" s="411"/>
      <c r="D6554" s="418"/>
      <c r="E6554" s="418"/>
      <c r="F6554" s="418"/>
    </row>
    <row r="6555" spans="1:6">
      <c r="A6555" s="414">
        <v>98689</v>
      </c>
      <c r="B6555" s="415" t="s">
        <v>8714</v>
      </c>
      <c r="C6555" s="416" t="s">
        <v>5421</v>
      </c>
      <c r="D6555" s="417">
        <v>95.67</v>
      </c>
      <c r="E6555" s="417">
        <v>19.97</v>
      </c>
      <c r="F6555" s="417">
        <v>115.64</v>
      </c>
    </row>
    <row r="6556" spans="1:6">
      <c r="A6556" s="414">
        <v>98695</v>
      </c>
      <c r="B6556" s="415" t="s">
        <v>8715</v>
      </c>
      <c r="C6556" s="416" t="s">
        <v>5421</v>
      </c>
      <c r="D6556" s="417">
        <v>98.13</v>
      </c>
      <c r="E6556" s="417">
        <v>19.97</v>
      </c>
      <c r="F6556" s="417">
        <v>118.1</v>
      </c>
    </row>
    <row r="6557" spans="1:6" ht="15.75">
      <c r="A6557" s="409"/>
      <c r="B6557" s="410" t="s">
        <v>11697</v>
      </c>
      <c r="C6557" s="411"/>
      <c r="D6557" s="418"/>
      <c r="E6557" s="418"/>
      <c r="F6557" s="418"/>
    </row>
    <row r="6558" spans="1:6">
      <c r="A6558" s="409"/>
      <c r="B6558" s="413" t="s">
        <v>11698</v>
      </c>
      <c r="C6558" s="411"/>
      <c r="D6558" s="418"/>
      <c r="E6558" s="418"/>
      <c r="F6558" s="418"/>
    </row>
    <row r="6559" spans="1:6" ht="30">
      <c r="A6559" s="414">
        <v>97635</v>
      </c>
      <c r="B6559" s="415" t="s">
        <v>8716</v>
      </c>
      <c r="C6559" s="416" t="s">
        <v>98</v>
      </c>
      <c r="D6559" s="417">
        <v>4.7800000000000011</v>
      </c>
      <c r="E6559" s="417">
        <v>12.32</v>
      </c>
      <c r="F6559" s="417">
        <v>17.100000000000001</v>
      </c>
    </row>
    <row r="6560" spans="1:6" ht="45">
      <c r="A6560" s="414">
        <v>101820</v>
      </c>
      <c r="B6560" s="415" t="s">
        <v>11057</v>
      </c>
      <c r="C6560" s="416" t="s">
        <v>98</v>
      </c>
      <c r="D6560" s="417">
        <v>17.220000000000002</v>
      </c>
      <c r="E6560" s="417">
        <v>28.09</v>
      </c>
      <c r="F6560" s="417">
        <v>45.31</v>
      </c>
    </row>
    <row r="6561" spans="1:6" ht="45">
      <c r="A6561" s="414">
        <v>102988</v>
      </c>
      <c r="B6561" s="415" t="s">
        <v>11106</v>
      </c>
      <c r="C6561" s="416" t="s">
        <v>98</v>
      </c>
      <c r="D6561" s="417">
        <v>22.220000000000006</v>
      </c>
      <c r="E6561" s="417">
        <v>39.229999999999997</v>
      </c>
      <c r="F6561" s="417">
        <v>61.45</v>
      </c>
    </row>
    <row r="6562" spans="1:6">
      <c r="A6562" s="409"/>
      <c r="B6562" s="413" t="s">
        <v>11685</v>
      </c>
      <c r="C6562" s="411"/>
      <c r="D6562" s="418"/>
      <c r="E6562" s="418"/>
      <c r="F6562" s="418"/>
    </row>
    <row r="6563" spans="1:6">
      <c r="A6563" s="414">
        <v>100574</v>
      </c>
      <c r="B6563" s="415" t="s">
        <v>5670</v>
      </c>
      <c r="C6563" s="416" t="s">
        <v>5435</v>
      </c>
      <c r="D6563" s="417">
        <v>1.1200000000000001</v>
      </c>
      <c r="E6563" s="417">
        <v>0.39</v>
      </c>
      <c r="F6563" s="417">
        <v>1.51</v>
      </c>
    </row>
    <row r="6564" spans="1:6">
      <c r="A6564" s="414">
        <v>100575</v>
      </c>
      <c r="B6564" s="415" t="s">
        <v>5681</v>
      </c>
      <c r="C6564" s="416" t="s">
        <v>98</v>
      </c>
      <c r="D6564" s="417">
        <v>0.09</v>
      </c>
      <c r="E6564" s="417">
        <v>0.04</v>
      </c>
      <c r="F6564" s="417">
        <v>0.13</v>
      </c>
    </row>
    <row r="6565" spans="1:6">
      <c r="A6565" s="414">
        <v>97113</v>
      </c>
      <c r="B6565" s="415" t="s">
        <v>13372</v>
      </c>
      <c r="C6565" s="416" t="s">
        <v>98</v>
      </c>
      <c r="D6565" s="417">
        <v>2.94</v>
      </c>
      <c r="E6565" s="417">
        <v>0.21</v>
      </c>
      <c r="F6565" s="417">
        <v>3.15</v>
      </c>
    </row>
    <row r="6566" spans="1:6">
      <c r="A6566" s="409"/>
      <c r="B6566" s="413" t="s">
        <v>11699</v>
      </c>
      <c r="C6566" s="411"/>
      <c r="D6566" s="418"/>
      <c r="E6566" s="418"/>
      <c r="F6566" s="418"/>
    </row>
    <row r="6567" spans="1:6" ht="30">
      <c r="A6567" s="414">
        <v>92391</v>
      </c>
      <c r="B6567" s="415" t="s">
        <v>13348</v>
      </c>
      <c r="C6567" s="416" t="s">
        <v>98</v>
      </c>
      <c r="D6567" s="417">
        <v>43.64</v>
      </c>
      <c r="E6567" s="417">
        <v>3.66</v>
      </c>
      <c r="F6567" s="417">
        <v>47.3</v>
      </c>
    </row>
    <row r="6568" spans="1:6" ht="30">
      <c r="A6568" s="414">
        <v>92392</v>
      </c>
      <c r="B6568" s="415" t="s">
        <v>13349</v>
      </c>
      <c r="C6568" s="416" t="s">
        <v>98</v>
      </c>
      <c r="D6568" s="417">
        <v>90.18</v>
      </c>
      <c r="E6568" s="417">
        <v>4.0999999999999996</v>
      </c>
      <c r="F6568" s="417">
        <v>94.28</v>
      </c>
    </row>
    <row r="6569" spans="1:6">
      <c r="A6569" s="409"/>
      <c r="B6569" s="413" t="s">
        <v>11700</v>
      </c>
      <c r="C6569" s="411"/>
      <c r="D6569" s="418"/>
      <c r="E6569" s="418"/>
      <c r="F6569" s="418"/>
    </row>
    <row r="6570" spans="1:6" ht="30">
      <c r="A6570" s="414">
        <v>92393</v>
      </c>
      <c r="B6570" s="415" t="s">
        <v>13350</v>
      </c>
      <c r="C6570" s="416" t="s">
        <v>98</v>
      </c>
      <c r="D6570" s="417">
        <v>42.58</v>
      </c>
      <c r="E6570" s="417">
        <v>4.71</v>
      </c>
      <c r="F6570" s="417">
        <v>47.29</v>
      </c>
    </row>
    <row r="6571" spans="1:6" ht="30">
      <c r="A6571" s="414">
        <v>92394</v>
      </c>
      <c r="B6571" s="415" t="s">
        <v>13351</v>
      </c>
      <c r="C6571" s="416" t="s">
        <v>98</v>
      </c>
      <c r="D6571" s="417">
        <v>52.44</v>
      </c>
      <c r="E6571" s="417">
        <v>6.41</v>
      </c>
      <c r="F6571" s="417">
        <v>58.85</v>
      </c>
    </row>
    <row r="6572" spans="1:6" ht="30">
      <c r="A6572" s="414">
        <v>92395</v>
      </c>
      <c r="B6572" s="415" t="s">
        <v>13352</v>
      </c>
      <c r="C6572" s="416" t="s">
        <v>98</v>
      </c>
      <c r="D6572" s="417">
        <v>62.34</v>
      </c>
      <c r="E6572" s="417">
        <v>8.77</v>
      </c>
      <c r="F6572" s="417">
        <v>71.11</v>
      </c>
    </row>
    <row r="6573" spans="1:6">
      <c r="A6573" s="409"/>
      <c r="B6573" s="413" t="s">
        <v>11701</v>
      </c>
      <c r="C6573" s="411"/>
      <c r="D6573" s="418"/>
      <c r="E6573" s="418"/>
      <c r="F6573" s="418"/>
    </row>
    <row r="6574" spans="1:6" ht="30">
      <c r="A6574" s="414">
        <v>92396</v>
      </c>
      <c r="B6574" s="415" t="s">
        <v>13353</v>
      </c>
      <c r="C6574" s="416" t="s">
        <v>98</v>
      </c>
      <c r="D6574" s="417">
        <v>47.84</v>
      </c>
      <c r="E6574" s="417">
        <v>14.2</v>
      </c>
      <c r="F6574" s="417">
        <v>62.04</v>
      </c>
    </row>
    <row r="6575" spans="1:6" ht="30">
      <c r="A6575" s="414">
        <v>92397</v>
      </c>
      <c r="B6575" s="415" t="s">
        <v>13354</v>
      </c>
      <c r="C6575" s="416" t="s">
        <v>98</v>
      </c>
      <c r="D6575" s="417">
        <v>43.77</v>
      </c>
      <c r="E6575" s="417">
        <v>7.68</v>
      </c>
      <c r="F6575" s="417">
        <v>51.45</v>
      </c>
    </row>
    <row r="6576" spans="1:6" ht="30">
      <c r="A6576" s="414">
        <v>92398</v>
      </c>
      <c r="B6576" s="415" t="s">
        <v>13355</v>
      </c>
      <c r="C6576" s="416" t="s">
        <v>98</v>
      </c>
      <c r="D6576" s="417">
        <v>54.010000000000005</v>
      </c>
      <c r="E6576" s="417">
        <v>10.029999999999999</v>
      </c>
      <c r="F6576" s="417">
        <v>64.040000000000006</v>
      </c>
    </row>
    <row r="6577" spans="1:6" ht="30">
      <c r="A6577" s="414">
        <v>92400</v>
      </c>
      <c r="B6577" s="415" t="s">
        <v>13356</v>
      </c>
      <c r="C6577" s="416" t="s">
        <v>98</v>
      </c>
      <c r="D6577" s="417">
        <v>62.92</v>
      </c>
      <c r="E6577" s="417">
        <v>12.39</v>
      </c>
      <c r="F6577" s="417">
        <v>75.31</v>
      </c>
    </row>
    <row r="6578" spans="1:6" ht="30">
      <c r="A6578" s="414">
        <v>93679</v>
      </c>
      <c r="B6578" s="415" t="s">
        <v>13361</v>
      </c>
      <c r="C6578" s="416" t="s">
        <v>98</v>
      </c>
      <c r="D6578" s="417">
        <v>53.53</v>
      </c>
      <c r="E6578" s="417">
        <v>14.2</v>
      </c>
      <c r="F6578" s="417">
        <v>67.73</v>
      </c>
    </row>
    <row r="6579" spans="1:6" ht="30">
      <c r="A6579" s="414">
        <v>93680</v>
      </c>
      <c r="B6579" s="415" t="s">
        <v>13362</v>
      </c>
      <c r="C6579" s="416" t="s">
        <v>98</v>
      </c>
      <c r="D6579" s="417">
        <v>49.31</v>
      </c>
      <c r="E6579" s="417">
        <v>7.68</v>
      </c>
      <c r="F6579" s="417">
        <v>56.99</v>
      </c>
    </row>
    <row r="6580" spans="1:6" ht="30">
      <c r="A6580" s="414">
        <v>93681</v>
      </c>
      <c r="B6580" s="415" t="s">
        <v>13363</v>
      </c>
      <c r="C6580" s="416" t="s">
        <v>98</v>
      </c>
      <c r="D6580" s="417">
        <v>58.44</v>
      </c>
      <c r="E6580" s="417">
        <v>10.029999999999999</v>
      </c>
      <c r="F6580" s="417">
        <v>68.47</v>
      </c>
    </row>
    <row r="6581" spans="1:6">
      <c r="A6581" s="409"/>
      <c r="B6581" s="413" t="s">
        <v>13595</v>
      </c>
      <c r="C6581" s="411"/>
      <c r="D6581" s="418"/>
      <c r="E6581" s="418"/>
      <c r="F6581" s="418"/>
    </row>
    <row r="6582" spans="1:6" ht="30">
      <c r="A6582" s="414">
        <v>104432</v>
      </c>
      <c r="B6582" s="415" t="s">
        <v>13394</v>
      </c>
      <c r="C6582" s="416" t="s">
        <v>98</v>
      </c>
      <c r="D6582" s="417">
        <v>49.699999999999989</v>
      </c>
      <c r="E6582" s="417">
        <v>16.62</v>
      </c>
      <c r="F6582" s="417">
        <v>66.319999999999993</v>
      </c>
    </row>
    <row r="6583" spans="1:6" ht="30">
      <c r="A6583" s="414">
        <v>104433</v>
      </c>
      <c r="B6583" s="415" t="s">
        <v>13395</v>
      </c>
      <c r="C6583" s="416" t="s">
        <v>98</v>
      </c>
      <c r="D6583" s="417">
        <v>45.16</v>
      </c>
      <c r="E6583" s="417">
        <v>9.31</v>
      </c>
      <c r="F6583" s="417">
        <v>54.47</v>
      </c>
    </row>
    <row r="6584" spans="1:6">
      <c r="A6584" s="409"/>
      <c r="B6584" s="413" t="s">
        <v>11702</v>
      </c>
      <c r="C6584" s="411"/>
      <c r="D6584" s="418"/>
      <c r="E6584" s="418"/>
      <c r="F6584" s="418"/>
    </row>
    <row r="6585" spans="1:6" ht="30">
      <c r="A6585" s="414">
        <v>92402</v>
      </c>
      <c r="B6585" s="415" t="s">
        <v>13357</v>
      </c>
      <c r="C6585" s="416" t="s">
        <v>98</v>
      </c>
      <c r="D6585" s="417">
        <v>47.24</v>
      </c>
      <c r="E6585" s="417">
        <v>12.28</v>
      </c>
      <c r="F6585" s="417">
        <v>59.52</v>
      </c>
    </row>
    <row r="6586" spans="1:6" ht="30">
      <c r="A6586" s="414">
        <v>92403</v>
      </c>
      <c r="B6586" s="415" t="s">
        <v>13358</v>
      </c>
      <c r="C6586" s="416" t="s">
        <v>98</v>
      </c>
      <c r="D6586" s="417">
        <v>42.96</v>
      </c>
      <c r="E6586" s="417">
        <v>5.74</v>
      </c>
      <c r="F6586" s="417">
        <v>48.7</v>
      </c>
    </row>
    <row r="6587" spans="1:6" ht="30">
      <c r="A6587" s="414">
        <v>92404</v>
      </c>
      <c r="B6587" s="415" t="s">
        <v>13359</v>
      </c>
      <c r="C6587" s="416" t="s">
        <v>98</v>
      </c>
      <c r="D6587" s="417">
        <v>53.17</v>
      </c>
      <c r="E6587" s="417">
        <v>8.11</v>
      </c>
      <c r="F6587" s="417">
        <v>61.28</v>
      </c>
    </row>
    <row r="6588" spans="1:6" ht="30">
      <c r="A6588" s="414">
        <v>92406</v>
      </c>
      <c r="B6588" s="415" t="s">
        <v>13360</v>
      </c>
      <c r="C6588" s="416" t="s">
        <v>98</v>
      </c>
      <c r="D6588" s="417">
        <v>63.249999999999993</v>
      </c>
      <c r="E6588" s="417">
        <v>10.46</v>
      </c>
      <c r="F6588" s="417">
        <v>73.709999999999994</v>
      </c>
    </row>
    <row r="6589" spans="1:6">
      <c r="A6589" s="409"/>
      <c r="B6589" s="413" t="s">
        <v>11703</v>
      </c>
      <c r="C6589" s="411"/>
      <c r="D6589" s="418"/>
      <c r="E6589" s="418"/>
      <c r="F6589" s="418"/>
    </row>
    <row r="6590" spans="1:6" ht="30">
      <c r="A6590" s="414">
        <v>94294</v>
      </c>
      <c r="B6590" s="415" t="s">
        <v>8717</v>
      </c>
      <c r="C6590" s="416" t="s">
        <v>5421</v>
      </c>
      <c r="D6590" s="417">
        <v>5.9300000000000006</v>
      </c>
      <c r="E6590" s="417">
        <v>2.96</v>
      </c>
      <c r="F6590" s="417">
        <v>8.89</v>
      </c>
    </row>
    <row r="6591" spans="1:6">
      <c r="A6591" s="409"/>
      <c r="B6591" s="413" t="s">
        <v>11704</v>
      </c>
      <c r="C6591" s="411"/>
      <c r="D6591" s="418"/>
      <c r="E6591" s="418"/>
      <c r="F6591" s="418"/>
    </row>
    <row r="6592" spans="1:6" ht="30">
      <c r="A6592" s="414">
        <v>101094</v>
      </c>
      <c r="B6592" s="415" t="s">
        <v>13419</v>
      </c>
      <c r="C6592" s="416" t="s">
        <v>5421</v>
      </c>
      <c r="D6592" s="417">
        <v>168.9</v>
      </c>
      <c r="E6592" s="417">
        <v>14.57</v>
      </c>
      <c r="F6592" s="417">
        <v>183.47</v>
      </c>
    </row>
    <row r="6593" spans="1:6" ht="15.75">
      <c r="A6593" s="409"/>
      <c r="B6593" s="410" t="s">
        <v>11705</v>
      </c>
      <c r="C6593" s="411"/>
      <c r="D6593" s="418"/>
      <c r="E6593" s="418"/>
      <c r="F6593" s="418"/>
    </row>
    <row r="6594" spans="1:6">
      <c r="A6594" s="409"/>
      <c r="B6594" s="413" t="s">
        <v>11706</v>
      </c>
      <c r="C6594" s="411"/>
      <c r="D6594" s="418"/>
      <c r="E6594" s="418"/>
      <c r="F6594" s="418"/>
    </row>
    <row r="6595" spans="1:6" ht="30">
      <c r="A6595" s="414">
        <v>97636</v>
      </c>
      <c r="B6595" s="415" t="s">
        <v>8718</v>
      </c>
      <c r="C6595" s="416" t="s">
        <v>98</v>
      </c>
      <c r="D6595" s="417">
        <v>13.86</v>
      </c>
      <c r="E6595" s="417">
        <v>6.39</v>
      </c>
      <c r="F6595" s="417">
        <v>20.25</v>
      </c>
    </row>
    <row r="6596" spans="1:6" ht="30">
      <c r="A6596" s="414">
        <v>96001</v>
      </c>
      <c r="B6596" s="415" t="s">
        <v>8719</v>
      </c>
      <c r="C6596" s="416" t="s">
        <v>98</v>
      </c>
      <c r="D6596" s="417">
        <v>6.9799999999999995</v>
      </c>
      <c r="E6596" s="417">
        <v>0.91</v>
      </c>
      <c r="F6596" s="417">
        <v>7.89</v>
      </c>
    </row>
    <row r="6597" spans="1:6" ht="30">
      <c r="A6597" s="414">
        <v>102098</v>
      </c>
      <c r="B6597" s="415" t="s">
        <v>11105</v>
      </c>
      <c r="C6597" s="416" t="s">
        <v>5435</v>
      </c>
      <c r="D6597" s="417">
        <v>1581.82</v>
      </c>
      <c r="E6597" s="417">
        <v>198.55</v>
      </c>
      <c r="F6597" s="417">
        <v>1780.37</v>
      </c>
    </row>
    <row r="6598" spans="1:6">
      <c r="A6598" s="409"/>
      <c r="B6598" s="413" t="s">
        <v>8720</v>
      </c>
      <c r="C6598" s="411"/>
      <c r="D6598" s="418"/>
      <c r="E6598" s="418"/>
      <c r="F6598" s="418"/>
    </row>
    <row r="6599" spans="1:6">
      <c r="A6599" s="409"/>
      <c r="B6599" s="413" t="s">
        <v>11707</v>
      </c>
      <c r="C6599" s="411"/>
      <c r="D6599" s="418"/>
      <c r="E6599" s="418"/>
      <c r="F6599" s="418"/>
    </row>
    <row r="6600" spans="1:6">
      <c r="A6600" s="409"/>
      <c r="B6600" s="413" t="s">
        <v>11708</v>
      </c>
      <c r="C6600" s="411"/>
      <c r="D6600" s="418"/>
      <c r="E6600" s="418"/>
      <c r="F6600" s="418"/>
    </row>
    <row r="6601" spans="1:6">
      <c r="A6601" s="409"/>
      <c r="B6601" s="413" t="s">
        <v>11709</v>
      </c>
      <c r="C6601" s="411"/>
      <c r="D6601" s="418"/>
      <c r="E6601" s="418"/>
      <c r="F6601" s="418"/>
    </row>
    <row r="6602" spans="1:6">
      <c r="A6602" s="409"/>
      <c r="B6602" s="413" t="s">
        <v>11710</v>
      </c>
      <c r="C6602" s="411"/>
      <c r="D6602" s="418"/>
      <c r="E6602" s="418"/>
      <c r="F6602" s="418"/>
    </row>
    <row r="6603" spans="1:6" ht="30">
      <c r="A6603" s="414">
        <v>95995</v>
      </c>
      <c r="B6603" s="415" t="s">
        <v>8721</v>
      </c>
      <c r="C6603" s="416" t="s">
        <v>5435</v>
      </c>
      <c r="D6603" s="417">
        <v>1319.1200000000001</v>
      </c>
      <c r="E6603" s="417">
        <v>31.83</v>
      </c>
      <c r="F6603" s="417">
        <v>1350.95</v>
      </c>
    </row>
    <row r="6604" spans="1:6" ht="30">
      <c r="A6604" s="414">
        <v>95996</v>
      </c>
      <c r="B6604" s="415" t="s">
        <v>8722</v>
      </c>
      <c r="C6604" s="416" t="s">
        <v>5435</v>
      </c>
      <c r="D6604" s="417">
        <v>1142.43</v>
      </c>
      <c r="E6604" s="417">
        <v>22.72</v>
      </c>
      <c r="F6604" s="417">
        <v>1165.1500000000001</v>
      </c>
    </row>
    <row r="6605" spans="1:6" ht="15.75">
      <c r="A6605" s="409"/>
      <c r="B6605" s="410" t="s">
        <v>11711</v>
      </c>
      <c r="C6605" s="411"/>
      <c r="D6605" s="418"/>
      <c r="E6605" s="418"/>
      <c r="F6605" s="418"/>
    </row>
    <row r="6606" spans="1:6">
      <c r="A6606" s="409"/>
      <c r="B6606" s="413" t="s">
        <v>11712</v>
      </c>
      <c r="C6606" s="411"/>
      <c r="D6606" s="418"/>
      <c r="E6606" s="418"/>
      <c r="F6606" s="418"/>
    </row>
    <row r="6607" spans="1:6">
      <c r="A6607" s="414">
        <v>100718</v>
      </c>
      <c r="B6607" s="415" t="s">
        <v>8723</v>
      </c>
      <c r="C6607" s="416" t="s">
        <v>5421</v>
      </c>
      <c r="D6607" s="417">
        <v>0.51</v>
      </c>
      <c r="E6607" s="417">
        <v>1.04</v>
      </c>
      <c r="F6607" s="417">
        <v>1.55</v>
      </c>
    </row>
    <row r="6608" spans="1:6">
      <c r="A6608" s="409"/>
      <c r="B6608" s="413" t="s">
        <v>8724</v>
      </c>
      <c r="C6608" s="411"/>
      <c r="D6608" s="418"/>
      <c r="E6608" s="418"/>
      <c r="F6608" s="418"/>
    </row>
    <row r="6609" spans="1:6">
      <c r="A6609" s="414">
        <v>88497</v>
      </c>
      <c r="B6609" s="415" t="s">
        <v>8725</v>
      </c>
      <c r="C6609" s="416" t="s">
        <v>98</v>
      </c>
      <c r="D6609" s="417">
        <v>11.520000000000001</v>
      </c>
      <c r="E6609" s="417">
        <v>9.65</v>
      </c>
      <c r="F6609" s="417">
        <v>21.17</v>
      </c>
    </row>
    <row r="6610" spans="1:6">
      <c r="A6610" s="414">
        <v>88495</v>
      </c>
      <c r="B6610" s="415" t="s">
        <v>8726</v>
      </c>
      <c r="C6610" s="416" t="s">
        <v>98</v>
      </c>
      <c r="D6610" s="417">
        <v>8.01</v>
      </c>
      <c r="E6610" s="417">
        <v>7.25</v>
      </c>
      <c r="F6610" s="417">
        <v>15.26</v>
      </c>
    </row>
    <row r="6611" spans="1:6">
      <c r="A6611" s="414">
        <v>88496</v>
      </c>
      <c r="B6611" s="415" t="s">
        <v>8727</v>
      </c>
      <c r="C6611" s="416" t="s">
        <v>98</v>
      </c>
      <c r="D6611" s="417">
        <v>15.839999999999996</v>
      </c>
      <c r="E6611" s="417">
        <v>20.82</v>
      </c>
      <c r="F6611" s="417">
        <v>36.659999999999997</v>
      </c>
    </row>
    <row r="6612" spans="1:6">
      <c r="A6612" s="414">
        <v>88494</v>
      </c>
      <c r="B6612" s="415" t="s">
        <v>8728</v>
      </c>
      <c r="C6612" s="416" t="s">
        <v>98</v>
      </c>
      <c r="D6612" s="417">
        <v>11.250000000000002</v>
      </c>
      <c r="E6612" s="417">
        <v>15.6</v>
      </c>
      <c r="F6612" s="417">
        <v>26.85</v>
      </c>
    </row>
    <row r="6613" spans="1:6" ht="30">
      <c r="A6613" s="414">
        <v>96126</v>
      </c>
      <c r="B6613" s="415" t="s">
        <v>8729</v>
      </c>
      <c r="C6613" s="416" t="s">
        <v>98</v>
      </c>
      <c r="D6613" s="417">
        <v>13.59</v>
      </c>
      <c r="E6613" s="417">
        <v>11.16</v>
      </c>
      <c r="F6613" s="417">
        <v>24.75</v>
      </c>
    </row>
    <row r="6614" spans="1:6" ht="30">
      <c r="A6614" s="414">
        <v>96127</v>
      </c>
      <c r="B6614" s="415" t="s">
        <v>8730</v>
      </c>
      <c r="C6614" s="416" t="s">
        <v>98</v>
      </c>
      <c r="D6614" s="417">
        <v>12.08</v>
      </c>
      <c r="E6614" s="417">
        <v>7.26</v>
      </c>
      <c r="F6614" s="417">
        <v>19.34</v>
      </c>
    </row>
    <row r="6615" spans="1:6" ht="30">
      <c r="A6615" s="414">
        <v>96128</v>
      </c>
      <c r="B6615" s="415" t="s">
        <v>8731</v>
      </c>
      <c r="C6615" s="416" t="s">
        <v>98</v>
      </c>
      <c r="D6615" s="417">
        <v>16.620000000000005</v>
      </c>
      <c r="E6615" s="417">
        <v>19.079999999999998</v>
      </c>
      <c r="F6615" s="417">
        <v>35.700000000000003</v>
      </c>
    </row>
    <row r="6616" spans="1:6" ht="30">
      <c r="A6616" s="414">
        <v>96129</v>
      </c>
      <c r="B6616" s="415" t="s">
        <v>8732</v>
      </c>
      <c r="C6616" s="416" t="s">
        <v>98</v>
      </c>
      <c r="D6616" s="417">
        <v>17.61</v>
      </c>
      <c r="E6616" s="417">
        <v>21.58</v>
      </c>
      <c r="F6616" s="417">
        <v>39.19</v>
      </c>
    </row>
    <row r="6617" spans="1:6" ht="30">
      <c r="A6617" s="414">
        <v>96130</v>
      </c>
      <c r="B6617" s="415" t="s">
        <v>8733</v>
      </c>
      <c r="C6617" s="416" t="s">
        <v>98</v>
      </c>
      <c r="D6617" s="417">
        <v>14.069999999999999</v>
      </c>
      <c r="E6617" s="417">
        <v>12.38</v>
      </c>
      <c r="F6617" s="417">
        <v>26.45</v>
      </c>
    </row>
    <row r="6618" spans="1:6" ht="30">
      <c r="A6618" s="414">
        <v>96131</v>
      </c>
      <c r="B6618" s="415" t="s">
        <v>8734</v>
      </c>
      <c r="C6618" s="416" t="s">
        <v>98</v>
      </c>
      <c r="D6618" s="417">
        <v>19.569999999999997</v>
      </c>
      <c r="E6618" s="417">
        <v>14.84</v>
      </c>
      <c r="F6618" s="417">
        <v>34.409999999999997</v>
      </c>
    </row>
    <row r="6619" spans="1:6" ht="30">
      <c r="A6619" s="414">
        <v>96132</v>
      </c>
      <c r="B6619" s="415" t="s">
        <v>8735</v>
      </c>
      <c r="C6619" s="416" t="s">
        <v>98</v>
      </c>
      <c r="D6619" s="417">
        <v>17.57</v>
      </c>
      <c r="E6619" s="417">
        <v>9.6300000000000008</v>
      </c>
      <c r="F6619" s="417">
        <v>27.2</v>
      </c>
    </row>
    <row r="6620" spans="1:6" ht="30">
      <c r="A6620" s="414">
        <v>96133</v>
      </c>
      <c r="B6620" s="415" t="s">
        <v>8736</v>
      </c>
      <c r="C6620" s="416" t="s">
        <v>98</v>
      </c>
      <c r="D6620" s="417">
        <v>23.609999999999996</v>
      </c>
      <c r="E6620" s="417">
        <v>25.37</v>
      </c>
      <c r="F6620" s="417">
        <v>48.98</v>
      </c>
    </row>
    <row r="6621" spans="1:6" ht="30">
      <c r="A6621" s="414">
        <v>96134</v>
      </c>
      <c r="B6621" s="415" t="s">
        <v>8737</v>
      </c>
      <c r="C6621" s="416" t="s">
        <v>98</v>
      </c>
      <c r="D6621" s="417">
        <v>24.89</v>
      </c>
      <c r="E6621" s="417">
        <v>28.72</v>
      </c>
      <c r="F6621" s="417">
        <v>53.61</v>
      </c>
    </row>
    <row r="6622" spans="1:6" ht="30">
      <c r="A6622" s="414">
        <v>96135</v>
      </c>
      <c r="B6622" s="415" t="s">
        <v>8738</v>
      </c>
      <c r="C6622" s="416" t="s">
        <v>98</v>
      </c>
      <c r="D6622" s="417">
        <v>20.21</v>
      </c>
      <c r="E6622" s="417">
        <v>16.5</v>
      </c>
      <c r="F6622" s="417">
        <v>36.71</v>
      </c>
    </row>
    <row r="6623" spans="1:6">
      <c r="A6623" s="409"/>
      <c r="B6623" s="413" t="s">
        <v>11713</v>
      </c>
      <c r="C6623" s="411"/>
      <c r="D6623" s="418"/>
      <c r="E6623" s="418"/>
      <c r="F6623" s="418"/>
    </row>
    <row r="6624" spans="1:6">
      <c r="A6624" s="414">
        <v>88485</v>
      </c>
      <c r="B6624" s="415" t="s">
        <v>8739</v>
      </c>
      <c r="C6624" s="416" t="s">
        <v>98</v>
      </c>
      <c r="D6624" s="417">
        <v>2.08</v>
      </c>
      <c r="E6624" s="417">
        <v>1.2</v>
      </c>
      <c r="F6624" s="417">
        <v>3.28</v>
      </c>
    </row>
    <row r="6625" spans="1:6">
      <c r="A6625" s="414">
        <v>88484</v>
      </c>
      <c r="B6625" s="415" t="s">
        <v>8740</v>
      </c>
      <c r="C6625" s="416" t="s">
        <v>98</v>
      </c>
      <c r="D6625" s="417">
        <v>2.23</v>
      </c>
      <c r="E6625" s="417">
        <v>1.58</v>
      </c>
      <c r="F6625" s="417">
        <v>3.81</v>
      </c>
    </row>
    <row r="6626" spans="1:6" ht="30">
      <c r="A6626" s="414">
        <v>88412</v>
      </c>
      <c r="B6626" s="415" t="s">
        <v>8741</v>
      </c>
      <c r="C6626" s="416" t="s">
        <v>98</v>
      </c>
      <c r="D6626" s="417">
        <v>1.9</v>
      </c>
      <c r="E6626" s="417">
        <v>0.71</v>
      </c>
      <c r="F6626" s="417">
        <v>2.61</v>
      </c>
    </row>
    <row r="6627" spans="1:6" ht="30">
      <c r="A6627" s="414">
        <v>88411</v>
      </c>
      <c r="B6627" s="415" t="s">
        <v>8742</v>
      </c>
      <c r="C6627" s="416" t="s">
        <v>98</v>
      </c>
      <c r="D6627" s="417">
        <v>2.1399999999999997</v>
      </c>
      <c r="E6627" s="417">
        <v>1.36</v>
      </c>
      <c r="F6627" s="417">
        <v>3.5</v>
      </c>
    </row>
    <row r="6628" spans="1:6" ht="30">
      <c r="A6628" s="414">
        <v>88415</v>
      </c>
      <c r="B6628" s="415" t="s">
        <v>8743</v>
      </c>
      <c r="C6628" s="416" t="s">
        <v>98</v>
      </c>
      <c r="D6628" s="417">
        <v>2.23</v>
      </c>
      <c r="E6628" s="417">
        <v>1.56</v>
      </c>
      <c r="F6628" s="417">
        <v>3.79</v>
      </c>
    </row>
    <row r="6629" spans="1:6" ht="30">
      <c r="A6629" s="414">
        <v>88413</v>
      </c>
      <c r="B6629" s="415" t="s">
        <v>8744</v>
      </c>
      <c r="C6629" s="416" t="s">
        <v>98</v>
      </c>
      <c r="D6629" s="417">
        <v>2.6</v>
      </c>
      <c r="E6629" s="417">
        <v>2.69</v>
      </c>
      <c r="F6629" s="417">
        <v>5.29</v>
      </c>
    </row>
    <row r="6630" spans="1:6" ht="30">
      <c r="A6630" s="414">
        <v>88414</v>
      </c>
      <c r="B6630" s="415" t="s">
        <v>8745</v>
      </c>
      <c r="C6630" s="416" t="s">
        <v>98</v>
      </c>
      <c r="D6630" s="417">
        <v>2.7800000000000002</v>
      </c>
      <c r="E6630" s="417">
        <v>3.08</v>
      </c>
      <c r="F6630" s="417">
        <v>5.86</v>
      </c>
    </row>
    <row r="6631" spans="1:6">
      <c r="A6631" s="409"/>
      <c r="B6631" s="413" t="s">
        <v>11714</v>
      </c>
      <c r="C6631" s="411"/>
      <c r="D6631" s="418"/>
      <c r="E6631" s="418"/>
      <c r="F6631" s="418"/>
    </row>
    <row r="6632" spans="1:6">
      <c r="A6632" s="409"/>
      <c r="B6632" s="413" t="s">
        <v>8746</v>
      </c>
      <c r="C6632" s="411"/>
      <c r="D6632" s="418"/>
      <c r="E6632" s="418"/>
      <c r="F6632" s="418"/>
    </row>
    <row r="6633" spans="1:6">
      <c r="A6633" s="414">
        <v>102498</v>
      </c>
      <c r="B6633" s="415" t="s">
        <v>11115</v>
      </c>
      <c r="C6633" s="416" t="s">
        <v>5421</v>
      </c>
      <c r="D6633" s="417">
        <v>0.56000000000000005</v>
      </c>
      <c r="E6633" s="417">
        <v>1.2</v>
      </c>
      <c r="F6633" s="417">
        <v>1.76</v>
      </c>
    </row>
    <row r="6634" spans="1:6" ht="30">
      <c r="A6634" s="414">
        <v>95622</v>
      </c>
      <c r="B6634" s="415" t="s">
        <v>8747</v>
      </c>
      <c r="C6634" s="416" t="s">
        <v>98</v>
      </c>
      <c r="D6634" s="417">
        <v>8.76</v>
      </c>
      <c r="E6634" s="417">
        <v>8.94</v>
      </c>
      <c r="F6634" s="417">
        <v>17.7</v>
      </c>
    </row>
    <row r="6635" spans="1:6" ht="30">
      <c r="A6635" s="414">
        <v>95623</v>
      </c>
      <c r="B6635" s="415" t="s">
        <v>8748</v>
      </c>
      <c r="C6635" s="416" t="s">
        <v>98</v>
      </c>
      <c r="D6635" s="417">
        <v>7.5700000000000012</v>
      </c>
      <c r="E6635" s="417">
        <v>5.81</v>
      </c>
      <c r="F6635" s="417">
        <v>13.38</v>
      </c>
    </row>
    <row r="6636" spans="1:6" ht="30">
      <c r="A6636" s="414">
        <v>95625</v>
      </c>
      <c r="B6636" s="415" t="s">
        <v>8749</v>
      </c>
      <c r="C6636" s="416" t="s">
        <v>98</v>
      </c>
      <c r="D6636" s="417">
        <v>11.98</v>
      </c>
      <c r="E6636" s="417">
        <v>17.3</v>
      </c>
      <c r="F6636" s="417">
        <v>29.28</v>
      </c>
    </row>
    <row r="6637" spans="1:6" ht="30">
      <c r="A6637" s="414">
        <v>88489</v>
      </c>
      <c r="B6637" s="415" t="s">
        <v>8750</v>
      </c>
      <c r="C6637" s="416" t="s">
        <v>98</v>
      </c>
      <c r="D6637" s="417">
        <v>11.07</v>
      </c>
      <c r="E6637" s="417">
        <v>5.78</v>
      </c>
      <c r="F6637" s="417">
        <v>16.850000000000001</v>
      </c>
    </row>
    <row r="6638" spans="1:6" ht="30">
      <c r="A6638" s="414">
        <v>88431</v>
      </c>
      <c r="B6638" s="415" t="s">
        <v>8751</v>
      </c>
      <c r="C6638" s="416" t="s">
        <v>98</v>
      </c>
      <c r="D6638" s="417">
        <v>15.73</v>
      </c>
      <c r="E6638" s="417">
        <v>8.75</v>
      </c>
      <c r="F6638" s="417">
        <v>24.48</v>
      </c>
    </row>
    <row r="6639" spans="1:6" ht="30">
      <c r="A6639" s="414">
        <v>88423</v>
      </c>
      <c r="B6639" s="415" t="s">
        <v>8752</v>
      </c>
      <c r="C6639" s="416" t="s">
        <v>98</v>
      </c>
      <c r="D6639" s="417">
        <v>14.31</v>
      </c>
      <c r="E6639" s="417">
        <v>5.08</v>
      </c>
      <c r="F6639" s="417">
        <v>19.39</v>
      </c>
    </row>
    <row r="6640" spans="1:6" ht="30">
      <c r="A6640" s="414">
        <v>88428</v>
      </c>
      <c r="B6640" s="415" t="s">
        <v>8753</v>
      </c>
      <c r="C6640" s="416" t="s">
        <v>98</v>
      </c>
      <c r="D6640" s="417">
        <v>18.300000000000004</v>
      </c>
      <c r="E6640" s="417">
        <v>15.47</v>
      </c>
      <c r="F6640" s="417">
        <v>33.770000000000003</v>
      </c>
    </row>
    <row r="6641" spans="1:6" ht="30">
      <c r="A6641" s="414">
        <v>88420</v>
      </c>
      <c r="B6641" s="415" t="s">
        <v>8754</v>
      </c>
      <c r="C6641" s="416" t="s">
        <v>98</v>
      </c>
      <c r="D6641" s="417">
        <v>15.82</v>
      </c>
      <c r="E6641" s="417">
        <v>8.98</v>
      </c>
      <c r="F6641" s="417">
        <v>24.8</v>
      </c>
    </row>
    <row r="6642" spans="1:6" ht="30">
      <c r="A6642" s="414">
        <v>88429</v>
      </c>
      <c r="B6642" s="415" t="s">
        <v>8755</v>
      </c>
      <c r="C6642" s="416" t="s">
        <v>98</v>
      </c>
      <c r="D6642" s="417">
        <v>19.3</v>
      </c>
      <c r="E6642" s="417">
        <v>17.989999999999998</v>
      </c>
      <c r="F6642" s="417">
        <v>37.29</v>
      </c>
    </row>
    <row r="6643" spans="1:6" ht="30">
      <c r="A6643" s="414">
        <v>88421</v>
      </c>
      <c r="B6643" s="415" t="s">
        <v>8756</v>
      </c>
      <c r="C6643" s="416" t="s">
        <v>98</v>
      </c>
      <c r="D6643" s="417">
        <v>16.38</v>
      </c>
      <c r="E6643" s="417">
        <v>10.45</v>
      </c>
      <c r="F6643" s="417">
        <v>26.83</v>
      </c>
    </row>
    <row r="6644" spans="1:6" ht="30">
      <c r="A6644" s="414">
        <v>95626</v>
      </c>
      <c r="B6644" s="415" t="s">
        <v>8757</v>
      </c>
      <c r="C6644" s="416" t="s">
        <v>98</v>
      </c>
      <c r="D6644" s="417">
        <v>9.1499999999999986</v>
      </c>
      <c r="E6644" s="417">
        <v>9.9600000000000009</v>
      </c>
      <c r="F6644" s="417">
        <v>19.11</v>
      </c>
    </row>
    <row r="6645" spans="1:6" ht="30">
      <c r="A6645" s="414">
        <v>95624</v>
      </c>
      <c r="B6645" s="415" t="s">
        <v>8758</v>
      </c>
      <c r="C6645" s="416" t="s">
        <v>98</v>
      </c>
      <c r="D6645" s="417">
        <v>11.2</v>
      </c>
      <c r="E6645" s="417">
        <v>15.3</v>
      </c>
      <c r="F6645" s="417">
        <v>26.5</v>
      </c>
    </row>
    <row r="6646" spans="1:6" ht="45">
      <c r="A6646" s="414">
        <v>88426</v>
      </c>
      <c r="B6646" s="415" t="s">
        <v>8759</v>
      </c>
      <c r="C6646" s="416" t="s">
        <v>98</v>
      </c>
      <c r="D6646" s="417">
        <v>13.73</v>
      </c>
      <c r="E6646" s="417">
        <v>3.55</v>
      </c>
      <c r="F6646" s="417">
        <v>17.28</v>
      </c>
    </row>
    <row r="6647" spans="1:6" ht="45">
      <c r="A6647" s="414">
        <v>88417</v>
      </c>
      <c r="B6647" s="415" t="s">
        <v>8760</v>
      </c>
      <c r="C6647" s="416" t="s">
        <v>98</v>
      </c>
      <c r="D6647" s="417">
        <v>13.18</v>
      </c>
      <c r="E6647" s="417">
        <v>2.0499999999999998</v>
      </c>
      <c r="F6647" s="417">
        <v>15.23</v>
      </c>
    </row>
    <row r="6648" spans="1:6" ht="30">
      <c r="A6648" s="414">
        <v>88424</v>
      </c>
      <c r="B6648" s="415" t="s">
        <v>8761</v>
      </c>
      <c r="C6648" s="416" t="s">
        <v>98</v>
      </c>
      <c r="D6648" s="417">
        <v>15.260000000000002</v>
      </c>
      <c r="E6648" s="417">
        <v>7.5</v>
      </c>
      <c r="F6648" s="417">
        <v>22.76</v>
      </c>
    </row>
    <row r="6649" spans="1:6" ht="30">
      <c r="A6649" s="414">
        <v>88416</v>
      </c>
      <c r="B6649" s="415" t="s">
        <v>8762</v>
      </c>
      <c r="C6649" s="416" t="s">
        <v>98</v>
      </c>
      <c r="D6649" s="417">
        <v>14.049999999999999</v>
      </c>
      <c r="E6649" s="417">
        <v>4.3499999999999996</v>
      </c>
      <c r="F6649" s="417">
        <v>18.399999999999999</v>
      </c>
    </row>
    <row r="6650" spans="1:6">
      <c r="A6650" s="409"/>
      <c r="B6650" s="413" t="s">
        <v>8763</v>
      </c>
      <c r="C6650" s="411"/>
      <c r="D6650" s="418"/>
      <c r="E6650" s="418"/>
      <c r="F6650" s="418"/>
    </row>
    <row r="6651" spans="1:6" ht="30">
      <c r="A6651" s="414">
        <v>88488</v>
      </c>
      <c r="B6651" s="415" t="s">
        <v>8764</v>
      </c>
      <c r="C6651" s="416" t="s">
        <v>98</v>
      </c>
      <c r="D6651" s="417">
        <v>11.73</v>
      </c>
      <c r="E6651" s="417">
        <v>7.55</v>
      </c>
      <c r="F6651" s="417">
        <v>19.28</v>
      </c>
    </row>
    <row r="6652" spans="1:6">
      <c r="A6652" s="409"/>
      <c r="B6652" s="413" t="s">
        <v>8765</v>
      </c>
      <c r="C6652" s="411"/>
      <c r="D6652" s="418"/>
      <c r="E6652" s="418"/>
      <c r="F6652" s="418"/>
    </row>
    <row r="6653" spans="1:6" ht="30">
      <c r="A6653" s="414">
        <v>88432</v>
      </c>
      <c r="B6653" s="415" t="s">
        <v>8766</v>
      </c>
      <c r="C6653" s="416" t="s">
        <v>98</v>
      </c>
      <c r="D6653" s="417">
        <v>9.1000000000000014</v>
      </c>
      <c r="E6653" s="417">
        <v>10.82</v>
      </c>
      <c r="F6653" s="417">
        <v>19.920000000000002</v>
      </c>
    </row>
    <row r="6654" spans="1:6">
      <c r="A6654" s="409"/>
      <c r="B6654" s="413" t="s">
        <v>8767</v>
      </c>
      <c r="C6654" s="411"/>
      <c r="D6654" s="418"/>
      <c r="E6654" s="418"/>
      <c r="F6654" s="418"/>
    </row>
    <row r="6655" spans="1:6">
      <c r="A6655" s="409"/>
      <c r="B6655" s="413" t="s">
        <v>8768</v>
      </c>
      <c r="C6655" s="411"/>
      <c r="D6655" s="418"/>
      <c r="E6655" s="418"/>
      <c r="F6655" s="418"/>
    </row>
    <row r="6656" spans="1:6">
      <c r="A6656" s="414">
        <v>102488</v>
      </c>
      <c r="B6656" s="415" t="s">
        <v>11108</v>
      </c>
      <c r="C6656" s="416" t="s">
        <v>98</v>
      </c>
      <c r="D6656" s="417">
        <v>1.0800000000000005</v>
      </c>
      <c r="E6656" s="417">
        <v>3.11</v>
      </c>
      <c r="F6656" s="417">
        <v>4.1900000000000004</v>
      </c>
    </row>
    <row r="6657" spans="1:6">
      <c r="A6657" s="414">
        <v>102489</v>
      </c>
      <c r="B6657" s="415" t="s">
        <v>11109</v>
      </c>
      <c r="C6657" s="416" t="s">
        <v>98</v>
      </c>
      <c r="D6657" s="417">
        <v>17.14</v>
      </c>
      <c r="E6657" s="417">
        <v>11.44</v>
      </c>
      <c r="F6657" s="417">
        <v>28.58</v>
      </c>
    </row>
    <row r="6658" spans="1:6" ht="30">
      <c r="A6658" s="414">
        <v>102491</v>
      </c>
      <c r="B6658" s="415" t="s">
        <v>11110</v>
      </c>
      <c r="C6658" s="416" t="s">
        <v>98</v>
      </c>
      <c r="D6658" s="417">
        <v>12.750000000000002</v>
      </c>
      <c r="E6658" s="417">
        <v>8.76</v>
      </c>
      <c r="F6658" s="417">
        <v>21.51</v>
      </c>
    </row>
    <row r="6659" spans="1:6" ht="30">
      <c r="A6659" s="414">
        <v>102492</v>
      </c>
      <c r="B6659" s="415" t="s">
        <v>11111</v>
      </c>
      <c r="C6659" s="416" t="s">
        <v>98</v>
      </c>
      <c r="D6659" s="417">
        <v>15.790000000000001</v>
      </c>
      <c r="E6659" s="417">
        <v>11.6</v>
      </c>
      <c r="F6659" s="417">
        <v>27.39</v>
      </c>
    </row>
    <row r="6660" spans="1:6" ht="30">
      <c r="A6660" s="414">
        <v>102494</v>
      </c>
      <c r="B6660" s="415" t="s">
        <v>11112</v>
      </c>
      <c r="C6660" s="416" t="s">
        <v>98</v>
      </c>
      <c r="D6660" s="417">
        <v>52.519999999999996</v>
      </c>
      <c r="E6660" s="417">
        <v>8.74</v>
      </c>
      <c r="F6660" s="417">
        <v>61.26</v>
      </c>
    </row>
    <row r="6661" spans="1:6">
      <c r="A6661" s="409"/>
      <c r="B6661" s="413" t="s">
        <v>11715</v>
      </c>
      <c r="C6661" s="411"/>
      <c r="D6661" s="418"/>
      <c r="E6661" s="418"/>
      <c r="F6661" s="418"/>
    </row>
    <row r="6662" spans="1:6" ht="30">
      <c r="A6662" s="414">
        <v>102504</v>
      </c>
      <c r="B6662" s="415" t="s">
        <v>11119</v>
      </c>
      <c r="C6662" s="416" t="s">
        <v>5421</v>
      </c>
      <c r="D6662" s="417">
        <v>3.62</v>
      </c>
      <c r="E6662" s="417">
        <v>7.64</v>
      </c>
      <c r="F6662" s="417">
        <v>11.26</v>
      </c>
    </row>
    <row r="6663" spans="1:6" ht="30">
      <c r="A6663" s="414">
        <v>102505</v>
      </c>
      <c r="B6663" s="415" t="s">
        <v>11120</v>
      </c>
      <c r="C6663" s="416" t="s">
        <v>5421</v>
      </c>
      <c r="D6663" s="417">
        <v>4.1399999999999997</v>
      </c>
      <c r="E6663" s="417">
        <v>7.64</v>
      </c>
      <c r="F6663" s="417">
        <v>11.78</v>
      </c>
    </row>
    <row r="6664" spans="1:6" ht="30">
      <c r="A6664" s="414">
        <v>102506</v>
      </c>
      <c r="B6664" s="415" t="s">
        <v>11121</v>
      </c>
      <c r="C6664" s="416" t="s">
        <v>5421</v>
      </c>
      <c r="D6664" s="417">
        <v>4.5599999999999996</v>
      </c>
      <c r="E6664" s="417">
        <v>7.64</v>
      </c>
      <c r="F6664" s="417">
        <v>12.2</v>
      </c>
    </row>
    <row r="6665" spans="1:6" ht="30">
      <c r="A6665" s="414">
        <v>102500</v>
      </c>
      <c r="B6665" s="415" t="s">
        <v>11117</v>
      </c>
      <c r="C6665" s="416" t="s">
        <v>5421</v>
      </c>
      <c r="D6665" s="417">
        <v>2.09</v>
      </c>
      <c r="E6665" s="417">
        <v>2.67</v>
      </c>
      <c r="F6665" s="417">
        <v>4.76</v>
      </c>
    </row>
    <row r="6666" spans="1:6" ht="30">
      <c r="A6666" s="414">
        <v>102507</v>
      </c>
      <c r="B6666" s="415" t="s">
        <v>11122</v>
      </c>
      <c r="C6666" s="416" t="s">
        <v>5421</v>
      </c>
      <c r="D6666" s="417">
        <v>3.97</v>
      </c>
      <c r="E6666" s="417">
        <v>2.65</v>
      </c>
      <c r="F6666" s="417">
        <v>6.62</v>
      </c>
    </row>
    <row r="6667" spans="1:6" ht="30">
      <c r="A6667" s="414">
        <v>102501</v>
      </c>
      <c r="B6667" s="415" t="s">
        <v>11118</v>
      </c>
      <c r="C6667" s="416" t="s">
        <v>98</v>
      </c>
      <c r="D6667" s="417">
        <v>13.1</v>
      </c>
      <c r="E6667" s="417">
        <v>13.74</v>
      </c>
      <c r="F6667" s="417">
        <v>26.84</v>
      </c>
    </row>
    <row r="6668" spans="1:6" ht="30">
      <c r="A6668" s="414">
        <v>102508</v>
      </c>
      <c r="B6668" s="415" t="s">
        <v>11123</v>
      </c>
      <c r="C6668" s="416" t="s">
        <v>98</v>
      </c>
      <c r="D6668" s="417">
        <v>32.1</v>
      </c>
      <c r="E6668" s="417">
        <v>13.72</v>
      </c>
      <c r="F6668" s="417">
        <v>45.82</v>
      </c>
    </row>
    <row r="6669" spans="1:6" ht="30">
      <c r="A6669" s="414">
        <v>102509</v>
      </c>
      <c r="B6669" s="415" t="s">
        <v>11124</v>
      </c>
      <c r="C6669" s="416" t="s">
        <v>98</v>
      </c>
      <c r="D6669" s="417">
        <v>15.909999999999998</v>
      </c>
      <c r="E6669" s="417">
        <v>11.56</v>
      </c>
      <c r="F6669" s="417">
        <v>27.47</v>
      </c>
    </row>
    <row r="6670" spans="1:6" ht="45">
      <c r="A6670" s="414">
        <v>102512</v>
      </c>
      <c r="B6670" s="415" t="s">
        <v>11125</v>
      </c>
      <c r="C6670" s="416" t="s">
        <v>5421</v>
      </c>
      <c r="D6670" s="417">
        <v>3.49</v>
      </c>
      <c r="E6670" s="417">
        <v>1.87</v>
      </c>
      <c r="F6670" s="417">
        <v>5.36</v>
      </c>
    </row>
    <row r="6671" spans="1:6" ht="30">
      <c r="A6671" s="414">
        <v>102513</v>
      </c>
      <c r="B6671" s="415" t="s">
        <v>11126</v>
      </c>
      <c r="C6671" s="416" t="s">
        <v>98</v>
      </c>
      <c r="D6671" s="417">
        <v>21.43</v>
      </c>
      <c r="E6671" s="417">
        <v>30.54</v>
      </c>
      <c r="F6671" s="417">
        <v>51.97</v>
      </c>
    </row>
    <row r="6672" spans="1:6" ht="30">
      <c r="A6672" s="414">
        <v>102520</v>
      </c>
      <c r="B6672" s="415" t="s">
        <v>11127</v>
      </c>
      <c r="C6672" s="416" t="s">
        <v>98</v>
      </c>
      <c r="D6672" s="417">
        <v>36.070000000000007</v>
      </c>
      <c r="E6672" s="417">
        <v>54.8</v>
      </c>
      <c r="F6672" s="417">
        <v>90.87</v>
      </c>
    </row>
    <row r="6673" spans="1:6">
      <c r="A6673" s="409"/>
      <c r="B6673" s="413" t="s">
        <v>11233</v>
      </c>
      <c r="C6673" s="411"/>
      <c r="D6673" s="418"/>
      <c r="E6673" s="418"/>
      <c r="F6673" s="418"/>
    </row>
    <row r="6674" spans="1:6" ht="30">
      <c r="A6674" s="414">
        <v>102496</v>
      </c>
      <c r="B6674" s="415" t="s">
        <v>11113</v>
      </c>
      <c r="C6674" s="416" t="s">
        <v>5421</v>
      </c>
      <c r="D6674" s="417">
        <v>9.36</v>
      </c>
      <c r="E6674" s="417">
        <v>4.12</v>
      </c>
      <c r="F6674" s="417">
        <v>13.48</v>
      </c>
    </row>
    <row r="6675" spans="1:6" ht="30">
      <c r="A6675" s="414">
        <v>102497</v>
      </c>
      <c r="B6675" s="415" t="s">
        <v>11114</v>
      </c>
      <c r="C6675" s="416" t="s">
        <v>5421</v>
      </c>
      <c r="D6675" s="417">
        <v>2.58</v>
      </c>
      <c r="E6675" s="417">
        <v>2.76</v>
      </c>
      <c r="F6675" s="417">
        <v>5.34</v>
      </c>
    </row>
    <row r="6676" spans="1:6" ht="15.75">
      <c r="A6676" s="409"/>
      <c r="B6676" s="410" t="s">
        <v>11716</v>
      </c>
      <c r="C6676" s="411"/>
      <c r="D6676" s="418"/>
      <c r="E6676" s="418"/>
      <c r="F6676" s="418"/>
    </row>
    <row r="6677" spans="1:6">
      <c r="A6677" s="409"/>
      <c r="B6677" s="413" t="s">
        <v>11717</v>
      </c>
      <c r="C6677" s="411"/>
      <c r="D6677" s="418"/>
      <c r="E6677" s="418"/>
      <c r="F6677" s="418"/>
    </row>
    <row r="6678" spans="1:6" ht="30">
      <c r="A6678" s="414">
        <v>100716</v>
      </c>
      <c r="B6678" s="415" t="s">
        <v>8769</v>
      </c>
      <c r="C6678" s="416" t="s">
        <v>98</v>
      </c>
      <c r="D6678" s="417">
        <v>24.6</v>
      </c>
      <c r="E6678" s="417">
        <v>3.31</v>
      </c>
      <c r="F6678" s="417">
        <v>27.91</v>
      </c>
    </row>
    <row r="6679" spans="1:6">
      <c r="A6679" s="414">
        <v>100717</v>
      </c>
      <c r="B6679" s="415" t="s">
        <v>8770</v>
      </c>
      <c r="C6679" s="416" t="s">
        <v>98</v>
      </c>
      <c r="D6679" s="417">
        <v>4.2200000000000006</v>
      </c>
      <c r="E6679" s="417">
        <v>7.33</v>
      </c>
      <c r="F6679" s="417">
        <v>11.55</v>
      </c>
    </row>
    <row r="6680" spans="1:6">
      <c r="A6680" s="414">
        <v>100718</v>
      </c>
      <c r="B6680" s="415" t="s">
        <v>8723</v>
      </c>
      <c r="C6680" s="416" t="s">
        <v>5421</v>
      </c>
      <c r="D6680" s="417">
        <v>0.51</v>
      </c>
      <c r="E6680" s="417">
        <v>1.04</v>
      </c>
      <c r="F6680" s="417">
        <v>1.55</v>
      </c>
    </row>
    <row r="6681" spans="1:6">
      <c r="A6681" s="409"/>
      <c r="B6681" s="413" t="s">
        <v>11718</v>
      </c>
      <c r="C6681" s="411"/>
      <c r="D6681" s="418"/>
      <c r="E6681" s="418"/>
      <c r="F6681" s="418"/>
    </row>
    <row r="6682" spans="1:6" ht="30">
      <c r="A6682" s="414">
        <v>100719</v>
      </c>
      <c r="B6682" s="415" t="s">
        <v>13400</v>
      </c>
      <c r="C6682" s="416" t="s">
        <v>98</v>
      </c>
      <c r="D6682" s="417">
        <v>9.08</v>
      </c>
      <c r="E6682" s="417">
        <v>1.55</v>
      </c>
      <c r="F6682" s="417">
        <v>10.63</v>
      </c>
    </row>
    <row r="6683" spans="1:6" ht="30">
      <c r="A6683" s="414">
        <v>100720</v>
      </c>
      <c r="B6683" s="415" t="s">
        <v>8771</v>
      </c>
      <c r="C6683" s="416" t="s">
        <v>98</v>
      </c>
      <c r="D6683" s="417">
        <v>6.2799999999999994</v>
      </c>
      <c r="E6683" s="417">
        <v>5.26</v>
      </c>
      <c r="F6683" s="417">
        <v>11.54</v>
      </c>
    </row>
    <row r="6684" spans="1:6" ht="30">
      <c r="A6684" s="414">
        <v>100721</v>
      </c>
      <c r="B6684" s="415" t="s">
        <v>13401</v>
      </c>
      <c r="C6684" s="416" t="s">
        <v>98</v>
      </c>
      <c r="D6684" s="417">
        <v>14.05</v>
      </c>
      <c r="E6684" s="417">
        <v>12.91</v>
      </c>
      <c r="F6684" s="417">
        <v>26.96</v>
      </c>
    </row>
    <row r="6685" spans="1:6" ht="45">
      <c r="A6685" s="414">
        <v>100722</v>
      </c>
      <c r="B6685" s="415" t="s">
        <v>8772</v>
      </c>
      <c r="C6685" s="416" t="s">
        <v>98</v>
      </c>
      <c r="D6685" s="417">
        <v>10.66</v>
      </c>
      <c r="E6685" s="417">
        <v>16.649999999999999</v>
      </c>
      <c r="F6685" s="417">
        <v>27.31</v>
      </c>
    </row>
    <row r="6686" spans="1:6">
      <c r="A6686" s="414">
        <v>98397</v>
      </c>
      <c r="B6686" s="415" t="s">
        <v>8773</v>
      </c>
      <c r="C6686" s="416" t="s">
        <v>98</v>
      </c>
      <c r="D6686" s="417">
        <v>7.74</v>
      </c>
      <c r="E6686" s="417">
        <v>6.08</v>
      </c>
      <c r="F6686" s="417">
        <v>13.82</v>
      </c>
    </row>
    <row r="6687" spans="1:6">
      <c r="A6687" s="409"/>
      <c r="B6687" s="413" t="s">
        <v>11719</v>
      </c>
      <c r="C6687" s="411"/>
      <c r="D6687" s="418"/>
      <c r="E6687" s="418"/>
      <c r="F6687" s="418"/>
    </row>
    <row r="6688" spans="1:6">
      <c r="A6688" s="409"/>
      <c r="B6688" s="413" t="s">
        <v>11720</v>
      </c>
      <c r="C6688" s="411"/>
      <c r="D6688" s="418"/>
      <c r="E6688" s="418"/>
      <c r="F6688" s="418"/>
    </row>
    <row r="6689" spans="1:6" ht="30">
      <c r="A6689" s="414">
        <v>100733</v>
      </c>
      <c r="B6689" s="415" t="s">
        <v>13406</v>
      </c>
      <c r="C6689" s="416" t="s">
        <v>98</v>
      </c>
      <c r="D6689" s="417">
        <v>6.54</v>
      </c>
      <c r="E6689" s="417">
        <v>7.46</v>
      </c>
      <c r="F6689" s="417">
        <v>14</v>
      </c>
    </row>
    <row r="6690" spans="1:6" ht="30">
      <c r="A6690" s="414">
        <v>100734</v>
      </c>
      <c r="B6690" s="415" t="s">
        <v>8774</v>
      </c>
      <c r="C6690" s="416" t="s">
        <v>98</v>
      </c>
      <c r="D6690" s="417">
        <v>6.9899999999999984</v>
      </c>
      <c r="E6690" s="417">
        <v>11.16</v>
      </c>
      <c r="F6690" s="417">
        <v>18.149999999999999</v>
      </c>
    </row>
    <row r="6691" spans="1:6" ht="30">
      <c r="A6691" s="414">
        <v>100735</v>
      </c>
      <c r="B6691" s="415" t="s">
        <v>13407</v>
      </c>
      <c r="C6691" s="416" t="s">
        <v>98</v>
      </c>
      <c r="D6691" s="417">
        <v>4.96</v>
      </c>
      <c r="E6691" s="417">
        <v>7.46</v>
      </c>
      <c r="F6691" s="417">
        <v>12.42</v>
      </c>
    </row>
    <row r="6692" spans="1:6" ht="30">
      <c r="A6692" s="414">
        <v>100736</v>
      </c>
      <c r="B6692" s="415" t="s">
        <v>8775</v>
      </c>
      <c r="C6692" s="416" t="s">
        <v>98</v>
      </c>
      <c r="D6692" s="417">
        <v>5.6900000000000013</v>
      </c>
      <c r="E6692" s="417">
        <v>11.16</v>
      </c>
      <c r="F6692" s="417">
        <v>16.850000000000001</v>
      </c>
    </row>
    <row r="6693" spans="1:6" ht="30">
      <c r="A6693" s="414">
        <v>100753</v>
      </c>
      <c r="B6693" s="415" t="s">
        <v>13415</v>
      </c>
      <c r="C6693" s="416" t="s">
        <v>98</v>
      </c>
      <c r="D6693" s="417">
        <v>9.9600000000000009</v>
      </c>
      <c r="E6693" s="417">
        <v>14.89</v>
      </c>
      <c r="F6693" s="417">
        <v>24.85</v>
      </c>
    </row>
    <row r="6694" spans="1:6" ht="30">
      <c r="A6694" s="414">
        <v>100754</v>
      </c>
      <c r="B6694" s="415" t="s">
        <v>8776</v>
      </c>
      <c r="C6694" s="416" t="s">
        <v>98</v>
      </c>
      <c r="D6694" s="417">
        <v>11.380000000000003</v>
      </c>
      <c r="E6694" s="417">
        <v>22.33</v>
      </c>
      <c r="F6694" s="417">
        <v>33.71</v>
      </c>
    </row>
    <row r="6695" spans="1:6">
      <c r="A6695" s="409"/>
      <c r="B6695" s="413" t="s">
        <v>11721</v>
      </c>
      <c r="C6695" s="411"/>
      <c r="D6695" s="418"/>
      <c r="E6695" s="418"/>
      <c r="F6695" s="418"/>
    </row>
    <row r="6696" spans="1:6" ht="45">
      <c r="A6696" s="414">
        <v>100723</v>
      </c>
      <c r="B6696" s="415" t="s">
        <v>13402</v>
      </c>
      <c r="C6696" s="416" t="s">
        <v>98</v>
      </c>
      <c r="D6696" s="417">
        <v>9.83</v>
      </c>
      <c r="E6696" s="417">
        <v>1.55</v>
      </c>
      <c r="F6696" s="417">
        <v>11.38</v>
      </c>
    </row>
    <row r="6697" spans="1:6" ht="45">
      <c r="A6697" s="414">
        <v>100724</v>
      </c>
      <c r="B6697" s="415" t="s">
        <v>8777</v>
      </c>
      <c r="C6697" s="416" t="s">
        <v>98</v>
      </c>
      <c r="D6697" s="417">
        <v>9.3000000000000007</v>
      </c>
      <c r="E6697" s="417">
        <v>5.26</v>
      </c>
      <c r="F6697" s="417">
        <v>14.56</v>
      </c>
    </row>
    <row r="6698" spans="1:6" ht="45">
      <c r="A6698" s="414">
        <v>100725</v>
      </c>
      <c r="B6698" s="415" t="s">
        <v>13403</v>
      </c>
      <c r="C6698" s="416" t="s">
        <v>98</v>
      </c>
      <c r="D6698" s="417">
        <v>14.3</v>
      </c>
      <c r="E6698" s="417">
        <v>12.91</v>
      </c>
      <c r="F6698" s="417">
        <v>27.21</v>
      </c>
    </row>
    <row r="6699" spans="1:6" ht="45">
      <c r="A6699" s="414">
        <v>100726</v>
      </c>
      <c r="B6699" s="415" t="s">
        <v>8778</v>
      </c>
      <c r="C6699" s="416" t="s">
        <v>98</v>
      </c>
      <c r="D6699" s="417">
        <v>13.59</v>
      </c>
      <c r="E6699" s="417">
        <v>16.649999999999999</v>
      </c>
      <c r="F6699" s="417">
        <v>30.24</v>
      </c>
    </row>
    <row r="6700" spans="1:6">
      <c r="A6700" s="409"/>
      <c r="B6700" s="413" t="s">
        <v>11722</v>
      </c>
      <c r="C6700" s="411"/>
      <c r="D6700" s="418"/>
      <c r="E6700" s="418"/>
      <c r="F6700" s="418"/>
    </row>
    <row r="6701" spans="1:6" ht="45">
      <c r="A6701" s="414">
        <v>100739</v>
      </c>
      <c r="B6701" s="415" t="s">
        <v>13408</v>
      </c>
      <c r="C6701" s="416" t="s">
        <v>98</v>
      </c>
      <c r="D6701" s="417">
        <v>8.92</v>
      </c>
      <c r="E6701" s="417">
        <v>1.55</v>
      </c>
      <c r="F6701" s="417">
        <v>10.47</v>
      </c>
    </row>
    <row r="6702" spans="1:6" ht="45">
      <c r="A6702" s="414">
        <v>100740</v>
      </c>
      <c r="B6702" s="415" t="s">
        <v>8779</v>
      </c>
      <c r="C6702" s="416" t="s">
        <v>98</v>
      </c>
      <c r="D6702" s="417">
        <v>6.8100000000000005</v>
      </c>
      <c r="E6702" s="417">
        <v>5.26</v>
      </c>
      <c r="F6702" s="417">
        <v>12.07</v>
      </c>
    </row>
    <row r="6703" spans="1:6" ht="45">
      <c r="A6703" s="414">
        <v>100741</v>
      </c>
      <c r="B6703" s="415" t="s">
        <v>13409</v>
      </c>
      <c r="C6703" s="416" t="s">
        <v>98</v>
      </c>
      <c r="D6703" s="417">
        <v>13.7</v>
      </c>
      <c r="E6703" s="417">
        <v>12.91</v>
      </c>
      <c r="F6703" s="417">
        <v>26.61</v>
      </c>
    </row>
    <row r="6704" spans="1:6" ht="45">
      <c r="A6704" s="414">
        <v>100742</v>
      </c>
      <c r="B6704" s="415" t="s">
        <v>8780</v>
      </c>
      <c r="C6704" s="416" t="s">
        <v>98</v>
      </c>
      <c r="D6704" s="417">
        <v>11.170000000000002</v>
      </c>
      <c r="E6704" s="417">
        <v>16.649999999999999</v>
      </c>
      <c r="F6704" s="417">
        <v>27.82</v>
      </c>
    </row>
    <row r="6705" spans="1:6" ht="45">
      <c r="A6705" s="414">
        <v>100757</v>
      </c>
      <c r="B6705" s="415" t="s">
        <v>13416</v>
      </c>
      <c r="C6705" s="416" t="s">
        <v>98</v>
      </c>
      <c r="D6705" s="417">
        <v>27.43</v>
      </c>
      <c r="E6705" s="417">
        <v>25.82</v>
      </c>
      <c r="F6705" s="417">
        <v>53.25</v>
      </c>
    </row>
    <row r="6706" spans="1:6" ht="45">
      <c r="A6706" s="414">
        <v>100758</v>
      </c>
      <c r="B6706" s="415" t="s">
        <v>8781</v>
      </c>
      <c r="C6706" s="416" t="s">
        <v>98</v>
      </c>
      <c r="D6706" s="417">
        <v>22.379999999999995</v>
      </c>
      <c r="E6706" s="417">
        <v>33.270000000000003</v>
      </c>
      <c r="F6706" s="417">
        <v>55.65</v>
      </c>
    </row>
    <row r="6707" spans="1:6">
      <c r="A6707" s="409"/>
      <c r="B6707" s="413" t="s">
        <v>11723</v>
      </c>
      <c r="C6707" s="411"/>
      <c r="D6707" s="418"/>
      <c r="E6707" s="418"/>
      <c r="F6707" s="418"/>
    </row>
    <row r="6708" spans="1:6" ht="45">
      <c r="A6708" s="414">
        <v>100743</v>
      </c>
      <c r="B6708" s="415" t="s">
        <v>13410</v>
      </c>
      <c r="C6708" s="416" t="s">
        <v>98</v>
      </c>
      <c r="D6708" s="417">
        <v>8.69</v>
      </c>
      <c r="E6708" s="417">
        <v>1.55</v>
      </c>
      <c r="F6708" s="417">
        <v>10.24</v>
      </c>
    </row>
    <row r="6709" spans="1:6" ht="45">
      <c r="A6709" s="414">
        <v>100744</v>
      </c>
      <c r="B6709" s="415" t="s">
        <v>8782</v>
      </c>
      <c r="C6709" s="416" t="s">
        <v>98</v>
      </c>
      <c r="D6709" s="417">
        <v>6.67</v>
      </c>
      <c r="E6709" s="417">
        <v>5.26</v>
      </c>
      <c r="F6709" s="417">
        <v>11.93</v>
      </c>
    </row>
    <row r="6710" spans="1:6" ht="45">
      <c r="A6710" s="414">
        <v>100745</v>
      </c>
      <c r="B6710" s="415" t="s">
        <v>13411</v>
      </c>
      <c r="C6710" s="416" t="s">
        <v>98</v>
      </c>
      <c r="D6710" s="417">
        <v>13.46</v>
      </c>
      <c r="E6710" s="417">
        <v>12.91</v>
      </c>
      <c r="F6710" s="417">
        <v>26.37</v>
      </c>
    </row>
    <row r="6711" spans="1:6" ht="45">
      <c r="A6711" s="414">
        <v>100746</v>
      </c>
      <c r="B6711" s="415" t="s">
        <v>8783</v>
      </c>
      <c r="C6711" s="416" t="s">
        <v>98</v>
      </c>
      <c r="D6711" s="417">
        <v>11.020000000000003</v>
      </c>
      <c r="E6711" s="417">
        <v>16.649999999999999</v>
      </c>
      <c r="F6711" s="417">
        <v>27.67</v>
      </c>
    </row>
    <row r="6712" spans="1:6" ht="45">
      <c r="A6712" s="414">
        <v>100759</v>
      </c>
      <c r="B6712" s="415" t="s">
        <v>13417</v>
      </c>
      <c r="C6712" s="416" t="s">
        <v>98</v>
      </c>
      <c r="D6712" s="417">
        <v>26.939999999999998</v>
      </c>
      <c r="E6712" s="417">
        <v>25.82</v>
      </c>
      <c r="F6712" s="417">
        <v>52.76</v>
      </c>
    </row>
    <row r="6713" spans="1:6" ht="45">
      <c r="A6713" s="414">
        <v>100760</v>
      </c>
      <c r="B6713" s="415" t="s">
        <v>8784</v>
      </c>
      <c r="C6713" s="416" t="s">
        <v>98</v>
      </c>
      <c r="D6713" s="417">
        <v>22.08</v>
      </c>
      <c r="E6713" s="417">
        <v>33.270000000000003</v>
      </c>
      <c r="F6713" s="417">
        <v>55.35</v>
      </c>
    </row>
    <row r="6714" spans="1:6">
      <c r="A6714" s="409"/>
      <c r="B6714" s="413" t="s">
        <v>11724</v>
      </c>
      <c r="C6714" s="411"/>
      <c r="D6714" s="418"/>
      <c r="E6714" s="418"/>
      <c r="F6714" s="418"/>
    </row>
    <row r="6715" spans="1:6" ht="45">
      <c r="A6715" s="414">
        <v>100747</v>
      </c>
      <c r="B6715" s="415" t="s">
        <v>13412</v>
      </c>
      <c r="C6715" s="416" t="s">
        <v>98</v>
      </c>
      <c r="D6715" s="417">
        <v>8.7899999999999991</v>
      </c>
      <c r="E6715" s="417">
        <v>1.55</v>
      </c>
      <c r="F6715" s="417">
        <v>10.34</v>
      </c>
    </row>
    <row r="6716" spans="1:6" ht="45">
      <c r="A6716" s="414">
        <v>100748</v>
      </c>
      <c r="B6716" s="415" t="s">
        <v>8785</v>
      </c>
      <c r="C6716" s="416" t="s">
        <v>98</v>
      </c>
      <c r="D6716" s="417">
        <v>6.73</v>
      </c>
      <c r="E6716" s="417">
        <v>5.26</v>
      </c>
      <c r="F6716" s="417">
        <v>11.99</v>
      </c>
    </row>
    <row r="6717" spans="1:6" ht="45">
      <c r="A6717" s="414">
        <v>100749</v>
      </c>
      <c r="B6717" s="415" t="s">
        <v>13413</v>
      </c>
      <c r="C6717" s="416" t="s">
        <v>98</v>
      </c>
      <c r="D6717" s="417">
        <v>13.559999999999999</v>
      </c>
      <c r="E6717" s="417">
        <v>12.91</v>
      </c>
      <c r="F6717" s="417">
        <v>26.47</v>
      </c>
    </row>
    <row r="6718" spans="1:6" ht="45">
      <c r="A6718" s="414">
        <v>100750</v>
      </c>
      <c r="B6718" s="415" t="s">
        <v>8786</v>
      </c>
      <c r="C6718" s="416" t="s">
        <v>98</v>
      </c>
      <c r="D6718" s="417">
        <v>11.080000000000002</v>
      </c>
      <c r="E6718" s="417">
        <v>16.649999999999999</v>
      </c>
      <c r="F6718" s="417">
        <v>27.73</v>
      </c>
    </row>
    <row r="6719" spans="1:6" ht="45">
      <c r="A6719" s="414">
        <v>100761</v>
      </c>
      <c r="B6719" s="415" t="s">
        <v>13418</v>
      </c>
      <c r="C6719" s="416" t="s">
        <v>98</v>
      </c>
      <c r="D6719" s="417">
        <v>27.14</v>
      </c>
      <c r="E6719" s="417">
        <v>25.82</v>
      </c>
      <c r="F6719" s="417">
        <v>52.96</v>
      </c>
    </row>
    <row r="6720" spans="1:6" ht="45">
      <c r="A6720" s="414">
        <v>100762</v>
      </c>
      <c r="B6720" s="415" t="s">
        <v>8787</v>
      </c>
      <c r="C6720" s="416" t="s">
        <v>98</v>
      </c>
      <c r="D6720" s="417">
        <v>22.209999999999994</v>
      </c>
      <c r="E6720" s="417">
        <v>33.270000000000003</v>
      </c>
      <c r="F6720" s="417">
        <v>55.48</v>
      </c>
    </row>
    <row r="6721" spans="1:6">
      <c r="A6721" s="409"/>
      <c r="B6721" s="413" t="s">
        <v>11725</v>
      </c>
      <c r="C6721" s="411"/>
      <c r="D6721" s="418"/>
      <c r="E6721" s="418"/>
      <c r="F6721" s="418"/>
    </row>
    <row r="6722" spans="1:6" ht="30">
      <c r="A6722" s="414">
        <v>100727</v>
      </c>
      <c r="B6722" s="415" t="s">
        <v>13404</v>
      </c>
      <c r="C6722" s="416" t="s">
        <v>98</v>
      </c>
      <c r="D6722" s="417">
        <v>23.83</v>
      </c>
      <c r="E6722" s="417">
        <v>1.55</v>
      </c>
      <c r="F6722" s="417">
        <v>25.38</v>
      </c>
    </row>
    <row r="6723" spans="1:6" ht="30">
      <c r="A6723" s="414">
        <v>100728</v>
      </c>
      <c r="B6723" s="415" t="s">
        <v>8788</v>
      </c>
      <c r="C6723" s="416" t="s">
        <v>98</v>
      </c>
      <c r="D6723" s="417">
        <v>18.62</v>
      </c>
      <c r="E6723" s="417">
        <v>5.25</v>
      </c>
      <c r="F6723" s="417">
        <v>23.87</v>
      </c>
    </row>
    <row r="6724" spans="1:6" ht="30">
      <c r="A6724" s="414">
        <v>100729</v>
      </c>
      <c r="B6724" s="415" t="s">
        <v>13405</v>
      </c>
      <c r="C6724" s="416" t="s">
        <v>98</v>
      </c>
      <c r="D6724" s="417">
        <v>17.77</v>
      </c>
      <c r="E6724" s="417">
        <v>1.55</v>
      </c>
      <c r="F6724" s="417">
        <v>19.32</v>
      </c>
    </row>
    <row r="6725" spans="1:6" ht="30">
      <c r="A6725" s="414">
        <v>100730</v>
      </c>
      <c r="B6725" s="415" t="s">
        <v>8789</v>
      </c>
      <c r="C6725" s="416" t="s">
        <v>98</v>
      </c>
      <c r="D6725" s="417">
        <v>18.260000000000002</v>
      </c>
      <c r="E6725" s="417">
        <v>5.25</v>
      </c>
      <c r="F6725" s="417">
        <v>23.51</v>
      </c>
    </row>
    <row r="6726" spans="1:6" ht="30">
      <c r="A6726" s="414">
        <v>100751</v>
      </c>
      <c r="B6726" s="415" t="s">
        <v>13414</v>
      </c>
      <c r="C6726" s="416" t="s">
        <v>98</v>
      </c>
      <c r="D6726" s="417">
        <v>35.53</v>
      </c>
      <c r="E6726" s="417">
        <v>3.1</v>
      </c>
      <c r="F6726" s="417">
        <v>38.630000000000003</v>
      </c>
    </row>
    <row r="6727" spans="1:6" ht="30">
      <c r="A6727" s="414">
        <v>100752</v>
      </c>
      <c r="B6727" s="415" t="s">
        <v>8790</v>
      </c>
      <c r="C6727" s="416" t="s">
        <v>98</v>
      </c>
      <c r="D6727" s="417">
        <v>36.5</v>
      </c>
      <c r="E6727" s="417">
        <v>10.53</v>
      </c>
      <c r="F6727" s="417">
        <v>47.03</v>
      </c>
    </row>
    <row r="6728" spans="1:6">
      <c r="A6728" s="409"/>
      <c r="B6728" s="413" t="s">
        <v>11726</v>
      </c>
      <c r="C6728" s="411"/>
      <c r="D6728" s="418"/>
      <c r="E6728" s="418"/>
      <c r="F6728" s="418"/>
    </row>
    <row r="6729" spans="1:6" ht="15.75">
      <c r="A6729" s="409"/>
      <c r="B6729" s="410" t="s">
        <v>11727</v>
      </c>
      <c r="C6729" s="411"/>
      <c r="D6729" s="418"/>
      <c r="E6729" s="418"/>
      <c r="F6729" s="418"/>
    </row>
    <row r="6730" spans="1:6">
      <c r="A6730" s="409"/>
      <c r="B6730" s="413" t="s">
        <v>11728</v>
      </c>
      <c r="C6730" s="411"/>
      <c r="D6730" s="418"/>
      <c r="E6730" s="418"/>
      <c r="F6730" s="418"/>
    </row>
    <row r="6731" spans="1:6">
      <c r="A6731" s="414">
        <v>102193</v>
      </c>
      <c r="B6731" s="415" t="s">
        <v>8791</v>
      </c>
      <c r="C6731" s="416" t="s">
        <v>98</v>
      </c>
      <c r="D6731" s="417">
        <v>1.1399999999999999</v>
      </c>
      <c r="E6731" s="417">
        <v>1.34</v>
      </c>
      <c r="F6731" s="417">
        <v>2.48</v>
      </c>
    </row>
    <row r="6732" spans="1:6">
      <c r="A6732" s="414">
        <v>102194</v>
      </c>
      <c r="B6732" s="415" t="s">
        <v>8792</v>
      </c>
      <c r="C6732" s="416" t="s">
        <v>98</v>
      </c>
      <c r="D6732" s="417">
        <v>3.1999999999999993</v>
      </c>
      <c r="E6732" s="417">
        <v>6.42</v>
      </c>
      <c r="F6732" s="417">
        <v>9.6199999999999992</v>
      </c>
    </row>
    <row r="6733" spans="1:6">
      <c r="A6733" s="414">
        <v>100718</v>
      </c>
      <c r="B6733" s="415" t="s">
        <v>8723</v>
      </c>
      <c r="C6733" s="416" t="s">
        <v>5421</v>
      </c>
      <c r="D6733" s="417">
        <v>0.51</v>
      </c>
      <c r="E6733" s="417">
        <v>1.04</v>
      </c>
      <c r="F6733" s="417">
        <v>1.55</v>
      </c>
    </row>
    <row r="6734" spans="1:6">
      <c r="A6734" s="409"/>
      <c r="B6734" s="413" t="s">
        <v>11729</v>
      </c>
      <c r="C6734" s="411"/>
      <c r="D6734" s="418"/>
      <c r="E6734" s="418"/>
      <c r="F6734" s="418"/>
    </row>
    <row r="6735" spans="1:6" ht="30">
      <c r="A6735" s="414">
        <v>102200</v>
      </c>
      <c r="B6735" s="415" t="s">
        <v>8793</v>
      </c>
      <c r="C6735" s="416" t="s">
        <v>98</v>
      </c>
      <c r="D6735" s="417">
        <v>17.350000000000001</v>
      </c>
      <c r="E6735" s="417">
        <v>9.01</v>
      </c>
      <c r="F6735" s="417">
        <v>26.36</v>
      </c>
    </row>
    <row r="6736" spans="1:6" ht="30">
      <c r="A6736" s="414">
        <v>102201</v>
      </c>
      <c r="B6736" s="415" t="s">
        <v>11107</v>
      </c>
      <c r="C6736" s="416" t="s">
        <v>98</v>
      </c>
      <c r="D6736" s="417">
        <v>12.42</v>
      </c>
      <c r="E6736" s="417">
        <v>11.08</v>
      </c>
      <c r="F6736" s="417">
        <v>23.5</v>
      </c>
    </row>
    <row r="6737" spans="1:6" ht="30">
      <c r="A6737" s="414">
        <v>102202</v>
      </c>
      <c r="B6737" s="415" t="s">
        <v>8794</v>
      </c>
      <c r="C6737" s="416" t="s">
        <v>98</v>
      </c>
      <c r="D6737" s="417">
        <v>58.540000000000006</v>
      </c>
      <c r="E6737" s="417">
        <v>9</v>
      </c>
      <c r="F6737" s="417">
        <v>67.540000000000006</v>
      </c>
    </row>
    <row r="6738" spans="1:6">
      <c r="A6738" s="409"/>
      <c r="B6738" s="413" t="s">
        <v>11730</v>
      </c>
      <c r="C6738" s="411"/>
      <c r="D6738" s="418"/>
      <c r="E6738" s="418"/>
      <c r="F6738" s="418"/>
    </row>
    <row r="6739" spans="1:6">
      <c r="A6739" s="414">
        <v>102197</v>
      </c>
      <c r="B6739" s="415" t="s">
        <v>8795</v>
      </c>
      <c r="C6739" s="416" t="s">
        <v>98</v>
      </c>
      <c r="D6739" s="417">
        <v>27.749999999999996</v>
      </c>
      <c r="E6739" s="417">
        <v>6.87</v>
      </c>
      <c r="F6739" s="417">
        <v>34.619999999999997</v>
      </c>
    </row>
    <row r="6740" spans="1:6">
      <c r="A6740" s="409"/>
      <c r="B6740" s="413" t="s">
        <v>11731</v>
      </c>
      <c r="C6740" s="411"/>
      <c r="D6740" s="418"/>
      <c r="E6740" s="418"/>
      <c r="F6740" s="418"/>
    </row>
    <row r="6741" spans="1:6" ht="30">
      <c r="A6741" s="414">
        <v>102203</v>
      </c>
      <c r="B6741" s="415" t="s">
        <v>8796</v>
      </c>
      <c r="C6741" s="416" t="s">
        <v>98</v>
      </c>
      <c r="D6741" s="417">
        <v>5.3199999999999994</v>
      </c>
      <c r="E6741" s="417">
        <v>5.8</v>
      </c>
      <c r="F6741" s="417">
        <v>11.12</v>
      </c>
    </row>
    <row r="6742" spans="1:6">
      <c r="A6742" s="414">
        <v>102204</v>
      </c>
      <c r="B6742" s="415" t="s">
        <v>8797</v>
      </c>
      <c r="C6742" s="416" t="s">
        <v>98</v>
      </c>
      <c r="D6742" s="417">
        <v>5.62</v>
      </c>
      <c r="E6742" s="417">
        <v>5.8</v>
      </c>
      <c r="F6742" s="417">
        <v>11.42</v>
      </c>
    </row>
    <row r="6743" spans="1:6" ht="30">
      <c r="A6743" s="414">
        <v>102213</v>
      </c>
      <c r="B6743" s="415" t="s">
        <v>8798</v>
      </c>
      <c r="C6743" s="416" t="s">
        <v>98</v>
      </c>
      <c r="D6743" s="417">
        <v>10.69</v>
      </c>
      <c r="E6743" s="417">
        <v>11.58</v>
      </c>
      <c r="F6743" s="417">
        <v>22.27</v>
      </c>
    </row>
    <row r="6744" spans="1:6">
      <c r="A6744" s="414">
        <v>102214</v>
      </c>
      <c r="B6744" s="415" t="s">
        <v>8799</v>
      </c>
      <c r="C6744" s="416" t="s">
        <v>98</v>
      </c>
      <c r="D6744" s="417">
        <v>11.28</v>
      </c>
      <c r="E6744" s="417">
        <v>11.58</v>
      </c>
      <c r="F6744" s="417">
        <v>22.86</v>
      </c>
    </row>
    <row r="6745" spans="1:6" ht="30">
      <c r="A6745" s="414">
        <v>102223</v>
      </c>
      <c r="B6745" s="415" t="s">
        <v>8800</v>
      </c>
      <c r="C6745" s="416" t="s">
        <v>98</v>
      </c>
      <c r="D6745" s="417">
        <v>16.05</v>
      </c>
      <c r="E6745" s="417">
        <v>17.37</v>
      </c>
      <c r="F6745" s="417">
        <v>33.42</v>
      </c>
    </row>
    <row r="6746" spans="1:6">
      <c r="A6746" s="414">
        <v>102224</v>
      </c>
      <c r="B6746" s="415" t="s">
        <v>8801</v>
      </c>
      <c r="C6746" s="416" t="s">
        <v>98</v>
      </c>
      <c r="D6746" s="417">
        <v>16.929999999999996</v>
      </c>
      <c r="E6746" s="417">
        <v>17.37</v>
      </c>
      <c r="F6746" s="417">
        <v>34.299999999999997</v>
      </c>
    </row>
    <row r="6747" spans="1:6" ht="30">
      <c r="A6747" s="414">
        <v>102205</v>
      </c>
      <c r="B6747" s="415" t="s">
        <v>8802</v>
      </c>
      <c r="C6747" s="416" t="s">
        <v>98</v>
      </c>
      <c r="D6747" s="417">
        <v>4.6900000000000004</v>
      </c>
      <c r="E6747" s="417">
        <v>5.8</v>
      </c>
      <c r="F6747" s="417">
        <v>10.49</v>
      </c>
    </row>
    <row r="6748" spans="1:6" ht="30">
      <c r="A6748" s="414">
        <v>102215</v>
      </c>
      <c r="B6748" s="415" t="s">
        <v>8803</v>
      </c>
      <c r="C6748" s="416" t="s">
        <v>98</v>
      </c>
      <c r="D6748" s="417">
        <v>9.42</v>
      </c>
      <c r="E6748" s="417">
        <v>11.58</v>
      </c>
      <c r="F6748" s="417">
        <v>21</v>
      </c>
    </row>
    <row r="6749" spans="1:6" ht="30">
      <c r="A6749" s="414">
        <v>102225</v>
      </c>
      <c r="B6749" s="415" t="s">
        <v>8804</v>
      </c>
      <c r="C6749" s="416" t="s">
        <v>98</v>
      </c>
      <c r="D6749" s="417">
        <v>14.129999999999999</v>
      </c>
      <c r="E6749" s="417">
        <v>17.37</v>
      </c>
      <c r="F6749" s="417">
        <v>31.5</v>
      </c>
    </row>
    <row r="6750" spans="1:6">
      <c r="A6750" s="409"/>
      <c r="B6750" s="413" t="s">
        <v>11732</v>
      </c>
      <c r="C6750" s="411"/>
      <c r="D6750" s="418"/>
      <c r="E6750" s="418"/>
      <c r="F6750" s="418"/>
    </row>
    <row r="6751" spans="1:6" ht="30">
      <c r="A6751" s="414">
        <v>102207</v>
      </c>
      <c r="B6751" s="415" t="s">
        <v>8805</v>
      </c>
      <c r="C6751" s="416" t="s">
        <v>98</v>
      </c>
      <c r="D6751" s="417">
        <v>4.5799999999999992</v>
      </c>
      <c r="E6751" s="417">
        <v>4.6900000000000004</v>
      </c>
      <c r="F6751" s="417">
        <v>9.27</v>
      </c>
    </row>
    <row r="6752" spans="1:6" ht="30">
      <c r="A6752" s="414">
        <v>102217</v>
      </c>
      <c r="B6752" s="415" t="s">
        <v>8806</v>
      </c>
      <c r="C6752" s="416" t="s">
        <v>98</v>
      </c>
      <c r="D6752" s="417">
        <v>9.2000000000000011</v>
      </c>
      <c r="E6752" s="417">
        <v>9.35</v>
      </c>
      <c r="F6752" s="417">
        <v>18.55</v>
      </c>
    </row>
    <row r="6753" spans="1:6" ht="30">
      <c r="A6753" s="414">
        <v>102227</v>
      </c>
      <c r="B6753" s="415" t="s">
        <v>8807</v>
      </c>
      <c r="C6753" s="416" t="s">
        <v>98</v>
      </c>
      <c r="D6753" s="417">
        <v>13.819999999999999</v>
      </c>
      <c r="E6753" s="417">
        <v>14.01</v>
      </c>
      <c r="F6753" s="417">
        <v>27.83</v>
      </c>
    </row>
    <row r="6754" spans="1:6">
      <c r="A6754" s="409"/>
      <c r="B6754" s="413" t="s">
        <v>11733</v>
      </c>
      <c r="C6754" s="411"/>
      <c r="D6754" s="418"/>
      <c r="E6754" s="418"/>
      <c r="F6754" s="418"/>
    </row>
    <row r="6755" spans="1:6" ht="30">
      <c r="A6755" s="414">
        <v>102208</v>
      </c>
      <c r="B6755" s="415" t="s">
        <v>8808</v>
      </c>
      <c r="C6755" s="416" t="s">
        <v>98</v>
      </c>
      <c r="D6755" s="417">
        <v>4.21</v>
      </c>
      <c r="E6755" s="417">
        <v>4.6900000000000004</v>
      </c>
      <c r="F6755" s="417">
        <v>8.9</v>
      </c>
    </row>
    <row r="6756" spans="1:6" ht="30">
      <c r="A6756" s="414">
        <v>102218</v>
      </c>
      <c r="B6756" s="415" t="s">
        <v>8809</v>
      </c>
      <c r="C6756" s="416" t="s">
        <v>98</v>
      </c>
      <c r="D6756" s="417">
        <v>8.44</v>
      </c>
      <c r="E6756" s="417">
        <v>9.35</v>
      </c>
      <c r="F6756" s="417">
        <v>17.79</v>
      </c>
    </row>
    <row r="6757" spans="1:6" ht="30">
      <c r="A6757" s="414">
        <v>102228</v>
      </c>
      <c r="B6757" s="415" t="s">
        <v>8810</v>
      </c>
      <c r="C6757" s="416" t="s">
        <v>98</v>
      </c>
      <c r="D6757" s="417">
        <v>12.700000000000001</v>
      </c>
      <c r="E6757" s="417">
        <v>14.01</v>
      </c>
      <c r="F6757" s="417">
        <v>26.71</v>
      </c>
    </row>
    <row r="6758" spans="1:6" ht="30">
      <c r="A6758" s="414">
        <v>102209</v>
      </c>
      <c r="B6758" s="415" t="s">
        <v>8811</v>
      </c>
      <c r="C6758" s="416" t="s">
        <v>98</v>
      </c>
      <c r="D6758" s="417">
        <v>4.45</v>
      </c>
      <c r="E6758" s="417">
        <v>4.6900000000000004</v>
      </c>
      <c r="F6758" s="417">
        <v>9.14</v>
      </c>
    </row>
    <row r="6759" spans="1:6" ht="30">
      <c r="A6759" s="414">
        <v>102219</v>
      </c>
      <c r="B6759" s="415" t="s">
        <v>8812</v>
      </c>
      <c r="C6759" s="416" t="s">
        <v>98</v>
      </c>
      <c r="D6759" s="417">
        <v>8.9300000000000015</v>
      </c>
      <c r="E6759" s="417">
        <v>9.35</v>
      </c>
      <c r="F6759" s="417">
        <v>18.28</v>
      </c>
    </row>
    <row r="6760" spans="1:6" ht="30">
      <c r="A6760" s="414">
        <v>102229</v>
      </c>
      <c r="B6760" s="415" t="s">
        <v>8813</v>
      </c>
      <c r="C6760" s="416" t="s">
        <v>98</v>
      </c>
      <c r="D6760" s="417">
        <v>13.42</v>
      </c>
      <c r="E6760" s="417">
        <v>14.01</v>
      </c>
      <c r="F6760" s="417">
        <v>27.43</v>
      </c>
    </row>
    <row r="6761" spans="1:6" ht="30">
      <c r="A6761" s="414">
        <v>102210</v>
      </c>
      <c r="B6761" s="415" t="s">
        <v>8814</v>
      </c>
      <c r="C6761" s="416" t="s">
        <v>98</v>
      </c>
      <c r="D6761" s="417">
        <v>4.0799999999999992</v>
      </c>
      <c r="E6761" s="417">
        <v>4.6900000000000004</v>
      </c>
      <c r="F6761" s="417">
        <v>8.77</v>
      </c>
    </row>
    <row r="6762" spans="1:6" ht="30">
      <c r="A6762" s="414">
        <v>102220</v>
      </c>
      <c r="B6762" s="415" t="s">
        <v>8815</v>
      </c>
      <c r="C6762" s="416" t="s">
        <v>98</v>
      </c>
      <c r="D6762" s="417">
        <v>8.2000000000000011</v>
      </c>
      <c r="E6762" s="417">
        <v>9.35</v>
      </c>
      <c r="F6762" s="417">
        <v>17.55</v>
      </c>
    </row>
    <row r="6763" spans="1:6" ht="30">
      <c r="A6763" s="414">
        <v>102230</v>
      </c>
      <c r="B6763" s="415" t="s">
        <v>8816</v>
      </c>
      <c r="C6763" s="416" t="s">
        <v>98</v>
      </c>
      <c r="D6763" s="417">
        <v>12.33</v>
      </c>
      <c r="E6763" s="417">
        <v>14.01</v>
      </c>
      <c r="F6763" s="417">
        <v>26.34</v>
      </c>
    </row>
    <row r="6764" spans="1:6">
      <c r="A6764" s="409"/>
      <c r="B6764" s="413" t="s">
        <v>11734</v>
      </c>
      <c r="C6764" s="411"/>
      <c r="D6764" s="418"/>
      <c r="E6764" s="418"/>
      <c r="F6764" s="418"/>
    </row>
    <row r="6765" spans="1:6">
      <c r="A6765" s="414">
        <v>102233</v>
      </c>
      <c r="B6765" s="415" t="s">
        <v>8817</v>
      </c>
      <c r="C6765" s="416" t="s">
        <v>98</v>
      </c>
      <c r="D6765" s="417">
        <v>7.97</v>
      </c>
      <c r="E6765" s="417">
        <v>5.55</v>
      </c>
      <c r="F6765" s="417">
        <v>13.52</v>
      </c>
    </row>
    <row r="6766" spans="1:6">
      <c r="A6766" s="414">
        <v>102234</v>
      </c>
      <c r="B6766" s="415" t="s">
        <v>8818</v>
      </c>
      <c r="C6766" s="416" t="s">
        <v>98</v>
      </c>
      <c r="D6766" s="417">
        <v>15.930000000000001</v>
      </c>
      <c r="E6766" s="417">
        <v>11.1</v>
      </c>
      <c r="F6766" s="417">
        <v>27.03</v>
      </c>
    </row>
    <row r="6767" spans="1:6" ht="15.75">
      <c r="A6767" s="409"/>
      <c r="B6767" s="410" t="s">
        <v>8819</v>
      </c>
      <c r="C6767" s="411"/>
      <c r="D6767" s="418"/>
      <c r="E6767" s="418"/>
      <c r="F6767" s="418"/>
    </row>
    <row r="6768" spans="1:6">
      <c r="A6768" s="409"/>
      <c r="B6768" s="429" t="s">
        <v>8820</v>
      </c>
      <c r="C6768" s="411"/>
      <c r="D6768" s="418"/>
      <c r="E6768" s="418"/>
      <c r="F6768" s="418"/>
    </row>
    <row r="6769" spans="1:6" ht="30">
      <c r="A6769" s="414">
        <v>101188</v>
      </c>
      <c r="B6769" s="415" t="s">
        <v>8821</v>
      </c>
      <c r="C6769" s="416" t="s">
        <v>5421</v>
      </c>
      <c r="D6769" s="417">
        <v>3.1900000000000004</v>
      </c>
      <c r="E6769" s="417">
        <v>3.92</v>
      </c>
      <c r="F6769" s="417">
        <v>7.11</v>
      </c>
    </row>
    <row r="6770" spans="1:6">
      <c r="A6770" s="409"/>
      <c r="B6770" s="413" t="s">
        <v>8822</v>
      </c>
      <c r="C6770" s="411"/>
      <c r="D6770" s="418"/>
      <c r="E6770" s="418"/>
      <c r="F6770" s="418"/>
    </row>
    <row r="6771" spans="1:6">
      <c r="A6771" s="409"/>
      <c r="B6771" s="413" t="s">
        <v>8823</v>
      </c>
      <c r="C6771" s="411"/>
      <c r="D6771" s="418"/>
      <c r="E6771" s="418"/>
      <c r="F6771" s="418"/>
    </row>
    <row r="6772" spans="1:6" ht="45">
      <c r="A6772" s="414">
        <v>101189</v>
      </c>
      <c r="B6772" s="415" t="s">
        <v>8824</v>
      </c>
      <c r="C6772" s="416" t="s">
        <v>5421</v>
      </c>
      <c r="D6772" s="417">
        <v>47.3</v>
      </c>
      <c r="E6772" s="417">
        <v>22.83</v>
      </c>
      <c r="F6772" s="417">
        <v>70.13</v>
      </c>
    </row>
    <row r="6773" spans="1:6" ht="45">
      <c r="A6773" s="414">
        <v>101190</v>
      </c>
      <c r="B6773" s="415" t="s">
        <v>8825</v>
      </c>
      <c r="C6773" s="416" t="s">
        <v>5421</v>
      </c>
      <c r="D6773" s="417">
        <v>46.489999999999995</v>
      </c>
      <c r="E6773" s="417">
        <v>22.83</v>
      </c>
      <c r="F6773" s="417">
        <v>69.319999999999993</v>
      </c>
    </row>
    <row r="6774" spans="1:6" ht="30">
      <c r="A6774" s="414">
        <v>101191</v>
      </c>
      <c r="B6774" s="415" t="s">
        <v>8826</v>
      </c>
      <c r="C6774" s="416" t="s">
        <v>5421</v>
      </c>
      <c r="D6774" s="417">
        <v>46.89</v>
      </c>
      <c r="E6774" s="417">
        <v>22.83</v>
      </c>
      <c r="F6774" s="417">
        <v>69.72</v>
      </c>
    </row>
    <row r="6775" spans="1:6" ht="45">
      <c r="A6775" s="414">
        <v>101192</v>
      </c>
      <c r="B6775" s="415" t="s">
        <v>8827</v>
      </c>
      <c r="C6775" s="416" t="s">
        <v>5421</v>
      </c>
      <c r="D6775" s="417">
        <v>48.760000000000005</v>
      </c>
      <c r="E6775" s="417">
        <v>22.83</v>
      </c>
      <c r="F6775" s="417">
        <v>71.59</v>
      </c>
    </row>
    <row r="6776" spans="1:6" ht="45">
      <c r="A6776" s="414">
        <v>101193</v>
      </c>
      <c r="B6776" s="415" t="s">
        <v>8828</v>
      </c>
      <c r="C6776" s="416" t="s">
        <v>5421</v>
      </c>
      <c r="D6776" s="417">
        <v>41.180000000000007</v>
      </c>
      <c r="E6776" s="417">
        <v>22.83</v>
      </c>
      <c r="F6776" s="417">
        <v>64.010000000000005</v>
      </c>
    </row>
    <row r="6777" spans="1:6" ht="30">
      <c r="A6777" s="414">
        <v>101194</v>
      </c>
      <c r="B6777" s="415" t="s">
        <v>8829</v>
      </c>
      <c r="C6777" s="416" t="s">
        <v>5421</v>
      </c>
      <c r="D6777" s="417">
        <v>41.58</v>
      </c>
      <c r="E6777" s="417">
        <v>22.83</v>
      </c>
      <c r="F6777" s="417">
        <v>64.41</v>
      </c>
    </row>
    <row r="6778" spans="1:6" ht="45">
      <c r="A6778" s="414">
        <v>101197</v>
      </c>
      <c r="B6778" s="415" t="s">
        <v>8830</v>
      </c>
      <c r="C6778" s="416" t="s">
        <v>5421</v>
      </c>
      <c r="D6778" s="417">
        <v>87.190000000000012</v>
      </c>
      <c r="E6778" s="417">
        <v>41.92</v>
      </c>
      <c r="F6778" s="417">
        <v>129.11000000000001</v>
      </c>
    </row>
    <row r="6779" spans="1:6" ht="45">
      <c r="A6779" s="414">
        <v>101198</v>
      </c>
      <c r="B6779" s="415" t="s">
        <v>8831</v>
      </c>
      <c r="C6779" s="416" t="s">
        <v>5421</v>
      </c>
      <c r="D6779" s="417">
        <v>61.9</v>
      </c>
      <c r="E6779" s="417">
        <v>36.479999999999997</v>
      </c>
      <c r="F6779" s="417">
        <v>98.38</v>
      </c>
    </row>
    <row r="6780" spans="1:6" ht="45">
      <c r="A6780" s="414">
        <v>101199</v>
      </c>
      <c r="B6780" s="415" t="s">
        <v>8832</v>
      </c>
      <c r="C6780" s="416" t="s">
        <v>5421</v>
      </c>
      <c r="D6780" s="417">
        <v>62.910000000000004</v>
      </c>
      <c r="E6780" s="417">
        <v>36.479999999999997</v>
      </c>
      <c r="F6780" s="417">
        <v>99.39</v>
      </c>
    </row>
    <row r="6781" spans="1:6" ht="45">
      <c r="A6781" s="414">
        <v>101200</v>
      </c>
      <c r="B6781" s="415" t="s">
        <v>8833</v>
      </c>
      <c r="C6781" s="416" t="s">
        <v>5421</v>
      </c>
      <c r="D6781" s="417">
        <v>48.02</v>
      </c>
      <c r="E6781" s="417">
        <v>21.32</v>
      </c>
      <c r="F6781" s="417">
        <v>69.34</v>
      </c>
    </row>
    <row r="6782" spans="1:6" ht="45">
      <c r="A6782" s="414">
        <v>101201</v>
      </c>
      <c r="B6782" s="415" t="s">
        <v>8834</v>
      </c>
      <c r="C6782" s="416" t="s">
        <v>5421</v>
      </c>
      <c r="D6782" s="417">
        <v>56.870000000000005</v>
      </c>
      <c r="E6782" s="417">
        <v>27.69</v>
      </c>
      <c r="F6782" s="417">
        <v>84.56</v>
      </c>
    </row>
    <row r="6783" spans="1:6" ht="45">
      <c r="A6783" s="414">
        <v>101202</v>
      </c>
      <c r="B6783" s="415" t="s">
        <v>8835</v>
      </c>
      <c r="C6783" s="416" t="s">
        <v>5421</v>
      </c>
      <c r="D6783" s="417">
        <v>24.79</v>
      </c>
      <c r="E6783" s="417">
        <v>22.92</v>
      </c>
      <c r="F6783" s="417">
        <v>47.71</v>
      </c>
    </row>
    <row r="6784" spans="1:6" ht="45">
      <c r="A6784" s="414">
        <v>101203</v>
      </c>
      <c r="B6784" s="415" t="s">
        <v>8836</v>
      </c>
      <c r="C6784" s="416" t="s">
        <v>5421</v>
      </c>
      <c r="D6784" s="417">
        <v>23.78</v>
      </c>
      <c r="E6784" s="417">
        <v>22.92</v>
      </c>
      <c r="F6784" s="417">
        <v>46.7</v>
      </c>
    </row>
    <row r="6785" spans="1:6" ht="45">
      <c r="A6785" s="414">
        <v>101204</v>
      </c>
      <c r="B6785" s="415" t="s">
        <v>8837</v>
      </c>
      <c r="C6785" s="416" t="s">
        <v>5421</v>
      </c>
      <c r="D6785" s="417">
        <v>24.18</v>
      </c>
      <c r="E6785" s="417">
        <v>22.92</v>
      </c>
      <c r="F6785" s="417">
        <v>47.1</v>
      </c>
    </row>
    <row r="6786" spans="1:6" ht="30">
      <c r="A6786" s="414">
        <v>101205</v>
      </c>
      <c r="B6786" s="415" t="s">
        <v>8838</v>
      </c>
      <c r="C6786" s="416" t="s">
        <v>5421</v>
      </c>
      <c r="D6786" s="417">
        <v>24.79</v>
      </c>
      <c r="E6786" s="417">
        <v>22.92</v>
      </c>
      <c r="F6786" s="417">
        <v>47.71</v>
      </c>
    </row>
    <row r="6787" spans="1:6" ht="30">
      <c r="A6787" s="414">
        <v>98522</v>
      </c>
      <c r="B6787" s="415" t="s">
        <v>8839</v>
      </c>
      <c r="C6787" s="416" t="s">
        <v>5421</v>
      </c>
      <c r="D6787" s="417">
        <v>124.92</v>
      </c>
      <c r="E6787" s="417">
        <v>48.86</v>
      </c>
      <c r="F6787" s="417">
        <v>173.78</v>
      </c>
    </row>
    <row r="6788" spans="1:6">
      <c r="A6788" s="409"/>
      <c r="B6788" s="413" t="s">
        <v>8840</v>
      </c>
      <c r="C6788" s="411"/>
      <c r="D6788" s="418"/>
      <c r="E6788" s="418"/>
      <c r="F6788" s="418"/>
    </row>
    <row r="6789" spans="1:6">
      <c r="A6789" s="409"/>
      <c r="B6789" s="413" t="s">
        <v>8841</v>
      </c>
      <c r="C6789" s="411"/>
      <c r="D6789" s="418"/>
      <c r="E6789" s="418"/>
      <c r="F6789" s="418"/>
    </row>
    <row r="6790" spans="1:6" ht="60">
      <c r="A6790" s="414">
        <v>102362</v>
      </c>
      <c r="B6790" s="415" t="s">
        <v>11205</v>
      </c>
      <c r="C6790" s="416" t="s">
        <v>98</v>
      </c>
      <c r="D6790" s="417">
        <v>139.87</v>
      </c>
      <c r="E6790" s="417">
        <v>41.55</v>
      </c>
      <c r="F6790" s="417">
        <v>181.42</v>
      </c>
    </row>
    <row r="6791" spans="1:6" ht="60">
      <c r="A6791" s="414">
        <v>102363</v>
      </c>
      <c r="B6791" s="415" t="s">
        <v>11206</v>
      </c>
      <c r="C6791" s="416" t="s">
        <v>98</v>
      </c>
      <c r="D6791" s="417">
        <v>151.97999999999999</v>
      </c>
      <c r="E6791" s="417">
        <v>41.21</v>
      </c>
      <c r="F6791" s="417">
        <v>193.19</v>
      </c>
    </row>
    <row r="6792" spans="1:6" ht="60">
      <c r="A6792" s="414">
        <v>102364</v>
      </c>
      <c r="B6792" s="415" t="s">
        <v>11207</v>
      </c>
      <c r="C6792" s="416" t="s">
        <v>98</v>
      </c>
      <c r="D6792" s="417">
        <v>173.66000000000003</v>
      </c>
      <c r="E6792" s="417">
        <v>41.2</v>
      </c>
      <c r="F6792" s="417">
        <v>214.86</v>
      </c>
    </row>
    <row r="6793" spans="1:6">
      <c r="A6793" s="409"/>
      <c r="B6793" s="413" t="s">
        <v>8842</v>
      </c>
      <c r="C6793" s="411"/>
      <c r="D6793" s="418"/>
      <c r="E6793" s="418"/>
      <c r="F6793" s="418"/>
    </row>
    <row r="6794" spans="1:6">
      <c r="A6794" s="409"/>
      <c r="B6794" s="413" t="s">
        <v>8843</v>
      </c>
      <c r="C6794" s="411"/>
      <c r="D6794" s="418"/>
      <c r="E6794" s="418"/>
      <c r="F6794" s="418"/>
    </row>
    <row r="6795" spans="1:6" ht="15.75">
      <c r="A6795" s="409"/>
      <c r="B6795" s="410" t="s">
        <v>8844</v>
      </c>
      <c r="C6795" s="411"/>
      <c r="D6795" s="418"/>
      <c r="E6795" s="418"/>
      <c r="F6795" s="418"/>
    </row>
    <row r="6796" spans="1:6">
      <c r="A6796" s="409"/>
      <c r="B6796" s="413" t="s">
        <v>8845</v>
      </c>
      <c r="C6796" s="411"/>
      <c r="D6796" s="418"/>
      <c r="E6796" s="418"/>
      <c r="F6796" s="418"/>
    </row>
    <row r="6797" spans="1:6">
      <c r="A6797" s="409"/>
      <c r="B6797" s="413" t="s">
        <v>11735</v>
      </c>
      <c r="C6797" s="411"/>
      <c r="D6797" s="418"/>
      <c r="E6797" s="418"/>
      <c r="F6797" s="418"/>
    </row>
    <row r="6798" spans="1:6" ht="30">
      <c r="A6798" s="414">
        <v>98655</v>
      </c>
      <c r="B6798" s="415" t="s">
        <v>8846</v>
      </c>
      <c r="C6798" s="416" t="s">
        <v>5421</v>
      </c>
      <c r="D6798" s="417">
        <v>466.18</v>
      </c>
      <c r="E6798" s="417">
        <v>182.45</v>
      </c>
      <c r="F6798" s="417">
        <v>648.63</v>
      </c>
    </row>
    <row r="6799" spans="1:6" ht="30">
      <c r="A6799" s="414">
        <v>98656</v>
      </c>
      <c r="B6799" s="415" t="s">
        <v>8847</v>
      </c>
      <c r="C6799" s="416" t="s">
        <v>5421</v>
      </c>
      <c r="D6799" s="417">
        <v>474.04000000000008</v>
      </c>
      <c r="E6799" s="417">
        <v>184.04</v>
      </c>
      <c r="F6799" s="417">
        <v>658.08</v>
      </c>
    </row>
    <row r="6800" spans="1:6" ht="30">
      <c r="A6800" s="414">
        <v>98657</v>
      </c>
      <c r="B6800" s="415" t="s">
        <v>8848</v>
      </c>
      <c r="C6800" s="416" t="s">
        <v>5421</v>
      </c>
      <c r="D6800" s="417">
        <v>481.9</v>
      </c>
      <c r="E6800" s="417">
        <v>185.64</v>
      </c>
      <c r="F6800" s="417">
        <v>667.54</v>
      </c>
    </row>
    <row r="6801" spans="1:6" ht="30">
      <c r="A6801" s="414">
        <v>98658</v>
      </c>
      <c r="B6801" s="415" t="s">
        <v>8849</v>
      </c>
      <c r="C6801" s="416" t="s">
        <v>5421</v>
      </c>
      <c r="D6801" s="417">
        <v>489.77</v>
      </c>
      <c r="E6801" s="417">
        <v>187.22</v>
      </c>
      <c r="F6801" s="417">
        <v>676.99</v>
      </c>
    </row>
    <row r="6802" spans="1:6" ht="30">
      <c r="A6802" s="414">
        <v>98659</v>
      </c>
      <c r="B6802" s="415" t="s">
        <v>8850</v>
      </c>
      <c r="C6802" s="416" t="s">
        <v>5421</v>
      </c>
      <c r="D6802" s="417">
        <v>505.47</v>
      </c>
      <c r="E6802" s="417">
        <v>190.42</v>
      </c>
      <c r="F6802" s="417">
        <v>695.89</v>
      </c>
    </row>
    <row r="6803" spans="1:6">
      <c r="A6803" s="409"/>
      <c r="B6803" s="413" t="s">
        <v>11736</v>
      </c>
      <c r="C6803" s="411"/>
      <c r="D6803" s="418"/>
      <c r="E6803" s="418"/>
      <c r="F6803" s="418"/>
    </row>
    <row r="6804" spans="1:6" ht="30">
      <c r="A6804" s="414">
        <v>100332</v>
      </c>
      <c r="B6804" s="415" t="s">
        <v>8851</v>
      </c>
      <c r="C6804" s="416" t="s">
        <v>98</v>
      </c>
      <c r="D6804" s="417">
        <v>855.44</v>
      </c>
      <c r="E6804" s="417">
        <v>71.66</v>
      </c>
      <c r="F6804" s="417">
        <v>927.1</v>
      </c>
    </row>
    <row r="6805" spans="1:6" ht="30">
      <c r="A6805" s="414">
        <v>100333</v>
      </c>
      <c r="B6805" s="415" t="s">
        <v>8852</v>
      </c>
      <c r="C6805" s="416" t="s">
        <v>98</v>
      </c>
      <c r="D6805" s="417">
        <v>506.64</v>
      </c>
      <c r="E6805" s="417">
        <v>54.47</v>
      </c>
      <c r="F6805" s="417">
        <v>561.11</v>
      </c>
    </row>
    <row r="6806" spans="1:6" ht="30">
      <c r="A6806" s="414">
        <v>100334</v>
      </c>
      <c r="B6806" s="415" t="s">
        <v>8853</v>
      </c>
      <c r="C6806" s="416" t="s">
        <v>98</v>
      </c>
      <c r="D6806" s="417">
        <v>667.63</v>
      </c>
      <c r="E6806" s="417">
        <v>60.87</v>
      </c>
      <c r="F6806" s="417">
        <v>728.5</v>
      </c>
    </row>
    <row r="6807" spans="1:6" ht="30">
      <c r="A6807" s="414">
        <v>100335</v>
      </c>
      <c r="B6807" s="415" t="s">
        <v>8854</v>
      </c>
      <c r="C6807" s="416" t="s">
        <v>98</v>
      </c>
      <c r="D6807" s="417">
        <v>406.03</v>
      </c>
      <c r="E6807" s="417">
        <v>47.98</v>
      </c>
      <c r="F6807" s="417">
        <v>454.01</v>
      </c>
    </row>
    <row r="6808" spans="1:6">
      <c r="A6808" s="409"/>
      <c r="B6808" s="413" t="s">
        <v>11737</v>
      </c>
      <c r="C6808" s="411"/>
      <c r="D6808" s="418"/>
      <c r="E6808" s="418"/>
      <c r="F6808" s="418"/>
    </row>
    <row r="6809" spans="1:6" ht="30">
      <c r="A6809" s="414">
        <v>98615</v>
      </c>
      <c r="B6809" s="415" t="s">
        <v>8855</v>
      </c>
      <c r="C6809" s="416" t="s">
        <v>98</v>
      </c>
      <c r="D6809" s="417">
        <v>123.16</v>
      </c>
      <c r="E6809" s="417">
        <v>17.16</v>
      </c>
      <c r="F6809" s="417">
        <v>140.32</v>
      </c>
    </row>
    <row r="6810" spans="1:6" ht="30">
      <c r="A6810" s="414">
        <v>98616</v>
      </c>
      <c r="B6810" s="415" t="s">
        <v>8856</v>
      </c>
      <c r="C6810" s="416" t="s">
        <v>98</v>
      </c>
      <c r="D6810" s="417">
        <v>95.53</v>
      </c>
      <c r="E6810" s="417">
        <v>10.96</v>
      </c>
      <c r="F6810" s="417">
        <v>106.49</v>
      </c>
    </row>
    <row r="6811" spans="1:6" ht="30">
      <c r="A6811" s="414">
        <v>98617</v>
      </c>
      <c r="B6811" s="415" t="s">
        <v>8857</v>
      </c>
      <c r="C6811" s="416" t="s">
        <v>98</v>
      </c>
      <c r="D6811" s="417">
        <v>88.41</v>
      </c>
      <c r="E6811" s="417">
        <v>8.61</v>
      </c>
      <c r="F6811" s="417">
        <v>97.02</v>
      </c>
    </row>
    <row r="6812" spans="1:6" ht="30">
      <c r="A6812" s="414">
        <v>98618</v>
      </c>
      <c r="B6812" s="415" t="s">
        <v>8858</v>
      </c>
      <c r="C6812" s="416" t="s">
        <v>98</v>
      </c>
      <c r="D6812" s="417">
        <v>121.28</v>
      </c>
      <c r="E6812" s="417">
        <v>12.65</v>
      </c>
      <c r="F6812" s="417">
        <v>133.93</v>
      </c>
    </row>
    <row r="6813" spans="1:6" ht="30">
      <c r="A6813" s="414">
        <v>98619</v>
      </c>
      <c r="B6813" s="415" t="s">
        <v>8859</v>
      </c>
      <c r="C6813" s="416" t="s">
        <v>98</v>
      </c>
      <c r="D6813" s="417">
        <v>110.50999999999999</v>
      </c>
      <c r="E6813" s="417">
        <v>9.09</v>
      </c>
      <c r="F6813" s="417">
        <v>119.6</v>
      </c>
    </row>
    <row r="6814" spans="1:6" ht="30">
      <c r="A6814" s="414">
        <v>98620</v>
      </c>
      <c r="B6814" s="415" t="s">
        <v>8860</v>
      </c>
      <c r="C6814" s="416" t="s">
        <v>98</v>
      </c>
      <c r="D6814" s="417">
        <v>105.07</v>
      </c>
      <c r="E6814" s="417">
        <v>7.32</v>
      </c>
      <c r="F6814" s="417">
        <v>112.39</v>
      </c>
    </row>
    <row r="6815" spans="1:6" ht="30">
      <c r="A6815" s="414">
        <v>98621</v>
      </c>
      <c r="B6815" s="415" t="s">
        <v>8861</v>
      </c>
      <c r="C6815" s="416" t="s">
        <v>98</v>
      </c>
      <c r="D6815" s="417">
        <v>137.79000000000002</v>
      </c>
      <c r="E6815" s="417">
        <v>11.04</v>
      </c>
      <c r="F6815" s="417">
        <v>148.83000000000001</v>
      </c>
    </row>
    <row r="6816" spans="1:6" ht="30">
      <c r="A6816" s="414">
        <v>98622</v>
      </c>
      <c r="B6816" s="415" t="s">
        <v>8862</v>
      </c>
      <c r="C6816" s="416" t="s">
        <v>98</v>
      </c>
      <c r="D6816" s="417">
        <v>129.11000000000001</v>
      </c>
      <c r="E6816" s="417">
        <v>8.23</v>
      </c>
      <c r="F6816" s="417">
        <v>137.34</v>
      </c>
    </row>
    <row r="6817" spans="1:6" ht="30">
      <c r="A6817" s="414">
        <v>98623</v>
      </c>
      <c r="B6817" s="415" t="s">
        <v>8863</v>
      </c>
      <c r="C6817" s="416" t="s">
        <v>98</v>
      </c>
      <c r="D6817" s="417">
        <v>124.71</v>
      </c>
      <c r="E6817" s="417">
        <v>6.79</v>
      </c>
      <c r="F6817" s="417">
        <v>131.5</v>
      </c>
    </row>
    <row r="6818" spans="1:6" ht="30">
      <c r="A6818" s="414">
        <v>98624</v>
      </c>
      <c r="B6818" s="415" t="s">
        <v>8864</v>
      </c>
      <c r="C6818" s="416" t="s">
        <v>98</v>
      </c>
      <c r="D6818" s="417">
        <v>155.56</v>
      </c>
      <c r="E6818" s="417">
        <v>10.16</v>
      </c>
      <c r="F6818" s="417">
        <v>165.72</v>
      </c>
    </row>
    <row r="6819" spans="1:6" ht="30">
      <c r="A6819" s="414">
        <v>98625</v>
      </c>
      <c r="B6819" s="415" t="s">
        <v>8865</v>
      </c>
      <c r="C6819" s="416" t="s">
        <v>98</v>
      </c>
      <c r="D6819" s="417">
        <v>148.21</v>
      </c>
      <c r="E6819" s="417">
        <v>7.82</v>
      </c>
      <c r="F6819" s="417">
        <v>156.03</v>
      </c>
    </row>
    <row r="6820" spans="1:6" ht="30">
      <c r="A6820" s="414">
        <v>98626</v>
      </c>
      <c r="B6820" s="415" t="s">
        <v>8866</v>
      </c>
      <c r="C6820" s="416" t="s">
        <v>98</v>
      </c>
      <c r="D6820" s="417">
        <v>144.44</v>
      </c>
      <c r="E6820" s="417">
        <v>6.61</v>
      </c>
      <c r="F6820" s="417">
        <v>151.05000000000001</v>
      </c>
    </row>
    <row r="6821" spans="1:6">
      <c r="A6821" s="409"/>
      <c r="B6821" s="413" t="s">
        <v>8867</v>
      </c>
      <c r="C6821" s="411"/>
      <c r="D6821" s="418"/>
      <c r="E6821" s="418"/>
      <c r="F6821" s="418"/>
    </row>
    <row r="6822" spans="1:6">
      <c r="A6822" s="409"/>
      <c r="B6822" s="413" t="s">
        <v>8868</v>
      </c>
      <c r="C6822" s="411"/>
      <c r="D6822" s="418"/>
      <c r="E6822" s="418"/>
      <c r="F6822" s="418"/>
    </row>
    <row r="6823" spans="1:6" ht="45">
      <c r="A6823" s="414">
        <v>92743</v>
      </c>
      <c r="B6823" s="415" t="s">
        <v>8869</v>
      </c>
      <c r="C6823" s="416" t="s">
        <v>5435</v>
      </c>
      <c r="D6823" s="417">
        <v>530.54</v>
      </c>
      <c r="E6823" s="417">
        <v>129.43</v>
      </c>
      <c r="F6823" s="417">
        <v>659.97</v>
      </c>
    </row>
    <row r="6824" spans="1:6" ht="45">
      <c r="A6824" s="414">
        <v>92744</v>
      </c>
      <c r="B6824" s="415" t="s">
        <v>8870</v>
      </c>
      <c r="C6824" s="416" t="s">
        <v>5435</v>
      </c>
      <c r="D6824" s="417">
        <v>550.28</v>
      </c>
      <c r="E6824" s="417">
        <v>62.5</v>
      </c>
      <c r="F6824" s="417">
        <v>612.78</v>
      </c>
    </row>
    <row r="6825" spans="1:6" ht="45">
      <c r="A6825" s="414">
        <v>92745</v>
      </c>
      <c r="B6825" s="415" t="s">
        <v>8871</v>
      </c>
      <c r="C6825" s="416" t="s">
        <v>5435</v>
      </c>
      <c r="D6825" s="417">
        <v>672.16</v>
      </c>
      <c r="E6825" s="417">
        <v>155.77000000000001</v>
      </c>
      <c r="F6825" s="417">
        <v>827.93</v>
      </c>
    </row>
    <row r="6826" spans="1:6" ht="45">
      <c r="A6826" s="414">
        <v>92746</v>
      </c>
      <c r="B6826" s="415" t="s">
        <v>8872</v>
      </c>
      <c r="C6826" s="416" t="s">
        <v>5435</v>
      </c>
      <c r="D6826" s="417">
        <v>651.05999999999995</v>
      </c>
      <c r="E6826" s="417">
        <v>87.93</v>
      </c>
      <c r="F6826" s="417">
        <v>738.99</v>
      </c>
    </row>
    <row r="6827" spans="1:6" ht="45">
      <c r="A6827" s="414">
        <v>92747</v>
      </c>
      <c r="B6827" s="415" t="s">
        <v>8873</v>
      </c>
      <c r="C6827" s="416" t="s">
        <v>5435</v>
      </c>
      <c r="D6827" s="417">
        <v>752.49</v>
      </c>
      <c r="E6827" s="417">
        <v>170.98</v>
      </c>
      <c r="F6827" s="417">
        <v>923.47</v>
      </c>
    </row>
    <row r="6828" spans="1:6" ht="45">
      <c r="A6828" s="414">
        <v>92748</v>
      </c>
      <c r="B6828" s="415" t="s">
        <v>8874</v>
      </c>
      <c r="C6828" s="416" t="s">
        <v>5435</v>
      </c>
      <c r="D6828" s="417">
        <v>708.25</v>
      </c>
      <c r="E6828" s="417">
        <v>103.02</v>
      </c>
      <c r="F6828" s="417">
        <v>811.27</v>
      </c>
    </row>
    <row r="6829" spans="1:6" ht="45">
      <c r="A6829" s="414">
        <v>92749</v>
      </c>
      <c r="B6829" s="415" t="s">
        <v>8875</v>
      </c>
      <c r="C6829" s="416" t="s">
        <v>5435</v>
      </c>
      <c r="D6829" s="417">
        <v>821.48</v>
      </c>
      <c r="E6829" s="417">
        <v>127.97</v>
      </c>
      <c r="F6829" s="417">
        <v>949.45</v>
      </c>
    </row>
    <row r="6830" spans="1:6" ht="45">
      <c r="A6830" s="414">
        <v>92750</v>
      </c>
      <c r="B6830" s="415" t="s">
        <v>8876</v>
      </c>
      <c r="C6830" s="416" t="s">
        <v>5435</v>
      </c>
      <c r="D6830" s="417">
        <v>1476.3</v>
      </c>
      <c r="E6830" s="417">
        <v>175.93</v>
      </c>
      <c r="F6830" s="417">
        <v>1652.23</v>
      </c>
    </row>
    <row r="6831" spans="1:6" ht="45">
      <c r="A6831" s="414">
        <v>92751</v>
      </c>
      <c r="B6831" s="415" t="s">
        <v>8877</v>
      </c>
      <c r="C6831" s="416" t="s">
        <v>5435</v>
      </c>
      <c r="D6831" s="417">
        <v>1857.16</v>
      </c>
      <c r="E6831" s="417">
        <v>202.93</v>
      </c>
      <c r="F6831" s="417">
        <v>2060.09</v>
      </c>
    </row>
    <row r="6832" spans="1:6" ht="45">
      <c r="A6832" s="414">
        <v>92752</v>
      </c>
      <c r="B6832" s="415" t="s">
        <v>8878</v>
      </c>
      <c r="C6832" s="416" t="s">
        <v>5435</v>
      </c>
      <c r="D6832" s="417">
        <v>2237.0699999999997</v>
      </c>
      <c r="E6832" s="417">
        <v>229.01</v>
      </c>
      <c r="F6832" s="417">
        <v>2466.08</v>
      </c>
    </row>
    <row r="6833" spans="1:6" ht="45">
      <c r="A6833" s="414">
        <v>92753</v>
      </c>
      <c r="B6833" s="415" t="s">
        <v>8879</v>
      </c>
      <c r="C6833" s="416" t="s">
        <v>5435</v>
      </c>
      <c r="D6833" s="417">
        <v>541.15</v>
      </c>
      <c r="E6833" s="417">
        <v>90.27</v>
      </c>
      <c r="F6833" s="417">
        <v>631.41999999999996</v>
      </c>
    </row>
    <row r="6834" spans="1:6" ht="60">
      <c r="A6834" s="414">
        <v>92754</v>
      </c>
      <c r="B6834" s="415" t="s">
        <v>8880</v>
      </c>
      <c r="C6834" s="416" t="s">
        <v>5435</v>
      </c>
      <c r="D6834" s="417">
        <v>490</v>
      </c>
      <c r="E6834" s="417">
        <v>83.12</v>
      </c>
      <c r="F6834" s="417">
        <v>573.12</v>
      </c>
    </row>
    <row r="6835" spans="1:6" ht="30">
      <c r="A6835" s="414">
        <v>92755</v>
      </c>
      <c r="B6835" s="415" t="s">
        <v>8881</v>
      </c>
      <c r="C6835" s="416" t="s">
        <v>98</v>
      </c>
      <c r="D6835" s="417">
        <v>206.46</v>
      </c>
      <c r="E6835" s="417">
        <v>42.66</v>
      </c>
      <c r="F6835" s="417">
        <v>249.12</v>
      </c>
    </row>
    <row r="6836" spans="1:6" ht="30">
      <c r="A6836" s="414">
        <v>92756</v>
      </c>
      <c r="B6836" s="415" t="s">
        <v>8882</v>
      </c>
      <c r="C6836" s="416" t="s">
        <v>98</v>
      </c>
      <c r="D6836" s="417">
        <v>231.10000000000002</v>
      </c>
      <c r="E6836" s="417">
        <v>50.63</v>
      </c>
      <c r="F6836" s="417">
        <v>281.73</v>
      </c>
    </row>
    <row r="6837" spans="1:6" ht="30">
      <c r="A6837" s="414">
        <v>92757</v>
      </c>
      <c r="B6837" s="415" t="s">
        <v>8883</v>
      </c>
      <c r="C6837" s="416" t="s">
        <v>98</v>
      </c>
      <c r="D6837" s="417">
        <v>261.42</v>
      </c>
      <c r="E6837" s="417">
        <v>59.96</v>
      </c>
      <c r="F6837" s="417">
        <v>321.38</v>
      </c>
    </row>
    <row r="6838" spans="1:6" ht="45">
      <c r="A6838" s="414">
        <v>92758</v>
      </c>
      <c r="B6838" s="415" t="s">
        <v>8884</v>
      </c>
      <c r="C6838" s="416" t="s">
        <v>5435</v>
      </c>
      <c r="D6838" s="417">
        <v>634.45999999999992</v>
      </c>
      <c r="E6838" s="417">
        <v>96.95</v>
      </c>
      <c r="F6838" s="417">
        <v>731.41</v>
      </c>
    </row>
    <row r="6839" spans="1:6">
      <c r="A6839" s="409"/>
      <c r="B6839" s="413" t="s">
        <v>8885</v>
      </c>
      <c r="C6839" s="411"/>
      <c r="D6839" s="418"/>
      <c r="E6839" s="418"/>
      <c r="F6839" s="418"/>
    </row>
    <row r="6840" spans="1:6">
      <c r="A6840" s="409"/>
      <c r="B6840" s="413" t="s">
        <v>8886</v>
      </c>
      <c r="C6840" s="411"/>
      <c r="D6840" s="418"/>
      <c r="E6840" s="418"/>
      <c r="F6840" s="418"/>
    </row>
    <row r="6841" spans="1:6" ht="45">
      <c r="A6841" s="414">
        <v>93952</v>
      </c>
      <c r="B6841" s="415" t="s">
        <v>8887</v>
      </c>
      <c r="C6841" s="416" t="s">
        <v>5421</v>
      </c>
      <c r="D6841" s="417">
        <v>134.81</v>
      </c>
      <c r="E6841" s="417">
        <v>103.13</v>
      </c>
      <c r="F6841" s="417">
        <v>237.94</v>
      </c>
    </row>
    <row r="6842" spans="1:6" ht="45">
      <c r="A6842" s="414">
        <v>93953</v>
      </c>
      <c r="B6842" s="415" t="s">
        <v>8888</v>
      </c>
      <c r="C6842" s="416" t="s">
        <v>5421</v>
      </c>
      <c r="D6842" s="417">
        <v>128.07</v>
      </c>
      <c r="E6842" s="417">
        <v>91.92</v>
      </c>
      <c r="F6842" s="417">
        <v>219.99</v>
      </c>
    </row>
    <row r="6843" spans="1:6" ht="45">
      <c r="A6843" s="414">
        <v>93954</v>
      </c>
      <c r="B6843" s="415" t="s">
        <v>8889</v>
      </c>
      <c r="C6843" s="416" t="s">
        <v>5421</v>
      </c>
      <c r="D6843" s="417">
        <v>123.9</v>
      </c>
      <c r="E6843" s="417">
        <v>85.32</v>
      </c>
      <c r="F6843" s="417">
        <v>209.22</v>
      </c>
    </row>
    <row r="6844" spans="1:6" ht="45">
      <c r="A6844" s="414">
        <v>93955</v>
      </c>
      <c r="B6844" s="415" t="s">
        <v>8890</v>
      </c>
      <c r="C6844" s="416" t="s">
        <v>5421</v>
      </c>
      <c r="D6844" s="417">
        <v>120.89999999999999</v>
      </c>
      <c r="E6844" s="417">
        <v>80.73</v>
      </c>
      <c r="F6844" s="417">
        <v>201.63</v>
      </c>
    </row>
    <row r="6845" spans="1:6" ht="45">
      <c r="A6845" s="414">
        <v>93956</v>
      </c>
      <c r="B6845" s="415" t="s">
        <v>8891</v>
      </c>
      <c r="C6845" s="416" t="s">
        <v>5421</v>
      </c>
      <c r="D6845" s="417">
        <v>118.43</v>
      </c>
      <c r="E6845" s="417">
        <v>77.16</v>
      </c>
      <c r="F6845" s="417">
        <v>195.59</v>
      </c>
    </row>
    <row r="6846" spans="1:6" ht="45">
      <c r="A6846" s="414">
        <v>93957</v>
      </c>
      <c r="B6846" s="415" t="s">
        <v>8892</v>
      </c>
      <c r="C6846" s="416" t="s">
        <v>5421</v>
      </c>
      <c r="D6846" s="417">
        <v>146.73000000000002</v>
      </c>
      <c r="E6846" s="417">
        <v>105.01</v>
      </c>
      <c r="F6846" s="417">
        <v>251.74</v>
      </c>
    </row>
    <row r="6847" spans="1:6" ht="45">
      <c r="A6847" s="414">
        <v>93958</v>
      </c>
      <c r="B6847" s="415" t="s">
        <v>8893</v>
      </c>
      <c r="C6847" s="416" t="s">
        <v>5421</v>
      </c>
      <c r="D6847" s="417">
        <v>139.56</v>
      </c>
      <c r="E6847" s="417">
        <v>93.23</v>
      </c>
      <c r="F6847" s="417">
        <v>232.79</v>
      </c>
    </row>
    <row r="6848" spans="1:6" ht="45">
      <c r="A6848" s="414">
        <v>93959</v>
      </c>
      <c r="B6848" s="415" t="s">
        <v>8894</v>
      </c>
      <c r="C6848" s="416" t="s">
        <v>5421</v>
      </c>
      <c r="D6848" s="417">
        <v>135.11000000000001</v>
      </c>
      <c r="E6848" s="417">
        <v>86.38</v>
      </c>
      <c r="F6848" s="417">
        <v>221.49</v>
      </c>
    </row>
    <row r="6849" spans="1:6" ht="45">
      <c r="A6849" s="414">
        <v>93960</v>
      </c>
      <c r="B6849" s="415" t="s">
        <v>8895</v>
      </c>
      <c r="C6849" s="416" t="s">
        <v>5421</v>
      </c>
      <c r="D6849" s="417">
        <v>131.97000000000003</v>
      </c>
      <c r="E6849" s="417">
        <v>81.61</v>
      </c>
      <c r="F6849" s="417">
        <v>213.58</v>
      </c>
    </row>
    <row r="6850" spans="1:6" ht="45">
      <c r="A6850" s="414">
        <v>93961</v>
      </c>
      <c r="B6850" s="415" t="s">
        <v>8896</v>
      </c>
      <c r="C6850" s="416" t="s">
        <v>5421</v>
      </c>
      <c r="D6850" s="417">
        <v>129.43</v>
      </c>
      <c r="E6850" s="417">
        <v>77.92</v>
      </c>
      <c r="F6850" s="417">
        <v>207.35</v>
      </c>
    </row>
    <row r="6851" spans="1:6" ht="45">
      <c r="A6851" s="414">
        <v>93962</v>
      </c>
      <c r="B6851" s="415" t="s">
        <v>8897</v>
      </c>
      <c r="C6851" s="416" t="s">
        <v>5421</v>
      </c>
      <c r="D6851" s="417">
        <v>124.58</v>
      </c>
      <c r="E6851" s="417">
        <v>99.58</v>
      </c>
      <c r="F6851" s="417">
        <v>224.16</v>
      </c>
    </row>
    <row r="6852" spans="1:6" ht="45">
      <c r="A6852" s="414">
        <v>93963</v>
      </c>
      <c r="B6852" s="415" t="s">
        <v>8898</v>
      </c>
      <c r="C6852" s="416" t="s">
        <v>5421</v>
      </c>
      <c r="D6852" s="417">
        <v>117.88999999999999</v>
      </c>
      <c r="E6852" s="417">
        <v>88.37</v>
      </c>
      <c r="F6852" s="417">
        <v>206.26</v>
      </c>
    </row>
    <row r="6853" spans="1:6" ht="45">
      <c r="A6853" s="414">
        <v>93964</v>
      </c>
      <c r="B6853" s="415" t="s">
        <v>8899</v>
      </c>
      <c r="C6853" s="416" t="s">
        <v>5421</v>
      </c>
      <c r="D6853" s="417">
        <v>113.75</v>
      </c>
      <c r="E6853" s="417">
        <v>81.78</v>
      </c>
      <c r="F6853" s="417">
        <v>195.53</v>
      </c>
    </row>
    <row r="6854" spans="1:6" ht="45">
      <c r="A6854" s="414">
        <v>93965</v>
      </c>
      <c r="B6854" s="415" t="s">
        <v>8900</v>
      </c>
      <c r="C6854" s="416" t="s">
        <v>5421</v>
      </c>
      <c r="D6854" s="417">
        <v>110.08</v>
      </c>
      <c r="E6854" s="417">
        <v>74.77</v>
      </c>
      <c r="F6854" s="417">
        <v>184.85</v>
      </c>
    </row>
    <row r="6855" spans="1:6" ht="45">
      <c r="A6855" s="414">
        <v>93966</v>
      </c>
      <c r="B6855" s="415" t="s">
        <v>8901</v>
      </c>
      <c r="C6855" s="416" t="s">
        <v>5421</v>
      </c>
      <c r="D6855" s="417">
        <v>108.35</v>
      </c>
      <c r="E6855" s="417">
        <v>73.66</v>
      </c>
      <c r="F6855" s="417">
        <v>182.01</v>
      </c>
    </row>
    <row r="6856" spans="1:6" ht="45">
      <c r="A6856" s="414">
        <v>93967</v>
      </c>
      <c r="B6856" s="415" t="s">
        <v>8902</v>
      </c>
      <c r="C6856" s="416" t="s">
        <v>5421</v>
      </c>
      <c r="D6856" s="417">
        <v>136.51999999999998</v>
      </c>
      <c r="E6856" s="417">
        <v>101.45</v>
      </c>
      <c r="F6856" s="417">
        <v>237.97</v>
      </c>
    </row>
    <row r="6857" spans="1:6" ht="45">
      <c r="A6857" s="414">
        <v>93968</v>
      </c>
      <c r="B6857" s="415" t="s">
        <v>8903</v>
      </c>
      <c r="C6857" s="416" t="s">
        <v>5421</v>
      </c>
      <c r="D6857" s="417">
        <v>129.38</v>
      </c>
      <c r="E6857" s="417">
        <v>89.66</v>
      </c>
      <c r="F6857" s="417">
        <v>219.04</v>
      </c>
    </row>
    <row r="6858" spans="1:6" ht="45">
      <c r="A6858" s="414">
        <v>93969</v>
      </c>
      <c r="B6858" s="415" t="s">
        <v>8904</v>
      </c>
      <c r="C6858" s="416" t="s">
        <v>5421</v>
      </c>
      <c r="D6858" s="417">
        <v>124.96000000000001</v>
      </c>
      <c r="E6858" s="417">
        <v>82.84</v>
      </c>
      <c r="F6858" s="417">
        <v>207.8</v>
      </c>
    </row>
    <row r="6859" spans="1:6" ht="45">
      <c r="A6859" s="414">
        <v>93970</v>
      </c>
      <c r="B6859" s="415" t="s">
        <v>8905</v>
      </c>
      <c r="C6859" s="416" t="s">
        <v>5421</v>
      </c>
      <c r="D6859" s="417">
        <v>121.84</v>
      </c>
      <c r="E6859" s="417">
        <v>78.099999999999994</v>
      </c>
      <c r="F6859" s="417">
        <v>199.94</v>
      </c>
    </row>
    <row r="6860" spans="1:6" ht="45">
      <c r="A6860" s="414">
        <v>93971</v>
      </c>
      <c r="B6860" s="415" t="s">
        <v>8906</v>
      </c>
      <c r="C6860" s="416" t="s">
        <v>5421</v>
      </c>
      <c r="D6860" s="417">
        <v>114.54999999999998</v>
      </c>
      <c r="E6860" s="417">
        <v>72.84</v>
      </c>
      <c r="F6860" s="417">
        <v>187.39</v>
      </c>
    </row>
    <row r="6861" spans="1:6" ht="15.75">
      <c r="A6861" s="409"/>
      <c r="B6861" s="410" t="s">
        <v>8907</v>
      </c>
      <c r="C6861" s="411"/>
      <c r="D6861" s="418"/>
      <c r="E6861" s="418"/>
      <c r="F6861" s="418"/>
    </row>
    <row r="6862" spans="1:6">
      <c r="A6862" s="409"/>
      <c r="B6862" s="413" t="s">
        <v>8908</v>
      </c>
      <c r="C6862" s="411"/>
      <c r="D6862" s="418"/>
      <c r="E6862" s="418"/>
      <c r="F6862" s="418"/>
    </row>
    <row r="6863" spans="1:6">
      <c r="A6863" s="414">
        <v>98524</v>
      </c>
      <c r="B6863" s="415" t="s">
        <v>8909</v>
      </c>
      <c r="C6863" s="416" t="s">
        <v>98</v>
      </c>
      <c r="D6863" s="417">
        <v>1.0899999999999999</v>
      </c>
      <c r="E6863" s="417">
        <v>2.58</v>
      </c>
      <c r="F6863" s="417">
        <v>3.67</v>
      </c>
    </row>
    <row r="6864" spans="1:6" ht="30">
      <c r="A6864" s="414">
        <v>98525</v>
      </c>
      <c r="B6864" s="415" t="s">
        <v>8910</v>
      </c>
      <c r="C6864" s="416" t="s">
        <v>98</v>
      </c>
      <c r="D6864" s="417">
        <v>0.21</v>
      </c>
      <c r="E6864" s="417">
        <v>0.21</v>
      </c>
      <c r="F6864" s="417">
        <v>0.42</v>
      </c>
    </row>
    <row r="6865" spans="1:6">
      <c r="A6865" s="409"/>
      <c r="B6865" s="413" t="s">
        <v>8911</v>
      </c>
      <c r="C6865" s="411"/>
      <c r="D6865" s="418"/>
      <c r="E6865" s="418"/>
      <c r="F6865" s="418"/>
    </row>
    <row r="6866" spans="1:6">
      <c r="A6866" s="414">
        <v>98519</v>
      </c>
      <c r="B6866" s="415" t="s">
        <v>8912</v>
      </c>
      <c r="C6866" s="416" t="s">
        <v>98</v>
      </c>
      <c r="D6866" s="417">
        <v>0.69000000000000017</v>
      </c>
      <c r="E6866" s="417">
        <v>1.7</v>
      </c>
      <c r="F6866" s="417">
        <v>2.39</v>
      </c>
    </row>
    <row r="6867" spans="1:6">
      <c r="A6867" s="414">
        <v>98520</v>
      </c>
      <c r="B6867" s="415" t="s">
        <v>8913</v>
      </c>
      <c r="C6867" s="416" t="s">
        <v>98</v>
      </c>
      <c r="D6867" s="417">
        <v>5.43</v>
      </c>
      <c r="E6867" s="417">
        <v>1.38</v>
      </c>
      <c r="F6867" s="417">
        <v>6.81</v>
      </c>
    </row>
    <row r="6868" spans="1:6">
      <c r="A6868" s="414">
        <v>98521</v>
      </c>
      <c r="B6868" s="415" t="s">
        <v>8914</v>
      </c>
      <c r="C6868" s="416" t="s">
        <v>98</v>
      </c>
      <c r="D6868" s="417">
        <v>0.10999999999999999</v>
      </c>
      <c r="E6868" s="417">
        <v>0.31</v>
      </c>
      <c r="F6868" s="417">
        <v>0.42</v>
      </c>
    </row>
    <row r="6869" spans="1:6">
      <c r="A6869" s="414">
        <v>98532</v>
      </c>
      <c r="B6869" s="415" t="s">
        <v>8915</v>
      </c>
      <c r="C6869" s="416" t="s">
        <v>5390</v>
      </c>
      <c r="D6869" s="417">
        <v>82.64</v>
      </c>
      <c r="E6869" s="417">
        <v>41.3</v>
      </c>
      <c r="F6869" s="417">
        <v>123.94</v>
      </c>
    </row>
    <row r="6870" spans="1:6" ht="30">
      <c r="A6870" s="414">
        <v>98533</v>
      </c>
      <c r="B6870" s="415" t="s">
        <v>8916</v>
      </c>
      <c r="C6870" s="416" t="s">
        <v>5390</v>
      </c>
      <c r="D6870" s="417">
        <v>209.70999999999998</v>
      </c>
      <c r="E6870" s="417">
        <v>128.80000000000001</v>
      </c>
      <c r="F6870" s="417">
        <v>338.51</v>
      </c>
    </row>
    <row r="6871" spans="1:6" ht="30">
      <c r="A6871" s="414">
        <v>98534</v>
      </c>
      <c r="B6871" s="415" t="s">
        <v>8917</v>
      </c>
      <c r="C6871" s="416" t="s">
        <v>5390</v>
      </c>
      <c r="D6871" s="417">
        <v>557.16999999999996</v>
      </c>
      <c r="E6871" s="417">
        <v>311.13</v>
      </c>
      <c r="F6871" s="417">
        <v>868.3</v>
      </c>
    </row>
    <row r="6872" spans="1:6" ht="30">
      <c r="A6872" s="414">
        <v>98535</v>
      </c>
      <c r="B6872" s="415" t="s">
        <v>8918</v>
      </c>
      <c r="C6872" s="416" t="s">
        <v>5390</v>
      </c>
      <c r="D6872" s="417">
        <v>847.98</v>
      </c>
      <c r="E6872" s="417">
        <v>524.44000000000005</v>
      </c>
      <c r="F6872" s="417">
        <v>1372.42</v>
      </c>
    </row>
    <row r="6873" spans="1:6" ht="30">
      <c r="A6873" s="414">
        <v>98526</v>
      </c>
      <c r="B6873" s="415" t="s">
        <v>8919</v>
      </c>
      <c r="C6873" s="416" t="s">
        <v>5390</v>
      </c>
      <c r="D6873" s="417">
        <v>48.640000000000008</v>
      </c>
      <c r="E6873" s="417">
        <v>41.15</v>
      </c>
      <c r="F6873" s="417">
        <v>89.79</v>
      </c>
    </row>
    <row r="6874" spans="1:6" ht="30">
      <c r="A6874" s="414">
        <v>98527</v>
      </c>
      <c r="B6874" s="415" t="s">
        <v>8920</v>
      </c>
      <c r="C6874" s="416" t="s">
        <v>5390</v>
      </c>
      <c r="D6874" s="417">
        <v>104.77999999999999</v>
      </c>
      <c r="E6874" s="417">
        <v>88.51</v>
      </c>
      <c r="F6874" s="417">
        <v>193.29</v>
      </c>
    </row>
    <row r="6875" spans="1:6" ht="30">
      <c r="A6875" s="414">
        <v>98528</v>
      </c>
      <c r="B6875" s="415" t="s">
        <v>8921</v>
      </c>
      <c r="C6875" s="416" t="s">
        <v>5390</v>
      </c>
      <c r="D6875" s="417">
        <v>153.24000000000004</v>
      </c>
      <c r="E6875" s="417">
        <v>129.41999999999999</v>
      </c>
      <c r="F6875" s="417">
        <v>282.66000000000003</v>
      </c>
    </row>
    <row r="6876" spans="1:6" ht="30">
      <c r="A6876" s="414">
        <v>98529</v>
      </c>
      <c r="B6876" s="415" t="s">
        <v>8922</v>
      </c>
      <c r="C6876" s="416" t="s">
        <v>5390</v>
      </c>
      <c r="D6876" s="417">
        <v>24.009999999999998</v>
      </c>
      <c r="E6876" s="417">
        <v>55.18</v>
      </c>
      <c r="F6876" s="417">
        <v>79.19</v>
      </c>
    </row>
    <row r="6877" spans="1:6" ht="30">
      <c r="A6877" s="414">
        <v>98530</v>
      </c>
      <c r="B6877" s="415" t="s">
        <v>8923</v>
      </c>
      <c r="C6877" s="416" t="s">
        <v>5390</v>
      </c>
      <c r="D6877" s="417">
        <v>42.790000000000006</v>
      </c>
      <c r="E6877" s="417">
        <v>98.27</v>
      </c>
      <c r="F6877" s="417">
        <v>141.06</v>
      </c>
    </row>
    <row r="6878" spans="1:6" ht="30">
      <c r="A6878" s="414">
        <v>98531</v>
      </c>
      <c r="B6878" s="415" t="s">
        <v>8924</v>
      </c>
      <c r="C6878" s="416" t="s">
        <v>5390</v>
      </c>
      <c r="D6878" s="417">
        <v>150.47999999999999</v>
      </c>
      <c r="E6878" s="417">
        <v>187.02</v>
      </c>
      <c r="F6878" s="417">
        <v>337.5</v>
      </c>
    </row>
    <row r="6879" spans="1:6">
      <c r="A6879" s="409"/>
      <c r="B6879" s="413" t="s">
        <v>8925</v>
      </c>
      <c r="C6879" s="411"/>
      <c r="D6879" s="418"/>
      <c r="E6879" s="418"/>
      <c r="F6879" s="418"/>
    </row>
    <row r="6880" spans="1:6">
      <c r="A6880" s="414">
        <v>98509</v>
      </c>
      <c r="B6880" s="415" t="s">
        <v>8926</v>
      </c>
      <c r="C6880" s="416" t="s">
        <v>5390</v>
      </c>
      <c r="D6880" s="417">
        <v>29.490000000000002</v>
      </c>
      <c r="E6880" s="417">
        <v>2.2200000000000002</v>
      </c>
      <c r="F6880" s="417">
        <v>31.71</v>
      </c>
    </row>
    <row r="6881" spans="1:6" ht="30">
      <c r="A6881" s="414">
        <v>98510</v>
      </c>
      <c r="B6881" s="415" t="s">
        <v>8927</v>
      </c>
      <c r="C6881" s="416" t="s">
        <v>5390</v>
      </c>
      <c r="D6881" s="417">
        <v>41.05</v>
      </c>
      <c r="E6881" s="417">
        <v>15.98</v>
      </c>
      <c r="F6881" s="417">
        <v>57.03</v>
      </c>
    </row>
    <row r="6882" spans="1:6" ht="30">
      <c r="A6882" s="414">
        <v>98511</v>
      </c>
      <c r="B6882" s="415" t="s">
        <v>8928</v>
      </c>
      <c r="C6882" s="416" t="s">
        <v>5390</v>
      </c>
      <c r="D6882" s="417">
        <v>79.929999999999993</v>
      </c>
      <c r="E6882" s="417">
        <v>22.87</v>
      </c>
      <c r="F6882" s="417">
        <v>102.8</v>
      </c>
    </row>
    <row r="6883" spans="1:6">
      <c r="A6883" s="414">
        <v>98516</v>
      </c>
      <c r="B6883" s="415" t="s">
        <v>8929</v>
      </c>
      <c r="C6883" s="416" t="s">
        <v>5390</v>
      </c>
      <c r="D6883" s="417">
        <v>216.41</v>
      </c>
      <c r="E6883" s="417">
        <v>132.41</v>
      </c>
      <c r="F6883" s="417">
        <v>348.82</v>
      </c>
    </row>
    <row r="6884" spans="1:6">
      <c r="A6884" s="414">
        <v>98503</v>
      </c>
      <c r="B6884" s="415" t="s">
        <v>8930</v>
      </c>
      <c r="C6884" s="416" t="s">
        <v>98</v>
      </c>
      <c r="D6884" s="417">
        <v>17.3</v>
      </c>
      <c r="E6884" s="417">
        <v>4.22</v>
      </c>
      <c r="F6884" s="417">
        <v>21.52</v>
      </c>
    </row>
    <row r="6885" spans="1:6">
      <c r="A6885" s="414">
        <v>98504</v>
      </c>
      <c r="B6885" s="415" t="s">
        <v>13587</v>
      </c>
      <c r="C6885" s="416" t="s">
        <v>98</v>
      </c>
      <c r="D6885" s="417">
        <v>7.58</v>
      </c>
      <c r="E6885" s="417">
        <v>3.43</v>
      </c>
      <c r="F6885" s="417">
        <v>11.01</v>
      </c>
    </row>
    <row r="6886" spans="1:6">
      <c r="A6886" s="455">
        <v>103946</v>
      </c>
      <c r="B6886" s="456" t="s">
        <v>13588</v>
      </c>
      <c r="C6886" s="457" t="s">
        <v>98</v>
      </c>
      <c r="D6886" s="458">
        <v>10.01</v>
      </c>
      <c r="E6886" s="458">
        <v>3.43</v>
      </c>
      <c r="F6886" s="458">
        <v>13.44</v>
      </c>
    </row>
    <row r="6887" spans="1:6">
      <c r="A6887" s="414">
        <v>98505</v>
      </c>
      <c r="B6887" s="415" t="s">
        <v>8931</v>
      </c>
      <c r="C6887" s="416" t="s">
        <v>98</v>
      </c>
      <c r="D6887" s="417">
        <v>42.06</v>
      </c>
      <c r="E6887" s="417">
        <v>4.62</v>
      </c>
      <c r="F6887" s="417">
        <v>46.68</v>
      </c>
    </row>
    <row r="6888" spans="1:6">
      <c r="A6888" s="409"/>
      <c r="B6888" s="413" t="s">
        <v>8932</v>
      </c>
      <c r="C6888" s="411"/>
      <c r="D6888" s="418"/>
      <c r="E6888" s="418"/>
      <c r="F6888" s="418"/>
    </row>
    <row r="6889" spans="1:6" ht="30">
      <c r="A6889" s="414">
        <v>100619</v>
      </c>
      <c r="B6889" s="415" t="s">
        <v>6806</v>
      </c>
      <c r="C6889" s="416" t="s">
        <v>5390</v>
      </c>
      <c r="D6889" s="417">
        <v>494.96999999999997</v>
      </c>
      <c r="E6889" s="417">
        <v>106.55</v>
      </c>
      <c r="F6889" s="417">
        <v>601.52</v>
      </c>
    </row>
    <row r="6890" spans="1:6">
      <c r="A6890" s="409"/>
      <c r="B6890" s="413" t="s">
        <v>11738</v>
      </c>
      <c r="C6890" s="411"/>
      <c r="D6890" s="418"/>
      <c r="E6890" s="418"/>
      <c r="F6890" s="418"/>
    </row>
    <row r="6891" spans="1:6">
      <c r="A6891" s="409"/>
      <c r="B6891" s="413" t="s">
        <v>8933</v>
      </c>
      <c r="C6891" s="411"/>
      <c r="D6891" s="418"/>
      <c r="E6891" s="418"/>
      <c r="F6891" s="418"/>
    </row>
    <row r="6892" spans="1:6" ht="30">
      <c r="A6892" s="455">
        <v>103769</v>
      </c>
      <c r="B6892" s="456" t="s">
        <v>13589</v>
      </c>
      <c r="C6892" s="457" t="s">
        <v>5390</v>
      </c>
      <c r="D6892" s="458">
        <v>2935.55</v>
      </c>
      <c r="E6892" s="458">
        <v>371.22</v>
      </c>
      <c r="F6892" s="458">
        <v>3306.77</v>
      </c>
    </row>
    <row r="6893" spans="1:6">
      <c r="A6893" s="409"/>
      <c r="B6893" s="413" t="s">
        <v>8934</v>
      </c>
      <c r="C6893" s="411"/>
      <c r="D6893" s="418"/>
      <c r="E6893" s="418"/>
      <c r="F6893" s="418"/>
    </row>
    <row r="6894" spans="1:6" ht="45">
      <c r="A6894" s="414">
        <v>103304</v>
      </c>
      <c r="B6894" s="415" t="s">
        <v>11225</v>
      </c>
      <c r="C6894" s="416" t="s">
        <v>5390</v>
      </c>
      <c r="D6894" s="417">
        <v>1209.8399999999999</v>
      </c>
      <c r="E6894" s="417">
        <v>35.17</v>
      </c>
      <c r="F6894" s="417">
        <v>1245.01</v>
      </c>
    </row>
    <row r="6895" spans="1:6">
      <c r="A6895" s="409"/>
      <c r="B6895" s="413" t="s">
        <v>11739</v>
      </c>
      <c r="C6895" s="411"/>
      <c r="D6895" s="418"/>
      <c r="E6895" s="418"/>
      <c r="F6895" s="418"/>
    </row>
    <row r="6896" spans="1:6" ht="45">
      <c r="A6896" s="414">
        <v>103185</v>
      </c>
      <c r="B6896" s="415" t="s">
        <v>11208</v>
      </c>
      <c r="C6896" s="416" t="s">
        <v>5390</v>
      </c>
      <c r="D6896" s="417">
        <v>6011.34</v>
      </c>
      <c r="E6896" s="417">
        <v>111.94</v>
      </c>
      <c r="F6896" s="417">
        <v>6123.28</v>
      </c>
    </row>
    <row r="6897" spans="1:6" ht="45">
      <c r="A6897" s="414">
        <v>103186</v>
      </c>
      <c r="B6897" s="415" t="s">
        <v>11209</v>
      </c>
      <c r="C6897" s="416" t="s">
        <v>5390</v>
      </c>
      <c r="D6897" s="417">
        <v>6393.67</v>
      </c>
      <c r="E6897" s="417">
        <v>45.84</v>
      </c>
      <c r="F6897" s="417">
        <v>6439.51</v>
      </c>
    </row>
    <row r="6898" spans="1:6" ht="45">
      <c r="A6898" s="414">
        <v>103187</v>
      </c>
      <c r="B6898" s="415" t="s">
        <v>11210</v>
      </c>
      <c r="C6898" s="416" t="s">
        <v>5390</v>
      </c>
      <c r="D6898" s="417">
        <v>4773.8899999999994</v>
      </c>
      <c r="E6898" s="417">
        <v>76.56</v>
      </c>
      <c r="F6898" s="417">
        <v>4850.45</v>
      </c>
    </row>
    <row r="6899" spans="1:6" ht="45">
      <c r="A6899" s="414">
        <v>103188</v>
      </c>
      <c r="B6899" s="415" t="s">
        <v>11211</v>
      </c>
      <c r="C6899" s="416" t="s">
        <v>5390</v>
      </c>
      <c r="D6899" s="417">
        <v>5150.5200000000004</v>
      </c>
      <c r="E6899" s="417">
        <v>58.87</v>
      </c>
      <c r="F6899" s="417">
        <v>5209.3900000000003</v>
      </c>
    </row>
    <row r="6900" spans="1:6" ht="45">
      <c r="A6900" s="414">
        <v>103189</v>
      </c>
      <c r="B6900" s="415" t="s">
        <v>11212</v>
      </c>
      <c r="C6900" s="416" t="s">
        <v>5390</v>
      </c>
      <c r="D6900" s="417">
        <v>2572.52</v>
      </c>
      <c r="E6900" s="417">
        <v>41.18</v>
      </c>
      <c r="F6900" s="417">
        <v>2613.6999999999998</v>
      </c>
    </row>
    <row r="6901" spans="1:6" ht="45">
      <c r="A6901" s="414">
        <v>103190</v>
      </c>
      <c r="B6901" s="415" t="s">
        <v>11213</v>
      </c>
      <c r="C6901" s="416" t="s">
        <v>5390</v>
      </c>
      <c r="D6901" s="417">
        <v>3979.39</v>
      </c>
      <c r="E6901" s="417">
        <v>77.53</v>
      </c>
      <c r="F6901" s="417">
        <v>4056.92</v>
      </c>
    </row>
    <row r="6902" spans="1:6" ht="45">
      <c r="A6902" s="414">
        <v>103191</v>
      </c>
      <c r="B6902" s="415" t="s">
        <v>11214</v>
      </c>
      <c r="C6902" s="416" t="s">
        <v>5390</v>
      </c>
      <c r="D6902" s="417">
        <v>2302.5</v>
      </c>
      <c r="E6902" s="417">
        <v>63.55</v>
      </c>
      <c r="F6902" s="417">
        <v>2366.0500000000002</v>
      </c>
    </row>
    <row r="6903" spans="1:6" ht="45">
      <c r="A6903" s="414">
        <v>103192</v>
      </c>
      <c r="B6903" s="415" t="s">
        <v>11215</v>
      </c>
      <c r="C6903" s="416" t="s">
        <v>5390</v>
      </c>
      <c r="D6903" s="417">
        <v>2454.7799999999997</v>
      </c>
      <c r="E6903" s="417">
        <v>63.55</v>
      </c>
      <c r="F6903" s="417">
        <v>2518.33</v>
      </c>
    </row>
    <row r="6904" spans="1:6" ht="45">
      <c r="A6904" s="414">
        <v>103193</v>
      </c>
      <c r="B6904" s="415" t="s">
        <v>11216</v>
      </c>
      <c r="C6904" s="416" t="s">
        <v>5390</v>
      </c>
      <c r="D6904" s="417">
        <v>1878.63</v>
      </c>
      <c r="E6904" s="417">
        <v>63.55</v>
      </c>
      <c r="F6904" s="417">
        <v>1942.18</v>
      </c>
    </row>
    <row r="6905" spans="1:6" ht="45">
      <c r="A6905" s="414">
        <v>103194</v>
      </c>
      <c r="B6905" s="415" t="s">
        <v>11217</v>
      </c>
      <c r="C6905" s="416" t="s">
        <v>5390</v>
      </c>
      <c r="D6905" s="417">
        <v>2729.0499999999997</v>
      </c>
      <c r="E6905" s="417">
        <v>63.55</v>
      </c>
      <c r="F6905" s="417">
        <v>2792.6</v>
      </c>
    </row>
    <row r="6906" spans="1:6" ht="45">
      <c r="A6906" s="414">
        <v>103195</v>
      </c>
      <c r="B6906" s="415" t="s">
        <v>11218</v>
      </c>
      <c r="C6906" s="416" t="s">
        <v>5390</v>
      </c>
      <c r="D6906" s="417">
        <v>2118.2000000000003</v>
      </c>
      <c r="E6906" s="417">
        <v>65.33</v>
      </c>
      <c r="F6906" s="417">
        <v>2183.5300000000002</v>
      </c>
    </row>
    <row r="6907" spans="1:6" ht="45">
      <c r="A6907" s="414">
        <v>103205</v>
      </c>
      <c r="B6907" s="415" t="s">
        <v>11219</v>
      </c>
      <c r="C6907" s="416" t="s">
        <v>5390</v>
      </c>
      <c r="D6907" s="417">
        <v>3978.47</v>
      </c>
      <c r="E6907" s="417">
        <v>97.19</v>
      </c>
      <c r="F6907" s="417">
        <v>4075.66</v>
      </c>
    </row>
    <row r="6908" spans="1:6" ht="45">
      <c r="A6908" s="414">
        <v>103206</v>
      </c>
      <c r="B6908" s="415" t="s">
        <v>11220</v>
      </c>
      <c r="C6908" s="416" t="s">
        <v>5390</v>
      </c>
      <c r="D6908" s="417">
        <v>2301.5700000000002</v>
      </c>
      <c r="E6908" s="417">
        <v>83.23</v>
      </c>
      <c r="F6908" s="417">
        <v>2384.8000000000002</v>
      </c>
    </row>
    <row r="6909" spans="1:6" ht="45">
      <c r="A6909" s="414">
        <v>103207</v>
      </c>
      <c r="B6909" s="415" t="s">
        <v>11221</v>
      </c>
      <c r="C6909" s="416" t="s">
        <v>5390</v>
      </c>
      <c r="D6909" s="417">
        <v>2453.85</v>
      </c>
      <c r="E6909" s="417">
        <v>83.23</v>
      </c>
      <c r="F6909" s="417">
        <v>2537.08</v>
      </c>
    </row>
    <row r="6910" spans="1:6" ht="45">
      <c r="A6910" s="414">
        <v>103208</v>
      </c>
      <c r="B6910" s="415" t="s">
        <v>11222</v>
      </c>
      <c r="C6910" s="416" t="s">
        <v>5390</v>
      </c>
      <c r="D6910" s="417">
        <v>1877.69</v>
      </c>
      <c r="E6910" s="417">
        <v>83.24</v>
      </c>
      <c r="F6910" s="417">
        <v>1960.93</v>
      </c>
    </row>
    <row r="6911" spans="1:6" ht="45">
      <c r="A6911" s="414">
        <v>103209</v>
      </c>
      <c r="B6911" s="415" t="s">
        <v>11223</v>
      </c>
      <c r="C6911" s="416" t="s">
        <v>5390</v>
      </c>
      <c r="D6911" s="417">
        <v>2728.12</v>
      </c>
      <c r="E6911" s="417">
        <v>83.23</v>
      </c>
      <c r="F6911" s="417">
        <v>2811.35</v>
      </c>
    </row>
    <row r="6912" spans="1:6" ht="45">
      <c r="A6912" s="414">
        <v>103210</v>
      </c>
      <c r="B6912" s="415" t="s">
        <v>11224</v>
      </c>
      <c r="C6912" s="416" t="s">
        <v>5390</v>
      </c>
      <c r="D6912" s="417">
        <v>2151.7299999999996</v>
      </c>
      <c r="E6912" s="417">
        <v>150.49</v>
      </c>
      <c r="F6912" s="417">
        <v>2302.2199999999998</v>
      </c>
    </row>
    <row r="6913" spans="1:6">
      <c r="A6913" s="409"/>
      <c r="B6913" s="413" t="s">
        <v>11740</v>
      </c>
      <c r="C6913" s="411"/>
      <c r="D6913" s="418"/>
      <c r="E6913" s="418"/>
      <c r="F6913" s="418"/>
    </row>
    <row r="6914" spans="1:6" ht="45">
      <c r="A6914" s="414">
        <v>103307</v>
      </c>
      <c r="B6914" s="415" t="s">
        <v>11226</v>
      </c>
      <c r="C6914" s="416" t="s">
        <v>5390</v>
      </c>
      <c r="D6914" s="417">
        <v>1262.5700000000002</v>
      </c>
      <c r="E6914" s="417">
        <v>76.09</v>
      </c>
      <c r="F6914" s="417">
        <v>1338.66</v>
      </c>
    </row>
    <row r="6915" spans="1:6" ht="30">
      <c r="A6915" s="414">
        <v>103310</v>
      </c>
      <c r="B6915" s="415" t="s">
        <v>11227</v>
      </c>
      <c r="C6915" s="416" t="s">
        <v>5390</v>
      </c>
      <c r="D6915" s="417">
        <v>1246.1099999999999</v>
      </c>
      <c r="E6915" s="417">
        <v>33.9</v>
      </c>
      <c r="F6915" s="417">
        <v>1280.01</v>
      </c>
    </row>
    <row r="6916" spans="1:6">
      <c r="A6916" s="409"/>
      <c r="B6916" s="413" t="s">
        <v>8935</v>
      </c>
      <c r="C6916" s="411"/>
      <c r="D6916" s="418"/>
      <c r="E6916" s="418"/>
      <c r="F6916" s="418"/>
    </row>
    <row r="6917" spans="1:6" ht="15.75">
      <c r="A6917" s="409"/>
      <c r="B6917" s="410" t="s">
        <v>8936</v>
      </c>
      <c r="C6917" s="411"/>
      <c r="D6917" s="418"/>
      <c r="E6917" s="418"/>
      <c r="F6917" s="418"/>
    </row>
    <row r="6918" spans="1:6">
      <c r="A6918" s="409"/>
      <c r="B6918" s="413" t="s">
        <v>11741</v>
      </c>
      <c r="C6918" s="411"/>
      <c r="D6918" s="418"/>
      <c r="E6918" s="418"/>
      <c r="F6918" s="418"/>
    </row>
    <row r="6919" spans="1:6">
      <c r="A6919" s="409"/>
      <c r="B6919" s="413" t="s">
        <v>11742</v>
      </c>
      <c r="C6919" s="411"/>
      <c r="D6919" s="418"/>
      <c r="E6919" s="418"/>
      <c r="F6919" s="418"/>
    </row>
    <row r="6920" spans="1:6">
      <c r="A6920" s="409"/>
      <c r="B6920" s="413" t="s">
        <v>8937</v>
      </c>
      <c r="C6920" s="411"/>
      <c r="D6920" s="418"/>
      <c r="E6920" s="418"/>
      <c r="F6920" s="418"/>
    </row>
    <row r="6921" spans="1:6" ht="15.75">
      <c r="A6921" s="409"/>
      <c r="B6921" s="410" t="s">
        <v>8938</v>
      </c>
      <c r="C6921" s="411"/>
      <c r="D6921" s="418"/>
      <c r="E6921" s="418"/>
      <c r="F6921" s="418"/>
    </row>
    <row r="6922" spans="1:6">
      <c r="A6922" s="409"/>
      <c r="B6922" s="413" t="s">
        <v>5459</v>
      </c>
      <c r="C6922" s="411"/>
      <c r="D6922" s="418"/>
      <c r="E6922" s="418"/>
      <c r="F6922" s="418"/>
    </row>
    <row r="6923" spans="1:6" ht="45">
      <c r="A6923" s="414">
        <v>100981</v>
      </c>
      <c r="B6923" s="415" t="s">
        <v>5461</v>
      </c>
      <c r="C6923" s="416" t="s">
        <v>5435</v>
      </c>
      <c r="D6923" s="417">
        <v>7.77</v>
      </c>
      <c r="E6923" s="417">
        <v>1.48</v>
      </c>
      <c r="F6923" s="417">
        <v>9.25</v>
      </c>
    </row>
    <row r="6924" spans="1:6" ht="45">
      <c r="A6924" s="414">
        <v>100982</v>
      </c>
      <c r="B6924" s="415" t="s">
        <v>5462</v>
      </c>
      <c r="C6924" s="416" t="s">
        <v>5435</v>
      </c>
      <c r="D6924" s="417">
        <v>7.8600000000000012</v>
      </c>
      <c r="E6924" s="417">
        <v>1.1000000000000001</v>
      </c>
      <c r="F6924" s="417">
        <v>8.9600000000000009</v>
      </c>
    </row>
    <row r="6925" spans="1:6" ht="45">
      <c r="A6925" s="414">
        <v>100983</v>
      </c>
      <c r="B6925" s="415" t="s">
        <v>5463</v>
      </c>
      <c r="C6925" s="416" t="s">
        <v>5435</v>
      </c>
      <c r="D6925" s="417">
        <v>7.9600000000000009</v>
      </c>
      <c r="E6925" s="417">
        <v>0.94</v>
      </c>
      <c r="F6925" s="417">
        <v>8.9</v>
      </c>
    </row>
    <row r="6926" spans="1:6" ht="45">
      <c r="A6926" s="414">
        <v>100984</v>
      </c>
      <c r="B6926" s="415" t="s">
        <v>5464</v>
      </c>
      <c r="C6926" s="416" t="s">
        <v>5435</v>
      </c>
      <c r="D6926" s="417">
        <v>7.8999999999999995</v>
      </c>
      <c r="E6926" s="417">
        <v>0.87</v>
      </c>
      <c r="F6926" s="417">
        <v>8.77</v>
      </c>
    </row>
    <row r="6927" spans="1:6" ht="45">
      <c r="A6927" s="414">
        <v>100997</v>
      </c>
      <c r="B6927" s="415" t="s">
        <v>5465</v>
      </c>
      <c r="C6927" s="416" t="s">
        <v>5466</v>
      </c>
      <c r="D6927" s="417">
        <v>5.1899999999999995</v>
      </c>
      <c r="E6927" s="417">
        <v>0.98</v>
      </c>
      <c r="F6927" s="417">
        <v>6.17</v>
      </c>
    </row>
    <row r="6928" spans="1:6" ht="45">
      <c r="A6928" s="414">
        <v>100998</v>
      </c>
      <c r="B6928" s="415" t="s">
        <v>5467</v>
      </c>
      <c r="C6928" s="416" t="s">
        <v>5466</v>
      </c>
      <c r="D6928" s="417">
        <v>5.2299999999999995</v>
      </c>
      <c r="E6928" s="417">
        <v>0.74</v>
      </c>
      <c r="F6928" s="417">
        <v>5.97</v>
      </c>
    </row>
    <row r="6929" spans="1:6" ht="45">
      <c r="A6929" s="414">
        <v>100999</v>
      </c>
      <c r="B6929" s="415" t="s">
        <v>5468</v>
      </c>
      <c r="C6929" s="416" t="s">
        <v>5466</v>
      </c>
      <c r="D6929" s="417">
        <v>5.3100000000000005</v>
      </c>
      <c r="E6929" s="417">
        <v>0.64</v>
      </c>
      <c r="F6929" s="417">
        <v>5.95</v>
      </c>
    </row>
    <row r="6930" spans="1:6" ht="45">
      <c r="A6930" s="414">
        <v>101000</v>
      </c>
      <c r="B6930" s="415" t="s">
        <v>5469</v>
      </c>
      <c r="C6930" s="416" t="s">
        <v>5466</v>
      </c>
      <c r="D6930" s="417">
        <v>5.27</v>
      </c>
      <c r="E6930" s="417">
        <v>0.56999999999999995</v>
      </c>
      <c r="F6930" s="417">
        <v>5.84</v>
      </c>
    </row>
    <row r="6931" spans="1:6">
      <c r="A6931" s="409"/>
      <c r="B6931" s="413" t="s">
        <v>8939</v>
      </c>
      <c r="C6931" s="411"/>
      <c r="D6931" s="418"/>
      <c r="E6931" s="418"/>
      <c r="F6931" s="418"/>
    </row>
    <row r="6932" spans="1:6">
      <c r="A6932" s="409"/>
      <c r="B6932" s="413" t="s">
        <v>8940</v>
      </c>
      <c r="C6932" s="411"/>
      <c r="D6932" s="418"/>
      <c r="E6932" s="418"/>
      <c r="F6932" s="418"/>
    </row>
    <row r="6933" spans="1:6">
      <c r="A6933" s="414">
        <v>99802</v>
      </c>
      <c r="B6933" s="415" t="s">
        <v>8941</v>
      </c>
      <c r="C6933" s="416" t="s">
        <v>98</v>
      </c>
      <c r="D6933" s="417">
        <v>0.16999999999999998</v>
      </c>
      <c r="E6933" s="417">
        <v>0.45</v>
      </c>
      <c r="F6933" s="417">
        <v>0.62</v>
      </c>
    </row>
    <row r="6934" spans="1:6">
      <c r="A6934" s="414">
        <v>99803</v>
      </c>
      <c r="B6934" s="415" t="s">
        <v>8942</v>
      </c>
      <c r="C6934" s="416" t="s">
        <v>98</v>
      </c>
      <c r="D6934" s="417">
        <v>0.7200000000000002</v>
      </c>
      <c r="E6934" s="417">
        <v>1.71</v>
      </c>
      <c r="F6934" s="417">
        <v>2.4300000000000002</v>
      </c>
    </row>
    <row r="6935" spans="1:6" ht="30">
      <c r="A6935" s="414">
        <v>99804</v>
      </c>
      <c r="B6935" s="415" t="s">
        <v>11189</v>
      </c>
      <c r="C6935" s="416" t="s">
        <v>98</v>
      </c>
      <c r="D6935" s="417">
        <v>1.9500000000000002</v>
      </c>
      <c r="E6935" s="417">
        <v>4.34</v>
      </c>
      <c r="F6935" s="417">
        <v>6.29</v>
      </c>
    </row>
    <row r="6936" spans="1:6" ht="30">
      <c r="A6936" s="414">
        <v>99805</v>
      </c>
      <c r="B6936" s="415" t="s">
        <v>8943</v>
      </c>
      <c r="C6936" s="416" t="s">
        <v>98</v>
      </c>
      <c r="D6936" s="417">
        <v>4.4399999999999995</v>
      </c>
      <c r="E6936" s="417">
        <v>8.6</v>
      </c>
      <c r="F6936" s="417">
        <v>13.04</v>
      </c>
    </row>
    <row r="6937" spans="1:6">
      <c r="A6937" s="414">
        <v>99809</v>
      </c>
      <c r="B6937" s="415" t="s">
        <v>8944</v>
      </c>
      <c r="C6937" s="416" t="s">
        <v>98</v>
      </c>
      <c r="D6937" s="417">
        <v>2.0999999999999996</v>
      </c>
      <c r="E6937" s="417">
        <v>4.83</v>
      </c>
      <c r="F6937" s="417">
        <v>6.93</v>
      </c>
    </row>
    <row r="6938" spans="1:6" ht="30">
      <c r="A6938" s="414">
        <v>99810</v>
      </c>
      <c r="B6938" s="415" t="s">
        <v>11191</v>
      </c>
      <c r="C6938" s="416" t="s">
        <v>98</v>
      </c>
      <c r="D6938" s="417">
        <v>2.669999999999999</v>
      </c>
      <c r="E6938" s="417">
        <v>5.94</v>
      </c>
      <c r="F6938" s="417">
        <v>8.61</v>
      </c>
    </row>
    <row r="6939" spans="1:6">
      <c r="A6939" s="414">
        <v>99811</v>
      </c>
      <c r="B6939" s="415" t="s">
        <v>8945</v>
      </c>
      <c r="C6939" s="416" t="s">
        <v>98</v>
      </c>
      <c r="D6939" s="417">
        <v>1.2399999999999998</v>
      </c>
      <c r="E6939" s="417">
        <v>2.9</v>
      </c>
      <c r="F6939" s="417">
        <v>4.1399999999999997</v>
      </c>
    </row>
    <row r="6940" spans="1:6">
      <c r="A6940" s="409"/>
      <c r="B6940" s="413" t="s">
        <v>8946</v>
      </c>
      <c r="C6940" s="411"/>
      <c r="D6940" s="418"/>
      <c r="E6940" s="418"/>
      <c r="F6940" s="418"/>
    </row>
    <row r="6941" spans="1:6">
      <c r="A6941" s="414">
        <v>99806</v>
      </c>
      <c r="B6941" s="415" t="s">
        <v>8947</v>
      </c>
      <c r="C6941" s="416" t="s">
        <v>98</v>
      </c>
      <c r="D6941" s="417">
        <v>0.29000000000000004</v>
      </c>
      <c r="E6941" s="417">
        <v>0.71</v>
      </c>
      <c r="F6941" s="417">
        <v>1</v>
      </c>
    </row>
    <row r="6942" spans="1:6" ht="30">
      <c r="A6942" s="414">
        <v>99807</v>
      </c>
      <c r="B6942" s="415" t="s">
        <v>11190</v>
      </c>
      <c r="C6942" s="416" t="s">
        <v>98</v>
      </c>
      <c r="D6942" s="417">
        <v>0.60999999999999988</v>
      </c>
      <c r="E6942" s="417">
        <v>1.29</v>
      </c>
      <c r="F6942" s="417">
        <v>1.9</v>
      </c>
    </row>
    <row r="6943" spans="1:6" ht="30">
      <c r="A6943" s="414">
        <v>99808</v>
      </c>
      <c r="B6943" s="415" t="s">
        <v>8948</v>
      </c>
      <c r="C6943" s="416" t="s">
        <v>98</v>
      </c>
      <c r="D6943" s="417">
        <v>1.83</v>
      </c>
      <c r="E6943" s="417">
        <v>2.67</v>
      </c>
      <c r="F6943" s="417">
        <v>4.5</v>
      </c>
    </row>
    <row r="6944" spans="1:6">
      <c r="A6944" s="414">
        <v>99812</v>
      </c>
      <c r="B6944" s="415" t="s">
        <v>8949</v>
      </c>
      <c r="C6944" s="416" t="s">
        <v>98</v>
      </c>
      <c r="D6944" s="417">
        <v>0.39000000000000012</v>
      </c>
      <c r="E6944" s="417">
        <v>0.94</v>
      </c>
      <c r="F6944" s="417">
        <v>1.33</v>
      </c>
    </row>
    <row r="6945" spans="1:6" ht="30">
      <c r="A6945" s="414">
        <v>99813</v>
      </c>
      <c r="B6945" s="415" t="s">
        <v>11192</v>
      </c>
      <c r="C6945" s="416" t="s">
        <v>98</v>
      </c>
      <c r="D6945" s="417">
        <v>0.37000000000000011</v>
      </c>
      <c r="E6945" s="417">
        <v>0.75</v>
      </c>
      <c r="F6945" s="417">
        <v>1.1200000000000001</v>
      </c>
    </row>
    <row r="6946" spans="1:6">
      <c r="A6946" s="414">
        <v>99814</v>
      </c>
      <c r="B6946" s="415" t="s">
        <v>8950</v>
      </c>
      <c r="C6946" s="416" t="s">
        <v>98</v>
      </c>
      <c r="D6946" s="417">
        <v>0.7</v>
      </c>
      <c r="E6946" s="417">
        <v>1.57</v>
      </c>
      <c r="F6946" s="417">
        <v>2.27</v>
      </c>
    </row>
    <row r="6947" spans="1:6" ht="30">
      <c r="A6947" s="414">
        <v>99815</v>
      </c>
      <c r="B6947" s="415" t="s">
        <v>11193</v>
      </c>
      <c r="C6947" s="416" t="s">
        <v>5390</v>
      </c>
      <c r="D6947" s="417">
        <v>4.8699999999999992</v>
      </c>
      <c r="E6947" s="417">
        <v>4.75</v>
      </c>
      <c r="F6947" s="417">
        <v>9.6199999999999992</v>
      </c>
    </row>
    <row r="6948" spans="1:6" ht="30">
      <c r="A6948" s="414">
        <v>99816</v>
      </c>
      <c r="B6948" s="415" t="s">
        <v>11194</v>
      </c>
      <c r="C6948" s="416" t="s">
        <v>5390</v>
      </c>
      <c r="D6948" s="417">
        <v>5.04</v>
      </c>
      <c r="E6948" s="417">
        <v>5.21</v>
      </c>
      <c r="F6948" s="417">
        <v>10.25</v>
      </c>
    </row>
    <row r="6949" spans="1:6" ht="30">
      <c r="A6949" s="414">
        <v>99817</v>
      </c>
      <c r="B6949" s="415" t="s">
        <v>11195</v>
      </c>
      <c r="C6949" s="416" t="s">
        <v>5390</v>
      </c>
      <c r="D6949" s="417">
        <v>3.7199999999999998</v>
      </c>
      <c r="E6949" s="417">
        <v>2.16</v>
      </c>
      <c r="F6949" s="417">
        <v>5.88</v>
      </c>
    </row>
    <row r="6950" spans="1:6" ht="30">
      <c r="A6950" s="414">
        <v>99818</v>
      </c>
      <c r="B6950" s="415" t="s">
        <v>11196</v>
      </c>
      <c r="C6950" s="416" t="s">
        <v>5390</v>
      </c>
      <c r="D6950" s="417">
        <v>3.7199999999999998</v>
      </c>
      <c r="E6950" s="417">
        <v>2.16</v>
      </c>
      <c r="F6950" s="417">
        <v>5.88</v>
      </c>
    </row>
    <row r="6951" spans="1:6">
      <c r="A6951" s="414">
        <v>99819</v>
      </c>
      <c r="B6951" s="415" t="s">
        <v>11197</v>
      </c>
      <c r="C6951" s="416" t="s">
        <v>98</v>
      </c>
      <c r="D6951" s="417">
        <v>6.1499999999999986</v>
      </c>
      <c r="E6951" s="417">
        <v>13.55</v>
      </c>
      <c r="F6951" s="417">
        <v>19.7</v>
      </c>
    </row>
    <row r="6952" spans="1:6">
      <c r="A6952" s="414">
        <v>99820</v>
      </c>
      <c r="B6952" s="415" t="s">
        <v>11198</v>
      </c>
      <c r="C6952" s="416" t="s">
        <v>98</v>
      </c>
      <c r="D6952" s="417">
        <v>1.06</v>
      </c>
      <c r="E6952" s="417">
        <v>1.1200000000000001</v>
      </c>
      <c r="F6952" s="417">
        <v>2.1800000000000002</v>
      </c>
    </row>
    <row r="6953" spans="1:6">
      <c r="A6953" s="414">
        <v>99821</v>
      </c>
      <c r="B6953" s="415" t="s">
        <v>11199</v>
      </c>
      <c r="C6953" s="416" t="s">
        <v>98</v>
      </c>
      <c r="D6953" s="417">
        <v>1.7499999999999998</v>
      </c>
      <c r="E6953" s="417">
        <v>1.61</v>
      </c>
      <c r="F6953" s="417">
        <v>3.36</v>
      </c>
    </row>
    <row r="6954" spans="1:6">
      <c r="A6954" s="414">
        <v>99822</v>
      </c>
      <c r="B6954" s="415" t="s">
        <v>8951</v>
      </c>
      <c r="C6954" s="416" t="s">
        <v>98</v>
      </c>
      <c r="D6954" s="417">
        <v>0.33999999999999997</v>
      </c>
      <c r="E6954" s="417">
        <v>0.84</v>
      </c>
      <c r="F6954" s="417">
        <v>1.18</v>
      </c>
    </row>
    <row r="6955" spans="1:6">
      <c r="A6955" s="414">
        <v>99823</v>
      </c>
      <c r="B6955" s="415" t="s">
        <v>11200</v>
      </c>
      <c r="C6955" s="416" t="s">
        <v>98</v>
      </c>
      <c r="D6955" s="417">
        <v>1.1900000000000002</v>
      </c>
      <c r="E6955" s="417">
        <v>1.39</v>
      </c>
      <c r="F6955" s="417">
        <v>2.58</v>
      </c>
    </row>
    <row r="6956" spans="1:6">
      <c r="A6956" s="414">
        <v>99824</v>
      </c>
      <c r="B6956" s="415" t="s">
        <v>11201</v>
      </c>
      <c r="C6956" s="416" t="s">
        <v>98</v>
      </c>
      <c r="D6956" s="417">
        <v>1.2100000000000002</v>
      </c>
      <c r="E6956" s="417">
        <v>1.64</v>
      </c>
      <c r="F6956" s="417">
        <v>2.85</v>
      </c>
    </row>
    <row r="6957" spans="1:6">
      <c r="A6957" s="414">
        <v>99825</v>
      </c>
      <c r="B6957" s="415" t="s">
        <v>11202</v>
      </c>
      <c r="C6957" s="416" t="s">
        <v>98</v>
      </c>
      <c r="D6957" s="417">
        <v>1.92</v>
      </c>
      <c r="E6957" s="417">
        <v>2.04</v>
      </c>
      <c r="F6957" s="417">
        <v>3.96</v>
      </c>
    </row>
    <row r="6958" spans="1:6">
      <c r="A6958" s="414">
        <v>99826</v>
      </c>
      <c r="B6958" s="415" t="s">
        <v>8952</v>
      </c>
      <c r="C6958" s="416" t="s">
        <v>98</v>
      </c>
      <c r="D6958" s="417">
        <v>0.54</v>
      </c>
      <c r="E6958" s="417">
        <v>1.26</v>
      </c>
      <c r="F6958" s="417">
        <v>1.8</v>
      </c>
    </row>
    <row r="6959" spans="1:6">
      <c r="A6959" s="409"/>
      <c r="B6959" s="413" t="s">
        <v>8908</v>
      </c>
      <c r="C6959" s="411"/>
      <c r="D6959" s="418"/>
      <c r="E6959" s="418"/>
      <c r="F6959" s="418"/>
    </row>
    <row r="6960" spans="1:6">
      <c r="A6960" s="414">
        <v>98524</v>
      </c>
      <c r="B6960" s="415" t="s">
        <v>8909</v>
      </c>
      <c r="C6960" s="416" t="s">
        <v>98</v>
      </c>
      <c r="D6960" s="417">
        <v>1.0899999999999999</v>
      </c>
      <c r="E6960" s="417">
        <v>2.58</v>
      </c>
      <c r="F6960" s="417">
        <v>3.67</v>
      </c>
    </row>
    <row r="6961" spans="1:6" ht="30">
      <c r="A6961" s="414">
        <v>98525</v>
      </c>
      <c r="B6961" s="415" t="s">
        <v>8910</v>
      </c>
      <c r="C6961" s="416" t="s">
        <v>98</v>
      </c>
      <c r="D6961" s="417">
        <v>0.21</v>
      </c>
      <c r="E6961" s="417">
        <v>0.21</v>
      </c>
      <c r="F6961" s="417">
        <v>0.42</v>
      </c>
    </row>
    <row r="6962" spans="1:6" ht="15.75">
      <c r="A6962" s="409"/>
      <c r="B6962" s="410" t="s">
        <v>11743</v>
      </c>
      <c r="C6962" s="411"/>
      <c r="D6962" s="418"/>
      <c r="E6962" s="418"/>
      <c r="F6962" s="418"/>
    </row>
    <row r="6963" spans="1:6">
      <c r="A6963" s="409"/>
      <c r="B6963" s="413" t="s">
        <v>11744</v>
      </c>
      <c r="C6963" s="411"/>
      <c r="D6963" s="418"/>
      <c r="E6963" s="418"/>
      <c r="F6963" s="418"/>
    </row>
    <row r="6964" spans="1:6" ht="45">
      <c r="A6964" s="414">
        <v>92808</v>
      </c>
      <c r="B6964" s="415" t="s">
        <v>8953</v>
      </c>
      <c r="C6964" s="416" t="s">
        <v>5421</v>
      </c>
      <c r="D6964" s="417">
        <v>26.08</v>
      </c>
      <c r="E6964" s="417">
        <v>20.32</v>
      </c>
      <c r="F6964" s="417">
        <v>46.4</v>
      </c>
    </row>
    <row r="6965" spans="1:6" ht="45">
      <c r="A6965" s="414">
        <v>92809</v>
      </c>
      <c r="B6965" s="415" t="s">
        <v>8954</v>
      </c>
      <c r="C6965" s="416" t="s">
        <v>5421</v>
      </c>
      <c r="D6965" s="417">
        <v>33.57</v>
      </c>
      <c r="E6965" s="417">
        <v>25.89</v>
      </c>
      <c r="F6965" s="417">
        <v>59.46</v>
      </c>
    </row>
    <row r="6966" spans="1:6" ht="45">
      <c r="A6966" s="414">
        <v>92810</v>
      </c>
      <c r="B6966" s="415" t="s">
        <v>8955</v>
      </c>
      <c r="C6966" s="416" t="s">
        <v>5421</v>
      </c>
      <c r="D6966" s="417">
        <v>40.869999999999997</v>
      </c>
      <c r="E6966" s="417">
        <v>31.46</v>
      </c>
      <c r="F6966" s="417">
        <v>72.33</v>
      </c>
    </row>
    <row r="6967" spans="1:6" ht="45">
      <c r="A6967" s="414">
        <v>92811</v>
      </c>
      <c r="B6967" s="415" t="s">
        <v>8956</v>
      </c>
      <c r="C6967" s="416" t="s">
        <v>5421</v>
      </c>
      <c r="D6967" s="417">
        <v>48.860000000000007</v>
      </c>
      <c r="E6967" s="417">
        <v>37.18</v>
      </c>
      <c r="F6967" s="417">
        <v>86.04</v>
      </c>
    </row>
    <row r="6968" spans="1:6" ht="45">
      <c r="A6968" s="414">
        <v>92812</v>
      </c>
      <c r="B6968" s="415" t="s">
        <v>8957</v>
      </c>
      <c r="C6968" s="416" t="s">
        <v>5421</v>
      </c>
      <c r="D6968" s="417">
        <v>56.63</v>
      </c>
      <c r="E6968" s="417">
        <v>42.93</v>
      </c>
      <c r="F6968" s="417">
        <v>99.56</v>
      </c>
    </row>
    <row r="6969" spans="1:6" ht="45">
      <c r="A6969" s="414">
        <v>92813</v>
      </c>
      <c r="B6969" s="415" t="s">
        <v>8958</v>
      </c>
      <c r="C6969" s="416" t="s">
        <v>5421</v>
      </c>
      <c r="D6969" s="417">
        <v>66.13</v>
      </c>
      <c r="E6969" s="417">
        <v>49.07</v>
      </c>
      <c r="F6969" s="417">
        <v>115.2</v>
      </c>
    </row>
    <row r="6970" spans="1:6" ht="45">
      <c r="A6970" s="414">
        <v>92814</v>
      </c>
      <c r="B6970" s="415" t="s">
        <v>8959</v>
      </c>
      <c r="C6970" s="416" t="s">
        <v>5421</v>
      </c>
      <c r="D6970" s="417">
        <v>76.13</v>
      </c>
      <c r="E6970" s="417">
        <v>55.4</v>
      </c>
      <c r="F6970" s="417">
        <v>131.53</v>
      </c>
    </row>
    <row r="6971" spans="1:6" ht="45">
      <c r="A6971" s="414">
        <v>92815</v>
      </c>
      <c r="B6971" s="415" t="s">
        <v>8960</v>
      </c>
      <c r="C6971" s="416" t="s">
        <v>5421</v>
      </c>
      <c r="D6971" s="417">
        <v>87.81</v>
      </c>
      <c r="E6971" s="417">
        <v>62.28</v>
      </c>
      <c r="F6971" s="417">
        <v>150.09</v>
      </c>
    </row>
    <row r="6972" spans="1:6" ht="45">
      <c r="A6972" s="414">
        <v>92817</v>
      </c>
      <c r="B6972" s="415" t="s">
        <v>8961</v>
      </c>
      <c r="C6972" s="416" t="s">
        <v>5421</v>
      </c>
      <c r="D6972" s="417">
        <v>109.89</v>
      </c>
      <c r="E6972" s="417">
        <v>77.92</v>
      </c>
      <c r="F6972" s="417">
        <v>187.81</v>
      </c>
    </row>
    <row r="6973" spans="1:6" ht="45">
      <c r="A6973" s="414">
        <v>92819</v>
      </c>
      <c r="B6973" s="415" t="s">
        <v>8962</v>
      </c>
      <c r="C6973" s="416" t="s">
        <v>5421</v>
      </c>
      <c r="D6973" s="417">
        <v>147.94</v>
      </c>
      <c r="E6973" s="417">
        <v>104.86</v>
      </c>
      <c r="F6973" s="417">
        <v>252.8</v>
      </c>
    </row>
    <row r="6974" spans="1:6" ht="45">
      <c r="A6974" s="414">
        <v>92820</v>
      </c>
      <c r="B6974" s="415" t="s">
        <v>8963</v>
      </c>
      <c r="C6974" s="416" t="s">
        <v>5421</v>
      </c>
      <c r="D6974" s="417">
        <v>31.04</v>
      </c>
      <c r="E6974" s="417">
        <v>24.32</v>
      </c>
      <c r="F6974" s="417">
        <v>55.36</v>
      </c>
    </row>
    <row r="6975" spans="1:6" ht="45">
      <c r="A6975" s="414">
        <v>92821</v>
      </c>
      <c r="B6975" s="415" t="s">
        <v>8964</v>
      </c>
      <c r="C6975" s="416" t="s">
        <v>5421</v>
      </c>
      <c r="D6975" s="417">
        <v>39.950000000000003</v>
      </c>
      <c r="E6975" s="417">
        <v>30.98</v>
      </c>
      <c r="F6975" s="417">
        <v>70.930000000000007</v>
      </c>
    </row>
    <row r="6976" spans="1:6" ht="45">
      <c r="A6976" s="414">
        <v>92822</v>
      </c>
      <c r="B6976" s="415" t="s">
        <v>8965</v>
      </c>
      <c r="C6976" s="416" t="s">
        <v>5421</v>
      </c>
      <c r="D6976" s="417">
        <v>48.84</v>
      </c>
      <c r="E6976" s="417">
        <v>37.69</v>
      </c>
      <c r="F6976" s="417">
        <v>86.53</v>
      </c>
    </row>
    <row r="6977" spans="1:6" ht="45">
      <c r="A6977" s="414">
        <v>92824</v>
      </c>
      <c r="B6977" s="415" t="s">
        <v>8966</v>
      </c>
      <c r="C6977" s="416" t="s">
        <v>5421</v>
      </c>
      <c r="D6977" s="417">
        <v>58.160000000000004</v>
      </c>
      <c r="E6977" s="417">
        <v>44.52</v>
      </c>
      <c r="F6977" s="417">
        <v>102.68</v>
      </c>
    </row>
    <row r="6978" spans="1:6" ht="45">
      <c r="A6978" s="414">
        <v>92825</v>
      </c>
      <c r="B6978" s="415" t="s">
        <v>8967</v>
      </c>
      <c r="C6978" s="416" t="s">
        <v>5421</v>
      </c>
      <c r="D6978" s="417">
        <v>67.539999999999992</v>
      </c>
      <c r="E6978" s="417">
        <v>51.35</v>
      </c>
      <c r="F6978" s="417">
        <v>118.89</v>
      </c>
    </row>
    <row r="6979" spans="1:6" ht="45">
      <c r="A6979" s="414">
        <v>92826</v>
      </c>
      <c r="B6979" s="415" t="s">
        <v>8968</v>
      </c>
      <c r="C6979" s="416" t="s">
        <v>5421</v>
      </c>
      <c r="D6979" s="417">
        <v>78.210000000000008</v>
      </c>
      <c r="E6979" s="417">
        <v>58.63</v>
      </c>
      <c r="F6979" s="417">
        <v>136.84</v>
      </c>
    </row>
    <row r="6980" spans="1:6" ht="45">
      <c r="A6980" s="414">
        <v>92827</v>
      </c>
      <c r="B6980" s="415" t="s">
        <v>8969</v>
      </c>
      <c r="C6980" s="416" t="s">
        <v>5421</v>
      </c>
      <c r="D6980" s="417">
        <v>89.52000000000001</v>
      </c>
      <c r="E6980" s="417">
        <v>66.03</v>
      </c>
      <c r="F6980" s="417">
        <v>155.55000000000001</v>
      </c>
    </row>
    <row r="6981" spans="1:6" ht="45">
      <c r="A6981" s="414">
        <v>92828</v>
      </c>
      <c r="B6981" s="415" t="s">
        <v>8970</v>
      </c>
      <c r="C6981" s="416" t="s">
        <v>5421</v>
      </c>
      <c r="D6981" s="417">
        <v>102.87</v>
      </c>
      <c r="E6981" s="417">
        <v>74.09</v>
      </c>
      <c r="F6981" s="417">
        <v>176.96</v>
      </c>
    </row>
    <row r="6982" spans="1:6" ht="45">
      <c r="A6982" s="414">
        <v>92830</v>
      </c>
      <c r="B6982" s="415" t="s">
        <v>8971</v>
      </c>
      <c r="C6982" s="416" t="s">
        <v>5421</v>
      </c>
      <c r="D6982" s="417">
        <v>127.66</v>
      </c>
      <c r="E6982" s="417">
        <v>91.87</v>
      </c>
      <c r="F6982" s="417">
        <v>219.53</v>
      </c>
    </row>
    <row r="6983" spans="1:6" ht="45">
      <c r="A6983" s="414">
        <v>92832</v>
      </c>
      <c r="B6983" s="415" t="s">
        <v>8972</v>
      </c>
      <c r="C6983" s="416" t="s">
        <v>5421</v>
      </c>
      <c r="D6983" s="417">
        <v>169.7</v>
      </c>
      <c r="E6983" s="417">
        <v>122.11</v>
      </c>
      <c r="F6983" s="417">
        <v>291.81</v>
      </c>
    </row>
    <row r="6984" spans="1:6">
      <c r="A6984" s="409"/>
      <c r="B6984" s="413" t="s">
        <v>8973</v>
      </c>
      <c r="C6984" s="411"/>
      <c r="D6984" s="418"/>
      <c r="E6984" s="418"/>
      <c r="F6984" s="418"/>
    </row>
    <row r="6985" spans="1:6" ht="45">
      <c r="A6985" s="414">
        <v>97121</v>
      </c>
      <c r="B6985" s="415" t="s">
        <v>8974</v>
      </c>
      <c r="C6985" s="416" t="s">
        <v>5421</v>
      </c>
      <c r="D6985" s="417">
        <v>0.71</v>
      </c>
      <c r="E6985" s="417">
        <v>1.73</v>
      </c>
      <c r="F6985" s="417">
        <v>2.44</v>
      </c>
    </row>
    <row r="6986" spans="1:6" ht="45">
      <c r="A6986" s="414">
        <v>97122</v>
      </c>
      <c r="B6986" s="415" t="s">
        <v>8975</v>
      </c>
      <c r="C6986" s="416" t="s">
        <v>5421</v>
      </c>
      <c r="D6986" s="417">
        <v>1.04</v>
      </c>
      <c r="E6986" s="417">
        <v>2.34</v>
      </c>
      <c r="F6986" s="417">
        <v>3.38</v>
      </c>
    </row>
    <row r="6987" spans="1:6" ht="45">
      <c r="A6987" s="414">
        <v>97123</v>
      </c>
      <c r="B6987" s="415" t="s">
        <v>8976</v>
      </c>
      <c r="C6987" s="416" t="s">
        <v>5421</v>
      </c>
      <c r="D6987" s="417">
        <v>1.3299999999999996</v>
      </c>
      <c r="E6987" s="417">
        <v>2.97</v>
      </c>
      <c r="F6987" s="417">
        <v>4.3</v>
      </c>
    </row>
    <row r="6988" spans="1:6" ht="45">
      <c r="A6988" s="414">
        <v>97124</v>
      </c>
      <c r="B6988" s="415" t="s">
        <v>8977</v>
      </c>
      <c r="C6988" s="416" t="s">
        <v>5421</v>
      </c>
      <c r="D6988" s="417">
        <v>0.3600000000000001</v>
      </c>
      <c r="E6988" s="417">
        <v>0.72</v>
      </c>
      <c r="F6988" s="417">
        <v>1.08</v>
      </c>
    </row>
    <row r="6989" spans="1:6" ht="45">
      <c r="A6989" s="414">
        <v>97125</v>
      </c>
      <c r="B6989" s="415" t="s">
        <v>8978</v>
      </c>
      <c r="C6989" s="416" t="s">
        <v>5421</v>
      </c>
      <c r="D6989" s="417">
        <v>0.55000000000000004</v>
      </c>
      <c r="E6989" s="417">
        <v>0.98</v>
      </c>
      <c r="F6989" s="417">
        <v>1.53</v>
      </c>
    </row>
    <row r="6990" spans="1:6" ht="45">
      <c r="A6990" s="414">
        <v>97126</v>
      </c>
      <c r="B6990" s="415" t="s">
        <v>8979</v>
      </c>
      <c r="C6990" s="416" t="s">
        <v>5421</v>
      </c>
      <c r="D6990" s="417">
        <v>0.69</v>
      </c>
      <c r="E6990" s="417">
        <v>1.25</v>
      </c>
      <c r="F6990" s="417">
        <v>1.94</v>
      </c>
    </row>
    <row r="6991" spans="1:6" ht="45">
      <c r="A6991" s="414">
        <v>97127</v>
      </c>
      <c r="B6991" s="415" t="s">
        <v>8980</v>
      </c>
      <c r="C6991" s="416" t="s">
        <v>5421</v>
      </c>
      <c r="D6991" s="417">
        <v>1.9400000000000004</v>
      </c>
      <c r="E6991" s="417">
        <v>4.21</v>
      </c>
      <c r="F6991" s="417">
        <v>6.15</v>
      </c>
    </row>
    <row r="6992" spans="1:6" ht="45">
      <c r="A6992" s="414">
        <v>97128</v>
      </c>
      <c r="B6992" s="415" t="s">
        <v>8981</v>
      </c>
      <c r="C6992" s="416" t="s">
        <v>5421</v>
      </c>
      <c r="D6992" s="417">
        <v>5.18</v>
      </c>
      <c r="E6992" s="417">
        <v>6.74</v>
      </c>
      <c r="F6992" s="417">
        <v>11.92</v>
      </c>
    </row>
    <row r="6993" spans="1:6" ht="45">
      <c r="A6993" s="414">
        <v>97129</v>
      </c>
      <c r="B6993" s="415" t="s">
        <v>8982</v>
      </c>
      <c r="C6993" s="416" t="s">
        <v>5421</v>
      </c>
      <c r="D6993" s="417">
        <v>6.41</v>
      </c>
      <c r="E6993" s="417">
        <v>8.25</v>
      </c>
      <c r="F6993" s="417">
        <v>14.66</v>
      </c>
    </row>
    <row r="6994" spans="1:6" ht="45">
      <c r="A6994" s="414">
        <v>97130</v>
      </c>
      <c r="B6994" s="415" t="s">
        <v>8983</v>
      </c>
      <c r="C6994" s="416" t="s">
        <v>5421</v>
      </c>
      <c r="D6994" s="417">
        <v>7.629999999999999</v>
      </c>
      <c r="E6994" s="417">
        <v>9.77</v>
      </c>
      <c r="F6994" s="417">
        <v>17.399999999999999</v>
      </c>
    </row>
    <row r="6995" spans="1:6" ht="45">
      <c r="A6995" s="414">
        <v>97131</v>
      </c>
      <c r="B6995" s="415" t="s">
        <v>8984</v>
      </c>
      <c r="C6995" s="416" t="s">
        <v>5421</v>
      </c>
      <c r="D6995" s="417">
        <v>8.82</v>
      </c>
      <c r="E6995" s="417">
        <v>11.3</v>
      </c>
      <c r="F6995" s="417">
        <v>20.12</v>
      </c>
    </row>
    <row r="6996" spans="1:6" ht="45">
      <c r="A6996" s="414">
        <v>97132</v>
      </c>
      <c r="B6996" s="415" t="s">
        <v>8985</v>
      </c>
      <c r="C6996" s="416" t="s">
        <v>5421</v>
      </c>
      <c r="D6996" s="417">
        <v>10.030000000000001</v>
      </c>
      <c r="E6996" s="417">
        <v>12.82</v>
      </c>
      <c r="F6996" s="417">
        <v>22.85</v>
      </c>
    </row>
    <row r="6997" spans="1:6" ht="45">
      <c r="A6997" s="414">
        <v>97133</v>
      </c>
      <c r="B6997" s="415" t="s">
        <v>8986</v>
      </c>
      <c r="C6997" s="416" t="s">
        <v>5421</v>
      </c>
      <c r="D6997" s="417">
        <v>12.44</v>
      </c>
      <c r="E6997" s="417">
        <v>15.88</v>
      </c>
      <c r="F6997" s="417">
        <v>28.32</v>
      </c>
    </row>
    <row r="6998" spans="1:6" ht="45">
      <c r="A6998" s="414">
        <v>97134</v>
      </c>
      <c r="B6998" s="415" t="s">
        <v>8987</v>
      </c>
      <c r="C6998" s="416" t="s">
        <v>5421</v>
      </c>
      <c r="D6998" s="417">
        <v>1.06</v>
      </c>
      <c r="E6998" s="417">
        <v>1.75</v>
      </c>
      <c r="F6998" s="417">
        <v>2.81</v>
      </c>
    </row>
    <row r="6999" spans="1:6" ht="45">
      <c r="A6999" s="414">
        <v>97135</v>
      </c>
      <c r="B6999" s="415" t="s">
        <v>8988</v>
      </c>
      <c r="C6999" s="416" t="s">
        <v>5421</v>
      </c>
      <c r="D6999" s="417">
        <v>3.0999999999999996</v>
      </c>
      <c r="E6999" s="417">
        <v>2.91</v>
      </c>
      <c r="F6999" s="417">
        <v>6.01</v>
      </c>
    </row>
    <row r="7000" spans="1:6" ht="45">
      <c r="A7000" s="414">
        <v>97136</v>
      </c>
      <c r="B7000" s="415" t="s">
        <v>8989</v>
      </c>
      <c r="C7000" s="416" t="s">
        <v>5421</v>
      </c>
      <c r="D7000" s="417">
        <v>3.82</v>
      </c>
      <c r="E7000" s="417">
        <v>3.57</v>
      </c>
      <c r="F7000" s="417">
        <v>7.39</v>
      </c>
    </row>
    <row r="7001" spans="1:6" ht="45">
      <c r="A7001" s="414">
        <v>97137</v>
      </c>
      <c r="B7001" s="415" t="s">
        <v>8990</v>
      </c>
      <c r="C7001" s="416" t="s">
        <v>5421</v>
      </c>
      <c r="D7001" s="417">
        <v>4.5599999999999996</v>
      </c>
      <c r="E7001" s="417">
        <v>4.21</v>
      </c>
      <c r="F7001" s="417">
        <v>8.77</v>
      </c>
    </row>
    <row r="7002" spans="1:6" ht="45">
      <c r="A7002" s="414">
        <v>97138</v>
      </c>
      <c r="B7002" s="415" t="s">
        <v>8991</v>
      </c>
      <c r="C7002" s="416" t="s">
        <v>5421</v>
      </c>
      <c r="D7002" s="417">
        <v>5.2700000000000005</v>
      </c>
      <c r="E7002" s="417">
        <v>4.88</v>
      </c>
      <c r="F7002" s="417">
        <v>10.15</v>
      </c>
    </row>
    <row r="7003" spans="1:6" ht="45">
      <c r="A7003" s="414">
        <v>97139</v>
      </c>
      <c r="B7003" s="415" t="s">
        <v>8992</v>
      </c>
      <c r="C7003" s="416" t="s">
        <v>5421</v>
      </c>
      <c r="D7003" s="417">
        <v>5.9899999999999993</v>
      </c>
      <c r="E7003" s="417">
        <v>5.53</v>
      </c>
      <c r="F7003" s="417">
        <v>11.52</v>
      </c>
    </row>
    <row r="7004" spans="1:6" ht="45">
      <c r="A7004" s="414">
        <v>97140</v>
      </c>
      <c r="B7004" s="415" t="s">
        <v>8993</v>
      </c>
      <c r="C7004" s="416" t="s">
        <v>5421</v>
      </c>
      <c r="D7004" s="417">
        <v>7.419999999999999</v>
      </c>
      <c r="E7004" s="417">
        <v>6.86</v>
      </c>
      <c r="F7004" s="417">
        <v>14.28</v>
      </c>
    </row>
    <row r="7005" spans="1:6">
      <c r="A7005" s="409"/>
      <c r="B7005" s="413" t="s">
        <v>11745</v>
      </c>
      <c r="C7005" s="411"/>
      <c r="D7005" s="418"/>
      <c r="E7005" s="418"/>
      <c r="F7005" s="418"/>
    </row>
    <row r="7006" spans="1:6" ht="45">
      <c r="A7006" s="414">
        <v>97141</v>
      </c>
      <c r="B7006" s="415" t="s">
        <v>8994</v>
      </c>
      <c r="C7006" s="416" t="s">
        <v>5421</v>
      </c>
      <c r="D7006" s="417">
        <v>4.4799999999999995</v>
      </c>
      <c r="E7006" s="417">
        <v>5.1100000000000003</v>
      </c>
      <c r="F7006" s="417">
        <v>9.59</v>
      </c>
    </row>
    <row r="7007" spans="1:6" ht="45">
      <c r="A7007" s="414">
        <v>97142</v>
      </c>
      <c r="B7007" s="415" t="s">
        <v>8995</v>
      </c>
      <c r="C7007" s="416" t="s">
        <v>5421</v>
      </c>
      <c r="D7007" s="417">
        <v>4.91</v>
      </c>
      <c r="E7007" s="417">
        <v>5.76</v>
      </c>
      <c r="F7007" s="417">
        <v>10.67</v>
      </c>
    </row>
    <row r="7008" spans="1:6" ht="45">
      <c r="A7008" s="414">
        <v>97143</v>
      </c>
      <c r="B7008" s="415" t="s">
        <v>8996</v>
      </c>
      <c r="C7008" s="416" t="s">
        <v>5421</v>
      </c>
      <c r="D7008" s="417">
        <v>6.0300000000000011</v>
      </c>
      <c r="E7008" s="417">
        <v>7.43</v>
      </c>
      <c r="F7008" s="417">
        <v>13.46</v>
      </c>
    </row>
    <row r="7009" spans="1:6" ht="45">
      <c r="A7009" s="414">
        <v>97144</v>
      </c>
      <c r="B7009" s="415" t="s">
        <v>8997</v>
      </c>
      <c r="C7009" s="416" t="s">
        <v>5421</v>
      </c>
      <c r="D7009" s="417">
        <v>7.1499999999999986</v>
      </c>
      <c r="E7009" s="417">
        <v>9.0500000000000007</v>
      </c>
      <c r="F7009" s="417">
        <v>16.2</v>
      </c>
    </row>
    <row r="7010" spans="1:6" ht="45">
      <c r="A7010" s="414">
        <v>97145</v>
      </c>
      <c r="B7010" s="415" t="s">
        <v>8998</v>
      </c>
      <c r="C7010" s="416" t="s">
        <v>5421</v>
      </c>
      <c r="D7010" s="417">
        <v>8.2899999999999991</v>
      </c>
      <c r="E7010" s="417">
        <v>10.7</v>
      </c>
      <c r="F7010" s="417">
        <v>18.989999999999998</v>
      </c>
    </row>
    <row r="7011" spans="1:6" ht="45">
      <c r="A7011" s="414">
        <v>97146</v>
      </c>
      <c r="B7011" s="415" t="s">
        <v>8999</v>
      </c>
      <c r="C7011" s="416" t="s">
        <v>5421</v>
      </c>
      <c r="D7011" s="417">
        <v>9.4</v>
      </c>
      <c r="E7011" s="417">
        <v>12.37</v>
      </c>
      <c r="F7011" s="417">
        <v>21.77</v>
      </c>
    </row>
    <row r="7012" spans="1:6" ht="45">
      <c r="A7012" s="414">
        <v>97147</v>
      </c>
      <c r="B7012" s="415" t="s">
        <v>9000</v>
      </c>
      <c r="C7012" s="416" t="s">
        <v>5421</v>
      </c>
      <c r="D7012" s="417">
        <v>10.54</v>
      </c>
      <c r="E7012" s="417">
        <v>14.04</v>
      </c>
      <c r="F7012" s="417">
        <v>24.58</v>
      </c>
    </row>
    <row r="7013" spans="1:6" ht="45">
      <c r="A7013" s="414">
        <v>97148</v>
      </c>
      <c r="B7013" s="415" t="s">
        <v>9001</v>
      </c>
      <c r="C7013" s="416" t="s">
        <v>5421</v>
      </c>
      <c r="D7013" s="417">
        <v>11.68</v>
      </c>
      <c r="E7013" s="417">
        <v>15.68</v>
      </c>
      <c r="F7013" s="417">
        <v>27.36</v>
      </c>
    </row>
    <row r="7014" spans="1:6" ht="45">
      <c r="A7014" s="414">
        <v>97149</v>
      </c>
      <c r="B7014" s="415" t="s">
        <v>9002</v>
      </c>
      <c r="C7014" s="416" t="s">
        <v>5421</v>
      </c>
      <c r="D7014" s="417">
        <v>12.82</v>
      </c>
      <c r="E7014" s="417">
        <v>17.350000000000001</v>
      </c>
      <c r="F7014" s="417">
        <v>30.17</v>
      </c>
    </row>
    <row r="7015" spans="1:6" ht="45">
      <c r="A7015" s="414">
        <v>97150</v>
      </c>
      <c r="B7015" s="415" t="s">
        <v>9003</v>
      </c>
      <c r="C7015" s="416" t="s">
        <v>5421</v>
      </c>
      <c r="D7015" s="417">
        <v>18.959999999999997</v>
      </c>
      <c r="E7015" s="417">
        <v>18.98</v>
      </c>
      <c r="F7015" s="417">
        <v>37.94</v>
      </c>
    </row>
    <row r="7016" spans="1:6" ht="45">
      <c r="A7016" s="414">
        <v>97151</v>
      </c>
      <c r="B7016" s="415" t="s">
        <v>9004</v>
      </c>
      <c r="C7016" s="416" t="s">
        <v>5421</v>
      </c>
      <c r="D7016" s="417">
        <v>22</v>
      </c>
      <c r="E7016" s="417">
        <v>22.28</v>
      </c>
      <c r="F7016" s="417">
        <v>44.28</v>
      </c>
    </row>
    <row r="7017" spans="1:6" ht="45">
      <c r="A7017" s="414">
        <v>97152</v>
      </c>
      <c r="B7017" s="415" t="s">
        <v>9005</v>
      </c>
      <c r="C7017" s="416" t="s">
        <v>5421</v>
      </c>
      <c r="D7017" s="417">
        <v>24.740000000000002</v>
      </c>
      <c r="E7017" s="417">
        <v>25.58</v>
      </c>
      <c r="F7017" s="417">
        <v>50.32</v>
      </c>
    </row>
    <row r="7018" spans="1:6" ht="45">
      <c r="A7018" s="414">
        <v>97153</v>
      </c>
      <c r="B7018" s="415" t="s">
        <v>9006</v>
      </c>
      <c r="C7018" s="416" t="s">
        <v>5421</v>
      </c>
      <c r="D7018" s="417">
        <v>27.62</v>
      </c>
      <c r="E7018" s="417">
        <v>28.91</v>
      </c>
      <c r="F7018" s="417">
        <v>56.53</v>
      </c>
    </row>
    <row r="7019" spans="1:6" ht="45">
      <c r="A7019" s="414">
        <v>97154</v>
      </c>
      <c r="B7019" s="415" t="s">
        <v>9007</v>
      </c>
      <c r="C7019" s="416" t="s">
        <v>5421</v>
      </c>
      <c r="D7019" s="417">
        <v>30.590000000000003</v>
      </c>
      <c r="E7019" s="417">
        <v>32.19</v>
      </c>
      <c r="F7019" s="417">
        <v>62.78</v>
      </c>
    </row>
    <row r="7020" spans="1:6" ht="45">
      <c r="A7020" s="414">
        <v>97155</v>
      </c>
      <c r="B7020" s="415" t="s">
        <v>9008</v>
      </c>
      <c r="C7020" s="416" t="s">
        <v>5421</v>
      </c>
      <c r="D7020" s="417">
        <v>33.54</v>
      </c>
      <c r="E7020" s="417">
        <v>35.51</v>
      </c>
      <c r="F7020" s="417">
        <v>69.05</v>
      </c>
    </row>
    <row r="7021" spans="1:6" ht="45">
      <c r="A7021" s="414">
        <v>97156</v>
      </c>
      <c r="B7021" s="415" t="s">
        <v>9009</v>
      </c>
      <c r="C7021" s="416" t="s">
        <v>5421</v>
      </c>
      <c r="D7021" s="417">
        <v>39.969999999999992</v>
      </c>
      <c r="E7021" s="417">
        <v>42.1</v>
      </c>
      <c r="F7021" s="417">
        <v>82.07</v>
      </c>
    </row>
    <row r="7022" spans="1:6" ht="45">
      <c r="A7022" s="414">
        <v>97157</v>
      </c>
      <c r="B7022" s="415" t="s">
        <v>9010</v>
      </c>
      <c r="C7022" s="416" t="s">
        <v>5421</v>
      </c>
      <c r="D7022" s="417">
        <v>2.8600000000000003</v>
      </c>
      <c r="E7022" s="417">
        <v>2.96</v>
      </c>
      <c r="F7022" s="417">
        <v>5.82</v>
      </c>
    </row>
    <row r="7023" spans="1:6" ht="45">
      <c r="A7023" s="414">
        <v>97158</v>
      </c>
      <c r="B7023" s="415" t="s">
        <v>9011</v>
      </c>
      <c r="C7023" s="416" t="s">
        <v>5421</v>
      </c>
      <c r="D7023" s="417">
        <v>3.14</v>
      </c>
      <c r="E7023" s="417">
        <v>3.35</v>
      </c>
      <c r="F7023" s="417">
        <v>6.49</v>
      </c>
    </row>
    <row r="7024" spans="1:6" ht="45">
      <c r="A7024" s="414">
        <v>97159</v>
      </c>
      <c r="B7024" s="415" t="s">
        <v>9012</v>
      </c>
      <c r="C7024" s="416" t="s">
        <v>5421</v>
      </c>
      <c r="D7024" s="417">
        <v>3.8599999999999994</v>
      </c>
      <c r="E7024" s="417">
        <v>4.33</v>
      </c>
      <c r="F7024" s="417">
        <v>8.19</v>
      </c>
    </row>
    <row r="7025" spans="1:6" ht="45">
      <c r="A7025" s="414">
        <v>97160</v>
      </c>
      <c r="B7025" s="415" t="s">
        <v>9013</v>
      </c>
      <c r="C7025" s="416" t="s">
        <v>5421</v>
      </c>
      <c r="D7025" s="417">
        <v>4.5999999999999996</v>
      </c>
      <c r="E7025" s="417">
        <v>5.26</v>
      </c>
      <c r="F7025" s="417">
        <v>9.86</v>
      </c>
    </row>
    <row r="7026" spans="1:6" ht="45">
      <c r="A7026" s="414">
        <v>97161</v>
      </c>
      <c r="B7026" s="415" t="s">
        <v>9014</v>
      </c>
      <c r="C7026" s="416" t="s">
        <v>5421</v>
      </c>
      <c r="D7026" s="417">
        <v>5.31</v>
      </c>
      <c r="E7026" s="417">
        <v>6.28</v>
      </c>
      <c r="F7026" s="417">
        <v>11.59</v>
      </c>
    </row>
    <row r="7027" spans="1:6" ht="45">
      <c r="A7027" s="414">
        <v>97162</v>
      </c>
      <c r="B7027" s="415" t="s">
        <v>9015</v>
      </c>
      <c r="C7027" s="416" t="s">
        <v>5421</v>
      </c>
      <c r="D7027" s="417">
        <v>6.0399999999999991</v>
      </c>
      <c r="E7027" s="417">
        <v>7.25</v>
      </c>
      <c r="F7027" s="417">
        <v>13.29</v>
      </c>
    </row>
    <row r="7028" spans="1:6" ht="45">
      <c r="A7028" s="414">
        <v>97163</v>
      </c>
      <c r="B7028" s="415" t="s">
        <v>9016</v>
      </c>
      <c r="C7028" s="416" t="s">
        <v>5421</v>
      </c>
      <c r="D7028" s="417">
        <v>6.8099999999999987</v>
      </c>
      <c r="E7028" s="417">
        <v>8.2100000000000009</v>
      </c>
      <c r="F7028" s="417">
        <v>15.02</v>
      </c>
    </row>
    <row r="7029" spans="1:6" ht="45">
      <c r="A7029" s="414">
        <v>97164</v>
      </c>
      <c r="B7029" s="415" t="s">
        <v>9017</v>
      </c>
      <c r="C7029" s="416" t="s">
        <v>5421</v>
      </c>
      <c r="D7029" s="417">
        <v>7.5300000000000011</v>
      </c>
      <c r="E7029" s="417">
        <v>9.1999999999999993</v>
      </c>
      <c r="F7029" s="417">
        <v>16.73</v>
      </c>
    </row>
    <row r="7030" spans="1:6" ht="45">
      <c r="A7030" s="414">
        <v>97165</v>
      </c>
      <c r="B7030" s="415" t="s">
        <v>9018</v>
      </c>
      <c r="C7030" s="416" t="s">
        <v>5421</v>
      </c>
      <c r="D7030" s="417">
        <v>8.2700000000000014</v>
      </c>
      <c r="E7030" s="417">
        <v>10.19</v>
      </c>
      <c r="F7030" s="417">
        <v>18.46</v>
      </c>
    </row>
    <row r="7031" spans="1:6" ht="45">
      <c r="A7031" s="414">
        <v>97166</v>
      </c>
      <c r="B7031" s="415" t="s">
        <v>9019</v>
      </c>
      <c r="C7031" s="416" t="s">
        <v>5421</v>
      </c>
      <c r="D7031" s="417">
        <v>12.090000000000002</v>
      </c>
      <c r="E7031" s="417">
        <v>11.12</v>
      </c>
      <c r="F7031" s="417">
        <v>23.21</v>
      </c>
    </row>
    <row r="7032" spans="1:6" ht="45">
      <c r="A7032" s="414">
        <v>97167</v>
      </c>
      <c r="B7032" s="415" t="s">
        <v>9020</v>
      </c>
      <c r="C7032" s="416" t="s">
        <v>5421</v>
      </c>
      <c r="D7032" s="417">
        <v>14.05</v>
      </c>
      <c r="E7032" s="417">
        <v>13.09</v>
      </c>
      <c r="F7032" s="417">
        <v>27.14</v>
      </c>
    </row>
    <row r="7033" spans="1:6" ht="45">
      <c r="A7033" s="414">
        <v>97168</v>
      </c>
      <c r="B7033" s="415" t="s">
        <v>9021</v>
      </c>
      <c r="C7033" s="416" t="s">
        <v>5421</v>
      </c>
      <c r="D7033" s="417">
        <v>15.71</v>
      </c>
      <c r="E7033" s="417">
        <v>15.04</v>
      </c>
      <c r="F7033" s="417">
        <v>30.75</v>
      </c>
    </row>
    <row r="7034" spans="1:6" ht="45">
      <c r="A7034" s="414">
        <v>97169</v>
      </c>
      <c r="B7034" s="415" t="s">
        <v>9022</v>
      </c>
      <c r="C7034" s="416" t="s">
        <v>5421</v>
      </c>
      <c r="D7034" s="417">
        <v>17.540000000000003</v>
      </c>
      <c r="E7034" s="417">
        <v>16.989999999999998</v>
      </c>
      <c r="F7034" s="417">
        <v>34.53</v>
      </c>
    </row>
    <row r="7035" spans="1:6" ht="45">
      <c r="A7035" s="414">
        <v>97170</v>
      </c>
      <c r="B7035" s="415" t="s">
        <v>9023</v>
      </c>
      <c r="C7035" s="416" t="s">
        <v>5421</v>
      </c>
      <c r="D7035" s="417">
        <v>19.419999999999998</v>
      </c>
      <c r="E7035" s="417">
        <v>18.940000000000001</v>
      </c>
      <c r="F7035" s="417">
        <v>38.36</v>
      </c>
    </row>
    <row r="7036" spans="1:6" ht="45">
      <c r="A7036" s="414">
        <v>97171</v>
      </c>
      <c r="B7036" s="415" t="s">
        <v>9024</v>
      </c>
      <c r="C7036" s="416" t="s">
        <v>5421</v>
      </c>
      <c r="D7036" s="417">
        <v>21.33</v>
      </c>
      <c r="E7036" s="417">
        <v>20.89</v>
      </c>
      <c r="F7036" s="417">
        <v>42.22</v>
      </c>
    </row>
    <row r="7037" spans="1:6" ht="45">
      <c r="A7037" s="414">
        <v>97172</v>
      </c>
      <c r="B7037" s="415" t="s">
        <v>9025</v>
      </c>
      <c r="C7037" s="416" t="s">
        <v>5421</v>
      </c>
      <c r="D7037" s="417">
        <v>25.61</v>
      </c>
      <c r="E7037" s="417">
        <v>24.78</v>
      </c>
      <c r="F7037" s="417">
        <v>50.39</v>
      </c>
    </row>
    <row r="7038" spans="1:6">
      <c r="A7038" s="409"/>
      <c r="B7038" s="413" t="s">
        <v>11746</v>
      </c>
      <c r="C7038" s="411"/>
      <c r="D7038" s="418"/>
      <c r="E7038" s="418"/>
      <c r="F7038" s="418"/>
    </row>
    <row r="7039" spans="1:6" ht="30">
      <c r="A7039" s="414">
        <v>103089</v>
      </c>
      <c r="B7039" s="415" t="s">
        <v>10360</v>
      </c>
      <c r="C7039" s="416" t="s">
        <v>5421</v>
      </c>
      <c r="D7039" s="417">
        <v>6.9899999999999993</v>
      </c>
      <c r="E7039" s="417">
        <v>5.04</v>
      </c>
      <c r="F7039" s="417">
        <v>12.03</v>
      </c>
    </row>
    <row r="7040" spans="1:6" ht="30">
      <c r="A7040" s="414">
        <v>103090</v>
      </c>
      <c r="B7040" s="415" t="s">
        <v>10361</v>
      </c>
      <c r="C7040" s="416" t="s">
        <v>5421</v>
      </c>
      <c r="D7040" s="417">
        <v>8.32</v>
      </c>
      <c r="E7040" s="417">
        <v>6.1</v>
      </c>
      <c r="F7040" s="417">
        <v>14.42</v>
      </c>
    </row>
    <row r="7041" spans="1:6" ht="30">
      <c r="A7041" s="414">
        <v>103091</v>
      </c>
      <c r="B7041" s="415" t="s">
        <v>10362</v>
      </c>
      <c r="C7041" s="416" t="s">
        <v>5421</v>
      </c>
      <c r="D7041" s="417">
        <v>11.54</v>
      </c>
      <c r="E7041" s="417">
        <v>8.7899999999999991</v>
      </c>
      <c r="F7041" s="417">
        <v>20.329999999999998</v>
      </c>
    </row>
    <row r="7042" spans="1:6" ht="30">
      <c r="A7042" s="414">
        <v>103092</v>
      </c>
      <c r="B7042" s="415" t="s">
        <v>10363</v>
      </c>
      <c r="C7042" s="416" t="s">
        <v>5421</v>
      </c>
      <c r="D7042" s="417">
        <v>14.780000000000001</v>
      </c>
      <c r="E7042" s="417">
        <v>11.48</v>
      </c>
      <c r="F7042" s="417">
        <v>26.26</v>
      </c>
    </row>
    <row r="7043" spans="1:6" ht="30">
      <c r="A7043" s="414">
        <v>103093</v>
      </c>
      <c r="B7043" s="415" t="s">
        <v>10364</v>
      </c>
      <c r="C7043" s="416" t="s">
        <v>5421</v>
      </c>
      <c r="D7043" s="417">
        <v>22.59</v>
      </c>
      <c r="E7043" s="417">
        <v>17.559999999999999</v>
      </c>
      <c r="F7043" s="417">
        <v>40.15</v>
      </c>
    </row>
    <row r="7044" spans="1:6" ht="30">
      <c r="A7044" s="414">
        <v>103094</v>
      </c>
      <c r="B7044" s="415" t="s">
        <v>10365</v>
      </c>
      <c r="C7044" s="416" t="s">
        <v>5421</v>
      </c>
      <c r="D7044" s="417">
        <v>25.87</v>
      </c>
      <c r="E7044" s="417">
        <v>20.239999999999998</v>
      </c>
      <c r="F7044" s="417">
        <v>46.11</v>
      </c>
    </row>
    <row r="7045" spans="1:6" ht="30">
      <c r="A7045" s="414">
        <v>103095</v>
      </c>
      <c r="B7045" s="415" t="s">
        <v>10366</v>
      </c>
      <c r="C7045" s="416" t="s">
        <v>5421</v>
      </c>
      <c r="D7045" s="417">
        <v>33.659999999999997</v>
      </c>
      <c r="E7045" s="417">
        <v>26.31</v>
      </c>
      <c r="F7045" s="417">
        <v>59.97</v>
      </c>
    </row>
    <row r="7046" spans="1:6" ht="30">
      <c r="A7046" s="414">
        <v>103096</v>
      </c>
      <c r="B7046" s="415" t="s">
        <v>10367</v>
      </c>
      <c r="C7046" s="416" t="s">
        <v>5421</v>
      </c>
      <c r="D7046" s="417">
        <v>36.930000000000007</v>
      </c>
      <c r="E7046" s="417">
        <v>28.99</v>
      </c>
      <c r="F7046" s="417">
        <v>65.92</v>
      </c>
    </row>
    <row r="7047" spans="1:6" ht="30">
      <c r="A7047" s="414">
        <v>103097</v>
      </c>
      <c r="B7047" s="415" t="s">
        <v>10368</v>
      </c>
      <c r="C7047" s="416" t="s">
        <v>5421</v>
      </c>
      <c r="D7047" s="417">
        <v>44.73</v>
      </c>
      <c r="E7047" s="417">
        <v>35.07</v>
      </c>
      <c r="F7047" s="417">
        <v>79.8</v>
      </c>
    </row>
    <row r="7048" spans="1:6" ht="30">
      <c r="A7048" s="414">
        <v>103098</v>
      </c>
      <c r="B7048" s="415" t="s">
        <v>10369</v>
      </c>
      <c r="C7048" s="416" t="s">
        <v>5421</v>
      </c>
      <c r="D7048" s="417">
        <v>48</v>
      </c>
      <c r="E7048" s="417">
        <v>37.75</v>
      </c>
      <c r="F7048" s="417">
        <v>85.75</v>
      </c>
    </row>
    <row r="7049" spans="1:6" ht="30">
      <c r="A7049" s="414">
        <v>103099</v>
      </c>
      <c r="B7049" s="415" t="s">
        <v>10370</v>
      </c>
      <c r="C7049" s="416" t="s">
        <v>5421</v>
      </c>
      <c r="D7049" s="417">
        <v>54.48</v>
      </c>
      <c r="E7049" s="417">
        <v>43.12</v>
      </c>
      <c r="F7049" s="417">
        <v>97.6</v>
      </c>
    </row>
    <row r="7050" spans="1:6" ht="30">
      <c r="A7050" s="414">
        <v>103100</v>
      </c>
      <c r="B7050" s="415" t="s">
        <v>10371</v>
      </c>
      <c r="C7050" s="416" t="s">
        <v>5421</v>
      </c>
      <c r="D7050" s="417">
        <v>57.96</v>
      </c>
      <c r="E7050" s="417">
        <v>46.24</v>
      </c>
      <c r="F7050" s="417">
        <v>104.2</v>
      </c>
    </row>
    <row r="7051" spans="1:6" ht="30">
      <c r="A7051" s="414">
        <v>103101</v>
      </c>
      <c r="B7051" s="415" t="s">
        <v>10372</v>
      </c>
      <c r="C7051" s="416" t="s">
        <v>5421</v>
      </c>
      <c r="D7051" s="417">
        <v>63.779999999999994</v>
      </c>
      <c r="E7051" s="417">
        <v>51.04</v>
      </c>
      <c r="F7051" s="417">
        <v>114.82</v>
      </c>
    </row>
    <row r="7052" spans="1:6" ht="30">
      <c r="A7052" s="414">
        <v>103102</v>
      </c>
      <c r="B7052" s="415" t="s">
        <v>10373</v>
      </c>
      <c r="C7052" s="416" t="s">
        <v>5421</v>
      </c>
      <c r="D7052" s="417">
        <v>73.44</v>
      </c>
      <c r="E7052" s="417">
        <v>58.78</v>
      </c>
      <c r="F7052" s="417">
        <v>132.22</v>
      </c>
    </row>
    <row r="7053" spans="1:6" ht="30">
      <c r="A7053" s="414">
        <v>103103</v>
      </c>
      <c r="B7053" s="415" t="s">
        <v>10374</v>
      </c>
      <c r="C7053" s="416" t="s">
        <v>5421</v>
      </c>
      <c r="D7053" s="417">
        <v>79.210000000000008</v>
      </c>
      <c r="E7053" s="417">
        <v>63.62</v>
      </c>
      <c r="F7053" s="417">
        <v>142.83000000000001</v>
      </c>
    </row>
    <row r="7054" spans="1:6" ht="30">
      <c r="A7054" s="414">
        <v>103104</v>
      </c>
      <c r="B7054" s="415" t="s">
        <v>10375</v>
      </c>
      <c r="C7054" s="416" t="s">
        <v>5421</v>
      </c>
      <c r="D7054" s="417">
        <v>94.65</v>
      </c>
      <c r="E7054" s="417">
        <v>76.19</v>
      </c>
      <c r="F7054" s="417">
        <v>170.84</v>
      </c>
    </row>
    <row r="7055" spans="1:6">
      <c r="A7055" s="409"/>
      <c r="B7055" s="413" t="s">
        <v>11747</v>
      </c>
      <c r="C7055" s="411"/>
      <c r="D7055" s="418"/>
      <c r="E7055" s="418"/>
      <c r="F7055" s="418"/>
    </row>
    <row r="7056" spans="1:6" ht="30">
      <c r="A7056" s="414">
        <v>103105</v>
      </c>
      <c r="B7056" s="415" t="s">
        <v>10376</v>
      </c>
      <c r="C7056" s="416" t="s">
        <v>5390</v>
      </c>
      <c r="D7056" s="417">
        <v>32.730000000000004</v>
      </c>
      <c r="E7056" s="417">
        <v>16.7</v>
      </c>
      <c r="F7056" s="417">
        <v>49.43</v>
      </c>
    </row>
    <row r="7057" spans="1:6" ht="30">
      <c r="A7057" s="414">
        <v>103106</v>
      </c>
      <c r="B7057" s="415" t="s">
        <v>10377</v>
      </c>
      <c r="C7057" s="416" t="s">
        <v>5390</v>
      </c>
      <c r="D7057" s="417">
        <v>38.369999999999997</v>
      </c>
      <c r="E7057" s="417">
        <v>20.92</v>
      </c>
      <c r="F7057" s="417">
        <v>59.29</v>
      </c>
    </row>
    <row r="7058" spans="1:6" ht="30">
      <c r="A7058" s="414">
        <v>103107</v>
      </c>
      <c r="B7058" s="415" t="s">
        <v>10378</v>
      </c>
      <c r="C7058" s="416" t="s">
        <v>5390</v>
      </c>
      <c r="D7058" s="417">
        <v>52.47</v>
      </c>
      <c r="E7058" s="417">
        <v>31.41</v>
      </c>
      <c r="F7058" s="417">
        <v>83.88</v>
      </c>
    </row>
    <row r="7059" spans="1:6" ht="30">
      <c r="A7059" s="414">
        <v>103108</v>
      </c>
      <c r="B7059" s="415" t="s">
        <v>10379</v>
      </c>
      <c r="C7059" s="416" t="s">
        <v>5390</v>
      </c>
      <c r="D7059" s="417">
        <v>66.550000000000011</v>
      </c>
      <c r="E7059" s="417">
        <v>41.93</v>
      </c>
      <c r="F7059" s="417">
        <v>108.48</v>
      </c>
    </row>
    <row r="7060" spans="1:6" ht="30">
      <c r="A7060" s="414">
        <v>103109</v>
      </c>
      <c r="B7060" s="415" t="s">
        <v>10380</v>
      </c>
      <c r="C7060" s="416" t="s">
        <v>5390</v>
      </c>
      <c r="D7060" s="417">
        <v>107.14999999999999</v>
      </c>
      <c r="E7060" s="417">
        <v>72.14</v>
      </c>
      <c r="F7060" s="417">
        <v>179.29</v>
      </c>
    </row>
    <row r="7061" spans="1:6" ht="30">
      <c r="A7061" s="414">
        <v>103110</v>
      </c>
      <c r="B7061" s="415" t="s">
        <v>10381</v>
      </c>
      <c r="C7061" s="416" t="s">
        <v>5390</v>
      </c>
      <c r="D7061" s="417">
        <v>121.24</v>
      </c>
      <c r="E7061" s="417">
        <v>82.64</v>
      </c>
      <c r="F7061" s="417">
        <v>203.88</v>
      </c>
    </row>
    <row r="7062" spans="1:6" ht="30">
      <c r="A7062" s="414">
        <v>103111</v>
      </c>
      <c r="B7062" s="415" t="s">
        <v>10382</v>
      </c>
      <c r="C7062" s="416" t="s">
        <v>5390</v>
      </c>
      <c r="D7062" s="417">
        <v>161.84999999999997</v>
      </c>
      <c r="E7062" s="417">
        <v>112.86</v>
      </c>
      <c r="F7062" s="417">
        <v>274.70999999999998</v>
      </c>
    </row>
    <row r="7063" spans="1:6" ht="30">
      <c r="A7063" s="414">
        <v>103112</v>
      </c>
      <c r="B7063" s="415" t="s">
        <v>10383</v>
      </c>
      <c r="C7063" s="416" t="s">
        <v>5390</v>
      </c>
      <c r="D7063" s="417">
        <v>175.96</v>
      </c>
      <c r="E7063" s="417">
        <v>123.34</v>
      </c>
      <c r="F7063" s="417">
        <v>299.3</v>
      </c>
    </row>
    <row r="7064" spans="1:6" ht="30">
      <c r="A7064" s="414">
        <v>103113</v>
      </c>
      <c r="B7064" s="415" t="s">
        <v>10384</v>
      </c>
      <c r="C7064" s="416" t="s">
        <v>5390</v>
      </c>
      <c r="D7064" s="417">
        <v>216.55</v>
      </c>
      <c r="E7064" s="417">
        <v>153.56</v>
      </c>
      <c r="F7064" s="417">
        <v>370.11</v>
      </c>
    </row>
    <row r="7065" spans="1:6" ht="30">
      <c r="A7065" s="414">
        <v>103114</v>
      </c>
      <c r="B7065" s="415" t="s">
        <v>10385</v>
      </c>
      <c r="C7065" s="416" t="s">
        <v>5390</v>
      </c>
      <c r="D7065" s="417">
        <v>230.67999999999998</v>
      </c>
      <c r="E7065" s="417">
        <v>164.03</v>
      </c>
      <c r="F7065" s="417">
        <v>394.71</v>
      </c>
    </row>
    <row r="7066" spans="1:6" ht="30">
      <c r="A7066" s="414">
        <v>103115</v>
      </c>
      <c r="B7066" s="415" t="s">
        <v>10386</v>
      </c>
      <c r="C7066" s="416" t="s">
        <v>5390</v>
      </c>
      <c r="D7066" s="417">
        <v>258.86</v>
      </c>
      <c r="E7066" s="417">
        <v>185.03</v>
      </c>
      <c r="F7066" s="417">
        <v>443.89</v>
      </c>
    </row>
    <row r="7067" spans="1:6" ht="30">
      <c r="A7067" s="414">
        <v>103116</v>
      </c>
      <c r="B7067" s="415" t="s">
        <v>10387</v>
      </c>
      <c r="C7067" s="416" t="s">
        <v>5390</v>
      </c>
      <c r="D7067" s="417">
        <v>313.56999999999994</v>
      </c>
      <c r="E7067" s="417">
        <v>225.73</v>
      </c>
      <c r="F7067" s="417">
        <v>539.29999999999995</v>
      </c>
    </row>
    <row r="7068" spans="1:6" ht="30">
      <c r="A7068" s="414">
        <v>103117</v>
      </c>
      <c r="B7068" s="415" t="s">
        <v>10388</v>
      </c>
      <c r="C7068" s="416" t="s">
        <v>5390</v>
      </c>
      <c r="D7068" s="417">
        <v>341.78999999999996</v>
      </c>
      <c r="E7068" s="417">
        <v>246.72</v>
      </c>
      <c r="F7068" s="417">
        <v>588.51</v>
      </c>
    </row>
    <row r="7069" spans="1:6" ht="30">
      <c r="A7069" s="414">
        <v>103118</v>
      </c>
      <c r="B7069" s="415" t="s">
        <v>10389</v>
      </c>
      <c r="C7069" s="416" t="s">
        <v>5390</v>
      </c>
      <c r="D7069" s="417">
        <v>396.48999999999995</v>
      </c>
      <c r="E7069" s="417">
        <v>287.42</v>
      </c>
      <c r="F7069" s="417">
        <v>683.91</v>
      </c>
    </row>
    <row r="7070" spans="1:6" ht="30">
      <c r="A7070" s="414">
        <v>103119</v>
      </c>
      <c r="B7070" s="415" t="s">
        <v>10390</v>
      </c>
      <c r="C7070" s="416" t="s">
        <v>5390</v>
      </c>
      <c r="D7070" s="417">
        <v>424.69</v>
      </c>
      <c r="E7070" s="417">
        <v>308.41000000000003</v>
      </c>
      <c r="F7070" s="417">
        <v>733.1</v>
      </c>
    </row>
    <row r="7071" spans="1:6" ht="30">
      <c r="A7071" s="414">
        <v>103120</v>
      </c>
      <c r="B7071" s="415" t="s">
        <v>10391</v>
      </c>
      <c r="C7071" s="416" t="s">
        <v>5390</v>
      </c>
      <c r="D7071" s="417">
        <v>507.61</v>
      </c>
      <c r="E7071" s="417">
        <v>370.1</v>
      </c>
      <c r="F7071" s="417">
        <v>877.71</v>
      </c>
    </row>
    <row r="7072" spans="1:6">
      <c r="A7072" s="409"/>
      <c r="B7072" s="413" t="s">
        <v>11748</v>
      </c>
      <c r="C7072" s="411"/>
      <c r="D7072" s="418"/>
      <c r="E7072" s="418"/>
      <c r="F7072" s="418"/>
    </row>
    <row r="7073" spans="1:6" ht="30">
      <c r="A7073" s="414">
        <v>103121</v>
      </c>
      <c r="B7073" s="415" t="s">
        <v>10392</v>
      </c>
      <c r="C7073" s="416" t="s">
        <v>5390</v>
      </c>
      <c r="D7073" s="417">
        <v>41.850000000000009</v>
      </c>
      <c r="E7073" s="417">
        <v>23.52</v>
      </c>
      <c r="F7073" s="417">
        <v>65.37</v>
      </c>
    </row>
    <row r="7074" spans="1:6" ht="30">
      <c r="A7074" s="414">
        <v>103122</v>
      </c>
      <c r="B7074" s="415" t="s">
        <v>10393</v>
      </c>
      <c r="C7074" s="416" t="s">
        <v>5390</v>
      </c>
      <c r="D7074" s="417">
        <v>50.33</v>
      </c>
      <c r="E7074" s="417">
        <v>29.81</v>
      </c>
      <c r="F7074" s="417">
        <v>80.14</v>
      </c>
    </row>
    <row r="7075" spans="1:6" ht="30">
      <c r="A7075" s="414">
        <v>103123</v>
      </c>
      <c r="B7075" s="415" t="s">
        <v>10394</v>
      </c>
      <c r="C7075" s="416" t="s">
        <v>5390</v>
      </c>
      <c r="D7075" s="417">
        <v>71.47</v>
      </c>
      <c r="E7075" s="417">
        <v>45.57</v>
      </c>
      <c r="F7075" s="417">
        <v>117.04</v>
      </c>
    </row>
    <row r="7076" spans="1:6" ht="30">
      <c r="A7076" s="414">
        <v>103124</v>
      </c>
      <c r="B7076" s="415" t="s">
        <v>10395</v>
      </c>
      <c r="C7076" s="416" t="s">
        <v>5390</v>
      </c>
      <c r="D7076" s="417">
        <v>92.59</v>
      </c>
      <c r="E7076" s="417">
        <v>61.32</v>
      </c>
      <c r="F7076" s="417">
        <v>153.91</v>
      </c>
    </row>
    <row r="7077" spans="1:6" ht="30">
      <c r="A7077" s="414">
        <v>103125</v>
      </c>
      <c r="B7077" s="415" t="s">
        <v>10396</v>
      </c>
      <c r="C7077" s="416" t="s">
        <v>5390</v>
      </c>
      <c r="D7077" s="417">
        <v>153.51999999999998</v>
      </c>
      <c r="E7077" s="417">
        <v>106.63</v>
      </c>
      <c r="F7077" s="417">
        <v>260.14999999999998</v>
      </c>
    </row>
    <row r="7078" spans="1:6" ht="30">
      <c r="A7078" s="414">
        <v>103126</v>
      </c>
      <c r="B7078" s="415" t="s">
        <v>10397</v>
      </c>
      <c r="C7078" s="416" t="s">
        <v>5390</v>
      </c>
      <c r="D7078" s="417">
        <v>174.64999999999998</v>
      </c>
      <c r="E7078" s="417">
        <v>122.38</v>
      </c>
      <c r="F7078" s="417">
        <v>297.02999999999997</v>
      </c>
    </row>
    <row r="7079" spans="1:6" ht="30">
      <c r="A7079" s="414">
        <v>103127</v>
      </c>
      <c r="B7079" s="415" t="s">
        <v>10398</v>
      </c>
      <c r="C7079" s="416" t="s">
        <v>5390</v>
      </c>
      <c r="D7079" s="417">
        <v>235.57</v>
      </c>
      <c r="E7079" s="417">
        <v>167.69</v>
      </c>
      <c r="F7079" s="417">
        <v>403.26</v>
      </c>
    </row>
    <row r="7080" spans="1:6" ht="30">
      <c r="A7080" s="414">
        <v>103128</v>
      </c>
      <c r="B7080" s="415" t="s">
        <v>10399</v>
      </c>
      <c r="C7080" s="416" t="s">
        <v>5390</v>
      </c>
      <c r="D7080" s="417">
        <v>256.72000000000003</v>
      </c>
      <c r="E7080" s="417">
        <v>183.42</v>
      </c>
      <c r="F7080" s="417">
        <v>440.14</v>
      </c>
    </row>
    <row r="7081" spans="1:6" ht="30">
      <c r="A7081" s="414">
        <v>103129</v>
      </c>
      <c r="B7081" s="415" t="s">
        <v>10400</v>
      </c>
      <c r="C7081" s="416" t="s">
        <v>5390</v>
      </c>
      <c r="D7081" s="417">
        <v>317.64</v>
      </c>
      <c r="E7081" s="417">
        <v>228.74</v>
      </c>
      <c r="F7081" s="417">
        <v>546.38</v>
      </c>
    </row>
    <row r="7082" spans="1:6" ht="30">
      <c r="A7082" s="414">
        <v>103130</v>
      </c>
      <c r="B7082" s="415" t="s">
        <v>10401</v>
      </c>
      <c r="C7082" s="416" t="s">
        <v>5390</v>
      </c>
      <c r="D7082" s="417">
        <v>338.75</v>
      </c>
      <c r="E7082" s="417">
        <v>244.51</v>
      </c>
      <c r="F7082" s="417">
        <v>583.26</v>
      </c>
    </row>
    <row r="7083" spans="1:6" ht="30">
      <c r="A7083" s="414">
        <v>103131</v>
      </c>
      <c r="B7083" s="415" t="s">
        <v>10402</v>
      </c>
      <c r="C7083" s="416" t="s">
        <v>5390</v>
      </c>
      <c r="D7083" s="417">
        <v>381.09999999999997</v>
      </c>
      <c r="E7083" s="417">
        <v>275.95</v>
      </c>
      <c r="F7083" s="417">
        <v>657.05</v>
      </c>
    </row>
    <row r="7084" spans="1:6" ht="30">
      <c r="A7084" s="414">
        <v>103132</v>
      </c>
      <c r="B7084" s="415" t="s">
        <v>10403</v>
      </c>
      <c r="C7084" s="416" t="s">
        <v>5390</v>
      </c>
      <c r="D7084" s="417">
        <v>463.15</v>
      </c>
      <c r="E7084" s="417">
        <v>337.02</v>
      </c>
      <c r="F7084" s="417">
        <v>800.17</v>
      </c>
    </row>
    <row r="7085" spans="1:6" ht="30">
      <c r="A7085" s="414">
        <v>103133</v>
      </c>
      <c r="B7085" s="415" t="s">
        <v>10404</v>
      </c>
      <c r="C7085" s="416" t="s">
        <v>5390</v>
      </c>
      <c r="D7085" s="417">
        <v>505.45000000000005</v>
      </c>
      <c r="E7085" s="417">
        <v>368.49</v>
      </c>
      <c r="F7085" s="417">
        <v>873.94</v>
      </c>
    </row>
    <row r="7086" spans="1:6" ht="30">
      <c r="A7086" s="414">
        <v>103134</v>
      </c>
      <c r="B7086" s="415" t="s">
        <v>10405</v>
      </c>
      <c r="C7086" s="416" t="s">
        <v>5390</v>
      </c>
      <c r="D7086" s="417">
        <v>587.5</v>
      </c>
      <c r="E7086" s="417">
        <v>429.56</v>
      </c>
      <c r="F7086" s="417">
        <v>1017.06</v>
      </c>
    </row>
    <row r="7087" spans="1:6" ht="30">
      <c r="A7087" s="414">
        <v>103135</v>
      </c>
      <c r="B7087" s="415" t="s">
        <v>10406</v>
      </c>
      <c r="C7087" s="416" t="s">
        <v>5390</v>
      </c>
      <c r="D7087" s="417">
        <v>629.82999999999993</v>
      </c>
      <c r="E7087" s="417">
        <v>461.03</v>
      </c>
      <c r="F7087" s="417">
        <v>1090.8599999999999</v>
      </c>
    </row>
    <row r="7088" spans="1:6" ht="30">
      <c r="A7088" s="414">
        <v>103136</v>
      </c>
      <c r="B7088" s="415" t="s">
        <v>10407</v>
      </c>
      <c r="C7088" s="416" t="s">
        <v>5390</v>
      </c>
      <c r="D7088" s="417">
        <v>754.2</v>
      </c>
      <c r="E7088" s="417">
        <v>553.55999999999995</v>
      </c>
      <c r="F7088" s="417">
        <v>1307.76</v>
      </c>
    </row>
    <row r="7089" spans="1:6">
      <c r="A7089" s="409"/>
      <c r="B7089" s="413" t="s">
        <v>11749</v>
      </c>
      <c r="C7089" s="411"/>
      <c r="D7089" s="418"/>
      <c r="E7089" s="418"/>
      <c r="F7089" s="418"/>
    </row>
    <row r="7090" spans="1:6" ht="30">
      <c r="A7090" s="414">
        <v>103137</v>
      </c>
      <c r="B7090" s="415" t="s">
        <v>10408</v>
      </c>
      <c r="C7090" s="416" t="s">
        <v>5390</v>
      </c>
      <c r="D7090" s="417">
        <v>23.619999999999997</v>
      </c>
      <c r="E7090" s="417">
        <v>9.92</v>
      </c>
      <c r="F7090" s="417">
        <v>33.54</v>
      </c>
    </row>
    <row r="7091" spans="1:6" ht="30">
      <c r="A7091" s="414">
        <v>103138</v>
      </c>
      <c r="B7091" s="415" t="s">
        <v>10409</v>
      </c>
      <c r="C7091" s="416" t="s">
        <v>5390</v>
      </c>
      <c r="D7091" s="417">
        <v>26.43</v>
      </c>
      <c r="E7091" s="417">
        <v>12.01</v>
      </c>
      <c r="F7091" s="417">
        <v>38.44</v>
      </c>
    </row>
    <row r="7092" spans="1:6" ht="30">
      <c r="A7092" s="414">
        <v>103139</v>
      </c>
      <c r="B7092" s="415" t="s">
        <v>10410</v>
      </c>
      <c r="C7092" s="416" t="s">
        <v>5390</v>
      </c>
      <c r="D7092" s="417">
        <v>33.5</v>
      </c>
      <c r="E7092" s="417">
        <v>17.260000000000002</v>
      </c>
      <c r="F7092" s="417">
        <v>50.76</v>
      </c>
    </row>
    <row r="7093" spans="1:6" ht="30">
      <c r="A7093" s="414">
        <v>103140</v>
      </c>
      <c r="B7093" s="415" t="s">
        <v>10411</v>
      </c>
      <c r="C7093" s="416" t="s">
        <v>5390</v>
      </c>
      <c r="D7093" s="417">
        <v>40.519999999999996</v>
      </c>
      <c r="E7093" s="417">
        <v>22.52</v>
      </c>
      <c r="F7093" s="417">
        <v>63.04</v>
      </c>
    </row>
    <row r="7094" spans="1:6" ht="30">
      <c r="A7094" s="414">
        <v>103141</v>
      </c>
      <c r="B7094" s="415" t="s">
        <v>10412</v>
      </c>
      <c r="C7094" s="416" t="s">
        <v>5390</v>
      </c>
      <c r="D7094" s="417">
        <v>60.83</v>
      </c>
      <c r="E7094" s="417">
        <v>37.64</v>
      </c>
      <c r="F7094" s="417">
        <v>98.47</v>
      </c>
    </row>
    <row r="7095" spans="1:6" ht="30">
      <c r="A7095" s="414">
        <v>103142</v>
      </c>
      <c r="B7095" s="415" t="s">
        <v>10413</v>
      </c>
      <c r="C7095" s="416" t="s">
        <v>5390</v>
      </c>
      <c r="D7095" s="417">
        <v>67.87</v>
      </c>
      <c r="E7095" s="417">
        <v>42.88</v>
      </c>
      <c r="F7095" s="417">
        <v>110.75</v>
      </c>
    </row>
    <row r="7096" spans="1:6" ht="30">
      <c r="A7096" s="414">
        <v>103143</v>
      </c>
      <c r="B7096" s="415" t="s">
        <v>10414</v>
      </c>
      <c r="C7096" s="416" t="s">
        <v>5390</v>
      </c>
      <c r="D7096" s="417">
        <v>88.16</v>
      </c>
      <c r="E7096" s="417">
        <v>58.01</v>
      </c>
      <c r="F7096" s="417">
        <v>146.16999999999999</v>
      </c>
    </row>
    <row r="7097" spans="1:6" ht="30">
      <c r="A7097" s="414">
        <v>103144</v>
      </c>
      <c r="B7097" s="415" t="s">
        <v>10415</v>
      </c>
      <c r="C7097" s="416" t="s">
        <v>5390</v>
      </c>
      <c r="D7097" s="417">
        <v>95.199999999999989</v>
      </c>
      <c r="E7097" s="417">
        <v>63.25</v>
      </c>
      <c r="F7097" s="417">
        <v>158.44999999999999</v>
      </c>
    </row>
    <row r="7098" spans="1:6" ht="30">
      <c r="A7098" s="414">
        <v>103145</v>
      </c>
      <c r="B7098" s="415" t="s">
        <v>10416</v>
      </c>
      <c r="C7098" s="416" t="s">
        <v>5390</v>
      </c>
      <c r="D7098" s="417">
        <v>115.51</v>
      </c>
      <c r="E7098" s="417">
        <v>78.36</v>
      </c>
      <c r="F7098" s="417">
        <v>193.87</v>
      </c>
    </row>
    <row r="7099" spans="1:6" ht="30">
      <c r="A7099" s="414">
        <v>103146</v>
      </c>
      <c r="B7099" s="415" t="s">
        <v>10417</v>
      </c>
      <c r="C7099" s="416" t="s">
        <v>5390</v>
      </c>
      <c r="D7099" s="417">
        <v>122.56</v>
      </c>
      <c r="E7099" s="417">
        <v>83.59</v>
      </c>
      <c r="F7099" s="417">
        <v>206.15</v>
      </c>
    </row>
    <row r="7100" spans="1:6" ht="30">
      <c r="A7100" s="414">
        <v>103147</v>
      </c>
      <c r="B7100" s="415" t="s">
        <v>10418</v>
      </c>
      <c r="C7100" s="416" t="s">
        <v>5390</v>
      </c>
      <c r="D7100" s="417">
        <v>136.66999999999999</v>
      </c>
      <c r="E7100" s="417">
        <v>94.09</v>
      </c>
      <c r="F7100" s="417">
        <v>230.76</v>
      </c>
    </row>
    <row r="7101" spans="1:6" ht="30">
      <c r="A7101" s="414">
        <v>103148</v>
      </c>
      <c r="B7101" s="415" t="s">
        <v>10419</v>
      </c>
      <c r="C7101" s="416" t="s">
        <v>5390</v>
      </c>
      <c r="D7101" s="417">
        <v>164.01</v>
      </c>
      <c r="E7101" s="417">
        <v>114.45</v>
      </c>
      <c r="F7101" s="417">
        <v>278.45999999999998</v>
      </c>
    </row>
    <row r="7102" spans="1:6" ht="30">
      <c r="A7102" s="414">
        <v>103149</v>
      </c>
      <c r="B7102" s="415" t="s">
        <v>10420</v>
      </c>
      <c r="C7102" s="416" t="s">
        <v>5390</v>
      </c>
      <c r="D7102" s="417">
        <v>178.10000000000002</v>
      </c>
      <c r="E7102" s="417">
        <v>124.95</v>
      </c>
      <c r="F7102" s="417">
        <v>303.05</v>
      </c>
    </row>
    <row r="7103" spans="1:6" ht="30">
      <c r="A7103" s="414">
        <v>103150</v>
      </c>
      <c r="B7103" s="415" t="s">
        <v>10421</v>
      </c>
      <c r="C7103" s="416" t="s">
        <v>5390</v>
      </c>
      <c r="D7103" s="417">
        <v>205.43999999999997</v>
      </c>
      <c r="E7103" s="417">
        <v>145.27000000000001</v>
      </c>
      <c r="F7103" s="417">
        <v>350.71</v>
      </c>
    </row>
    <row r="7104" spans="1:6" ht="30">
      <c r="A7104" s="414">
        <v>103151</v>
      </c>
      <c r="B7104" s="415" t="s">
        <v>10422</v>
      </c>
      <c r="C7104" s="416" t="s">
        <v>5390</v>
      </c>
      <c r="D7104" s="417">
        <v>219.58</v>
      </c>
      <c r="E7104" s="417">
        <v>155.78</v>
      </c>
      <c r="F7104" s="417">
        <v>375.36</v>
      </c>
    </row>
    <row r="7105" spans="1:6" ht="30">
      <c r="A7105" s="414">
        <v>103152</v>
      </c>
      <c r="B7105" s="415" t="s">
        <v>10423</v>
      </c>
      <c r="C7105" s="416" t="s">
        <v>5390</v>
      </c>
      <c r="D7105" s="417">
        <v>261.03000000000003</v>
      </c>
      <c r="E7105" s="417">
        <v>186.63</v>
      </c>
      <c r="F7105" s="417">
        <v>447.66</v>
      </c>
    </row>
    <row r="7106" spans="1:6">
      <c r="A7106" s="409"/>
      <c r="B7106" s="413" t="s">
        <v>11750</v>
      </c>
      <c r="C7106" s="411"/>
      <c r="D7106" s="418"/>
      <c r="E7106" s="418"/>
      <c r="F7106" s="418"/>
    </row>
    <row r="7107" spans="1:6" ht="45">
      <c r="A7107" s="414">
        <v>97173</v>
      </c>
      <c r="B7107" s="415" t="s">
        <v>9026</v>
      </c>
      <c r="C7107" s="416" t="s">
        <v>5421</v>
      </c>
      <c r="D7107" s="417">
        <v>23.779999999999998</v>
      </c>
      <c r="E7107" s="417">
        <v>19.45</v>
      </c>
      <c r="F7107" s="417">
        <v>43.23</v>
      </c>
    </row>
    <row r="7108" spans="1:6" ht="45">
      <c r="A7108" s="414">
        <v>97174</v>
      </c>
      <c r="B7108" s="415" t="s">
        <v>9027</v>
      </c>
      <c r="C7108" s="416" t="s">
        <v>5421</v>
      </c>
      <c r="D7108" s="417">
        <v>27.62</v>
      </c>
      <c r="E7108" s="417">
        <v>22.38</v>
      </c>
      <c r="F7108" s="417">
        <v>50</v>
      </c>
    </row>
    <row r="7109" spans="1:6" ht="45">
      <c r="A7109" s="414">
        <v>97175</v>
      </c>
      <c r="B7109" s="415" t="s">
        <v>9028</v>
      </c>
      <c r="C7109" s="416" t="s">
        <v>5421</v>
      </c>
      <c r="D7109" s="417">
        <v>31.51</v>
      </c>
      <c r="E7109" s="417">
        <v>25.3</v>
      </c>
      <c r="F7109" s="417">
        <v>56.81</v>
      </c>
    </row>
    <row r="7110" spans="1:6" ht="45">
      <c r="A7110" s="414">
        <v>97176</v>
      </c>
      <c r="B7110" s="415" t="s">
        <v>9029</v>
      </c>
      <c r="C7110" s="416" t="s">
        <v>5421</v>
      </c>
      <c r="D7110" s="417">
        <v>35.340000000000003</v>
      </c>
      <c r="E7110" s="417">
        <v>28.24</v>
      </c>
      <c r="F7110" s="417">
        <v>63.58</v>
      </c>
    </row>
    <row r="7111" spans="1:6" ht="45">
      <c r="A7111" s="414">
        <v>97177</v>
      </c>
      <c r="B7111" s="415" t="s">
        <v>9030</v>
      </c>
      <c r="C7111" s="416" t="s">
        <v>5421</v>
      </c>
      <c r="D7111" s="417">
        <v>43.070000000000007</v>
      </c>
      <c r="E7111" s="417">
        <v>34.11</v>
      </c>
      <c r="F7111" s="417">
        <v>77.180000000000007</v>
      </c>
    </row>
    <row r="7112" spans="1:6" ht="45">
      <c r="A7112" s="414">
        <v>97178</v>
      </c>
      <c r="B7112" s="415" t="s">
        <v>9031</v>
      </c>
      <c r="C7112" s="416" t="s">
        <v>5421</v>
      </c>
      <c r="D7112" s="417">
        <v>50.78</v>
      </c>
      <c r="E7112" s="417">
        <v>40</v>
      </c>
      <c r="F7112" s="417">
        <v>90.78</v>
      </c>
    </row>
    <row r="7113" spans="1:6" ht="45">
      <c r="A7113" s="414">
        <v>97179</v>
      </c>
      <c r="B7113" s="415" t="s">
        <v>9032</v>
      </c>
      <c r="C7113" s="416" t="s">
        <v>5421</v>
      </c>
      <c r="D7113" s="417">
        <v>58.53</v>
      </c>
      <c r="E7113" s="417">
        <v>45.84</v>
      </c>
      <c r="F7113" s="417">
        <v>104.37</v>
      </c>
    </row>
    <row r="7114" spans="1:6" ht="45">
      <c r="A7114" s="414">
        <v>97180</v>
      </c>
      <c r="B7114" s="415" t="s">
        <v>9033</v>
      </c>
      <c r="C7114" s="416" t="s">
        <v>5421</v>
      </c>
      <c r="D7114" s="417">
        <v>66.23</v>
      </c>
      <c r="E7114" s="417">
        <v>51.72</v>
      </c>
      <c r="F7114" s="417">
        <v>117.95</v>
      </c>
    </row>
    <row r="7115" spans="1:6" ht="45">
      <c r="A7115" s="414">
        <v>97181</v>
      </c>
      <c r="B7115" s="415" t="s">
        <v>9034</v>
      </c>
      <c r="C7115" s="416" t="s">
        <v>5421</v>
      </c>
      <c r="D7115" s="417">
        <v>78.809999999999988</v>
      </c>
      <c r="E7115" s="417">
        <v>57.58</v>
      </c>
      <c r="F7115" s="417">
        <v>136.38999999999999</v>
      </c>
    </row>
    <row r="7116" spans="1:6" ht="45">
      <c r="A7116" s="414">
        <v>97182</v>
      </c>
      <c r="B7116" s="415" t="s">
        <v>9035</v>
      </c>
      <c r="C7116" s="416" t="s">
        <v>5421</v>
      </c>
      <c r="D7116" s="417">
        <v>87.02000000000001</v>
      </c>
      <c r="E7116" s="417">
        <v>63.47</v>
      </c>
      <c r="F7116" s="417">
        <v>150.49</v>
      </c>
    </row>
    <row r="7117" spans="1:6" ht="45">
      <c r="A7117" s="414">
        <v>97183</v>
      </c>
      <c r="B7117" s="415" t="s">
        <v>9036</v>
      </c>
      <c r="C7117" s="416" t="s">
        <v>5421</v>
      </c>
      <c r="D7117" s="417">
        <v>19.119999999999997</v>
      </c>
      <c r="E7117" s="417">
        <v>16.25</v>
      </c>
      <c r="F7117" s="417">
        <v>35.369999999999997</v>
      </c>
    </row>
    <row r="7118" spans="1:6" ht="45">
      <c r="A7118" s="414">
        <v>97184</v>
      </c>
      <c r="B7118" s="415" t="s">
        <v>9037</v>
      </c>
      <c r="C7118" s="416" t="s">
        <v>5421</v>
      </c>
      <c r="D7118" s="417">
        <v>22.279999999999998</v>
      </c>
      <c r="E7118" s="417">
        <v>18.73</v>
      </c>
      <c r="F7118" s="417">
        <v>41.01</v>
      </c>
    </row>
    <row r="7119" spans="1:6" ht="45">
      <c r="A7119" s="414">
        <v>97185</v>
      </c>
      <c r="B7119" s="415" t="s">
        <v>9038</v>
      </c>
      <c r="C7119" s="416" t="s">
        <v>5421</v>
      </c>
      <c r="D7119" s="417">
        <v>25.399999999999995</v>
      </c>
      <c r="E7119" s="417">
        <v>21.26</v>
      </c>
      <c r="F7119" s="417">
        <v>46.66</v>
      </c>
    </row>
    <row r="7120" spans="1:6" ht="45">
      <c r="A7120" s="414">
        <v>97186</v>
      </c>
      <c r="B7120" s="415" t="s">
        <v>9039</v>
      </c>
      <c r="C7120" s="416" t="s">
        <v>5421</v>
      </c>
      <c r="D7120" s="417">
        <v>28.53</v>
      </c>
      <c r="E7120" s="417">
        <v>23.78</v>
      </c>
      <c r="F7120" s="417">
        <v>52.31</v>
      </c>
    </row>
    <row r="7121" spans="1:6" ht="45">
      <c r="A7121" s="414">
        <v>97187</v>
      </c>
      <c r="B7121" s="415" t="s">
        <v>9040</v>
      </c>
      <c r="C7121" s="416" t="s">
        <v>5421</v>
      </c>
      <c r="D7121" s="417">
        <v>34.790000000000006</v>
      </c>
      <c r="E7121" s="417">
        <v>28.81</v>
      </c>
      <c r="F7121" s="417">
        <v>63.6</v>
      </c>
    </row>
    <row r="7122" spans="1:6" ht="45">
      <c r="A7122" s="414">
        <v>97188</v>
      </c>
      <c r="B7122" s="415" t="s">
        <v>9041</v>
      </c>
      <c r="C7122" s="416" t="s">
        <v>5421</v>
      </c>
      <c r="D7122" s="417">
        <v>41.050000000000004</v>
      </c>
      <c r="E7122" s="417">
        <v>33.85</v>
      </c>
      <c r="F7122" s="417">
        <v>74.900000000000006</v>
      </c>
    </row>
    <row r="7123" spans="1:6" ht="45">
      <c r="A7123" s="414">
        <v>97189</v>
      </c>
      <c r="B7123" s="415" t="s">
        <v>9042</v>
      </c>
      <c r="C7123" s="416" t="s">
        <v>5421</v>
      </c>
      <c r="D7123" s="417">
        <v>47.320000000000007</v>
      </c>
      <c r="E7123" s="417">
        <v>38.86</v>
      </c>
      <c r="F7123" s="417">
        <v>86.18</v>
      </c>
    </row>
    <row r="7124" spans="1:6" ht="45">
      <c r="A7124" s="414">
        <v>97190</v>
      </c>
      <c r="B7124" s="415" t="s">
        <v>9043</v>
      </c>
      <c r="C7124" s="416" t="s">
        <v>5421</v>
      </c>
      <c r="D7124" s="417">
        <v>53.570000000000007</v>
      </c>
      <c r="E7124" s="417">
        <v>43.91</v>
      </c>
      <c r="F7124" s="417">
        <v>97.48</v>
      </c>
    </row>
    <row r="7125" spans="1:6" ht="45">
      <c r="A7125" s="414">
        <v>97191</v>
      </c>
      <c r="B7125" s="415" t="s">
        <v>9044</v>
      </c>
      <c r="C7125" s="416" t="s">
        <v>5421</v>
      </c>
      <c r="D7125" s="417">
        <v>63.41</v>
      </c>
      <c r="E7125" s="417">
        <v>48.94</v>
      </c>
      <c r="F7125" s="417">
        <v>112.35</v>
      </c>
    </row>
    <row r="7126" spans="1:6" ht="45">
      <c r="A7126" s="414">
        <v>97192</v>
      </c>
      <c r="B7126" s="415" t="s">
        <v>9045</v>
      </c>
      <c r="C7126" s="416" t="s">
        <v>5421</v>
      </c>
      <c r="D7126" s="417">
        <v>70.050000000000011</v>
      </c>
      <c r="E7126" s="417">
        <v>53.96</v>
      </c>
      <c r="F7126" s="417">
        <v>124.01</v>
      </c>
    </row>
    <row r="7127" spans="1:6" ht="15.75">
      <c r="A7127" s="409"/>
      <c r="B7127" s="410" t="s">
        <v>11751</v>
      </c>
      <c r="C7127" s="411"/>
      <c r="D7127" s="418"/>
      <c r="E7127" s="418"/>
      <c r="F7127" s="418"/>
    </row>
    <row r="7128" spans="1:6">
      <c r="A7128" s="409"/>
      <c r="B7128" s="413" t="s">
        <v>9046</v>
      </c>
      <c r="C7128" s="411"/>
      <c r="D7128" s="418"/>
      <c r="E7128" s="418"/>
      <c r="F7128" s="418"/>
    </row>
    <row r="7129" spans="1:6" ht="30">
      <c r="A7129" s="414">
        <v>104184</v>
      </c>
      <c r="B7129" s="415" t="s">
        <v>11855</v>
      </c>
      <c r="C7129" s="416" t="s">
        <v>5390</v>
      </c>
      <c r="D7129" s="417">
        <v>16.64</v>
      </c>
      <c r="E7129" s="417">
        <v>19.79</v>
      </c>
      <c r="F7129" s="417">
        <v>36.43</v>
      </c>
    </row>
    <row r="7130" spans="1:6" ht="45">
      <c r="A7130" s="414">
        <v>104185</v>
      </c>
      <c r="B7130" s="415" t="s">
        <v>11856</v>
      </c>
      <c r="C7130" s="416" t="s">
        <v>5390</v>
      </c>
      <c r="D7130" s="417">
        <v>7.0399999999999991</v>
      </c>
      <c r="E7130" s="417">
        <v>21.73</v>
      </c>
      <c r="F7130" s="417">
        <v>28.77</v>
      </c>
    </row>
    <row r="7131" spans="1:6" ht="45">
      <c r="A7131" s="414">
        <v>104190</v>
      </c>
      <c r="B7131" s="415" t="s">
        <v>11858</v>
      </c>
      <c r="C7131" s="416" t="s">
        <v>5390</v>
      </c>
      <c r="D7131" s="417">
        <v>204.82999999999993</v>
      </c>
      <c r="E7131" s="417">
        <v>566.57000000000005</v>
      </c>
      <c r="F7131" s="417">
        <v>771.4</v>
      </c>
    </row>
    <row r="7132" spans="1:6" ht="15.75">
      <c r="A7132" s="409"/>
      <c r="B7132" s="410" t="s">
        <v>9047</v>
      </c>
      <c r="C7132" s="411"/>
      <c r="D7132" s="418"/>
      <c r="E7132" s="418"/>
      <c r="F7132" s="418"/>
    </row>
    <row r="7133" spans="1:6">
      <c r="A7133" s="409"/>
      <c r="B7133" s="413" t="s">
        <v>9048</v>
      </c>
      <c r="C7133" s="411"/>
      <c r="D7133" s="418"/>
      <c r="E7133" s="418"/>
      <c r="F7133" s="418"/>
    </row>
    <row r="7134" spans="1:6">
      <c r="A7134" s="409"/>
      <c r="B7134" s="413" t="s">
        <v>9049</v>
      </c>
      <c r="C7134" s="411"/>
      <c r="D7134" s="418"/>
      <c r="E7134" s="418"/>
      <c r="F7134" s="418"/>
    </row>
    <row r="7135" spans="1:6">
      <c r="A7135" s="409"/>
      <c r="B7135" s="413" t="s">
        <v>9050</v>
      </c>
      <c r="C7135" s="411"/>
      <c r="D7135" s="418"/>
      <c r="E7135" s="418"/>
      <c r="F7135" s="418"/>
    </row>
    <row r="7136" spans="1:6" ht="15.75">
      <c r="A7136" s="409"/>
      <c r="B7136" s="410" t="s">
        <v>9051</v>
      </c>
      <c r="C7136" s="411"/>
      <c r="D7136" s="418"/>
      <c r="E7136" s="418"/>
      <c r="F7136" s="418"/>
    </row>
    <row r="7137" spans="1:6">
      <c r="A7137" s="409"/>
      <c r="B7137" s="413" t="s">
        <v>9052</v>
      </c>
      <c r="C7137" s="411"/>
      <c r="D7137" s="418"/>
      <c r="E7137" s="418"/>
      <c r="F7137" s="418"/>
    </row>
    <row r="7138" spans="1:6" ht="30">
      <c r="A7138" s="414">
        <v>87410</v>
      </c>
      <c r="B7138" s="415" t="s">
        <v>9053</v>
      </c>
      <c r="C7138" s="416" t="s">
        <v>5435</v>
      </c>
      <c r="D7138" s="417">
        <v>744.81000000000006</v>
      </c>
      <c r="E7138" s="417">
        <v>105.01</v>
      </c>
      <c r="F7138" s="417">
        <v>849.82</v>
      </c>
    </row>
    <row r="7139" spans="1:6">
      <c r="A7139" s="409"/>
      <c r="B7139" s="413" t="s">
        <v>9054</v>
      </c>
      <c r="C7139" s="411"/>
      <c r="D7139" s="418"/>
      <c r="E7139" s="418"/>
      <c r="F7139" s="418"/>
    </row>
    <row r="7140" spans="1:6" ht="30">
      <c r="A7140" s="414">
        <v>87388</v>
      </c>
      <c r="B7140" s="415" t="s">
        <v>9055</v>
      </c>
      <c r="C7140" s="416" t="s">
        <v>5435</v>
      </c>
      <c r="D7140" s="417">
        <v>4257.97</v>
      </c>
      <c r="E7140" s="417">
        <v>79.78</v>
      </c>
      <c r="F7140" s="417">
        <v>4337.75</v>
      </c>
    </row>
    <row r="7141" spans="1:6" ht="30">
      <c r="A7141" s="414">
        <v>87389</v>
      </c>
      <c r="B7141" s="415" t="s">
        <v>9056</v>
      </c>
      <c r="C7141" s="416" t="s">
        <v>5435</v>
      </c>
      <c r="D7141" s="417">
        <v>4286.33</v>
      </c>
      <c r="E7141" s="417">
        <v>61.66</v>
      </c>
      <c r="F7141" s="417">
        <v>4347.99</v>
      </c>
    </row>
    <row r="7142" spans="1:6" ht="30">
      <c r="A7142" s="414">
        <v>87390</v>
      </c>
      <c r="B7142" s="415" t="s">
        <v>9057</v>
      </c>
      <c r="C7142" s="416" t="s">
        <v>5435</v>
      </c>
      <c r="D7142" s="417">
        <v>4318.5300000000007</v>
      </c>
      <c r="E7142" s="417">
        <v>47.07</v>
      </c>
      <c r="F7142" s="417">
        <v>4365.6000000000004</v>
      </c>
    </row>
    <row r="7143" spans="1:6" ht="30">
      <c r="A7143" s="414">
        <v>87404</v>
      </c>
      <c r="B7143" s="415" t="s">
        <v>9058</v>
      </c>
      <c r="C7143" s="416" t="s">
        <v>5435</v>
      </c>
      <c r="D7143" s="417">
        <v>4406.9799999999996</v>
      </c>
      <c r="E7143" s="417">
        <v>111.59</v>
      </c>
      <c r="F7143" s="417">
        <v>4518.57</v>
      </c>
    </row>
    <row r="7144" spans="1:6" ht="30">
      <c r="A7144" s="414">
        <v>87405</v>
      </c>
      <c r="B7144" s="415" t="s">
        <v>9059</v>
      </c>
      <c r="C7144" s="416" t="s">
        <v>5435</v>
      </c>
      <c r="D7144" s="417">
        <v>4435.75</v>
      </c>
      <c r="E7144" s="417">
        <v>83.69</v>
      </c>
      <c r="F7144" s="417">
        <v>4519.4399999999996</v>
      </c>
    </row>
    <row r="7145" spans="1:6">
      <c r="A7145" s="409"/>
      <c r="B7145" s="413" t="s">
        <v>9060</v>
      </c>
      <c r="C7145" s="411"/>
      <c r="D7145" s="418"/>
      <c r="E7145" s="418"/>
      <c r="F7145" s="418"/>
    </row>
    <row r="7146" spans="1:6" ht="30">
      <c r="A7146" s="414">
        <v>87382</v>
      </c>
      <c r="B7146" s="415" t="s">
        <v>9061</v>
      </c>
      <c r="C7146" s="416" t="s">
        <v>5435</v>
      </c>
      <c r="D7146" s="417">
        <v>1489.07</v>
      </c>
      <c r="E7146" s="417">
        <v>79.239999999999995</v>
      </c>
      <c r="F7146" s="417">
        <v>1568.31</v>
      </c>
    </row>
    <row r="7147" spans="1:6" ht="30">
      <c r="A7147" s="414">
        <v>87383</v>
      </c>
      <c r="B7147" s="415" t="s">
        <v>9062</v>
      </c>
      <c r="C7147" s="416" t="s">
        <v>5435</v>
      </c>
      <c r="D7147" s="417">
        <v>1497</v>
      </c>
      <c r="E7147" s="417">
        <v>62.19</v>
      </c>
      <c r="F7147" s="417">
        <v>1559.19</v>
      </c>
    </row>
    <row r="7148" spans="1:6" ht="30">
      <c r="A7148" s="414">
        <v>87384</v>
      </c>
      <c r="B7148" s="415" t="s">
        <v>9063</v>
      </c>
      <c r="C7148" s="416" t="s">
        <v>5435</v>
      </c>
      <c r="D7148" s="417">
        <v>1500.97</v>
      </c>
      <c r="E7148" s="417">
        <v>47.07</v>
      </c>
      <c r="F7148" s="417">
        <v>1548.04</v>
      </c>
    </row>
    <row r="7149" spans="1:6" ht="30">
      <c r="A7149" s="414">
        <v>87391</v>
      </c>
      <c r="B7149" s="415" t="s">
        <v>9064</v>
      </c>
      <c r="C7149" s="416" t="s">
        <v>5435</v>
      </c>
      <c r="D7149" s="417">
        <v>4719.04</v>
      </c>
      <c r="E7149" s="417">
        <v>103.41</v>
      </c>
      <c r="F7149" s="417">
        <v>4822.45</v>
      </c>
    </row>
    <row r="7150" spans="1:6" ht="30">
      <c r="A7150" s="414">
        <v>87393</v>
      </c>
      <c r="B7150" s="415" t="s">
        <v>9065</v>
      </c>
      <c r="C7150" s="416" t="s">
        <v>5435</v>
      </c>
      <c r="D7150" s="417">
        <v>4774.1600000000008</v>
      </c>
      <c r="E7150" s="417">
        <v>83.86</v>
      </c>
      <c r="F7150" s="417">
        <v>4858.0200000000004</v>
      </c>
    </row>
    <row r="7151" spans="1:6" ht="30">
      <c r="A7151" s="414">
        <v>87394</v>
      </c>
      <c r="B7151" s="415" t="s">
        <v>9066</v>
      </c>
      <c r="C7151" s="416" t="s">
        <v>5435</v>
      </c>
      <c r="D7151" s="417">
        <v>4827.78</v>
      </c>
      <c r="E7151" s="417">
        <v>68.09</v>
      </c>
      <c r="F7151" s="417">
        <v>4895.87</v>
      </c>
    </row>
    <row r="7152" spans="1:6" ht="30">
      <c r="A7152" s="414">
        <v>87395</v>
      </c>
      <c r="B7152" s="415" t="s">
        <v>9067</v>
      </c>
      <c r="C7152" s="416" t="s">
        <v>5435</v>
      </c>
      <c r="D7152" s="417">
        <v>2959.57</v>
      </c>
      <c r="E7152" s="417">
        <v>103.41</v>
      </c>
      <c r="F7152" s="417">
        <v>3062.98</v>
      </c>
    </row>
    <row r="7153" spans="1:6" ht="30">
      <c r="A7153" s="414">
        <v>87396</v>
      </c>
      <c r="B7153" s="415" t="s">
        <v>9068</v>
      </c>
      <c r="C7153" s="416" t="s">
        <v>5435</v>
      </c>
      <c r="D7153" s="417">
        <v>2991.06</v>
      </c>
      <c r="E7153" s="417">
        <v>83.86</v>
      </c>
      <c r="F7153" s="417">
        <v>3074.92</v>
      </c>
    </row>
    <row r="7154" spans="1:6" ht="30">
      <c r="A7154" s="414">
        <v>87397</v>
      </c>
      <c r="B7154" s="415" t="s">
        <v>9069</v>
      </c>
      <c r="C7154" s="416" t="s">
        <v>5435</v>
      </c>
      <c r="D7154" s="417">
        <v>3022.1</v>
      </c>
      <c r="E7154" s="417">
        <v>68.09</v>
      </c>
      <c r="F7154" s="417">
        <v>3090.19</v>
      </c>
    </row>
    <row r="7155" spans="1:6" ht="30">
      <c r="A7155" s="414">
        <v>87398</v>
      </c>
      <c r="B7155" s="415" t="s">
        <v>9070</v>
      </c>
      <c r="C7155" s="416" t="s">
        <v>5435</v>
      </c>
      <c r="D7155" s="417">
        <v>1590.06</v>
      </c>
      <c r="E7155" s="417">
        <v>219.3</v>
      </c>
      <c r="F7155" s="417">
        <v>1809.36</v>
      </c>
    </row>
    <row r="7156" spans="1:6">
      <c r="A7156" s="414">
        <v>87401</v>
      </c>
      <c r="B7156" s="415" t="s">
        <v>9071</v>
      </c>
      <c r="C7156" s="416" t="s">
        <v>5435</v>
      </c>
      <c r="D7156" s="417">
        <v>4889.57</v>
      </c>
      <c r="E7156" s="417">
        <v>274.87</v>
      </c>
      <c r="F7156" s="417">
        <v>5164.4399999999996</v>
      </c>
    </row>
    <row r="7157" spans="1:6">
      <c r="A7157" s="414">
        <v>87402</v>
      </c>
      <c r="B7157" s="415" t="s">
        <v>9072</v>
      </c>
      <c r="C7157" s="416" t="s">
        <v>5435</v>
      </c>
      <c r="D7157" s="417">
        <v>3094.07</v>
      </c>
      <c r="E7157" s="417">
        <v>274.87</v>
      </c>
      <c r="F7157" s="417">
        <v>3368.94</v>
      </c>
    </row>
    <row r="7158" spans="1:6" ht="30">
      <c r="A7158" s="414">
        <v>87407</v>
      </c>
      <c r="B7158" s="415" t="s">
        <v>9073</v>
      </c>
      <c r="C7158" s="416" t="s">
        <v>5435</v>
      </c>
      <c r="D7158" s="417">
        <v>1523.74</v>
      </c>
      <c r="E7158" s="417">
        <v>75.33</v>
      </c>
      <c r="F7158" s="417">
        <v>1599.07</v>
      </c>
    </row>
    <row r="7159" spans="1:6" ht="30">
      <c r="A7159" s="414">
        <v>87408</v>
      </c>
      <c r="B7159" s="415" t="s">
        <v>9074</v>
      </c>
      <c r="C7159" s="416" t="s">
        <v>5435</v>
      </c>
      <c r="D7159" s="417">
        <v>1525.53</v>
      </c>
      <c r="E7159" s="417">
        <v>56.5</v>
      </c>
      <c r="F7159" s="417">
        <v>1582.03</v>
      </c>
    </row>
    <row r="7160" spans="1:6" ht="30">
      <c r="A7160" s="414">
        <v>87385</v>
      </c>
      <c r="B7160" s="415" t="s">
        <v>9075</v>
      </c>
      <c r="C7160" s="416" t="s">
        <v>5435</v>
      </c>
      <c r="D7160" s="417">
        <v>1732.55</v>
      </c>
      <c r="E7160" s="417">
        <v>94.52</v>
      </c>
      <c r="F7160" s="417">
        <v>1827.07</v>
      </c>
    </row>
    <row r="7161" spans="1:6" ht="30">
      <c r="A7161" s="414">
        <v>87386</v>
      </c>
      <c r="B7161" s="415" t="s">
        <v>9076</v>
      </c>
      <c r="C7161" s="416" t="s">
        <v>5435</v>
      </c>
      <c r="D7161" s="417">
        <v>1740.24</v>
      </c>
      <c r="E7161" s="417">
        <v>71.430000000000007</v>
      </c>
      <c r="F7161" s="417">
        <v>1811.67</v>
      </c>
    </row>
    <row r="7162" spans="1:6" ht="30">
      <c r="A7162" s="414">
        <v>87387</v>
      </c>
      <c r="B7162" s="415" t="s">
        <v>9077</v>
      </c>
      <c r="C7162" s="416" t="s">
        <v>5435</v>
      </c>
      <c r="D7162" s="417">
        <v>1746.98</v>
      </c>
      <c r="E7162" s="417">
        <v>55.21</v>
      </c>
      <c r="F7162" s="417">
        <v>1802.19</v>
      </c>
    </row>
    <row r="7163" spans="1:6">
      <c r="A7163" s="414">
        <v>87399</v>
      </c>
      <c r="B7163" s="415" t="s">
        <v>9078</v>
      </c>
      <c r="C7163" s="416" t="s">
        <v>5435</v>
      </c>
      <c r="D7163" s="417">
        <v>1836.6899999999998</v>
      </c>
      <c r="E7163" s="417">
        <v>235.68</v>
      </c>
      <c r="F7163" s="417">
        <v>2072.37</v>
      </c>
    </row>
    <row r="7164" spans="1:6">
      <c r="A7164" s="409"/>
      <c r="B7164" s="413" t="s">
        <v>9079</v>
      </c>
      <c r="C7164" s="411"/>
      <c r="D7164" s="418"/>
      <c r="E7164" s="418"/>
      <c r="F7164" s="418"/>
    </row>
    <row r="7165" spans="1:6" ht="30">
      <c r="A7165" s="414">
        <v>100468</v>
      </c>
      <c r="B7165" s="415" t="s">
        <v>9080</v>
      </c>
      <c r="C7165" s="416" t="s">
        <v>5435</v>
      </c>
      <c r="D7165" s="417">
        <v>513.08000000000004</v>
      </c>
      <c r="E7165" s="417">
        <v>120.65</v>
      </c>
      <c r="F7165" s="417">
        <v>633.73</v>
      </c>
    </row>
    <row r="7166" spans="1:6" ht="30">
      <c r="A7166" s="414">
        <v>100469</v>
      </c>
      <c r="B7166" s="415" t="s">
        <v>9081</v>
      </c>
      <c r="C7166" s="416" t="s">
        <v>5435</v>
      </c>
      <c r="D7166" s="417">
        <v>449.40999999999997</v>
      </c>
      <c r="E7166" s="417">
        <v>57.74</v>
      </c>
      <c r="F7166" s="417">
        <v>507.15</v>
      </c>
    </row>
    <row r="7167" spans="1:6" ht="30">
      <c r="A7167" s="414">
        <v>100470</v>
      </c>
      <c r="B7167" s="415" t="s">
        <v>9082</v>
      </c>
      <c r="C7167" s="416" t="s">
        <v>5435</v>
      </c>
      <c r="D7167" s="417">
        <v>400.40999999999997</v>
      </c>
      <c r="E7167" s="417">
        <v>57.74</v>
      </c>
      <c r="F7167" s="417">
        <v>458.15</v>
      </c>
    </row>
    <row r="7168" spans="1:6" ht="30">
      <c r="A7168" s="414">
        <v>100472</v>
      </c>
      <c r="B7168" s="415" t="s">
        <v>9083</v>
      </c>
      <c r="C7168" s="416" t="s">
        <v>5435</v>
      </c>
      <c r="D7168" s="417">
        <v>408.45</v>
      </c>
      <c r="E7168" s="417">
        <v>102</v>
      </c>
      <c r="F7168" s="417">
        <v>510.45</v>
      </c>
    </row>
    <row r="7169" spans="1:6" ht="30">
      <c r="A7169" s="414">
        <v>100473</v>
      </c>
      <c r="B7169" s="415" t="s">
        <v>9084</v>
      </c>
      <c r="C7169" s="416" t="s">
        <v>5435</v>
      </c>
      <c r="D7169" s="417">
        <v>393.76000000000005</v>
      </c>
      <c r="E7169" s="417">
        <v>62.71</v>
      </c>
      <c r="F7169" s="417">
        <v>456.47</v>
      </c>
    </row>
    <row r="7170" spans="1:6" ht="30">
      <c r="A7170" s="414">
        <v>100474</v>
      </c>
      <c r="B7170" s="415" t="s">
        <v>9085</v>
      </c>
      <c r="C7170" s="416" t="s">
        <v>5435</v>
      </c>
      <c r="D7170" s="417">
        <v>389.19</v>
      </c>
      <c r="E7170" s="417">
        <v>44.2</v>
      </c>
      <c r="F7170" s="417">
        <v>433.39</v>
      </c>
    </row>
    <row r="7171" spans="1:6" ht="30">
      <c r="A7171" s="414">
        <v>100489</v>
      </c>
      <c r="B7171" s="415" t="s">
        <v>9086</v>
      </c>
      <c r="C7171" s="416" t="s">
        <v>5435</v>
      </c>
      <c r="D7171" s="417">
        <v>458.59000000000003</v>
      </c>
      <c r="E7171" s="417">
        <v>56.41</v>
      </c>
      <c r="F7171" s="417">
        <v>515</v>
      </c>
    </row>
    <row r="7172" spans="1:6" ht="30">
      <c r="A7172" s="414">
        <v>100490</v>
      </c>
      <c r="B7172" s="415" t="s">
        <v>9087</v>
      </c>
      <c r="C7172" s="416" t="s">
        <v>5435</v>
      </c>
      <c r="D7172" s="417">
        <v>399.35999999999996</v>
      </c>
      <c r="E7172" s="417">
        <v>53.23</v>
      </c>
      <c r="F7172" s="417">
        <v>452.59</v>
      </c>
    </row>
    <row r="7173" spans="1:6" ht="30">
      <c r="A7173" s="414">
        <v>100491</v>
      </c>
      <c r="B7173" s="415" t="s">
        <v>9088</v>
      </c>
      <c r="C7173" s="416" t="s">
        <v>5435</v>
      </c>
      <c r="D7173" s="417">
        <v>590.1099999999999</v>
      </c>
      <c r="E7173" s="417">
        <v>62.94</v>
      </c>
      <c r="F7173" s="417">
        <v>653.04999999999995</v>
      </c>
    </row>
    <row r="7174" spans="1:6" ht="30">
      <c r="A7174" s="414">
        <v>100492</v>
      </c>
      <c r="B7174" s="415" t="s">
        <v>9089</v>
      </c>
      <c r="C7174" s="416" t="s">
        <v>5435</v>
      </c>
      <c r="D7174" s="417">
        <v>504.35</v>
      </c>
      <c r="E7174" s="417">
        <v>58.35</v>
      </c>
      <c r="F7174" s="417">
        <v>562.70000000000005</v>
      </c>
    </row>
    <row r="7175" spans="1:6" ht="30">
      <c r="A7175" s="414">
        <v>100475</v>
      </c>
      <c r="B7175" s="415" t="s">
        <v>9090</v>
      </c>
      <c r="C7175" s="416" t="s">
        <v>5435</v>
      </c>
      <c r="D7175" s="417">
        <v>587.16999999999996</v>
      </c>
      <c r="E7175" s="417">
        <v>66.63</v>
      </c>
      <c r="F7175" s="417">
        <v>653.79999999999995</v>
      </c>
    </row>
    <row r="7176" spans="1:6" ht="45">
      <c r="A7176" s="414">
        <v>100477</v>
      </c>
      <c r="B7176" s="415" t="s">
        <v>9091</v>
      </c>
      <c r="C7176" s="416" t="s">
        <v>5435</v>
      </c>
      <c r="D7176" s="417">
        <v>597.94000000000005</v>
      </c>
      <c r="E7176" s="417">
        <v>126.52</v>
      </c>
      <c r="F7176" s="417">
        <v>724.46</v>
      </c>
    </row>
    <row r="7177" spans="1:6" ht="45">
      <c r="A7177" s="414">
        <v>100478</v>
      </c>
      <c r="B7177" s="415" t="s">
        <v>9092</v>
      </c>
      <c r="C7177" s="416" t="s">
        <v>5435</v>
      </c>
      <c r="D7177" s="417">
        <v>576.99</v>
      </c>
      <c r="E7177" s="417">
        <v>63.6</v>
      </c>
      <c r="F7177" s="417">
        <v>640.59</v>
      </c>
    </row>
    <row r="7178" spans="1:6" ht="45">
      <c r="A7178" s="414">
        <v>100479</v>
      </c>
      <c r="B7178" s="415" t="s">
        <v>9093</v>
      </c>
      <c r="C7178" s="416" t="s">
        <v>5435</v>
      </c>
      <c r="D7178" s="417">
        <v>573.97</v>
      </c>
      <c r="E7178" s="417">
        <v>49.51</v>
      </c>
      <c r="F7178" s="417">
        <v>623.48</v>
      </c>
    </row>
    <row r="7179" spans="1:6" ht="30">
      <c r="A7179" s="414">
        <v>100480</v>
      </c>
      <c r="B7179" s="415" t="s">
        <v>9094</v>
      </c>
      <c r="C7179" s="416" t="s">
        <v>5435</v>
      </c>
      <c r="D7179" s="417">
        <v>627.12</v>
      </c>
      <c r="E7179" s="417">
        <v>155.03</v>
      </c>
      <c r="F7179" s="417">
        <v>782.15</v>
      </c>
    </row>
    <row r="7180" spans="1:6" ht="30">
      <c r="A7180" s="414">
        <v>100481</v>
      </c>
      <c r="B7180" s="415" t="s">
        <v>9095</v>
      </c>
      <c r="C7180" s="416" t="s">
        <v>5435</v>
      </c>
      <c r="D7180" s="417">
        <v>500.76</v>
      </c>
      <c r="E7180" s="417">
        <v>62.36</v>
      </c>
      <c r="F7180" s="417">
        <v>563.12</v>
      </c>
    </row>
    <row r="7181" spans="1:6" ht="45">
      <c r="A7181" s="414">
        <v>100483</v>
      </c>
      <c r="B7181" s="415" t="s">
        <v>9096</v>
      </c>
      <c r="C7181" s="416" t="s">
        <v>5435</v>
      </c>
      <c r="D7181" s="417">
        <v>509.17</v>
      </c>
      <c r="E7181" s="417">
        <v>106.79</v>
      </c>
      <c r="F7181" s="417">
        <v>615.96</v>
      </c>
    </row>
    <row r="7182" spans="1:6" ht="45">
      <c r="A7182" s="414">
        <v>100484</v>
      </c>
      <c r="B7182" s="415" t="s">
        <v>9097</v>
      </c>
      <c r="C7182" s="416" t="s">
        <v>5435</v>
      </c>
      <c r="D7182" s="417">
        <v>495.4</v>
      </c>
      <c r="E7182" s="417">
        <v>67.52</v>
      </c>
      <c r="F7182" s="417">
        <v>562.91999999999996</v>
      </c>
    </row>
    <row r="7183" spans="1:6" ht="45">
      <c r="A7183" s="414">
        <v>100485</v>
      </c>
      <c r="B7183" s="415" t="s">
        <v>9098</v>
      </c>
      <c r="C7183" s="416" t="s">
        <v>5435</v>
      </c>
      <c r="D7183" s="417">
        <v>492.54</v>
      </c>
      <c r="E7183" s="417">
        <v>49.33</v>
      </c>
      <c r="F7183" s="417">
        <v>541.87</v>
      </c>
    </row>
    <row r="7184" spans="1:6" ht="30">
      <c r="A7184" s="414">
        <v>100486</v>
      </c>
      <c r="B7184" s="415" t="s">
        <v>9099</v>
      </c>
      <c r="C7184" s="416" t="s">
        <v>5435</v>
      </c>
      <c r="D7184" s="417">
        <v>545.96</v>
      </c>
      <c r="E7184" s="417">
        <v>148.93</v>
      </c>
      <c r="F7184" s="417">
        <v>694.89</v>
      </c>
    </row>
    <row r="7185" spans="1:6" ht="45">
      <c r="A7185" s="414">
        <v>95563</v>
      </c>
      <c r="B7185" s="415" t="s">
        <v>9100</v>
      </c>
      <c r="C7185" s="416" t="s">
        <v>5435</v>
      </c>
      <c r="D7185" s="417">
        <v>640.61</v>
      </c>
      <c r="E7185" s="417">
        <v>142.35</v>
      </c>
      <c r="F7185" s="417">
        <v>782.96</v>
      </c>
    </row>
    <row r="7186" spans="1:6" ht="30">
      <c r="A7186" s="414">
        <v>87299</v>
      </c>
      <c r="B7186" s="415" t="s">
        <v>9101</v>
      </c>
      <c r="C7186" s="416" t="s">
        <v>5435</v>
      </c>
      <c r="D7186" s="417">
        <v>336.57</v>
      </c>
      <c r="E7186" s="417">
        <v>72.39</v>
      </c>
      <c r="F7186" s="417">
        <v>408.96</v>
      </c>
    </row>
    <row r="7187" spans="1:6" ht="30">
      <c r="A7187" s="414">
        <v>87298</v>
      </c>
      <c r="B7187" s="415" t="s">
        <v>9102</v>
      </c>
      <c r="C7187" s="416" t="s">
        <v>5435</v>
      </c>
      <c r="D7187" s="417">
        <v>543.88</v>
      </c>
      <c r="E7187" s="417">
        <v>78.540000000000006</v>
      </c>
      <c r="F7187" s="417">
        <v>622.41999999999996</v>
      </c>
    </row>
    <row r="7188" spans="1:6" ht="30">
      <c r="A7188" s="414">
        <v>87313</v>
      </c>
      <c r="B7188" s="415" t="s">
        <v>9103</v>
      </c>
      <c r="C7188" s="416" t="s">
        <v>5435</v>
      </c>
      <c r="D7188" s="417">
        <v>413.5</v>
      </c>
      <c r="E7188" s="417">
        <v>76.75</v>
      </c>
      <c r="F7188" s="417">
        <v>490.25</v>
      </c>
    </row>
    <row r="7189" spans="1:6" ht="30">
      <c r="A7189" s="414">
        <v>87314</v>
      </c>
      <c r="B7189" s="415" t="s">
        <v>9104</v>
      </c>
      <c r="C7189" s="416" t="s">
        <v>5435</v>
      </c>
      <c r="D7189" s="417">
        <v>414.71999999999997</v>
      </c>
      <c r="E7189" s="417">
        <v>65.680000000000007</v>
      </c>
      <c r="F7189" s="417">
        <v>480.4</v>
      </c>
    </row>
    <row r="7190" spans="1:6" ht="45">
      <c r="A7190" s="414">
        <v>87322</v>
      </c>
      <c r="B7190" s="415" t="s">
        <v>9105</v>
      </c>
      <c r="C7190" s="416" t="s">
        <v>5435</v>
      </c>
      <c r="D7190" s="417">
        <v>4037.11</v>
      </c>
      <c r="E7190" s="417">
        <v>81.02</v>
      </c>
      <c r="F7190" s="417">
        <v>4118.13</v>
      </c>
    </row>
    <row r="7191" spans="1:6" ht="45">
      <c r="A7191" s="414">
        <v>87323</v>
      </c>
      <c r="B7191" s="415" t="s">
        <v>9106</v>
      </c>
      <c r="C7191" s="416" t="s">
        <v>5435</v>
      </c>
      <c r="D7191" s="417">
        <v>4052.46</v>
      </c>
      <c r="E7191" s="417">
        <v>64.25</v>
      </c>
      <c r="F7191" s="417">
        <v>4116.71</v>
      </c>
    </row>
    <row r="7192" spans="1:6" ht="45">
      <c r="A7192" s="414">
        <v>87339</v>
      </c>
      <c r="B7192" s="415" t="s">
        <v>9107</v>
      </c>
      <c r="C7192" s="416" t="s">
        <v>5435</v>
      </c>
      <c r="D7192" s="417">
        <v>574.58000000000004</v>
      </c>
      <c r="E7192" s="417">
        <v>183.91</v>
      </c>
      <c r="F7192" s="417">
        <v>758.49</v>
      </c>
    </row>
    <row r="7193" spans="1:6" ht="45">
      <c r="A7193" s="414">
        <v>87340</v>
      </c>
      <c r="B7193" s="415" t="s">
        <v>9108</v>
      </c>
      <c r="C7193" s="416" t="s">
        <v>5435</v>
      </c>
      <c r="D7193" s="417">
        <v>536.78</v>
      </c>
      <c r="E7193" s="417">
        <v>84.93</v>
      </c>
      <c r="F7193" s="417">
        <v>621.71</v>
      </c>
    </row>
    <row r="7194" spans="1:6" ht="45">
      <c r="A7194" s="414">
        <v>87341</v>
      </c>
      <c r="B7194" s="415" t="s">
        <v>9109</v>
      </c>
      <c r="C7194" s="416" t="s">
        <v>5435</v>
      </c>
      <c r="D7194" s="417">
        <v>528.32000000000005</v>
      </c>
      <c r="E7194" s="417">
        <v>59.65</v>
      </c>
      <c r="F7194" s="417">
        <v>587.97</v>
      </c>
    </row>
    <row r="7195" spans="1:6" ht="45">
      <c r="A7195" s="414">
        <v>87352</v>
      </c>
      <c r="B7195" s="415" t="s">
        <v>9110</v>
      </c>
      <c r="C7195" s="416" t="s">
        <v>5435</v>
      </c>
      <c r="D7195" s="417">
        <v>435.67999999999995</v>
      </c>
      <c r="E7195" s="417">
        <v>144.47</v>
      </c>
      <c r="F7195" s="417">
        <v>580.15</v>
      </c>
    </row>
    <row r="7196" spans="1:6" ht="45">
      <c r="A7196" s="414">
        <v>87353</v>
      </c>
      <c r="B7196" s="415" t="s">
        <v>9111</v>
      </c>
      <c r="C7196" s="416" t="s">
        <v>5435</v>
      </c>
      <c r="D7196" s="417">
        <v>411.17</v>
      </c>
      <c r="E7196" s="417">
        <v>84.58</v>
      </c>
      <c r="F7196" s="417">
        <v>495.75</v>
      </c>
    </row>
    <row r="7197" spans="1:6" ht="45">
      <c r="A7197" s="414">
        <v>87354</v>
      </c>
      <c r="B7197" s="415" t="s">
        <v>9112</v>
      </c>
      <c r="C7197" s="416" t="s">
        <v>5435</v>
      </c>
      <c r="D7197" s="417">
        <v>402.70000000000005</v>
      </c>
      <c r="E7197" s="417">
        <v>55.41</v>
      </c>
      <c r="F7197" s="417">
        <v>458.11</v>
      </c>
    </row>
    <row r="7198" spans="1:6" ht="45">
      <c r="A7198" s="414">
        <v>87360</v>
      </c>
      <c r="B7198" s="415" t="s">
        <v>9113</v>
      </c>
      <c r="C7198" s="416" t="s">
        <v>5435</v>
      </c>
      <c r="D7198" s="417">
        <v>3944.29</v>
      </c>
      <c r="E7198" s="417">
        <v>122.43</v>
      </c>
      <c r="F7198" s="417">
        <v>4066.72</v>
      </c>
    </row>
    <row r="7199" spans="1:6" ht="45">
      <c r="A7199" s="414">
        <v>87361</v>
      </c>
      <c r="B7199" s="415" t="s">
        <v>9114</v>
      </c>
      <c r="C7199" s="416" t="s">
        <v>5435</v>
      </c>
      <c r="D7199" s="417">
        <v>3946.3900000000003</v>
      </c>
      <c r="E7199" s="417">
        <v>73.2</v>
      </c>
      <c r="F7199" s="417">
        <v>4019.59</v>
      </c>
    </row>
    <row r="7200" spans="1:6" ht="45">
      <c r="A7200" s="414">
        <v>87362</v>
      </c>
      <c r="B7200" s="415" t="s">
        <v>9115</v>
      </c>
      <c r="C7200" s="416" t="s">
        <v>5435</v>
      </c>
      <c r="D7200" s="417">
        <v>3966.98</v>
      </c>
      <c r="E7200" s="417">
        <v>53.64</v>
      </c>
      <c r="F7200" s="417">
        <v>4020.62</v>
      </c>
    </row>
    <row r="7201" spans="1:6" ht="30">
      <c r="A7201" s="414">
        <v>87372</v>
      </c>
      <c r="B7201" s="415" t="s">
        <v>9116</v>
      </c>
      <c r="C7201" s="416" t="s">
        <v>5435</v>
      </c>
      <c r="D7201" s="417">
        <v>592.6400000000001</v>
      </c>
      <c r="E7201" s="417">
        <v>202.94</v>
      </c>
      <c r="F7201" s="417">
        <v>795.58</v>
      </c>
    </row>
    <row r="7202" spans="1:6" ht="30">
      <c r="A7202" s="414">
        <v>87377</v>
      </c>
      <c r="B7202" s="415" t="s">
        <v>9117</v>
      </c>
      <c r="C7202" s="416" t="s">
        <v>5435</v>
      </c>
      <c r="D7202" s="417">
        <v>463.29999999999995</v>
      </c>
      <c r="E7202" s="417">
        <v>191.96</v>
      </c>
      <c r="F7202" s="417">
        <v>655.26</v>
      </c>
    </row>
    <row r="7203" spans="1:6" ht="30">
      <c r="A7203" s="414">
        <v>87380</v>
      </c>
      <c r="B7203" s="415" t="s">
        <v>9118</v>
      </c>
      <c r="C7203" s="416" t="s">
        <v>5435</v>
      </c>
      <c r="D7203" s="417">
        <v>4046.2400000000002</v>
      </c>
      <c r="E7203" s="417">
        <v>189.35</v>
      </c>
      <c r="F7203" s="417">
        <v>4235.59</v>
      </c>
    </row>
    <row r="7204" spans="1:6" ht="30">
      <c r="A7204" s="414">
        <v>88628</v>
      </c>
      <c r="B7204" s="415" t="s">
        <v>9119</v>
      </c>
      <c r="C7204" s="416" t="s">
        <v>5435</v>
      </c>
      <c r="D7204" s="417">
        <v>456.32000000000005</v>
      </c>
      <c r="E7204" s="417">
        <v>60.77</v>
      </c>
      <c r="F7204" s="417">
        <v>517.09</v>
      </c>
    </row>
    <row r="7205" spans="1:6" ht="30">
      <c r="A7205" s="414">
        <v>88629</v>
      </c>
      <c r="B7205" s="415" t="s">
        <v>9120</v>
      </c>
      <c r="C7205" s="416" t="s">
        <v>5435</v>
      </c>
      <c r="D7205" s="417">
        <v>496.88</v>
      </c>
      <c r="E7205" s="417">
        <v>149.28</v>
      </c>
      <c r="F7205" s="417">
        <v>646.16</v>
      </c>
    </row>
    <row r="7206" spans="1:6" ht="30">
      <c r="A7206" s="414">
        <v>87301</v>
      </c>
      <c r="B7206" s="415" t="s">
        <v>9121</v>
      </c>
      <c r="C7206" s="416" t="s">
        <v>5435</v>
      </c>
      <c r="D7206" s="417">
        <v>475.2</v>
      </c>
      <c r="E7206" s="417">
        <v>86.18</v>
      </c>
      <c r="F7206" s="417">
        <v>561.38</v>
      </c>
    </row>
    <row r="7207" spans="1:6" ht="30">
      <c r="A7207" s="414">
        <v>87302</v>
      </c>
      <c r="B7207" s="415" t="s">
        <v>9122</v>
      </c>
      <c r="C7207" s="416" t="s">
        <v>5435</v>
      </c>
      <c r="D7207" s="417">
        <v>476.85</v>
      </c>
      <c r="E7207" s="417">
        <v>73.11</v>
      </c>
      <c r="F7207" s="417">
        <v>549.96</v>
      </c>
    </row>
    <row r="7208" spans="1:6" ht="30">
      <c r="A7208" s="414">
        <v>87316</v>
      </c>
      <c r="B7208" s="415" t="s">
        <v>9123</v>
      </c>
      <c r="C7208" s="416" t="s">
        <v>5435</v>
      </c>
      <c r="D7208" s="417">
        <v>363.88</v>
      </c>
      <c r="E7208" s="417">
        <v>82.45</v>
      </c>
      <c r="F7208" s="417">
        <v>446.33</v>
      </c>
    </row>
    <row r="7209" spans="1:6" ht="30">
      <c r="A7209" s="414">
        <v>87317</v>
      </c>
      <c r="B7209" s="415" t="s">
        <v>9124</v>
      </c>
      <c r="C7209" s="416" t="s">
        <v>5435</v>
      </c>
      <c r="D7209" s="417">
        <v>363</v>
      </c>
      <c r="E7209" s="417">
        <v>65.680000000000007</v>
      </c>
      <c r="F7209" s="417">
        <v>428.68</v>
      </c>
    </row>
    <row r="7210" spans="1:6" ht="45">
      <c r="A7210" s="414">
        <v>87325</v>
      </c>
      <c r="B7210" s="415" t="s">
        <v>9125</v>
      </c>
      <c r="C7210" s="416" t="s">
        <v>5435</v>
      </c>
      <c r="D7210" s="417">
        <v>3950.78</v>
      </c>
      <c r="E7210" s="417">
        <v>83.33</v>
      </c>
      <c r="F7210" s="417">
        <v>4034.11</v>
      </c>
    </row>
    <row r="7211" spans="1:6" ht="45">
      <c r="A7211" s="414">
        <v>87326</v>
      </c>
      <c r="B7211" s="415" t="s">
        <v>9126</v>
      </c>
      <c r="C7211" s="416" t="s">
        <v>5435</v>
      </c>
      <c r="D7211" s="417">
        <v>3983.58</v>
      </c>
      <c r="E7211" s="417">
        <v>60.54</v>
      </c>
      <c r="F7211" s="417">
        <v>4044.12</v>
      </c>
    </row>
    <row r="7212" spans="1:6" ht="45">
      <c r="A7212" s="414">
        <v>87342</v>
      </c>
      <c r="B7212" s="415" t="s">
        <v>9127</v>
      </c>
      <c r="C7212" s="416" t="s">
        <v>5435</v>
      </c>
      <c r="D7212" s="417">
        <v>492.62</v>
      </c>
      <c r="E7212" s="417">
        <v>148.38</v>
      </c>
      <c r="F7212" s="417">
        <v>641</v>
      </c>
    </row>
    <row r="7213" spans="1:6" ht="45">
      <c r="A7213" s="414">
        <v>87343</v>
      </c>
      <c r="B7213" s="415" t="s">
        <v>9128</v>
      </c>
      <c r="C7213" s="416" t="s">
        <v>5435</v>
      </c>
      <c r="D7213" s="417">
        <v>471.34</v>
      </c>
      <c r="E7213" s="417">
        <v>92.04</v>
      </c>
      <c r="F7213" s="417">
        <v>563.38</v>
      </c>
    </row>
    <row r="7214" spans="1:6" ht="45">
      <c r="A7214" s="414">
        <v>87344</v>
      </c>
      <c r="B7214" s="415" t="s">
        <v>9129</v>
      </c>
      <c r="C7214" s="416" t="s">
        <v>5435</v>
      </c>
      <c r="D7214" s="417">
        <v>461.47</v>
      </c>
      <c r="E7214" s="417">
        <v>59.48</v>
      </c>
      <c r="F7214" s="417">
        <v>520.95000000000005</v>
      </c>
    </row>
    <row r="7215" spans="1:6" ht="45">
      <c r="A7215" s="414">
        <v>87355</v>
      </c>
      <c r="B7215" s="415" t="s">
        <v>9130</v>
      </c>
      <c r="C7215" s="416" t="s">
        <v>5435</v>
      </c>
      <c r="D7215" s="417">
        <v>372.80999999999995</v>
      </c>
      <c r="E7215" s="417">
        <v>116.4</v>
      </c>
      <c r="F7215" s="417">
        <v>489.21</v>
      </c>
    </row>
    <row r="7216" spans="1:6" ht="45">
      <c r="A7216" s="414">
        <v>87356</v>
      </c>
      <c r="B7216" s="415" t="s">
        <v>9131</v>
      </c>
      <c r="C7216" s="416" t="s">
        <v>5435</v>
      </c>
      <c r="D7216" s="417">
        <v>357.52</v>
      </c>
      <c r="E7216" s="417">
        <v>74.28</v>
      </c>
      <c r="F7216" s="417">
        <v>431.8</v>
      </c>
    </row>
    <row r="7217" spans="1:6" ht="45">
      <c r="A7217" s="414">
        <v>87357</v>
      </c>
      <c r="B7217" s="415" t="s">
        <v>9132</v>
      </c>
      <c r="C7217" s="416" t="s">
        <v>5435</v>
      </c>
      <c r="D7217" s="417">
        <v>350.67</v>
      </c>
      <c r="E7217" s="417">
        <v>54</v>
      </c>
      <c r="F7217" s="417">
        <v>404.67</v>
      </c>
    </row>
    <row r="7218" spans="1:6" ht="45">
      <c r="A7218" s="414">
        <v>87363</v>
      </c>
      <c r="B7218" s="415" t="s">
        <v>9133</v>
      </c>
      <c r="C7218" s="416" t="s">
        <v>5435</v>
      </c>
      <c r="D7218" s="417">
        <v>3893.09</v>
      </c>
      <c r="E7218" s="417">
        <v>104.12</v>
      </c>
      <c r="F7218" s="417">
        <v>3997.21</v>
      </c>
    </row>
    <row r="7219" spans="1:6" ht="45">
      <c r="A7219" s="414">
        <v>87364</v>
      </c>
      <c r="B7219" s="415" t="s">
        <v>9134</v>
      </c>
      <c r="C7219" s="416" t="s">
        <v>5435</v>
      </c>
      <c r="D7219" s="417">
        <v>3913.48</v>
      </c>
      <c r="E7219" s="417">
        <v>56.3</v>
      </c>
      <c r="F7219" s="417">
        <v>3969.78</v>
      </c>
    </row>
    <row r="7220" spans="1:6" ht="30">
      <c r="A7220" s="414">
        <v>87373</v>
      </c>
      <c r="B7220" s="415" t="s">
        <v>9135</v>
      </c>
      <c r="C7220" s="416" t="s">
        <v>5435</v>
      </c>
      <c r="D7220" s="417">
        <v>520.16999999999996</v>
      </c>
      <c r="E7220" s="417">
        <v>191.96</v>
      </c>
      <c r="F7220" s="417">
        <v>712.13</v>
      </c>
    </row>
    <row r="7221" spans="1:6" ht="30">
      <c r="A7221" s="414">
        <v>87378</v>
      </c>
      <c r="B7221" s="415" t="s">
        <v>9136</v>
      </c>
      <c r="C7221" s="416" t="s">
        <v>5435</v>
      </c>
      <c r="D7221" s="417">
        <v>409.10999999999996</v>
      </c>
      <c r="E7221" s="417">
        <v>185.69</v>
      </c>
      <c r="F7221" s="417">
        <v>594.79999999999995</v>
      </c>
    </row>
    <row r="7222" spans="1:6" ht="30">
      <c r="A7222" s="414">
        <v>87381</v>
      </c>
      <c r="B7222" s="415" t="s">
        <v>9137</v>
      </c>
      <c r="C7222" s="416" t="s">
        <v>5435</v>
      </c>
      <c r="D7222" s="417">
        <v>3990.86</v>
      </c>
      <c r="E7222" s="417">
        <v>183.07</v>
      </c>
      <c r="F7222" s="417">
        <v>4173.93</v>
      </c>
    </row>
    <row r="7223" spans="1:6" ht="30">
      <c r="A7223" s="414">
        <v>88630</v>
      </c>
      <c r="B7223" s="415" t="s">
        <v>9138</v>
      </c>
      <c r="C7223" s="416" t="s">
        <v>5435</v>
      </c>
      <c r="D7223" s="417">
        <v>379.69</v>
      </c>
      <c r="E7223" s="417">
        <v>59.7</v>
      </c>
      <c r="F7223" s="417">
        <v>439.39</v>
      </c>
    </row>
    <row r="7224" spans="1:6" ht="30">
      <c r="A7224" s="414">
        <v>88631</v>
      </c>
      <c r="B7224" s="415" t="s">
        <v>9139</v>
      </c>
      <c r="C7224" s="416" t="s">
        <v>5435</v>
      </c>
      <c r="D7224" s="417">
        <v>436.27</v>
      </c>
      <c r="E7224" s="417">
        <v>144.4</v>
      </c>
      <c r="F7224" s="417">
        <v>580.66999999999996</v>
      </c>
    </row>
    <row r="7225" spans="1:6" ht="30">
      <c r="A7225" s="414">
        <v>87302</v>
      </c>
      <c r="B7225" s="415" t="s">
        <v>9122</v>
      </c>
      <c r="C7225" s="416" t="s">
        <v>5435</v>
      </c>
      <c r="D7225" s="417">
        <v>476.85</v>
      </c>
      <c r="E7225" s="417">
        <v>73.11</v>
      </c>
      <c r="F7225" s="417">
        <v>549.96</v>
      </c>
    </row>
    <row r="7226" spans="1:6" ht="30">
      <c r="A7226" s="414">
        <v>87304</v>
      </c>
      <c r="B7226" s="415" t="s">
        <v>9140</v>
      </c>
      <c r="C7226" s="416" t="s">
        <v>5435</v>
      </c>
      <c r="D7226" s="417">
        <v>427.15</v>
      </c>
      <c r="E7226" s="417">
        <v>78.180000000000007</v>
      </c>
      <c r="F7226" s="417">
        <v>505.33</v>
      </c>
    </row>
    <row r="7227" spans="1:6" ht="30">
      <c r="A7227" s="414">
        <v>87305</v>
      </c>
      <c r="B7227" s="415" t="s">
        <v>9141</v>
      </c>
      <c r="C7227" s="416" t="s">
        <v>5435</v>
      </c>
      <c r="D7227" s="417">
        <v>431.51</v>
      </c>
      <c r="E7227" s="417">
        <v>75.77</v>
      </c>
      <c r="F7227" s="417">
        <v>507.28</v>
      </c>
    </row>
    <row r="7228" spans="1:6" ht="30">
      <c r="A7228" s="414">
        <v>87308</v>
      </c>
      <c r="B7228" s="415" t="s">
        <v>9142</v>
      </c>
      <c r="C7228" s="416" t="s">
        <v>5435</v>
      </c>
      <c r="D7228" s="417">
        <v>395.99</v>
      </c>
      <c r="E7228" s="417">
        <v>75.239999999999995</v>
      </c>
      <c r="F7228" s="417">
        <v>471.23</v>
      </c>
    </row>
    <row r="7229" spans="1:6" ht="30">
      <c r="A7229" s="414">
        <v>87310</v>
      </c>
      <c r="B7229" s="415" t="s">
        <v>9143</v>
      </c>
      <c r="C7229" s="416" t="s">
        <v>5435</v>
      </c>
      <c r="D7229" s="417">
        <v>327.88</v>
      </c>
      <c r="E7229" s="417">
        <v>76.400000000000006</v>
      </c>
      <c r="F7229" s="417">
        <v>404.28</v>
      </c>
    </row>
    <row r="7230" spans="1:6" ht="30">
      <c r="A7230" s="414">
        <v>87311</v>
      </c>
      <c r="B7230" s="415" t="s">
        <v>9144</v>
      </c>
      <c r="C7230" s="416" t="s">
        <v>5435</v>
      </c>
      <c r="D7230" s="417">
        <v>327.39000000000004</v>
      </c>
      <c r="E7230" s="417">
        <v>65.33</v>
      </c>
      <c r="F7230" s="417">
        <v>392.72</v>
      </c>
    </row>
    <row r="7231" spans="1:6" ht="45">
      <c r="A7231" s="414">
        <v>87319</v>
      </c>
      <c r="B7231" s="415" t="s">
        <v>9145</v>
      </c>
      <c r="C7231" s="416" t="s">
        <v>5435</v>
      </c>
      <c r="D7231" s="417">
        <v>3931.91</v>
      </c>
      <c r="E7231" s="417">
        <v>76.75</v>
      </c>
      <c r="F7231" s="417">
        <v>4008.66</v>
      </c>
    </row>
    <row r="7232" spans="1:6" ht="45">
      <c r="A7232" s="414">
        <v>87320</v>
      </c>
      <c r="B7232" s="415" t="s">
        <v>9146</v>
      </c>
      <c r="C7232" s="416" t="s">
        <v>5435</v>
      </c>
      <c r="D7232" s="417">
        <v>3947.81</v>
      </c>
      <c r="E7232" s="417">
        <v>66.38</v>
      </c>
      <c r="F7232" s="417">
        <v>4014.19</v>
      </c>
    </row>
    <row r="7233" spans="1:6" ht="45">
      <c r="A7233" s="414">
        <v>87345</v>
      </c>
      <c r="B7233" s="415" t="s">
        <v>9147</v>
      </c>
      <c r="C7233" s="416" t="s">
        <v>5435</v>
      </c>
      <c r="D7233" s="417">
        <v>440.54</v>
      </c>
      <c r="E7233" s="417">
        <v>132.19999999999999</v>
      </c>
      <c r="F7233" s="417">
        <v>572.74</v>
      </c>
    </row>
    <row r="7234" spans="1:6" ht="45">
      <c r="A7234" s="414">
        <v>87346</v>
      </c>
      <c r="B7234" s="415" t="s">
        <v>9148</v>
      </c>
      <c r="C7234" s="416" t="s">
        <v>5435</v>
      </c>
      <c r="D7234" s="417">
        <v>423.44</v>
      </c>
      <c r="E7234" s="417">
        <v>85.11</v>
      </c>
      <c r="F7234" s="417">
        <v>508.55</v>
      </c>
    </row>
    <row r="7235" spans="1:6" ht="45">
      <c r="A7235" s="414">
        <v>87347</v>
      </c>
      <c r="B7235" s="415" t="s">
        <v>9149</v>
      </c>
      <c r="C7235" s="416" t="s">
        <v>5435</v>
      </c>
      <c r="D7235" s="417">
        <v>415.12</v>
      </c>
      <c r="E7235" s="417">
        <v>59.85</v>
      </c>
      <c r="F7235" s="417">
        <v>474.97</v>
      </c>
    </row>
    <row r="7236" spans="1:6" ht="45">
      <c r="A7236" s="414">
        <v>87350</v>
      </c>
      <c r="B7236" s="415" t="s">
        <v>9150</v>
      </c>
      <c r="C7236" s="416" t="s">
        <v>5435</v>
      </c>
      <c r="D7236" s="417">
        <v>340.59000000000003</v>
      </c>
      <c r="E7236" s="417">
        <v>113.91</v>
      </c>
      <c r="F7236" s="417">
        <v>454.5</v>
      </c>
    </row>
    <row r="7237" spans="1:6" ht="45">
      <c r="A7237" s="414">
        <v>87351</v>
      </c>
      <c r="B7237" s="415" t="s">
        <v>9151</v>
      </c>
      <c r="C7237" s="416" t="s">
        <v>5435</v>
      </c>
      <c r="D7237" s="417">
        <v>318.18</v>
      </c>
      <c r="E7237" s="417">
        <v>58.26</v>
      </c>
      <c r="F7237" s="417">
        <v>376.44</v>
      </c>
    </row>
    <row r="7238" spans="1:6" ht="45">
      <c r="A7238" s="414">
        <v>87358</v>
      </c>
      <c r="B7238" s="415" t="s">
        <v>9152</v>
      </c>
      <c r="C7238" s="416" t="s">
        <v>5435</v>
      </c>
      <c r="D7238" s="417">
        <v>3865.73</v>
      </c>
      <c r="E7238" s="417">
        <v>95.41</v>
      </c>
      <c r="F7238" s="417">
        <v>3961.14</v>
      </c>
    </row>
    <row r="7239" spans="1:6" ht="45">
      <c r="A7239" s="414">
        <v>87359</v>
      </c>
      <c r="B7239" s="415" t="s">
        <v>9153</v>
      </c>
      <c r="C7239" s="416" t="s">
        <v>5435</v>
      </c>
      <c r="D7239" s="417">
        <v>3868.21</v>
      </c>
      <c r="E7239" s="417">
        <v>63.75</v>
      </c>
      <c r="F7239" s="417">
        <v>3931.96</v>
      </c>
    </row>
    <row r="7240" spans="1:6" ht="30">
      <c r="A7240" s="414">
        <v>87374</v>
      </c>
      <c r="B7240" s="415" t="s">
        <v>9154</v>
      </c>
      <c r="C7240" s="416" t="s">
        <v>5435</v>
      </c>
      <c r="D7240" s="417">
        <v>474.40999999999997</v>
      </c>
      <c r="E7240" s="417">
        <v>193.36</v>
      </c>
      <c r="F7240" s="417">
        <v>667.77</v>
      </c>
    </row>
    <row r="7241" spans="1:6" ht="30">
      <c r="A7241" s="414">
        <v>87376</v>
      </c>
      <c r="B7241" s="415" t="s">
        <v>9155</v>
      </c>
      <c r="C7241" s="416" t="s">
        <v>5435</v>
      </c>
      <c r="D7241" s="417">
        <v>375.78</v>
      </c>
      <c r="E7241" s="417">
        <v>188.13</v>
      </c>
      <c r="F7241" s="417">
        <v>563.91</v>
      </c>
    </row>
    <row r="7242" spans="1:6" ht="30">
      <c r="A7242" s="414">
        <v>87379</v>
      </c>
      <c r="B7242" s="415" t="s">
        <v>9156</v>
      </c>
      <c r="C7242" s="416" t="s">
        <v>5435</v>
      </c>
      <c r="D7242" s="417">
        <v>3957.03</v>
      </c>
      <c r="E7242" s="417">
        <v>185.52</v>
      </c>
      <c r="F7242" s="417">
        <v>4142.55</v>
      </c>
    </row>
    <row r="7243" spans="1:6" ht="45">
      <c r="A7243" s="414">
        <v>87283</v>
      </c>
      <c r="B7243" s="415" t="s">
        <v>9157</v>
      </c>
      <c r="C7243" s="416" t="s">
        <v>5435</v>
      </c>
      <c r="D7243" s="417">
        <v>341.88</v>
      </c>
      <c r="E7243" s="417">
        <v>76.94</v>
      </c>
      <c r="F7243" s="417">
        <v>418.82</v>
      </c>
    </row>
    <row r="7244" spans="1:6" ht="45">
      <c r="A7244" s="414">
        <v>87284</v>
      </c>
      <c r="B7244" s="415" t="s">
        <v>9158</v>
      </c>
      <c r="C7244" s="416" t="s">
        <v>5435</v>
      </c>
      <c r="D7244" s="417">
        <v>342.71999999999997</v>
      </c>
      <c r="E7244" s="417">
        <v>67.62</v>
      </c>
      <c r="F7244" s="417">
        <v>410.34</v>
      </c>
    </row>
    <row r="7245" spans="1:6" ht="30">
      <c r="A7245" s="414">
        <v>87307</v>
      </c>
      <c r="B7245" s="415" t="s">
        <v>9159</v>
      </c>
      <c r="C7245" s="416" t="s">
        <v>5435</v>
      </c>
      <c r="D7245" s="417">
        <v>396.39</v>
      </c>
      <c r="E7245" s="417">
        <v>86.18</v>
      </c>
      <c r="F7245" s="417">
        <v>482.57</v>
      </c>
    </row>
    <row r="7246" spans="1:6" ht="45">
      <c r="A7246" s="414">
        <v>87329</v>
      </c>
      <c r="B7246" s="415" t="s">
        <v>9160</v>
      </c>
      <c r="C7246" s="416" t="s">
        <v>5435</v>
      </c>
      <c r="D7246" s="417">
        <v>352.77</v>
      </c>
      <c r="E7246" s="417">
        <v>112.3</v>
      </c>
      <c r="F7246" s="417">
        <v>465.07</v>
      </c>
    </row>
    <row r="7247" spans="1:6" ht="45">
      <c r="A7247" s="414">
        <v>87330</v>
      </c>
      <c r="B7247" s="415" t="s">
        <v>9161</v>
      </c>
      <c r="C7247" s="416" t="s">
        <v>5435</v>
      </c>
      <c r="D7247" s="417">
        <v>332.35</v>
      </c>
      <c r="E7247" s="417">
        <v>60.02</v>
      </c>
      <c r="F7247" s="417">
        <v>392.37</v>
      </c>
    </row>
    <row r="7248" spans="1:6" ht="45">
      <c r="A7248" s="414">
        <v>87348</v>
      </c>
      <c r="B7248" s="415" t="s">
        <v>9162</v>
      </c>
      <c r="C7248" s="416" t="s">
        <v>5435</v>
      </c>
      <c r="D7248" s="417">
        <v>402.48999999999995</v>
      </c>
      <c r="E7248" s="417">
        <v>119.06</v>
      </c>
      <c r="F7248" s="417">
        <v>521.54999999999995</v>
      </c>
    </row>
    <row r="7249" spans="1:6" ht="45">
      <c r="A7249" s="414">
        <v>87349</v>
      </c>
      <c r="B7249" s="415" t="s">
        <v>9163</v>
      </c>
      <c r="C7249" s="416" t="s">
        <v>5435</v>
      </c>
      <c r="D7249" s="417">
        <v>381.53999999999996</v>
      </c>
      <c r="E7249" s="417">
        <v>56.29</v>
      </c>
      <c r="F7249" s="417">
        <v>437.83</v>
      </c>
    </row>
    <row r="7250" spans="1:6" ht="45">
      <c r="A7250" s="414">
        <v>87366</v>
      </c>
      <c r="B7250" s="415" t="s">
        <v>9164</v>
      </c>
      <c r="C7250" s="416" t="s">
        <v>5435</v>
      </c>
      <c r="D7250" s="417">
        <v>391.25999999999993</v>
      </c>
      <c r="E7250" s="417">
        <v>194.05</v>
      </c>
      <c r="F7250" s="417">
        <v>585.30999999999995</v>
      </c>
    </row>
    <row r="7251" spans="1:6" ht="45">
      <c r="A7251" s="414">
        <v>87367</v>
      </c>
      <c r="B7251" s="415" t="s">
        <v>9165</v>
      </c>
      <c r="C7251" s="416" t="s">
        <v>5435</v>
      </c>
      <c r="D7251" s="417">
        <v>451.9</v>
      </c>
      <c r="E7251" s="417">
        <v>195.62</v>
      </c>
      <c r="F7251" s="417">
        <v>647.52</v>
      </c>
    </row>
    <row r="7252" spans="1:6" ht="30">
      <c r="A7252" s="414">
        <v>87375</v>
      </c>
      <c r="B7252" s="415" t="s">
        <v>9166</v>
      </c>
      <c r="C7252" s="416" t="s">
        <v>5435</v>
      </c>
      <c r="D7252" s="417">
        <v>443.18000000000006</v>
      </c>
      <c r="E7252" s="417">
        <v>197.01</v>
      </c>
      <c r="F7252" s="417">
        <v>640.19000000000005</v>
      </c>
    </row>
    <row r="7253" spans="1:6" ht="45">
      <c r="A7253" s="414">
        <v>87280</v>
      </c>
      <c r="B7253" s="415" t="s">
        <v>9167</v>
      </c>
      <c r="C7253" s="416" t="s">
        <v>5435</v>
      </c>
      <c r="D7253" s="417">
        <v>321.09000000000003</v>
      </c>
      <c r="E7253" s="417">
        <v>85.65</v>
      </c>
      <c r="F7253" s="417">
        <v>406.74</v>
      </c>
    </row>
    <row r="7254" spans="1:6" ht="45">
      <c r="A7254" s="414">
        <v>87281</v>
      </c>
      <c r="B7254" s="415" t="s">
        <v>9168</v>
      </c>
      <c r="C7254" s="416" t="s">
        <v>5435</v>
      </c>
      <c r="D7254" s="417">
        <v>323.28999999999996</v>
      </c>
      <c r="E7254" s="417">
        <v>75.42</v>
      </c>
      <c r="F7254" s="417">
        <v>398.71</v>
      </c>
    </row>
    <row r="7255" spans="1:6" ht="45">
      <c r="A7255" s="414">
        <v>87327</v>
      </c>
      <c r="B7255" s="415" t="s">
        <v>9169</v>
      </c>
      <c r="C7255" s="416" t="s">
        <v>5435</v>
      </c>
      <c r="D7255" s="417">
        <v>327.96000000000004</v>
      </c>
      <c r="E7255" s="417">
        <v>103.78</v>
      </c>
      <c r="F7255" s="417">
        <v>431.74</v>
      </c>
    </row>
    <row r="7256" spans="1:6" ht="45">
      <c r="A7256" s="414">
        <v>87328</v>
      </c>
      <c r="B7256" s="415" t="s">
        <v>9170</v>
      </c>
      <c r="C7256" s="416" t="s">
        <v>5435</v>
      </c>
      <c r="D7256" s="417">
        <v>310.25</v>
      </c>
      <c r="E7256" s="417">
        <v>57.35</v>
      </c>
      <c r="F7256" s="417">
        <v>367.6</v>
      </c>
    </row>
    <row r="7257" spans="1:6" ht="45">
      <c r="A7257" s="414">
        <v>87365</v>
      </c>
      <c r="B7257" s="415" t="s">
        <v>9171</v>
      </c>
      <c r="C7257" s="416" t="s">
        <v>5435</v>
      </c>
      <c r="D7257" s="417">
        <v>367.14</v>
      </c>
      <c r="E7257" s="417">
        <v>188.13</v>
      </c>
      <c r="F7257" s="417">
        <v>555.27</v>
      </c>
    </row>
    <row r="7258" spans="1:6">
      <c r="A7258" s="409"/>
      <c r="B7258" s="413" t="s">
        <v>9172</v>
      </c>
      <c r="C7258" s="411"/>
      <c r="D7258" s="418"/>
      <c r="E7258" s="418"/>
      <c r="F7258" s="418"/>
    </row>
    <row r="7259" spans="1:6" ht="30">
      <c r="A7259" s="414">
        <v>100464</v>
      </c>
      <c r="B7259" s="415" t="s">
        <v>9173</v>
      </c>
      <c r="C7259" s="416" t="s">
        <v>5435</v>
      </c>
      <c r="D7259" s="417">
        <v>421.11</v>
      </c>
      <c r="E7259" s="417">
        <v>94.52</v>
      </c>
      <c r="F7259" s="417">
        <v>515.63</v>
      </c>
    </row>
    <row r="7260" spans="1:6" ht="30">
      <c r="A7260" s="414">
        <v>100465</v>
      </c>
      <c r="B7260" s="415" t="s">
        <v>9174</v>
      </c>
      <c r="C7260" s="416" t="s">
        <v>5435</v>
      </c>
      <c r="D7260" s="417">
        <v>410.36</v>
      </c>
      <c r="E7260" s="417">
        <v>62.36</v>
      </c>
      <c r="F7260" s="417">
        <v>472.72</v>
      </c>
    </row>
    <row r="7261" spans="1:6" ht="30">
      <c r="A7261" s="414">
        <v>100466</v>
      </c>
      <c r="B7261" s="415" t="s">
        <v>9175</v>
      </c>
      <c r="C7261" s="416" t="s">
        <v>5435</v>
      </c>
      <c r="D7261" s="417">
        <v>405.81</v>
      </c>
      <c r="E7261" s="417">
        <v>46.33</v>
      </c>
      <c r="F7261" s="417">
        <v>452.14</v>
      </c>
    </row>
    <row r="7262" spans="1:6" ht="45">
      <c r="A7262" s="414">
        <v>100487</v>
      </c>
      <c r="B7262" s="415" t="s">
        <v>9176</v>
      </c>
      <c r="C7262" s="416" t="s">
        <v>5435</v>
      </c>
      <c r="D7262" s="417">
        <v>360.74</v>
      </c>
      <c r="E7262" s="417">
        <v>60.36</v>
      </c>
      <c r="F7262" s="417">
        <v>421.1</v>
      </c>
    </row>
    <row r="7263" spans="1:6" ht="30">
      <c r="A7263" s="414">
        <v>100488</v>
      </c>
      <c r="B7263" s="415" t="s">
        <v>9177</v>
      </c>
      <c r="C7263" s="416" t="s">
        <v>5435</v>
      </c>
      <c r="D7263" s="417">
        <v>418.11</v>
      </c>
      <c r="E7263" s="417">
        <v>57.64</v>
      </c>
      <c r="F7263" s="417">
        <v>475.75</v>
      </c>
    </row>
    <row r="7264" spans="1:6" ht="45">
      <c r="A7264" s="414">
        <v>87289</v>
      </c>
      <c r="B7264" s="415" t="s">
        <v>9178</v>
      </c>
      <c r="C7264" s="416" t="s">
        <v>5435</v>
      </c>
      <c r="D7264" s="417">
        <v>384.69</v>
      </c>
      <c r="E7264" s="417">
        <v>86.54</v>
      </c>
      <c r="F7264" s="417">
        <v>471.23</v>
      </c>
    </row>
    <row r="7265" spans="1:6" ht="45">
      <c r="A7265" s="414">
        <v>87290</v>
      </c>
      <c r="B7265" s="415" t="s">
        <v>9179</v>
      </c>
      <c r="C7265" s="416" t="s">
        <v>5435</v>
      </c>
      <c r="D7265" s="417">
        <v>385.85</v>
      </c>
      <c r="E7265" s="417">
        <v>73.83</v>
      </c>
      <c r="F7265" s="417">
        <v>459.68</v>
      </c>
    </row>
    <row r="7266" spans="1:6" ht="45">
      <c r="A7266" s="414">
        <v>87333</v>
      </c>
      <c r="B7266" s="415" t="s">
        <v>9180</v>
      </c>
      <c r="C7266" s="416" t="s">
        <v>5435</v>
      </c>
      <c r="D7266" s="417">
        <v>382.99</v>
      </c>
      <c r="E7266" s="417">
        <v>95.24</v>
      </c>
      <c r="F7266" s="417">
        <v>478.23</v>
      </c>
    </row>
    <row r="7267" spans="1:6" ht="45">
      <c r="A7267" s="414">
        <v>87334</v>
      </c>
      <c r="B7267" s="415" t="s">
        <v>9181</v>
      </c>
      <c r="C7267" s="416" t="s">
        <v>5435</v>
      </c>
      <c r="D7267" s="417">
        <v>372.28</v>
      </c>
      <c r="E7267" s="417">
        <v>65.34</v>
      </c>
      <c r="F7267" s="417">
        <v>437.62</v>
      </c>
    </row>
    <row r="7268" spans="1:6" ht="45">
      <c r="A7268" s="414">
        <v>87368</v>
      </c>
      <c r="B7268" s="415" t="s">
        <v>9182</v>
      </c>
      <c r="C7268" s="416" t="s">
        <v>5435</v>
      </c>
      <c r="D7268" s="417">
        <v>430.46</v>
      </c>
      <c r="E7268" s="417">
        <v>197.18</v>
      </c>
      <c r="F7268" s="417">
        <v>627.64</v>
      </c>
    </row>
    <row r="7269" spans="1:6" ht="30">
      <c r="A7269" s="414">
        <v>88626</v>
      </c>
      <c r="B7269" s="415" t="s">
        <v>9183</v>
      </c>
      <c r="C7269" s="416" t="s">
        <v>5435</v>
      </c>
      <c r="D7269" s="417">
        <v>416.82</v>
      </c>
      <c r="E7269" s="417">
        <v>68.94</v>
      </c>
      <c r="F7269" s="417">
        <v>485.76</v>
      </c>
    </row>
    <row r="7270" spans="1:6" ht="30">
      <c r="A7270" s="414">
        <v>88627</v>
      </c>
      <c r="B7270" s="415" t="s">
        <v>9184</v>
      </c>
      <c r="C7270" s="416" t="s">
        <v>5435</v>
      </c>
      <c r="D7270" s="417">
        <v>456.18</v>
      </c>
      <c r="E7270" s="417">
        <v>152.94</v>
      </c>
      <c r="F7270" s="417">
        <v>609.12</v>
      </c>
    </row>
    <row r="7271" spans="1:6" ht="45">
      <c r="A7271" s="414">
        <v>87286</v>
      </c>
      <c r="B7271" s="415" t="s">
        <v>9185</v>
      </c>
      <c r="C7271" s="416" t="s">
        <v>5435</v>
      </c>
      <c r="D7271" s="417">
        <v>405.74</v>
      </c>
      <c r="E7271" s="417">
        <v>91.68</v>
      </c>
      <c r="F7271" s="417">
        <v>497.42</v>
      </c>
    </row>
    <row r="7272" spans="1:6" ht="45">
      <c r="A7272" s="414">
        <v>87287</v>
      </c>
      <c r="B7272" s="415" t="s">
        <v>9186</v>
      </c>
      <c r="C7272" s="416" t="s">
        <v>5435</v>
      </c>
      <c r="D7272" s="417">
        <v>406.4</v>
      </c>
      <c r="E7272" s="417">
        <v>69.03</v>
      </c>
      <c r="F7272" s="417">
        <v>475.43</v>
      </c>
    </row>
    <row r="7273" spans="1:6" ht="45">
      <c r="A7273" s="414">
        <v>87331</v>
      </c>
      <c r="B7273" s="415" t="s">
        <v>9187</v>
      </c>
      <c r="C7273" s="416" t="s">
        <v>5435</v>
      </c>
      <c r="D7273" s="417">
        <v>411.91</v>
      </c>
      <c r="E7273" s="417">
        <v>110.18</v>
      </c>
      <c r="F7273" s="417">
        <v>522.09</v>
      </c>
    </row>
    <row r="7274" spans="1:6" ht="45">
      <c r="A7274" s="414">
        <v>87332</v>
      </c>
      <c r="B7274" s="415" t="s">
        <v>9188</v>
      </c>
      <c r="C7274" s="416" t="s">
        <v>5435</v>
      </c>
      <c r="D7274" s="417">
        <v>394</v>
      </c>
      <c r="E7274" s="417">
        <v>60.91</v>
      </c>
      <c r="F7274" s="417">
        <v>454.91</v>
      </c>
    </row>
    <row r="7275" spans="1:6" ht="45">
      <c r="A7275" s="414">
        <v>87292</v>
      </c>
      <c r="B7275" s="415" t="s">
        <v>9189</v>
      </c>
      <c r="C7275" s="416" t="s">
        <v>5435</v>
      </c>
      <c r="D7275" s="417">
        <v>392.38</v>
      </c>
      <c r="E7275" s="417">
        <v>79.959999999999994</v>
      </c>
      <c r="F7275" s="417">
        <v>472.34</v>
      </c>
    </row>
    <row r="7276" spans="1:6" ht="45">
      <c r="A7276" s="414">
        <v>87335</v>
      </c>
      <c r="B7276" s="415" t="s">
        <v>9190</v>
      </c>
      <c r="C7276" s="416" t="s">
        <v>5435</v>
      </c>
      <c r="D7276" s="417">
        <v>381.58000000000004</v>
      </c>
      <c r="E7276" s="417">
        <v>88.14</v>
      </c>
      <c r="F7276" s="417">
        <v>469.72</v>
      </c>
    </row>
    <row r="7277" spans="1:6" ht="45">
      <c r="A7277" s="414">
        <v>87336</v>
      </c>
      <c r="B7277" s="415" t="s">
        <v>9191</v>
      </c>
      <c r="C7277" s="416" t="s">
        <v>5435</v>
      </c>
      <c r="D7277" s="417">
        <v>381.34999999999997</v>
      </c>
      <c r="E7277" s="417">
        <v>62.68</v>
      </c>
      <c r="F7277" s="417">
        <v>444.03</v>
      </c>
    </row>
    <row r="7278" spans="1:6" ht="45">
      <c r="A7278" s="414">
        <v>87369</v>
      </c>
      <c r="B7278" s="415" t="s">
        <v>9192</v>
      </c>
      <c r="C7278" s="416" t="s">
        <v>5435</v>
      </c>
      <c r="D7278" s="417">
        <v>438.90999999999997</v>
      </c>
      <c r="E7278" s="417">
        <v>193.36</v>
      </c>
      <c r="F7278" s="417">
        <v>632.27</v>
      </c>
    </row>
    <row r="7279" spans="1:6" ht="45">
      <c r="A7279" s="414">
        <v>87337</v>
      </c>
      <c r="B7279" s="415" t="s">
        <v>9193</v>
      </c>
      <c r="C7279" s="416" t="s">
        <v>5435</v>
      </c>
      <c r="D7279" s="417">
        <v>370.73</v>
      </c>
      <c r="E7279" s="417">
        <v>86.71</v>
      </c>
      <c r="F7279" s="417">
        <v>457.44</v>
      </c>
    </row>
    <row r="7280" spans="1:6" ht="45">
      <c r="A7280" s="414">
        <v>87370</v>
      </c>
      <c r="B7280" s="415" t="s">
        <v>9194</v>
      </c>
      <c r="C7280" s="416" t="s">
        <v>5435</v>
      </c>
      <c r="D7280" s="417">
        <v>419.34</v>
      </c>
      <c r="E7280" s="417">
        <v>194.57</v>
      </c>
      <c r="F7280" s="417">
        <v>613.91</v>
      </c>
    </row>
    <row r="7281" spans="1:6" ht="45">
      <c r="A7281" s="414">
        <v>88715</v>
      </c>
      <c r="B7281" s="415" t="s">
        <v>9195</v>
      </c>
      <c r="C7281" s="416" t="s">
        <v>5435</v>
      </c>
      <c r="D7281" s="417">
        <v>370.68</v>
      </c>
      <c r="E7281" s="417">
        <v>75.69</v>
      </c>
      <c r="F7281" s="417">
        <v>446.37</v>
      </c>
    </row>
    <row r="7282" spans="1:6" ht="45">
      <c r="A7282" s="414">
        <v>87294</v>
      </c>
      <c r="B7282" s="415" t="s">
        <v>9196</v>
      </c>
      <c r="C7282" s="416" t="s">
        <v>5435</v>
      </c>
      <c r="D7282" s="417">
        <v>374.59999999999997</v>
      </c>
      <c r="E7282" s="417">
        <v>78.61</v>
      </c>
      <c r="F7282" s="417">
        <v>453.21</v>
      </c>
    </row>
    <row r="7283" spans="1:6" ht="45">
      <c r="A7283" s="414">
        <v>87295</v>
      </c>
      <c r="B7283" s="415" t="s">
        <v>9197</v>
      </c>
      <c r="C7283" s="416" t="s">
        <v>5435</v>
      </c>
      <c r="D7283" s="417">
        <v>364.49</v>
      </c>
      <c r="E7283" s="417">
        <v>98.26</v>
      </c>
      <c r="F7283" s="417">
        <v>462.75</v>
      </c>
    </row>
    <row r="7284" spans="1:6" ht="45">
      <c r="A7284" s="414">
        <v>87296</v>
      </c>
      <c r="B7284" s="415" t="s">
        <v>9198</v>
      </c>
      <c r="C7284" s="416" t="s">
        <v>5435</v>
      </c>
      <c r="D7284" s="417">
        <v>360.54</v>
      </c>
      <c r="E7284" s="417">
        <v>69.56</v>
      </c>
      <c r="F7284" s="417">
        <v>430.1</v>
      </c>
    </row>
    <row r="7285" spans="1:6" ht="45">
      <c r="A7285" s="414">
        <v>87338</v>
      </c>
      <c r="B7285" s="415" t="s">
        <v>9199</v>
      </c>
      <c r="C7285" s="416" t="s">
        <v>5435</v>
      </c>
      <c r="D7285" s="417">
        <v>354.51</v>
      </c>
      <c r="E7285" s="417">
        <v>77.040000000000006</v>
      </c>
      <c r="F7285" s="417">
        <v>431.55</v>
      </c>
    </row>
    <row r="7286" spans="1:6" ht="45">
      <c r="A7286" s="414">
        <v>87371</v>
      </c>
      <c r="B7286" s="415" t="s">
        <v>9200</v>
      </c>
      <c r="C7286" s="416" t="s">
        <v>5435</v>
      </c>
      <c r="D7286" s="417">
        <v>404.95000000000005</v>
      </c>
      <c r="E7286" s="417">
        <v>189.52</v>
      </c>
      <c r="F7286" s="417">
        <v>594.47</v>
      </c>
    </row>
    <row r="7287" spans="1:6">
      <c r="A7287" s="409"/>
      <c r="B7287" s="413" t="s">
        <v>9201</v>
      </c>
      <c r="C7287" s="411"/>
      <c r="D7287" s="418"/>
      <c r="E7287" s="418"/>
      <c r="F7287" s="418"/>
    </row>
    <row r="7288" spans="1:6">
      <c r="A7288" s="409"/>
      <c r="B7288" s="413" t="s">
        <v>9202</v>
      </c>
      <c r="C7288" s="411"/>
      <c r="D7288" s="418"/>
      <c r="E7288" s="418"/>
      <c r="F7288" s="418"/>
    </row>
    <row r="7289" spans="1:6">
      <c r="A7289" s="409"/>
      <c r="B7289" s="413" t="s">
        <v>13616</v>
      </c>
      <c r="C7289" s="411"/>
      <c r="D7289" s="418"/>
      <c r="E7289" s="418"/>
      <c r="F7289" s="418"/>
    </row>
    <row r="7290" spans="1:6" ht="60">
      <c r="A7290" s="414">
        <v>103799</v>
      </c>
      <c r="B7290" s="415" t="s">
        <v>12095</v>
      </c>
      <c r="C7290" s="416" t="s">
        <v>5435</v>
      </c>
      <c r="D7290" s="417">
        <v>251.10999999999999</v>
      </c>
      <c r="E7290" s="417">
        <v>134.35</v>
      </c>
      <c r="F7290" s="417">
        <v>385.46</v>
      </c>
    </row>
    <row r="7291" spans="1:6">
      <c r="A7291" s="409"/>
      <c r="B7291" s="413" t="s">
        <v>13617</v>
      </c>
      <c r="C7291" s="411"/>
      <c r="D7291" s="418"/>
      <c r="E7291" s="418"/>
      <c r="F7291" s="418"/>
    </row>
    <row r="7292" spans="1:6" ht="30">
      <c r="A7292" s="414">
        <v>103800</v>
      </c>
      <c r="B7292" s="415" t="s">
        <v>12096</v>
      </c>
      <c r="C7292" s="416" t="s">
        <v>5435</v>
      </c>
      <c r="D7292" s="417">
        <v>312.62</v>
      </c>
      <c r="E7292" s="417">
        <v>174.6</v>
      </c>
      <c r="F7292" s="417">
        <v>487.22</v>
      </c>
    </row>
    <row r="7293" spans="1:6">
      <c r="A7293" s="409"/>
      <c r="B7293" s="413" t="s">
        <v>13620</v>
      </c>
      <c r="C7293" s="411"/>
      <c r="D7293" s="418"/>
      <c r="E7293" s="418"/>
      <c r="F7293" s="418"/>
    </row>
    <row r="7294" spans="1:6" ht="30">
      <c r="A7294" s="414">
        <v>104189</v>
      </c>
      <c r="B7294" s="415" t="s">
        <v>11857</v>
      </c>
      <c r="C7294" s="416" t="s">
        <v>5435</v>
      </c>
      <c r="D7294" s="417">
        <v>108.34</v>
      </c>
      <c r="E7294" s="417">
        <v>34.18</v>
      </c>
      <c r="F7294" s="417">
        <v>142.52000000000001</v>
      </c>
    </row>
    <row r="7295" spans="1:6" ht="15.75">
      <c r="A7295" s="409"/>
      <c r="B7295" s="410" t="s">
        <v>9203</v>
      </c>
      <c r="C7295" s="411"/>
      <c r="D7295" s="418"/>
      <c r="E7295" s="418"/>
      <c r="F7295" s="418"/>
    </row>
    <row r="7296" spans="1:6">
      <c r="A7296" s="409"/>
      <c r="B7296" s="413" t="s">
        <v>9204</v>
      </c>
      <c r="C7296" s="411"/>
      <c r="D7296" s="418"/>
      <c r="E7296" s="418"/>
      <c r="F7296" s="418"/>
    </row>
    <row r="7297" spans="1:6">
      <c r="A7297" s="409"/>
      <c r="B7297" s="413" t="s">
        <v>9205</v>
      </c>
      <c r="C7297" s="411"/>
      <c r="D7297" s="418"/>
      <c r="E7297" s="418"/>
      <c r="F7297" s="418"/>
    </row>
    <row r="7298" spans="1:6">
      <c r="A7298" s="409"/>
      <c r="B7298" s="413" t="s">
        <v>9206</v>
      </c>
      <c r="C7298" s="411"/>
      <c r="D7298" s="418"/>
      <c r="E7298" s="418"/>
      <c r="F7298" s="418"/>
    </row>
    <row r="7299" spans="1:6">
      <c r="A7299" s="409"/>
      <c r="B7299" s="413" t="s">
        <v>9207</v>
      </c>
      <c r="C7299" s="411"/>
      <c r="D7299" s="418"/>
      <c r="E7299" s="418"/>
      <c r="F7299" s="418"/>
    </row>
    <row r="7300" spans="1:6">
      <c r="A7300" s="409"/>
      <c r="B7300" s="413" t="s">
        <v>9208</v>
      </c>
      <c r="C7300" s="411"/>
      <c r="D7300" s="418"/>
      <c r="E7300" s="418"/>
      <c r="F7300" s="418"/>
    </row>
    <row r="7301" spans="1:6">
      <c r="A7301" s="409"/>
      <c r="B7301" s="413" t="s">
        <v>9209</v>
      </c>
      <c r="C7301" s="411"/>
      <c r="D7301" s="418"/>
      <c r="E7301" s="418"/>
      <c r="F7301" s="418"/>
    </row>
    <row r="7302" spans="1:6">
      <c r="A7302" s="409"/>
      <c r="B7302" s="413" t="s">
        <v>9210</v>
      </c>
      <c r="C7302" s="411"/>
      <c r="D7302" s="418"/>
      <c r="E7302" s="418"/>
      <c r="F7302" s="418"/>
    </row>
    <row r="7303" spans="1:6">
      <c r="A7303" s="409"/>
      <c r="B7303" s="413" t="s">
        <v>11752</v>
      </c>
      <c r="C7303" s="411"/>
      <c r="D7303" s="418"/>
      <c r="E7303" s="418"/>
      <c r="F7303" s="418"/>
    </row>
    <row r="7304" spans="1:6" ht="15.75">
      <c r="A7304" s="409"/>
      <c r="B7304" s="410" t="s">
        <v>9211</v>
      </c>
      <c r="C7304" s="411"/>
      <c r="D7304" s="418"/>
      <c r="E7304" s="418"/>
      <c r="F7304" s="418"/>
    </row>
    <row r="7305" spans="1:6">
      <c r="A7305" s="409"/>
      <c r="B7305" s="413" t="s">
        <v>11753</v>
      </c>
      <c r="C7305" s="411"/>
      <c r="D7305" s="418"/>
      <c r="E7305" s="418"/>
      <c r="F7305" s="418"/>
    </row>
    <row r="7306" spans="1:6">
      <c r="A7306" s="414">
        <v>96393</v>
      </c>
      <c r="B7306" s="415" t="s">
        <v>9212</v>
      </c>
      <c r="C7306" s="416" t="s">
        <v>5435</v>
      </c>
      <c r="D7306" s="417">
        <v>97.91</v>
      </c>
      <c r="E7306" s="417">
        <v>1.61</v>
      </c>
      <c r="F7306" s="417">
        <v>99.52</v>
      </c>
    </row>
    <row r="7307" spans="1:6">
      <c r="A7307" s="414">
        <v>96394</v>
      </c>
      <c r="B7307" s="415" t="s">
        <v>9213</v>
      </c>
      <c r="C7307" s="416" t="s">
        <v>5435</v>
      </c>
      <c r="D7307" s="417">
        <v>157.5</v>
      </c>
      <c r="E7307" s="417">
        <v>1.61</v>
      </c>
      <c r="F7307" s="417">
        <v>159.11000000000001</v>
      </c>
    </row>
    <row r="7308" spans="1:6">
      <c r="A7308" s="409"/>
      <c r="B7308" s="413" t="s">
        <v>11754</v>
      </c>
      <c r="C7308" s="411"/>
      <c r="D7308" s="418"/>
      <c r="E7308" s="418"/>
      <c r="F7308" s="418"/>
    </row>
    <row r="7309" spans="1:6">
      <c r="A7309" s="414">
        <v>96395</v>
      </c>
      <c r="B7309" s="415" t="s">
        <v>9214</v>
      </c>
      <c r="C7309" s="416" t="s">
        <v>5435</v>
      </c>
      <c r="D7309" s="417">
        <v>238.39000000000001</v>
      </c>
      <c r="E7309" s="417">
        <v>2.76</v>
      </c>
      <c r="F7309" s="417">
        <v>241.15</v>
      </c>
    </row>
    <row r="7310" spans="1:6">
      <c r="A7310" s="409"/>
      <c r="B7310" s="413" t="s">
        <v>11755</v>
      </c>
      <c r="C7310" s="411"/>
      <c r="D7310" s="418"/>
      <c r="E7310" s="418"/>
      <c r="F7310" s="418"/>
    </row>
    <row r="7311" spans="1:6">
      <c r="A7311" s="409"/>
      <c r="B7311" s="413" t="s">
        <v>11756</v>
      </c>
      <c r="C7311" s="411"/>
      <c r="D7311" s="418"/>
      <c r="E7311" s="418"/>
      <c r="F7311" s="418"/>
    </row>
    <row r="7312" spans="1:6" ht="15.75">
      <c r="A7312" s="409"/>
      <c r="B7312" s="410" t="s">
        <v>9215</v>
      </c>
      <c r="C7312" s="411"/>
      <c r="D7312" s="418"/>
      <c r="E7312" s="418"/>
      <c r="F7312" s="418"/>
    </row>
    <row r="7313" spans="1:6">
      <c r="A7313" s="409"/>
      <c r="B7313" s="413" t="s">
        <v>11757</v>
      </c>
      <c r="C7313" s="411"/>
      <c r="D7313" s="418"/>
      <c r="E7313" s="418"/>
      <c r="F7313" s="418"/>
    </row>
    <row r="7314" spans="1:6" ht="30">
      <c r="A7314" s="414">
        <v>102951</v>
      </c>
      <c r="B7314" s="415" t="s">
        <v>10510</v>
      </c>
      <c r="C7314" s="416" t="s">
        <v>5337</v>
      </c>
      <c r="D7314" s="417">
        <v>0.4</v>
      </c>
      <c r="E7314" s="417">
        <v>0</v>
      </c>
      <c r="F7314" s="417">
        <v>0.4</v>
      </c>
    </row>
    <row r="7315" spans="1:6" ht="30">
      <c r="A7315" s="414">
        <v>87441</v>
      </c>
      <c r="B7315" s="415" t="s">
        <v>10485</v>
      </c>
      <c r="C7315" s="416" t="s">
        <v>5337</v>
      </c>
      <c r="D7315" s="417">
        <v>0.41</v>
      </c>
      <c r="E7315" s="417">
        <v>0</v>
      </c>
      <c r="F7315" s="417">
        <v>0.41</v>
      </c>
    </row>
    <row r="7316" spans="1:6" ht="30">
      <c r="A7316" s="414">
        <v>87442</v>
      </c>
      <c r="B7316" s="415" t="s">
        <v>10486</v>
      </c>
      <c r="C7316" s="416" t="s">
        <v>5337</v>
      </c>
      <c r="D7316" s="417">
        <v>0.04</v>
      </c>
      <c r="E7316" s="417">
        <v>0</v>
      </c>
      <c r="F7316" s="417">
        <v>0.04</v>
      </c>
    </row>
    <row r="7317" spans="1:6" ht="30">
      <c r="A7317" s="414">
        <v>87443</v>
      </c>
      <c r="B7317" s="415" t="s">
        <v>10487</v>
      </c>
      <c r="C7317" s="416" t="s">
        <v>5337</v>
      </c>
      <c r="D7317" s="417">
        <v>0.52</v>
      </c>
      <c r="E7317" s="417">
        <v>0</v>
      </c>
      <c r="F7317" s="417">
        <v>0.52</v>
      </c>
    </row>
    <row r="7318" spans="1:6" ht="30">
      <c r="A7318" s="414">
        <v>87444</v>
      </c>
      <c r="B7318" s="415" t="s">
        <v>10488</v>
      </c>
      <c r="C7318" s="416" t="s">
        <v>5337</v>
      </c>
      <c r="D7318" s="417">
        <v>4.4000000000000004</v>
      </c>
      <c r="E7318" s="417">
        <v>0</v>
      </c>
      <c r="F7318" s="417">
        <v>4.4000000000000004</v>
      </c>
    </row>
    <row r="7319" spans="1:6" ht="30">
      <c r="A7319" s="414">
        <v>87445</v>
      </c>
      <c r="B7319" s="415" t="s">
        <v>9216</v>
      </c>
      <c r="C7319" s="416" t="s">
        <v>9217</v>
      </c>
      <c r="D7319" s="417">
        <v>5.37</v>
      </c>
      <c r="E7319" s="417">
        <v>0</v>
      </c>
      <c r="F7319" s="417">
        <v>5.37</v>
      </c>
    </row>
    <row r="7320" spans="1:6" ht="30">
      <c r="A7320" s="414">
        <v>87446</v>
      </c>
      <c r="B7320" s="415" t="s">
        <v>9218</v>
      </c>
      <c r="C7320" s="416" t="s">
        <v>9219</v>
      </c>
      <c r="D7320" s="417">
        <v>0.45</v>
      </c>
      <c r="E7320" s="417">
        <v>0</v>
      </c>
      <c r="F7320" s="417">
        <v>0.45</v>
      </c>
    </row>
    <row r="7321" spans="1:6" ht="30">
      <c r="A7321" s="414">
        <v>88826</v>
      </c>
      <c r="B7321" s="415" t="s">
        <v>9220</v>
      </c>
      <c r="C7321" s="416" t="s">
        <v>5337</v>
      </c>
      <c r="D7321" s="417">
        <v>0.3</v>
      </c>
      <c r="E7321" s="417">
        <v>0</v>
      </c>
      <c r="F7321" s="417">
        <v>0.3</v>
      </c>
    </row>
    <row r="7322" spans="1:6" ht="30">
      <c r="A7322" s="414">
        <v>88827</v>
      </c>
      <c r="B7322" s="415" t="s">
        <v>9221</v>
      </c>
      <c r="C7322" s="416" t="s">
        <v>5337</v>
      </c>
      <c r="D7322" s="417">
        <v>0.03</v>
      </c>
      <c r="E7322" s="417">
        <v>0</v>
      </c>
      <c r="F7322" s="417">
        <v>0.03</v>
      </c>
    </row>
    <row r="7323" spans="1:6" ht="30">
      <c r="A7323" s="414">
        <v>88828</v>
      </c>
      <c r="B7323" s="415" t="s">
        <v>9222</v>
      </c>
      <c r="C7323" s="416" t="s">
        <v>5337</v>
      </c>
      <c r="D7323" s="417">
        <v>0.33</v>
      </c>
      <c r="E7323" s="417">
        <v>0</v>
      </c>
      <c r="F7323" s="417">
        <v>0.33</v>
      </c>
    </row>
    <row r="7324" spans="1:6" ht="45">
      <c r="A7324" s="414">
        <v>88829</v>
      </c>
      <c r="B7324" s="415" t="s">
        <v>9223</v>
      </c>
      <c r="C7324" s="416" t="s">
        <v>5337</v>
      </c>
      <c r="D7324" s="417">
        <v>0.81</v>
      </c>
      <c r="E7324" s="417">
        <v>0</v>
      </c>
      <c r="F7324" s="417">
        <v>0.81</v>
      </c>
    </row>
    <row r="7325" spans="1:6" ht="30">
      <c r="A7325" s="414">
        <v>88830</v>
      </c>
      <c r="B7325" s="415" t="s">
        <v>9224</v>
      </c>
      <c r="C7325" s="416" t="s">
        <v>9217</v>
      </c>
      <c r="D7325" s="417">
        <v>1.47</v>
      </c>
      <c r="E7325" s="417">
        <v>0</v>
      </c>
      <c r="F7325" s="417">
        <v>1.47</v>
      </c>
    </row>
    <row r="7326" spans="1:6" ht="30">
      <c r="A7326" s="414">
        <v>88831</v>
      </c>
      <c r="B7326" s="415" t="s">
        <v>9225</v>
      </c>
      <c r="C7326" s="416" t="s">
        <v>9219</v>
      </c>
      <c r="D7326" s="417">
        <v>0.33</v>
      </c>
      <c r="E7326" s="417">
        <v>0</v>
      </c>
      <c r="F7326" s="417">
        <v>0.33</v>
      </c>
    </row>
    <row r="7327" spans="1:6" ht="30">
      <c r="A7327" s="414">
        <v>89274</v>
      </c>
      <c r="B7327" s="415" t="s">
        <v>10489</v>
      </c>
      <c r="C7327" s="416" t="s">
        <v>5337</v>
      </c>
      <c r="D7327" s="417">
        <v>1.51</v>
      </c>
      <c r="E7327" s="417">
        <v>0</v>
      </c>
      <c r="F7327" s="417">
        <v>1.51</v>
      </c>
    </row>
    <row r="7328" spans="1:6" ht="30">
      <c r="A7328" s="414">
        <v>89275</v>
      </c>
      <c r="B7328" s="415" t="s">
        <v>10490</v>
      </c>
      <c r="C7328" s="416" t="s">
        <v>5337</v>
      </c>
      <c r="D7328" s="417">
        <v>0.17</v>
      </c>
      <c r="E7328" s="417">
        <v>0</v>
      </c>
      <c r="F7328" s="417">
        <v>0.17</v>
      </c>
    </row>
    <row r="7329" spans="1:6" ht="30">
      <c r="A7329" s="414">
        <v>89276</v>
      </c>
      <c r="B7329" s="415" t="s">
        <v>10491</v>
      </c>
      <c r="C7329" s="416" t="s">
        <v>5337</v>
      </c>
      <c r="D7329" s="417">
        <v>1.89</v>
      </c>
      <c r="E7329" s="417">
        <v>0</v>
      </c>
      <c r="F7329" s="417">
        <v>1.89</v>
      </c>
    </row>
    <row r="7330" spans="1:6" ht="30">
      <c r="A7330" s="414">
        <v>89278</v>
      </c>
      <c r="B7330" s="415" t="s">
        <v>9226</v>
      </c>
      <c r="C7330" s="416" t="s">
        <v>9217</v>
      </c>
      <c r="D7330" s="417">
        <v>12.37</v>
      </c>
      <c r="E7330" s="417">
        <v>0</v>
      </c>
      <c r="F7330" s="417">
        <v>12.37</v>
      </c>
    </row>
    <row r="7331" spans="1:6" ht="30">
      <c r="A7331" s="414">
        <v>89279</v>
      </c>
      <c r="B7331" s="415" t="s">
        <v>9227</v>
      </c>
      <c r="C7331" s="416" t="s">
        <v>9219</v>
      </c>
      <c r="D7331" s="417">
        <v>1.68</v>
      </c>
      <c r="E7331" s="417">
        <v>0</v>
      </c>
      <c r="F7331" s="417">
        <v>1.68</v>
      </c>
    </row>
    <row r="7332" spans="1:6" ht="30">
      <c r="A7332" s="414">
        <v>89221</v>
      </c>
      <c r="B7332" s="415" t="s">
        <v>9228</v>
      </c>
      <c r="C7332" s="416" t="s">
        <v>5337</v>
      </c>
      <c r="D7332" s="417">
        <v>1.24</v>
      </c>
      <c r="E7332" s="417">
        <v>0</v>
      </c>
      <c r="F7332" s="417">
        <v>1.24</v>
      </c>
    </row>
    <row r="7333" spans="1:6" ht="30">
      <c r="A7333" s="414">
        <v>89222</v>
      </c>
      <c r="B7333" s="415" t="s">
        <v>9229</v>
      </c>
      <c r="C7333" s="416" t="s">
        <v>5337</v>
      </c>
      <c r="D7333" s="417">
        <v>0.14000000000000001</v>
      </c>
      <c r="E7333" s="417">
        <v>0</v>
      </c>
      <c r="F7333" s="417">
        <v>0.14000000000000001</v>
      </c>
    </row>
    <row r="7334" spans="1:6" ht="30">
      <c r="A7334" s="414">
        <v>89223</v>
      </c>
      <c r="B7334" s="415" t="s">
        <v>9230</v>
      </c>
      <c r="C7334" s="416" t="s">
        <v>5337</v>
      </c>
      <c r="D7334" s="417">
        <v>1.36</v>
      </c>
      <c r="E7334" s="417">
        <v>0</v>
      </c>
      <c r="F7334" s="417">
        <v>1.36</v>
      </c>
    </row>
    <row r="7335" spans="1:6" ht="45">
      <c r="A7335" s="414">
        <v>89224</v>
      </c>
      <c r="B7335" s="415" t="s">
        <v>9231</v>
      </c>
      <c r="C7335" s="416" t="s">
        <v>5337</v>
      </c>
      <c r="D7335" s="417">
        <v>1.62</v>
      </c>
      <c r="E7335" s="417">
        <v>0</v>
      </c>
      <c r="F7335" s="417">
        <v>1.62</v>
      </c>
    </row>
    <row r="7336" spans="1:6" ht="30">
      <c r="A7336" s="414">
        <v>89225</v>
      </c>
      <c r="B7336" s="415" t="s">
        <v>9232</v>
      </c>
      <c r="C7336" s="416" t="s">
        <v>9217</v>
      </c>
      <c r="D7336" s="417">
        <v>4.3600000000000003</v>
      </c>
      <c r="E7336" s="417">
        <v>0</v>
      </c>
      <c r="F7336" s="417">
        <v>4.3600000000000003</v>
      </c>
    </row>
    <row r="7337" spans="1:6" ht="30">
      <c r="A7337" s="414">
        <v>89226</v>
      </c>
      <c r="B7337" s="415" t="s">
        <v>9233</v>
      </c>
      <c r="C7337" s="416" t="s">
        <v>9219</v>
      </c>
      <c r="D7337" s="417">
        <v>1.38</v>
      </c>
      <c r="E7337" s="417">
        <v>0</v>
      </c>
      <c r="F7337" s="417">
        <v>1.38</v>
      </c>
    </row>
    <row r="7338" spans="1:6" ht="30">
      <c r="A7338" s="414">
        <v>89277</v>
      </c>
      <c r="B7338" s="415" t="s">
        <v>10492</v>
      </c>
      <c r="C7338" s="416" t="s">
        <v>5337</v>
      </c>
      <c r="D7338" s="417">
        <v>8.8000000000000007</v>
      </c>
      <c r="E7338" s="417">
        <v>0</v>
      </c>
      <c r="F7338" s="417">
        <v>8.8000000000000007</v>
      </c>
    </row>
    <row r="7339" spans="1:6" ht="30">
      <c r="A7339" s="414">
        <v>93233</v>
      </c>
      <c r="B7339" s="415" t="s">
        <v>9234</v>
      </c>
      <c r="C7339" s="416" t="s">
        <v>9217</v>
      </c>
      <c r="D7339" s="417">
        <v>4.8899999999999997</v>
      </c>
      <c r="E7339" s="417">
        <v>0</v>
      </c>
      <c r="F7339" s="417">
        <v>4.8899999999999997</v>
      </c>
    </row>
    <row r="7340" spans="1:6" ht="30">
      <c r="A7340" s="414">
        <v>93234</v>
      </c>
      <c r="B7340" s="415" t="s">
        <v>9235</v>
      </c>
      <c r="C7340" s="416" t="s">
        <v>9219</v>
      </c>
      <c r="D7340" s="417">
        <v>0.42</v>
      </c>
      <c r="E7340" s="417">
        <v>0</v>
      </c>
      <c r="F7340" s="417">
        <v>0.42</v>
      </c>
    </row>
    <row r="7341" spans="1:6" ht="30">
      <c r="A7341" s="414">
        <v>93229</v>
      </c>
      <c r="B7341" s="415" t="s">
        <v>10493</v>
      </c>
      <c r="C7341" s="416" t="s">
        <v>5337</v>
      </c>
      <c r="D7341" s="417">
        <v>0.38</v>
      </c>
      <c r="E7341" s="417">
        <v>0</v>
      </c>
      <c r="F7341" s="417">
        <v>0.38</v>
      </c>
    </row>
    <row r="7342" spans="1:6" ht="30">
      <c r="A7342" s="414">
        <v>93230</v>
      </c>
      <c r="B7342" s="415" t="s">
        <v>10494</v>
      </c>
      <c r="C7342" s="416" t="s">
        <v>5337</v>
      </c>
      <c r="D7342" s="417">
        <v>0.04</v>
      </c>
      <c r="E7342" s="417">
        <v>0</v>
      </c>
      <c r="F7342" s="417">
        <v>0.04</v>
      </c>
    </row>
    <row r="7343" spans="1:6" ht="30">
      <c r="A7343" s="414">
        <v>93231</v>
      </c>
      <c r="B7343" s="415" t="s">
        <v>10495</v>
      </c>
      <c r="C7343" s="416" t="s">
        <v>5337</v>
      </c>
      <c r="D7343" s="417">
        <v>0.47</v>
      </c>
      <c r="E7343" s="417">
        <v>0</v>
      </c>
      <c r="F7343" s="417">
        <v>0.47</v>
      </c>
    </row>
    <row r="7344" spans="1:6" ht="30">
      <c r="A7344" s="414">
        <v>93232</v>
      </c>
      <c r="B7344" s="415" t="s">
        <v>10496</v>
      </c>
      <c r="C7344" s="416" t="s">
        <v>5337</v>
      </c>
      <c r="D7344" s="417">
        <v>4</v>
      </c>
      <c r="E7344" s="417">
        <v>0</v>
      </c>
      <c r="F7344" s="417">
        <v>4</v>
      </c>
    </row>
    <row r="7345" spans="1:6">
      <c r="A7345" s="409"/>
      <c r="B7345" s="413" t="s">
        <v>11758</v>
      </c>
      <c r="C7345" s="411"/>
      <c r="D7345" s="418"/>
      <c r="E7345" s="418"/>
      <c r="F7345" s="418"/>
    </row>
    <row r="7346" spans="1:6" ht="30">
      <c r="A7346" s="414">
        <v>88386</v>
      </c>
      <c r="B7346" s="415" t="s">
        <v>9236</v>
      </c>
      <c r="C7346" s="416" t="s">
        <v>9217</v>
      </c>
      <c r="D7346" s="417">
        <v>3.81</v>
      </c>
      <c r="E7346" s="417">
        <v>0</v>
      </c>
      <c r="F7346" s="417">
        <v>3.81</v>
      </c>
    </row>
    <row r="7347" spans="1:6" ht="30">
      <c r="A7347" s="414">
        <v>88387</v>
      </c>
      <c r="B7347" s="415" t="s">
        <v>9237</v>
      </c>
      <c r="C7347" s="416" t="s">
        <v>5337</v>
      </c>
      <c r="D7347" s="417">
        <v>0.81</v>
      </c>
      <c r="E7347" s="417">
        <v>0</v>
      </c>
      <c r="F7347" s="417">
        <v>0.81</v>
      </c>
    </row>
    <row r="7348" spans="1:6" ht="30">
      <c r="A7348" s="414">
        <v>88389</v>
      </c>
      <c r="B7348" s="415" t="s">
        <v>9238</v>
      </c>
      <c r="C7348" s="416" t="s">
        <v>5337</v>
      </c>
      <c r="D7348" s="417">
        <v>0.09</v>
      </c>
      <c r="E7348" s="417">
        <v>0</v>
      </c>
      <c r="F7348" s="417">
        <v>0.09</v>
      </c>
    </row>
    <row r="7349" spans="1:6" ht="30">
      <c r="A7349" s="414">
        <v>88390</v>
      </c>
      <c r="B7349" s="415" t="s">
        <v>9239</v>
      </c>
      <c r="C7349" s="416" t="s">
        <v>5337</v>
      </c>
      <c r="D7349" s="417">
        <v>0.88</v>
      </c>
      <c r="E7349" s="417">
        <v>0</v>
      </c>
      <c r="F7349" s="417">
        <v>0.88</v>
      </c>
    </row>
    <row r="7350" spans="1:6" ht="30">
      <c r="A7350" s="414">
        <v>88391</v>
      </c>
      <c r="B7350" s="415" t="s">
        <v>9240</v>
      </c>
      <c r="C7350" s="416" t="s">
        <v>5337</v>
      </c>
      <c r="D7350" s="417">
        <v>2.0299999999999998</v>
      </c>
      <c r="E7350" s="417">
        <v>0</v>
      </c>
      <c r="F7350" s="417">
        <v>2.0299999999999998</v>
      </c>
    </row>
    <row r="7351" spans="1:6" ht="30">
      <c r="A7351" s="414">
        <v>88392</v>
      </c>
      <c r="B7351" s="415" t="s">
        <v>9241</v>
      </c>
      <c r="C7351" s="416" t="s">
        <v>9219</v>
      </c>
      <c r="D7351" s="417">
        <v>0.9</v>
      </c>
      <c r="E7351" s="417">
        <v>0</v>
      </c>
      <c r="F7351" s="417">
        <v>0.9</v>
      </c>
    </row>
    <row r="7352" spans="1:6" ht="30">
      <c r="A7352" s="414">
        <v>88393</v>
      </c>
      <c r="B7352" s="415" t="s">
        <v>9242</v>
      </c>
      <c r="C7352" s="416" t="s">
        <v>9217</v>
      </c>
      <c r="D7352" s="417">
        <v>5.16</v>
      </c>
      <c r="E7352" s="417">
        <v>0</v>
      </c>
      <c r="F7352" s="417">
        <v>5.16</v>
      </c>
    </row>
    <row r="7353" spans="1:6" ht="30">
      <c r="A7353" s="414">
        <v>88394</v>
      </c>
      <c r="B7353" s="415" t="s">
        <v>9243</v>
      </c>
      <c r="C7353" s="416" t="s">
        <v>5337</v>
      </c>
      <c r="D7353" s="417">
        <v>0.96</v>
      </c>
      <c r="E7353" s="417">
        <v>0</v>
      </c>
      <c r="F7353" s="417">
        <v>0.96</v>
      </c>
    </row>
    <row r="7354" spans="1:6" ht="30">
      <c r="A7354" s="414">
        <v>88395</v>
      </c>
      <c r="B7354" s="415" t="s">
        <v>9244</v>
      </c>
      <c r="C7354" s="416" t="s">
        <v>5337</v>
      </c>
      <c r="D7354" s="417">
        <v>0.11</v>
      </c>
      <c r="E7354" s="417">
        <v>0</v>
      </c>
      <c r="F7354" s="417">
        <v>0.11</v>
      </c>
    </row>
    <row r="7355" spans="1:6" ht="30">
      <c r="A7355" s="414">
        <v>88396</v>
      </c>
      <c r="B7355" s="415" t="s">
        <v>9245</v>
      </c>
      <c r="C7355" s="416" t="s">
        <v>5337</v>
      </c>
      <c r="D7355" s="417">
        <v>1.05</v>
      </c>
      <c r="E7355" s="417">
        <v>0</v>
      </c>
      <c r="F7355" s="417">
        <v>1.05</v>
      </c>
    </row>
    <row r="7356" spans="1:6" ht="30">
      <c r="A7356" s="414">
        <v>88397</v>
      </c>
      <c r="B7356" s="415" t="s">
        <v>9246</v>
      </c>
      <c r="C7356" s="416" t="s">
        <v>5337</v>
      </c>
      <c r="D7356" s="417">
        <v>3.04</v>
      </c>
      <c r="E7356" s="417">
        <v>0</v>
      </c>
      <c r="F7356" s="417">
        <v>3.04</v>
      </c>
    </row>
    <row r="7357" spans="1:6" ht="30">
      <c r="A7357" s="414">
        <v>88398</v>
      </c>
      <c r="B7357" s="415" t="s">
        <v>9247</v>
      </c>
      <c r="C7357" s="416" t="s">
        <v>9219</v>
      </c>
      <c r="D7357" s="417">
        <v>1.07</v>
      </c>
      <c r="E7357" s="417">
        <v>0</v>
      </c>
      <c r="F7357" s="417">
        <v>1.07</v>
      </c>
    </row>
    <row r="7358" spans="1:6" ht="30">
      <c r="A7358" s="414">
        <v>88399</v>
      </c>
      <c r="B7358" s="415" t="s">
        <v>9248</v>
      </c>
      <c r="C7358" s="416" t="s">
        <v>9217</v>
      </c>
      <c r="D7358" s="417">
        <v>2.9</v>
      </c>
      <c r="E7358" s="417">
        <v>0</v>
      </c>
      <c r="F7358" s="417">
        <v>2.9</v>
      </c>
    </row>
    <row r="7359" spans="1:6" ht="30">
      <c r="A7359" s="414">
        <v>88400</v>
      </c>
      <c r="B7359" s="415" t="s">
        <v>9249</v>
      </c>
      <c r="C7359" s="416" t="s">
        <v>5337</v>
      </c>
      <c r="D7359" s="417">
        <v>0.76</v>
      </c>
      <c r="E7359" s="417">
        <v>0</v>
      </c>
      <c r="F7359" s="417">
        <v>0.76</v>
      </c>
    </row>
    <row r="7360" spans="1:6" ht="30">
      <c r="A7360" s="414">
        <v>88401</v>
      </c>
      <c r="B7360" s="415" t="s">
        <v>9250</v>
      </c>
      <c r="C7360" s="416" t="s">
        <v>5337</v>
      </c>
      <c r="D7360" s="417">
        <v>0.09</v>
      </c>
      <c r="E7360" s="417">
        <v>0</v>
      </c>
      <c r="F7360" s="417">
        <v>0.09</v>
      </c>
    </row>
    <row r="7361" spans="1:6" ht="30">
      <c r="A7361" s="414">
        <v>88402</v>
      </c>
      <c r="B7361" s="415" t="s">
        <v>9251</v>
      </c>
      <c r="C7361" s="416" t="s">
        <v>5337</v>
      </c>
      <c r="D7361" s="417">
        <v>0.83</v>
      </c>
      <c r="E7361" s="417">
        <v>0</v>
      </c>
      <c r="F7361" s="417">
        <v>0.83</v>
      </c>
    </row>
    <row r="7362" spans="1:6" ht="30">
      <c r="A7362" s="414">
        <v>88403</v>
      </c>
      <c r="B7362" s="415" t="s">
        <v>9252</v>
      </c>
      <c r="C7362" s="416" t="s">
        <v>5337</v>
      </c>
      <c r="D7362" s="417">
        <v>1.22</v>
      </c>
      <c r="E7362" s="417">
        <v>0</v>
      </c>
      <c r="F7362" s="417">
        <v>1.22</v>
      </c>
    </row>
    <row r="7363" spans="1:6" ht="30">
      <c r="A7363" s="414">
        <v>88404</v>
      </c>
      <c r="B7363" s="415" t="s">
        <v>9253</v>
      </c>
      <c r="C7363" s="416" t="s">
        <v>9219</v>
      </c>
      <c r="D7363" s="417">
        <v>0.85</v>
      </c>
      <c r="E7363" s="417">
        <v>0</v>
      </c>
      <c r="F7363" s="417">
        <v>0.85</v>
      </c>
    </row>
    <row r="7364" spans="1:6" ht="45">
      <c r="A7364" s="414">
        <v>90633</v>
      </c>
      <c r="B7364" s="415" t="s">
        <v>9254</v>
      </c>
      <c r="C7364" s="416" t="s">
        <v>5337</v>
      </c>
      <c r="D7364" s="417">
        <v>3.84</v>
      </c>
      <c r="E7364" s="417">
        <v>0</v>
      </c>
      <c r="F7364" s="417">
        <v>3.84</v>
      </c>
    </row>
    <row r="7365" spans="1:6" ht="45">
      <c r="A7365" s="414">
        <v>90634</v>
      </c>
      <c r="B7365" s="415" t="s">
        <v>9255</v>
      </c>
      <c r="C7365" s="416" t="s">
        <v>5337</v>
      </c>
      <c r="D7365" s="417">
        <v>0.45</v>
      </c>
      <c r="E7365" s="417">
        <v>0</v>
      </c>
      <c r="F7365" s="417">
        <v>0.45</v>
      </c>
    </row>
    <row r="7366" spans="1:6" ht="45">
      <c r="A7366" s="414">
        <v>90635</v>
      </c>
      <c r="B7366" s="415" t="s">
        <v>9256</v>
      </c>
      <c r="C7366" s="416" t="s">
        <v>5337</v>
      </c>
      <c r="D7366" s="417">
        <v>4.2</v>
      </c>
      <c r="E7366" s="417">
        <v>0</v>
      </c>
      <c r="F7366" s="417">
        <v>4.2</v>
      </c>
    </row>
    <row r="7367" spans="1:6" ht="45">
      <c r="A7367" s="414">
        <v>90636</v>
      </c>
      <c r="B7367" s="415" t="s">
        <v>9257</v>
      </c>
      <c r="C7367" s="416" t="s">
        <v>5337</v>
      </c>
      <c r="D7367" s="417">
        <v>4.0599999999999996</v>
      </c>
      <c r="E7367" s="417">
        <v>0</v>
      </c>
      <c r="F7367" s="417">
        <v>4.0599999999999996</v>
      </c>
    </row>
    <row r="7368" spans="1:6" ht="45">
      <c r="A7368" s="414">
        <v>90637</v>
      </c>
      <c r="B7368" s="415" t="s">
        <v>9258</v>
      </c>
      <c r="C7368" s="416" t="s">
        <v>9217</v>
      </c>
      <c r="D7368" s="417">
        <v>12.55</v>
      </c>
      <c r="E7368" s="417">
        <v>0</v>
      </c>
      <c r="F7368" s="417">
        <v>12.55</v>
      </c>
    </row>
    <row r="7369" spans="1:6" ht="45">
      <c r="A7369" s="414">
        <v>90638</v>
      </c>
      <c r="B7369" s="415" t="s">
        <v>9259</v>
      </c>
      <c r="C7369" s="416" t="s">
        <v>9219</v>
      </c>
      <c r="D7369" s="417">
        <v>4.29</v>
      </c>
      <c r="E7369" s="417">
        <v>0</v>
      </c>
      <c r="F7369" s="417">
        <v>4.29</v>
      </c>
    </row>
    <row r="7370" spans="1:6" ht="45">
      <c r="A7370" s="414">
        <v>103241</v>
      </c>
      <c r="B7370" s="415" t="s">
        <v>10523</v>
      </c>
      <c r="C7370" s="416" t="s">
        <v>5337</v>
      </c>
      <c r="D7370" s="417">
        <v>5.88</v>
      </c>
      <c r="E7370" s="417">
        <v>0</v>
      </c>
      <c r="F7370" s="417">
        <v>5.88</v>
      </c>
    </row>
    <row r="7371" spans="1:6">
      <c r="A7371" s="409"/>
      <c r="B7371" s="413" t="s">
        <v>9260</v>
      </c>
      <c r="C7371" s="411"/>
      <c r="D7371" s="418"/>
      <c r="E7371" s="418"/>
      <c r="F7371" s="418"/>
    </row>
    <row r="7372" spans="1:6" ht="30">
      <c r="A7372" s="414">
        <v>88418</v>
      </c>
      <c r="B7372" s="415" t="s">
        <v>9261</v>
      </c>
      <c r="C7372" s="416" t="s">
        <v>9217</v>
      </c>
      <c r="D7372" s="417">
        <v>12.5</v>
      </c>
      <c r="E7372" s="417">
        <v>0</v>
      </c>
      <c r="F7372" s="417">
        <v>12.5</v>
      </c>
    </row>
    <row r="7373" spans="1:6" ht="30">
      <c r="A7373" s="414">
        <v>88419</v>
      </c>
      <c r="B7373" s="415" t="s">
        <v>9262</v>
      </c>
      <c r="C7373" s="416" t="s">
        <v>5337</v>
      </c>
      <c r="D7373" s="417">
        <v>4.99</v>
      </c>
      <c r="E7373" s="417">
        <v>0</v>
      </c>
      <c r="F7373" s="417">
        <v>4.99</v>
      </c>
    </row>
    <row r="7374" spans="1:6" ht="30">
      <c r="A7374" s="414">
        <v>88422</v>
      </c>
      <c r="B7374" s="415" t="s">
        <v>9263</v>
      </c>
      <c r="C7374" s="416" t="s">
        <v>5337</v>
      </c>
      <c r="D7374" s="417">
        <v>0.59</v>
      </c>
      <c r="E7374" s="417">
        <v>0</v>
      </c>
      <c r="F7374" s="417">
        <v>0.59</v>
      </c>
    </row>
    <row r="7375" spans="1:6" ht="30">
      <c r="A7375" s="414">
        <v>88425</v>
      </c>
      <c r="B7375" s="415" t="s">
        <v>9264</v>
      </c>
      <c r="C7375" s="416" t="s">
        <v>5337</v>
      </c>
      <c r="D7375" s="417">
        <v>6.24</v>
      </c>
      <c r="E7375" s="417">
        <v>0</v>
      </c>
      <c r="F7375" s="417">
        <v>6.24</v>
      </c>
    </row>
    <row r="7376" spans="1:6" ht="30">
      <c r="A7376" s="414">
        <v>88427</v>
      </c>
      <c r="B7376" s="415" t="s">
        <v>9265</v>
      </c>
      <c r="C7376" s="416" t="s">
        <v>5337</v>
      </c>
      <c r="D7376" s="417">
        <v>0.68</v>
      </c>
      <c r="E7376" s="417">
        <v>0</v>
      </c>
      <c r="F7376" s="417">
        <v>0.68</v>
      </c>
    </row>
    <row r="7377" spans="1:6" ht="30">
      <c r="A7377" s="414">
        <v>88430</v>
      </c>
      <c r="B7377" s="415" t="s">
        <v>9266</v>
      </c>
      <c r="C7377" s="416" t="s">
        <v>9219</v>
      </c>
      <c r="D7377" s="417">
        <v>5.58</v>
      </c>
      <c r="E7377" s="417">
        <v>0</v>
      </c>
      <c r="F7377" s="417">
        <v>5.58</v>
      </c>
    </row>
    <row r="7378" spans="1:6" ht="30">
      <c r="A7378" s="414">
        <v>88433</v>
      </c>
      <c r="B7378" s="415" t="s">
        <v>9267</v>
      </c>
      <c r="C7378" s="416" t="s">
        <v>9217</v>
      </c>
      <c r="D7378" s="417">
        <v>16.34</v>
      </c>
      <c r="E7378" s="417">
        <v>0</v>
      </c>
      <c r="F7378" s="417">
        <v>16.34</v>
      </c>
    </row>
    <row r="7379" spans="1:6" ht="30">
      <c r="A7379" s="414">
        <v>88434</v>
      </c>
      <c r="B7379" s="415" t="s">
        <v>9268</v>
      </c>
      <c r="C7379" s="416" t="s">
        <v>5337</v>
      </c>
      <c r="D7379" s="417">
        <v>6.61</v>
      </c>
      <c r="E7379" s="417">
        <v>0</v>
      </c>
      <c r="F7379" s="417">
        <v>6.61</v>
      </c>
    </row>
    <row r="7380" spans="1:6" ht="30">
      <c r="A7380" s="414">
        <v>88435</v>
      </c>
      <c r="B7380" s="415" t="s">
        <v>9269</v>
      </c>
      <c r="C7380" s="416" t="s">
        <v>5337</v>
      </c>
      <c r="D7380" s="417">
        <v>0.78</v>
      </c>
      <c r="E7380" s="417">
        <v>0</v>
      </c>
      <c r="F7380" s="417">
        <v>0.78</v>
      </c>
    </row>
    <row r="7381" spans="1:6" ht="30">
      <c r="A7381" s="414">
        <v>88436</v>
      </c>
      <c r="B7381" s="415" t="s">
        <v>9270</v>
      </c>
      <c r="C7381" s="416" t="s">
        <v>5337</v>
      </c>
      <c r="D7381" s="417">
        <v>8.27</v>
      </c>
      <c r="E7381" s="417">
        <v>0</v>
      </c>
      <c r="F7381" s="417">
        <v>8.27</v>
      </c>
    </row>
    <row r="7382" spans="1:6" ht="30">
      <c r="A7382" s="414">
        <v>88437</v>
      </c>
      <c r="B7382" s="415" t="s">
        <v>9271</v>
      </c>
      <c r="C7382" s="416" t="s">
        <v>5337</v>
      </c>
      <c r="D7382" s="417">
        <v>0.68</v>
      </c>
      <c r="E7382" s="417">
        <v>0</v>
      </c>
      <c r="F7382" s="417">
        <v>0.68</v>
      </c>
    </row>
    <row r="7383" spans="1:6" ht="30">
      <c r="A7383" s="414">
        <v>88438</v>
      </c>
      <c r="B7383" s="415" t="s">
        <v>9272</v>
      </c>
      <c r="C7383" s="416" t="s">
        <v>9219</v>
      </c>
      <c r="D7383" s="417">
        <v>7.39</v>
      </c>
      <c r="E7383" s="417">
        <v>0</v>
      </c>
      <c r="F7383" s="417">
        <v>7.39</v>
      </c>
    </row>
    <row r="7384" spans="1:6" ht="45">
      <c r="A7384" s="414">
        <v>90664</v>
      </c>
      <c r="B7384" s="415" t="s">
        <v>9273</v>
      </c>
      <c r="C7384" s="416" t="s">
        <v>5337</v>
      </c>
      <c r="D7384" s="417">
        <v>6.6</v>
      </c>
      <c r="E7384" s="417">
        <v>0</v>
      </c>
      <c r="F7384" s="417">
        <v>6.6</v>
      </c>
    </row>
    <row r="7385" spans="1:6" ht="45">
      <c r="A7385" s="414">
        <v>90665</v>
      </c>
      <c r="B7385" s="415" t="s">
        <v>9274</v>
      </c>
      <c r="C7385" s="416" t="s">
        <v>5337</v>
      </c>
      <c r="D7385" s="417">
        <v>0.91</v>
      </c>
      <c r="E7385" s="417">
        <v>0</v>
      </c>
      <c r="F7385" s="417">
        <v>0.91</v>
      </c>
    </row>
    <row r="7386" spans="1:6" ht="45">
      <c r="A7386" s="414">
        <v>90666</v>
      </c>
      <c r="B7386" s="415" t="s">
        <v>9275</v>
      </c>
      <c r="C7386" s="416" t="s">
        <v>5337</v>
      </c>
      <c r="D7386" s="417">
        <v>8.24</v>
      </c>
      <c r="E7386" s="417">
        <v>0</v>
      </c>
      <c r="F7386" s="417">
        <v>8.24</v>
      </c>
    </row>
    <row r="7387" spans="1:6" ht="45">
      <c r="A7387" s="414">
        <v>90667</v>
      </c>
      <c r="B7387" s="415" t="s">
        <v>9276</v>
      </c>
      <c r="C7387" s="416" t="s">
        <v>5337</v>
      </c>
      <c r="D7387" s="417">
        <v>15.72</v>
      </c>
      <c r="E7387" s="417">
        <v>0</v>
      </c>
      <c r="F7387" s="417">
        <v>15.72</v>
      </c>
    </row>
    <row r="7388" spans="1:6" ht="45">
      <c r="A7388" s="414">
        <v>90668</v>
      </c>
      <c r="B7388" s="415" t="s">
        <v>9277</v>
      </c>
      <c r="C7388" s="416" t="s">
        <v>9217</v>
      </c>
      <c r="D7388" s="417">
        <v>31.47</v>
      </c>
      <c r="E7388" s="417">
        <v>0</v>
      </c>
      <c r="F7388" s="417">
        <v>31.47</v>
      </c>
    </row>
    <row r="7389" spans="1:6" ht="45">
      <c r="A7389" s="414">
        <v>90669</v>
      </c>
      <c r="B7389" s="415" t="s">
        <v>9278</v>
      </c>
      <c r="C7389" s="416" t="s">
        <v>9219</v>
      </c>
      <c r="D7389" s="417">
        <v>7.51</v>
      </c>
      <c r="E7389" s="417">
        <v>0</v>
      </c>
      <c r="F7389" s="417">
        <v>7.51</v>
      </c>
    </row>
    <row r="7390" spans="1:6">
      <c r="A7390" s="409"/>
      <c r="B7390" s="413" t="s">
        <v>9279</v>
      </c>
      <c r="C7390" s="411"/>
      <c r="D7390" s="418"/>
      <c r="E7390" s="418"/>
      <c r="F7390" s="418"/>
    </row>
    <row r="7391" spans="1:6" ht="30">
      <c r="A7391" s="414">
        <v>90582</v>
      </c>
      <c r="B7391" s="415" t="s">
        <v>9280</v>
      </c>
      <c r="C7391" s="416" t="s">
        <v>5337</v>
      </c>
      <c r="D7391" s="417">
        <v>0.44</v>
      </c>
      <c r="E7391" s="417">
        <v>0</v>
      </c>
      <c r="F7391" s="417">
        <v>0.44</v>
      </c>
    </row>
    <row r="7392" spans="1:6" ht="30">
      <c r="A7392" s="414">
        <v>90583</v>
      </c>
      <c r="B7392" s="415" t="s">
        <v>9281</v>
      </c>
      <c r="C7392" s="416" t="s">
        <v>5337</v>
      </c>
      <c r="D7392" s="417">
        <v>0.05</v>
      </c>
      <c r="E7392" s="417">
        <v>0</v>
      </c>
      <c r="F7392" s="417">
        <v>0.05</v>
      </c>
    </row>
    <row r="7393" spans="1:6" ht="30">
      <c r="A7393" s="414">
        <v>90584</v>
      </c>
      <c r="B7393" s="415" t="s">
        <v>9282</v>
      </c>
      <c r="C7393" s="416" t="s">
        <v>5337</v>
      </c>
      <c r="D7393" s="417">
        <v>0.34</v>
      </c>
      <c r="E7393" s="417">
        <v>0</v>
      </c>
      <c r="F7393" s="417">
        <v>0.34</v>
      </c>
    </row>
    <row r="7394" spans="1:6" ht="30">
      <c r="A7394" s="414">
        <v>90585</v>
      </c>
      <c r="B7394" s="415" t="s">
        <v>9283</v>
      </c>
      <c r="C7394" s="416" t="s">
        <v>5337</v>
      </c>
      <c r="D7394" s="417">
        <v>0.33</v>
      </c>
      <c r="E7394" s="417">
        <v>0</v>
      </c>
      <c r="F7394" s="417">
        <v>0.33</v>
      </c>
    </row>
    <row r="7395" spans="1:6" ht="30">
      <c r="A7395" s="414">
        <v>90586</v>
      </c>
      <c r="B7395" s="415" t="s">
        <v>9284</v>
      </c>
      <c r="C7395" s="416" t="s">
        <v>9217</v>
      </c>
      <c r="D7395" s="417">
        <v>1.1599999999999999</v>
      </c>
      <c r="E7395" s="417">
        <v>0</v>
      </c>
      <c r="F7395" s="417">
        <v>1.1599999999999999</v>
      </c>
    </row>
    <row r="7396" spans="1:6" ht="30">
      <c r="A7396" s="414">
        <v>90587</v>
      </c>
      <c r="B7396" s="415" t="s">
        <v>9285</v>
      </c>
      <c r="C7396" s="416" t="s">
        <v>9219</v>
      </c>
      <c r="D7396" s="417">
        <v>0.49</v>
      </c>
      <c r="E7396" s="417">
        <v>0</v>
      </c>
      <c r="F7396" s="417">
        <v>0.49</v>
      </c>
    </row>
    <row r="7397" spans="1:6">
      <c r="A7397" s="409"/>
      <c r="B7397" s="413" t="s">
        <v>11759</v>
      </c>
      <c r="C7397" s="411"/>
      <c r="D7397" s="418"/>
      <c r="E7397" s="418"/>
      <c r="F7397" s="418"/>
    </row>
    <row r="7398" spans="1:6" ht="30">
      <c r="A7398" s="414">
        <v>91692</v>
      </c>
      <c r="B7398" s="415" t="s">
        <v>9286</v>
      </c>
      <c r="C7398" s="416" t="s">
        <v>9217</v>
      </c>
      <c r="D7398" s="417">
        <v>7.7100000000000009</v>
      </c>
      <c r="E7398" s="417">
        <v>24.5</v>
      </c>
      <c r="F7398" s="417">
        <v>32.21</v>
      </c>
    </row>
    <row r="7399" spans="1:6" ht="30">
      <c r="A7399" s="414">
        <v>91693</v>
      </c>
      <c r="B7399" s="415" t="s">
        <v>9287</v>
      </c>
      <c r="C7399" s="416" t="s">
        <v>9219</v>
      </c>
      <c r="D7399" s="417">
        <v>6.77</v>
      </c>
      <c r="E7399" s="417">
        <v>24.5</v>
      </c>
      <c r="F7399" s="417">
        <v>31.27</v>
      </c>
    </row>
    <row r="7400" spans="1:6" ht="30">
      <c r="A7400" s="414">
        <v>91688</v>
      </c>
      <c r="B7400" s="415" t="s">
        <v>9288</v>
      </c>
      <c r="C7400" s="416" t="s">
        <v>5337</v>
      </c>
      <c r="D7400" s="417">
        <v>0.08</v>
      </c>
      <c r="E7400" s="417">
        <v>0</v>
      </c>
      <c r="F7400" s="417">
        <v>0.08</v>
      </c>
    </row>
    <row r="7401" spans="1:6" ht="30">
      <c r="A7401" s="414">
        <v>91689</v>
      </c>
      <c r="B7401" s="415" t="s">
        <v>9289</v>
      </c>
      <c r="C7401" s="416" t="s">
        <v>5337</v>
      </c>
      <c r="D7401" s="417">
        <v>0</v>
      </c>
      <c r="E7401" s="417">
        <v>0</v>
      </c>
      <c r="F7401" s="417">
        <v>0</v>
      </c>
    </row>
    <row r="7402" spans="1:6" ht="30">
      <c r="A7402" s="414">
        <v>91690</v>
      </c>
      <c r="B7402" s="415" t="s">
        <v>9290</v>
      </c>
      <c r="C7402" s="416" t="s">
        <v>5337</v>
      </c>
      <c r="D7402" s="417">
        <v>0.06</v>
      </c>
      <c r="E7402" s="417">
        <v>0</v>
      </c>
      <c r="F7402" s="417">
        <v>0.06</v>
      </c>
    </row>
    <row r="7403" spans="1:6" ht="30">
      <c r="A7403" s="414">
        <v>91691</v>
      </c>
      <c r="B7403" s="415" t="s">
        <v>9291</v>
      </c>
      <c r="C7403" s="416" t="s">
        <v>5337</v>
      </c>
      <c r="D7403" s="417">
        <v>0.88</v>
      </c>
      <c r="E7403" s="417">
        <v>0</v>
      </c>
      <c r="F7403" s="417">
        <v>0.88</v>
      </c>
    </row>
    <row r="7404" spans="1:6">
      <c r="A7404" s="409"/>
      <c r="B7404" s="413" t="s">
        <v>9292</v>
      </c>
      <c r="C7404" s="411"/>
      <c r="D7404" s="418"/>
      <c r="E7404" s="418"/>
      <c r="F7404" s="418"/>
    </row>
    <row r="7405" spans="1:6" ht="30">
      <c r="A7405" s="414">
        <v>93281</v>
      </c>
      <c r="B7405" s="415" t="s">
        <v>9293</v>
      </c>
      <c r="C7405" s="416" t="s">
        <v>9217</v>
      </c>
      <c r="D7405" s="417">
        <v>7.82</v>
      </c>
      <c r="E7405" s="417">
        <v>22.99</v>
      </c>
      <c r="F7405" s="417">
        <v>30.81</v>
      </c>
    </row>
    <row r="7406" spans="1:6" ht="30">
      <c r="A7406" s="414">
        <v>93282</v>
      </c>
      <c r="B7406" s="415" t="s">
        <v>9294</v>
      </c>
      <c r="C7406" s="416" t="s">
        <v>9219</v>
      </c>
      <c r="D7406" s="417">
        <v>7.0300000000000011</v>
      </c>
      <c r="E7406" s="417">
        <v>22.99</v>
      </c>
      <c r="F7406" s="417">
        <v>30.02</v>
      </c>
    </row>
    <row r="7407" spans="1:6" ht="30">
      <c r="A7407" s="414">
        <v>93277</v>
      </c>
      <c r="B7407" s="415" t="s">
        <v>9295</v>
      </c>
      <c r="C7407" s="416" t="s">
        <v>5337</v>
      </c>
      <c r="D7407" s="417">
        <v>0.31</v>
      </c>
      <c r="E7407" s="417">
        <v>0</v>
      </c>
      <c r="F7407" s="417">
        <v>0.31</v>
      </c>
    </row>
    <row r="7408" spans="1:6" ht="30">
      <c r="A7408" s="414">
        <v>93278</v>
      </c>
      <c r="B7408" s="415" t="s">
        <v>9296</v>
      </c>
      <c r="C7408" s="416" t="s">
        <v>5337</v>
      </c>
      <c r="D7408" s="417">
        <v>0.03</v>
      </c>
      <c r="E7408" s="417">
        <v>0</v>
      </c>
      <c r="F7408" s="417">
        <v>0.03</v>
      </c>
    </row>
    <row r="7409" spans="1:6" ht="30">
      <c r="A7409" s="414">
        <v>93279</v>
      </c>
      <c r="B7409" s="415" t="s">
        <v>9297</v>
      </c>
      <c r="C7409" s="416" t="s">
        <v>5337</v>
      </c>
      <c r="D7409" s="417">
        <v>0.28999999999999998</v>
      </c>
      <c r="E7409" s="417">
        <v>0</v>
      </c>
      <c r="F7409" s="417">
        <v>0.28999999999999998</v>
      </c>
    </row>
    <row r="7410" spans="1:6" ht="30">
      <c r="A7410" s="414">
        <v>93280</v>
      </c>
      <c r="B7410" s="415" t="s">
        <v>9298</v>
      </c>
      <c r="C7410" s="416" t="s">
        <v>5337</v>
      </c>
      <c r="D7410" s="417">
        <v>0.5</v>
      </c>
      <c r="E7410" s="417">
        <v>0</v>
      </c>
      <c r="F7410" s="417">
        <v>0.5</v>
      </c>
    </row>
    <row r="7411" spans="1:6" ht="30">
      <c r="A7411" s="414">
        <v>93272</v>
      </c>
      <c r="B7411" s="415" t="s">
        <v>10348</v>
      </c>
      <c r="C7411" s="416" t="s">
        <v>9217</v>
      </c>
      <c r="D7411" s="417">
        <v>68.8</v>
      </c>
      <c r="E7411" s="417">
        <v>56.69</v>
      </c>
      <c r="F7411" s="417">
        <v>125.49</v>
      </c>
    </row>
    <row r="7412" spans="1:6" ht="30">
      <c r="A7412" s="414">
        <v>95212</v>
      </c>
      <c r="B7412" s="415" t="s">
        <v>10349</v>
      </c>
      <c r="C7412" s="416" t="s">
        <v>9217</v>
      </c>
      <c r="D7412" s="417">
        <v>128.18</v>
      </c>
      <c r="E7412" s="417">
        <v>56.69</v>
      </c>
      <c r="F7412" s="417">
        <v>184.87</v>
      </c>
    </row>
    <row r="7413" spans="1:6" ht="30">
      <c r="A7413" s="414">
        <v>93274</v>
      </c>
      <c r="B7413" s="415" t="s">
        <v>9299</v>
      </c>
      <c r="C7413" s="416" t="s">
        <v>9219</v>
      </c>
      <c r="D7413" s="417">
        <v>37.549999999999997</v>
      </c>
      <c r="E7413" s="417">
        <v>56.69</v>
      </c>
      <c r="F7413" s="417">
        <v>94.24</v>
      </c>
    </row>
    <row r="7414" spans="1:6" ht="30">
      <c r="A7414" s="414">
        <v>95213</v>
      </c>
      <c r="B7414" s="415" t="s">
        <v>9300</v>
      </c>
      <c r="C7414" s="416" t="s">
        <v>9219</v>
      </c>
      <c r="D7414" s="417">
        <v>65.05</v>
      </c>
      <c r="E7414" s="417">
        <v>56.69</v>
      </c>
      <c r="F7414" s="417">
        <v>121.74</v>
      </c>
    </row>
    <row r="7415" spans="1:6" ht="30">
      <c r="A7415" s="414">
        <v>93267</v>
      </c>
      <c r="B7415" s="415" t="s">
        <v>9301</v>
      </c>
      <c r="C7415" s="416" t="s">
        <v>5337</v>
      </c>
      <c r="D7415" s="417">
        <v>25.9</v>
      </c>
      <c r="E7415" s="417">
        <v>0</v>
      </c>
      <c r="F7415" s="417">
        <v>25.9</v>
      </c>
    </row>
    <row r="7416" spans="1:6" ht="30">
      <c r="A7416" s="414">
        <v>93269</v>
      </c>
      <c r="B7416" s="415" t="s">
        <v>9302</v>
      </c>
      <c r="C7416" s="416" t="s">
        <v>5337</v>
      </c>
      <c r="D7416" s="417">
        <v>4.96</v>
      </c>
      <c r="E7416" s="417">
        <v>0</v>
      </c>
      <c r="F7416" s="417">
        <v>4.96</v>
      </c>
    </row>
    <row r="7417" spans="1:6" ht="30">
      <c r="A7417" s="414">
        <v>93270</v>
      </c>
      <c r="B7417" s="415" t="s">
        <v>9303</v>
      </c>
      <c r="C7417" s="416" t="s">
        <v>5337</v>
      </c>
      <c r="D7417" s="417">
        <v>25.18</v>
      </c>
      <c r="E7417" s="417">
        <v>0</v>
      </c>
      <c r="F7417" s="417">
        <v>25.18</v>
      </c>
    </row>
    <row r="7418" spans="1:6" ht="30">
      <c r="A7418" s="414">
        <v>93271</v>
      </c>
      <c r="B7418" s="415" t="s">
        <v>9304</v>
      </c>
      <c r="C7418" s="416" t="s">
        <v>5337</v>
      </c>
      <c r="D7418" s="417">
        <v>6.07</v>
      </c>
      <c r="E7418" s="417">
        <v>0</v>
      </c>
      <c r="F7418" s="417">
        <v>6.07</v>
      </c>
    </row>
    <row r="7419" spans="1:6" ht="30">
      <c r="A7419" s="414">
        <v>95208</v>
      </c>
      <c r="B7419" s="415" t="s">
        <v>9305</v>
      </c>
      <c r="C7419" s="416" t="s">
        <v>5337</v>
      </c>
      <c r="D7419" s="417">
        <v>52.17</v>
      </c>
      <c r="E7419" s="417">
        <v>0</v>
      </c>
      <c r="F7419" s="417">
        <v>52.17</v>
      </c>
    </row>
    <row r="7420" spans="1:6" ht="30">
      <c r="A7420" s="414">
        <v>95209</v>
      </c>
      <c r="B7420" s="415" t="s">
        <v>10350</v>
      </c>
      <c r="C7420" s="416" t="s">
        <v>5337</v>
      </c>
      <c r="D7420" s="417">
        <v>6.19</v>
      </c>
      <c r="E7420" s="417">
        <v>0</v>
      </c>
      <c r="F7420" s="417">
        <v>6.19</v>
      </c>
    </row>
    <row r="7421" spans="1:6" ht="30">
      <c r="A7421" s="414">
        <v>95210</v>
      </c>
      <c r="B7421" s="415" t="s">
        <v>10351</v>
      </c>
      <c r="C7421" s="416" t="s">
        <v>5337</v>
      </c>
      <c r="D7421" s="417">
        <v>57.06</v>
      </c>
      <c r="E7421" s="417">
        <v>0</v>
      </c>
      <c r="F7421" s="417">
        <v>57.06</v>
      </c>
    </row>
    <row r="7422" spans="1:6" ht="30">
      <c r="A7422" s="414">
        <v>95211</v>
      </c>
      <c r="B7422" s="415" t="s">
        <v>10352</v>
      </c>
      <c r="C7422" s="416" t="s">
        <v>5337</v>
      </c>
      <c r="D7422" s="417">
        <v>6.07</v>
      </c>
      <c r="E7422" s="417">
        <v>0</v>
      </c>
      <c r="F7422" s="417">
        <v>6.07</v>
      </c>
    </row>
    <row r="7423" spans="1:6">
      <c r="A7423" s="409"/>
      <c r="B7423" s="413" t="s">
        <v>9306</v>
      </c>
      <c r="C7423" s="411"/>
      <c r="D7423" s="418"/>
      <c r="E7423" s="418"/>
      <c r="F7423" s="418"/>
    </row>
    <row r="7424" spans="1:6" ht="30">
      <c r="A7424" s="414">
        <v>95129</v>
      </c>
      <c r="B7424" s="415" t="s">
        <v>9307</v>
      </c>
      <c r="C7424" s="416" t="s">
        <v>5337</v>
      </c>
      <c r="D7424" s="417">
        <v>43.83</v>
      </c>
      <c r="E7424" s="417">
        <v>0</v>
      </c>
      <c r="F7424" s="417">
        <v>43.83</v>
      </c>
    </row>
    <row r="7425" spans="1:6" ht="30">
      <c r="A7425" s="414">
        <v>95130</v>
      </c>
      <c r="B7425" s="415" t="s">
        <v>9308</v>
      </c>
      <c r="C7425" s="416" t="s">
        <v>5337</v>
      </c>
      <c r="D7425" s="417">
        <v>8.1199999999999992</v>
      </c>
      <c r="E7425" s="417">
        <v>0</v>
      </c>
      <c r="F7425" s="417">
        <v>8.1199999999999992</v>
      </c>
    </row>
    <row r="7426" spans="1:6" ht="30">
      <c r="A7426" s="414">
        <v>95131</v>
      </c>
      <c r="B7426" s="415" t="s">
        <v>9309</v>
      </c>
      <c r="C7426" s="416" t="s">
        <v>5337</v>
      </c>
      <c r="D7426" s="417">
        <v>51.59</v>
      </c>
      <c r="E7426" s="417">
        <v>0</v>
      </c>
      <c r="F7426" s="417">
        <v>51.59</v>
      </c>
    </row>
    <row r="7427" spans="1:6" ht="30">
      <c r="A7427" s="414">
        <v>95132</v>
      </c>
      <c r="B7427" s="415" t="s">
        <v>9310</v>
      </c>
      <c r="C7427" s="416" t="s">
        <v>5337</v>
      </c>
      <c r="D7427" s="417">
        <v>33.9</v>
      </c>
      <c r="E7427" s="417">
        <v>0</v>
      </c>
      <c r="F7427" s="417">
        <v>33.9</v>
      </c>
    </row>
    <row r="7428" spans="1:6" ht="30">
      <c r="A7428" s="414">
        <v>95133</v>
      </c>
      <c r="B7428" s="415" t="s">
        <v>9311</v>
      </c>
      <c r="C7428" s="416" t="s">
        <v>9217</v>
      </c>
      <c r="D7428" s="417">
        <v>144.13</v>
      </c>
      <c r="E7428" s="417">
        <v>22.67</v>
      </c>
      <c r="F7428" s="417">
        <v>166.8</v>
      </c>
    </row>
    <row r="7429" spans="1:6" ht="30">
      <c r="A7429" s="414">
        <v>96159</v>
      </c>
      <c r="B7429" s="415" t="s">
        <v>9312</v>
      </c>
      <c r="C7429" s="416" t="s">
        <v>9219</v>
      </c>
      <c r="D7429" s="417">
        <v>58.64</v>
      </c>
      <c r="E7429" s="417">
        <v>22.67</v>
      </c>
      <c r="F7429" s="417">
        <v>81.31</v>
      </c>
    </row>
    <row r="7430" spans="1:6" ht="30">
      <c r="A7430" s="414">
        <v>102985</v>
      </c>
      <c r="B7430" s="415" t="s">
        <v>10514</v>
      </c>
      <c r="C7430" s="416" t="s">
        <v>5337</v>
      </c>
      <c r="D7430" s="417">
        <v>3.14</v>
      </c>
      <c r="E7430" s="417">
        <v>0</v>
      </c>
      <c r="F7430" s="417">
        <v>3.14</v>
      </c>
    </row>
    <row r="7431" spans="1:6">
      <c r="A7431" s="409"/>
      <c r="B7431" s="413" t="s">
        <v>11760</v>
      </c>
      <c r="C7431" s="411"/>
      <c r="D7431" s="418"/>
      <c r="E7431" s="418"/>
      <c r="F7431" s="418"/>
    </row>
    <row r="7432" spans="1:6" ht="30">
      <c r="A7432" s="414">
        <v>95217</v>
      </c>
      <c r="B7432" s="415" t="s">
        <v>9313</v>
      </c>
      <c r="C7432" s="416" t="s">
        <v>5337</v>
      </c>
      <c r="D7432" s="417">
        <v>0.4</v>
      </c>
      <c r="E7432" s="417">
        <v>0</v>
      </c>
      <c r="F7432" s="417">
        <v>0.4</v>
      </c>
    </row>
    <row r="7433" spans="1:6">
      <c r="A7433" s="409"/>
      <c r="B7433" s="413" t="s">
        <v>11761</v>
      </c>
      <c r="C7433" s="411"/>
      <c r="D7433" s="418"/>
      <c r="E7433" s="418"/>
      <c r="F7433" s="418"/>
    </row>
    <row r="7434" spans="1:6" ht="30">
      <c r="A7434" s="414">
        <v>99833</v>
      </c>
      <c r="B7434" s="415" t="s">
        <v>9314</v>
      </c>
      <c r="C7434" s="416" t="s">
        <v>9217</v>
      </c>
      <c r="D7434" s="417">
        <v>3.17</v>
      </c>
      <c r="E7434" s="417">
        <v>0</v>
      </c>
      <c r="F7434" s="417">
        <v>3.17</v>
      </c>
    </row>
    <row r="7435" spans="1:6" ht="30">
      <c r="A7435" s="414">
        <v>99834</v>
      </c>
      <c r="B7435" s="415" t="s">
        <v>9315</v>
      </c>
      <c r="C7435" s="416" t="s">
        <v>9219</v>
      </c>
      <c r="D7435" s="417">
        <v>0.18</v>
      </c>
      <c r="E7435" s="417">
        <v>0</v>
      </c>
      <c r="F7435" s="417">
        <v>0.18</v>
      </c>
    </row>
    <row r="7436" spans="1:6" ht="30">
      <c r="A7436" s="414">
        <v>99829</v>
      </c>
      <c r="B7436" s="415" t="s">
        <v>9316</v>
      </c>
      <c r="C7436" s="416" t="s">
        <v>5337</v>
      </c>
      <c r="D7436" s="417">
        <v>0.17</v>
      </c>
      <c r="E7436" s="417">
        <v>0</v>
      </c>
      <c r="F7436" s="417">
        <v>0.17</v>
      </c>
    </row>
    <row r="7437" spans="1:6" ht="30">
      <c r="A7437" s="414">
        <v>99830</v>
      </c>
      <c r="B7437" s="415" t="s">
        <v>9317</v>
      </c>
      <c r="C7437" s="416" t="s">
        <v>5337</v>
      </c>
      <c r="D7437" s="417">
        <v>0.01</v>
      </c>
      <c r="E7437" s="417">
        <v>0</v>
      </c>
      <c r="F7437" s="417">
        <v>0.01</v>
      </c>
    </row>
    <row r="7438" spans="1:6" ht="30">
      <c r="A7438" s="414">
        <v>99831</v>
      </c>
      <c r="B7438" s="415" t="s">
        <v>9318</v>
      </c>
      <c r="C7438" s="416" t="s">
        <v>5337</v>
      </c>
      <c r="D7438" s="417">
        <v>0.12</v>
      </c>
      <c r="E7438" s="417">
        <v>0</v>
      </c>
      <c r="F7438" s="417">
        <v>0.12</v>
      </c>
    </row>
    <row r="7439" spans="1:6" ht="45">
      <c r="A7439" s="414">
        <v>99832</v>
      </c>
      <c r="B7439" s="415" t="s">
        <v>9319</v>
      </c>
      <c r="C7439" s="416" t="s">
        <v>5337</v>
      </c>
      <c r="D7439" s="417">
        <v>2.87</v>
      </c>
      <c r="E7439" s="417">
        <v>0</v>
      </c>
      <c r="F7439" s="417">
        <v>2.87</v>
      </c>
    </row>
    <row r="7440" spans="1:6">
      <c r="A7440" s="409"/>
      <c r="B7440" s="413" t="s">
        <v>9320</v>
      </c>
      <c r="C7440" s="411"/>
      <c r="D7440" s="418"/>
      <c r="E7440" s="418"/>
      <c r="F7440" s="418"/>
    </row>
    <row r="7441" spans="1:6" ht="30">
      <c r="A7441" s="414">
        <v>95276</v>
      </c>
      <c r="B7441" s="415" t="s">
        <v>9321</v>
      </c>
      <c r="C7441" s="416" t="s">
        <v>9217</v>
      </c>
      <c r="D7441" s="417">
        <v>2.57</v>
      </c>
      <c r="E7441" s="417">
        <v>0</v>
      </c>
      <c r="F7441" s="417">
        <v>2.57</v>
      </c>
    </row>
    <row r="7442" spans="1:6" ht="30">
      <c r="A7442" s="414">
        <v>95277</v>
      </c>
      <c r="B7442" s="415" t="s">
        <v>9322</v>
      </c>
      <c r="C7442" s="416" t="s">
        <v>9219</v>
      </c>
      <c r="D7442" s="417">
        <v>0.54</v>
      </c>
      <c r="E7442" s="417">
        <v>0</v>
      </c>
      <c r="F7442" s="417">
        <v>0.54</v>
      </c>
    </row>
    <row r="7443" spans="1:6" ht="30">
      <c r="A7443" s="414">
        <v>95272</v>
      </c>
      <c r="B7443" s="415" t="s">
        <v>9323</v>
      </c>
      <c r="C7443" s="416" t="s">
        <v>5337</v>
      </c>
      <c r="D7443" s="417">
        <v>0.49</v>
      </c>
      <c r="E7443" s="417">
        <v>0</v>
      </c>
      <c r="F7443" s="417">
        <v>0.49</v>
      </c>
    </row>
    <row r="7444" spans="1:6" ht="30">
      <c r="A7444" s="414">
        <v>95273</v>
      </c>
      <c r="B7444" s="415" t="s">
        <v>9324</v>
      </c>
      <c r="C7444" s="416" t="s">
        <v>5337</v>
      </c>
      <c r="D7444" s="417">
        <v>0.05</v>
      </c>
      <c r="E7444" s="417">
        <v>0</v>
      </c>
      <c r="F7444" s="417">
        <v>0.05</v>
      </c>
    </row>
    <row r="7445" spans="1:6" ht="30">
      <c r="A7445" s="414">
        <v>95274</v>
      </c>
      <c r="B7445" s="415" t="s">
        <v>9325</v>
      </c>
      <c r="C7445" s="416" t="s">
        <v>5337</v>
      </c>
      <c r="D7445" s="417">
        <v>0.38</v>
      </c>
      <c r="E7445" s="417">
        <v>0</v>
      </c>
      <c r="F7445" s="417">
        <v>0.38</v>
      </c>
    </row>
    <row r="7446" spans="1:6" ht="30">
      <c r="A7446" s="414">
        <v>95275</v>
      </c>
      <c r="B7446" s="415" t="s">
        <v>9326</v>
      </c>
      <c r="C7446" s="416" t="s">
        <v>5337</v>
      </c>
      <c r="D7446" s="417">
        <v>1.65</v>
      </c>
      <c r="E7446" s="417">
        <v>0</v>
      </c>
      <c r="F7446" s="417">
        <v>1.65</v>
      </c>
    </row>
    <row r="7447" spans="1:6">
      <c r="A7447" s="409"/>
      <c r="B7447" s="413" t="s">
        <v>11762</v>
      </c>
      <c r="C7447" s="411"/>
      <c r="D7447" s="418"/>
      <c r="E7447" s="418"/>
      <c r="F7447" s="418"/>
    </row>
    <row r="7448" spans="1:6" ht="30">
      <c r="A7448" s="414">
        <v>92963</v>
      </c>
      <c r="B7448" s="415" t="s">
        <v>9327</v>
      </c>
      <c r="C7448" s="416" t="s">
        <v>5337</v>
      </c>
      <c r="D7448" s="417">
        <v>1.37</v>
      </c>
      <c r="E7448" s="417">
        <v>0</v>
      </c>
      <c r="F7448" s="417">
        <v>1.37</v>
      </c>
    </row>
    <row r="7449" spans="1:6" ht="30">
      <c r="A7449" s="414">
        <v>92964</v>
      </c>
      <c r="B7449" s="415" t="s">
        <v>9328</v>
      </c>
      <c r="C7449" s="416" t="s">
        <v>5337</v>
      </c>
      <c r="D7449" s="417">
        <v>0.16</v>
      </c>
      <c r="E7449" s="417">
        <v>0</v>
      </c>
      <c r="F7449" s="417">
        <v>0.16</v>
      </c>
    </row>
    <row r="7450" spans="1:6" ht="30">
      <c r="A7450" s="414">
        <v>92965</v>
      </c>
      <c r="B7450" s="415" t="s">
        <v>9329</v>
      </c>
      <c r="C7450" s="416" t="s">
        <v>5337</v>
      </c>
      <c r="D7450" s="417">
        <v>1.72</v>
      </c>
      <c r="E7450" s="417">
        <v>0</v>
      </c>
      <c r="F7450" s="417">
        <v>1.72</v>
      </c>
    </row>
    <row r="7451" spans="1:6" ht="30">
      <c r="A7451" s="414">
        <v>92966</v>
      </c>
      <c r="B7451" s="415" t="s">
        <v>9330</v>
      </c>
      <c r="C7451" s="416" t="s">
        <v>9217</v>
      </c>
      <c r="D7451" s="417">
        <v>9.9399999999999977</v>
      </c>
      <c r="E7451" s="417">
        <v>19.64</v>
      </c>
      <c r="F7451" s="417">
        <v>29.58</v>
      </c>
    </row>
    <row r="7452" spans="1:6" ht="30">
      <c r="A7452" s="414">
        <v>92967</v>
      </c>
      <c r="B7452" s="415" t="s">
        <v>9331</v>
      </c>
      <c r="C7452" s="416" t="s">
        <v>9219</v>
      </c>
      <c r="D7452" s="417">
        <v>8.2199999999999989</v>
      </c>
      <c r="E7452" s="417">
        <v>19.64</v>
      </c>
      <c r="F7452" s="417">
        <v>27.86</v>
      </c>
    </row>
    <row r="7453" spans="1:6">
      <c r="A7453" s="409"/>
      <c r="B7453" s="413" t="s">
        <v>11763</v>
      </c>
      <c r="C7453" s="411"/>
      <c r="D7453" s="418"/>
      <c r="E7453" s="418"/>
      <c r="F7453" s="418"/>
    </row>
    <row r="7454" spans="1:6" ht="30">
      <c r="A7454" s="414">
        <v>102275</v>
      </c>
      <c r="B7454" s="415" t="s">
        <v>9332</v>
      </c>
      <c r="C7454" s="416" t="s">
        <v>9217</v>
      </c>
      <c r="D7454" s="417">
        <v>9.16</v>
      </c>
      <c r="E7454" s="417">
        <v>19.64</v>
      </c>
      <c r="F7454" s="417">
        <v>28.8</v>
      </c>
    </row>
    <row r="7455" spans="1:6" ht="30">
      <c r="A7455" s="414">
        <v>102274</v>
      </c>
      <c r="B7455" s="415" t="s">
        <v>9333</v>
      </c>
      <c r="C7455" s="416" t="s">
        <v>9219</v>
      </c>
      <c r="D7455" s="417">
        <v>7.3299999999999983</v>
      </c>
      <c r="E7455" s="417">
        <v>19.64</v>
      </c>
      <c r="F7455" s="417">
        <v>26.97</v>
      </c>
    </row>
    <row r="7456" spans="1:6" ht="30">
      <c r="A7456" s="414">
        <v>102270</v>
      </c>
      <c r="B7456" s="415" t="s">
        <v>9334</v>
      </c>
      <c r="C7456" s="416" t="s">
        <v>5337</v>
      </c>
      <c r="D7456" s="417">
        <v>0.57999999999999996</v>
      </c>
      <c r="E7456" s="417">
        <v>0</v>
      </c>
      <c r="F7456" s="417">
        <v>0.57999999999999996</v>
      </c>
    </row>
    <row r="7457" spans="1:6" ht="30">
      <c r="A7457" s="414">
        <v>102271</v>
      </c>
      <c r="B7457" s="415" t="s">
        <v>9335</v>
      </c>
      <c r="C7457" s="416" t="s">
        <v>5337</v>
      </c>
      <c r="D7457" s="417">
        <v>0.06</v>
      </c>
      <c r="E7457" s="417">
        <v>0</v>
      </c>
      <c r="F7457" s="417">
        <v>0.06</v>
      </c>
    </row>
    <row r="7458" spans="1:6" ht="30">
      <c r="A7458" s="414">
        <v>102272</v>
      </c>
      <c r="B7458" s="415" t="s">
        <v>9336</v>
      </c>
      <c r="C7458" s="416" t="s">
        <v>5337</v>
      </c>
      <c r="D7458" s="417">
        <v>0.73</v>
      </c>
      <c r="E7458" s="417">
        <v>0</v>
      </c>
      <c r="F7458" s="417">
        <v>0.73</v>
      </c>
    </row>
    <row r="7459" spans="1:6" ht="30">
      <c r="A7459" s="414">
        <v>102273</v>
      </c>
      <c r="B7459" s="415" t="s">
        <v>9337</v>
      </c>
      <c r="C7459" s="416" t="s">
        <v>5337</v>
      </c>
      <c r="D7459" s="417">
        <v>1.1000000000000001</v>
      </c>
      <c r="E7459" s="417">
        <v>0</v>
      </c>
      <c r="F7459" s="417">
        <v>1.1000000000000001</v>
      </c>
    </row>
    <row r="7460" spans="1:6">
      <c r="A7460" s="414">
        <v>95255</v>
      </c>
      <c r="B7460" s="415" t="s">
        <v>9338</v>
      </c>
      <c r="C7460" s="416" t="s">
        <v>5337</v>
      </c>
      <c r="D7460" s="417">
        <v>1.19</v>
      </c>
      <c r="E7460" s="417">
        <v>0</v>
      </c>
      <c r="F7460" s="417">
        <v>1.19</v>
      </c>
    </row>
    <row r="7461" spans="1:6">
      <c r="A7461" s="414">
        <v>95256</v>
      </c>
      <c r="B7461" s="415" t="s">
        <v>9339</v>
      </c>
      <c r="C7461" s="416" t="s">
        <v>5337</v>
      </c>
      <c r="D7461" s="417">
        <v>0.14000000000000001</v>
      </c>
      <c r="E7461" s="417">
        <v>0</v>
      </c>
      <c r="F7461" s="417">
        <v>0.14000000000000001</v>
      </c>
    </row>
    <row r="7462" spans="1:6">
      <c r="A7462" s="414">
        <v>95257</v>
      </c>
      <c r="B7462" s="415" t="s">
        <v>9340</v>
      </c>
      <c r="C7462" s="416" t="s">
        <v>5337</v>
      </c>
      <c r="D7462" s="417">
        <v>1.48</v>
      </c>
      <c r="E7462" s="417">
        <v>0</v>
      </c>
      <c r="F7462" s="417">
        <v>1.48</v>
      </c>
    </row>
    <row r="7463" spans="1:6">
      <c r="A7463" s="414">
        <v>95258</v>
      </c>
      <c r="B7463" s="415" t="s">
        <v>9341</v>
      </c>
      <c r="C7463" s="416" t="s">
        <v>9217</v>
      </c>
      <c r="D7463" s="417">
        <v>9.5</v>
      </c>
      <c r="E7463" s="417">
        <v>19.64</v>
      </c>
      <c r="F7463" s="417">
        <v>29.14</v>
      </c>
    </row>
    <row r="7464" spans="1:6">
      <c r="A7464" s="414">
        <v>95259</v>
      </c>
      <c r="B7464" s="415" t="s">
        <v>9342</v>
      </c>
      <c r="C7464" s="416" t="s">
        <v>9219</v>
      </c>
      <c r="D7464" s="417">
        <v>8.02</v>
      </c>
      <c r="E7464" s="417">
        <v>19.64</v>
      </c>
      <c r="F7464" s="417">
        <v>27.66</v>
      </c>
    </row>
    <row r="7465" spans="1:6">
      <c r="A7465" s="409"/>
      <c r="B7465" s="413" t="s">
        <v>9343</v>
      </c>
      <c r="C7465" s="411"/>
      <c r="D7465" s="418"/>
      <c r="E7465" s="418"/>
      <c r="F7465" s="418"/>
    </row>
    <row r="7466" spans="1:6" ht="30">
      <c r="A7466" s="414">
        <v>95114</v>
      </c>
      <c r="B7466" s="415" t="s">
        <v>9344</v>
      </c>
      <c r="C7466" s="416" t="s">
        <v>5337</v>
      </c>
      <c r="D7466" s="417">
        <v>1.33</v>
      </c>
      <c r="E7466" s="417">
        <v>0</v>
      </c>
      <c r="F7466" s="417">
        <v>1.33</v>
      </c>
    </row>
    <row r="7467" spans="1:6" ht="30">
      <c r="A7467" s="414">
        <v>95115</v>
      </c>
      <c r="B7467" s="415" t="s">
        <v>9345</v>
      </c>
      <c r="C7467" s="416" t="s">
        <v>5337</v>
      </c>
      <c r="D7467" s="417">
        <v>0.15</v>
      </c>
      <c r="E7467" s="417">
        <v>0</v>
      </c>
      <c r="F7467" s="417">
        <v>0.15</v>
      </c>
    </row>
    <row r="7468" spans="1:6" ht="30">
      <c r="A7468" s="414">
        <v>5952</v>
      </c>
      <c r="B7468" s="415" t="s">
        <v>9346</v>
      </c>
      <c r="C7468" s="416" t="s">
        <v>9219</v>
      </c>
      <c r="D7468" s="417">
        <v>8.1699999999999982</v>
      </c>
      <c r="E7468" s="417">
        <v>19.64</v>
      </c>
      <c r="F7468" s="417">
        <v>27.81</v>
      </c>
    </row>
    <row r="7469" spans="1:6" ht="30">
      <c r="A7469" s="414">
        <v>5795</v>
      </c>
      <c r="B7469" s="415" t="s">
        <v>9347</v>
      </c>
      <c r="C7469" s="416" t="s">
        <v>9217</v>
      </c>
      <c r="D7469" s="417">
        <v>9.84</v>
      </c>
      <c r="E7469" s="417">
        <v>19.64</v>
      </c>
      <c r="F7469" s="417">
        <v>29.48</v>
      </c>
    </row>
    <row r="7470" spans="1:6" ht="30">
      <c r="A7470" s="414">
        <v>53863</v>
      </c>
      <c r="B7470" s="415" t="s">
        <v>9348</v>
      </c>
      <c r="C7470" s="416" t="s">
        <v>5337</v>
      </c>
      <c r="D7470" s="417">
        <v>1.67</v>
      </c>
      <c r="E7470" s="417">
        <v>0</v>
      </c>
      <c r="F7470" s="417">
        <v>1.67</v>
      </c>
    </row>
    <row r="7471" spans="1:6">
      <c r="A7471" s="409"/>
      <c r="B7471" s="413" t="s">
        <v>11764</v>
      </c>
      <c r="C7471" s="411"/>
      <c r="D7471" s="418"/>
      <c r="E7471" s="418"/>
      <c r="F7471" s="418"/>
    </row>
    <row r="7472" spans="1:6">
      <c r="A7472" s="414">
        <v>98746</v>
      </c>
      <c r="B7472" s="415" t="s">
        <v>9349</v>
      </c>
      <c r="C7472" s="416" t="s">
        <v>5421</v>
      </c>
      <c r="D7472" s="417">
        <v>37.36999999999999</v>
      </c>
      <c r="E7472" s="417">
        <v>39.200000000000003</v>
      </c>
      <c r="F7472" s="417">
        <v>76.569999999999993</v>
      </c>
    </row>
    <row r="7473" spans="1:6" ht="30">
      <c r="A7473" s="414">
        <v>98749</v>
      </c>
      <c r="B7473" s="415" t="s">
        <v>9350</v>
      </c>
      <c r="C7473" s="416" t="s">
        <v>5421</v>
      </c>
      <c r="D7473" s="417">
        <v>50.019999999999996</v>
      </c>
      <c r="E7473" s="417">
        <v>40.69</v>
      </c>
      <c r="F7473" s="417">
        <v>90.71</v>
      </c>
    </row>
    <row r="7474" spans="1:6">
      <c r="A7474" s="414">
        <v>98750</v>
      </c>
      <c r="B7474" s="415" t="s">
        <v>9351</v>
      </c>
      <c r="C7474" s="416" t="s">
        <v>5421</v>
      </c>
      <c r="D7474" s="417">
        <v>65.78</v>
      </c>
      <c r="E7474" s="417">
        <v>41.95</v>
      </c>
      <c r="F7474" s="417">
        <v>107.73</v>
      </c>
    </row>
    <row r="7475" spans="1:6">
      <c r="A7475" s="414">
        <v>98751</v>
      </c>
      <c r="B7475" s="415" t="s">
        <v>9352</v>
      </c>
      <c r="C7475" s="416" t="s">
        <v>5421</v>
      </c>
      <c r="D7475" s="417">
        <v>107.17999999999998</v>
      </c>
      <c r="E7475" s="417">
        <v>44.96</v>
      </c>
      <c r="F7475" s="417">
        <v>152.13999999999999</v>
      </c>
    </row>
    <row r="7476" spans="1:6">
      <c r="A7476" s="414">
        <v>98752</v>
      </c>
      <c r="B7476" s="415" t="s">
        <v>9353</v>
      </c>
      <c r="C7476" s="416" t="s">
        <v>5421</v>
      </c>
      <c r="D7476" s="417">
        <v>157.77000000000001</v>
      </c>
      <c r="E7476" s="417">
        <v>47.72</v>
      </c>
      <c r="F7476" s="417">
        <v>205.49</v>
      </c>
    </row>
    <row r="7477" spans="1:6">
      <c r="A7477" s="414">
        <v>98753</v>
      </c>
      <c r="B7477" s="415" t="s">
        <v>9354</v>
      </c>
      <c r="C7477" s="416" t="s">
        <v>5421</v>
      </c>
      <c r="D7477" s="417">
        <v>221.27</v>
      </c>
      <c r="E7477" s="417">
        <v>50.48</v>
      </c>
      <c r="F7477" s="417">
        <v>271.75</v>
      </c>
    </row>
    <row r="7478" spans="1:6">
      <c r="A7478" s="409"/>
      <c r="B7478" s="413" t="s">
        <v>11765</v>
      </c>
      <c r="C7478" s="411"/>
      <c r="D7478" s="418"/>
      <c r="E7478" s="418"/>
      <c r="F7478" s="418"/>
    </row>
    <row r="7479" spans="1:6" ht="30">
      <c r="A7479" s="414">
        <v>83761</v>
      </c>
      <c r="B7479" s="415" t="s">
        <v>9355</v>
      </c>
      <c r="C7479" s="416" t="s">
        <v>5337</v>
      </c>
      <c r="D7479" s="417">
        <v>8.77</v>
      </c>
      <c r="E7479" s="417">
        <v>0</v>
      </c>
      <c r="F7479" s="417">
        <v>8.77</v>
      </c>
    </row>
    <row r="7480" spans="1:6" ht="30">
      <c r="A7480" s="414">
        <v>83762</v>
      </c>
      <c r="B7480" s="415" t="s">
        <v>9356</v>
      </c>
      <c r="C7480" s="416" t="s">
        <v>5337</v>
      </c>
      <c r="D7480" s="417">
        <v>7.83</v>
      </c>
      <c r="E7480" s="417">
        <v>0</v>
      </c>
      <c r="F7480" s="417">
        <v>7.83</v>
      </c>
    </row>
    <row r="7481" spans="1:6" ht="30">
      <c r="A7481" s="414">
        <v>83763</v>
      </c>
      <c r="B7481" s="415" t="s">
        <v>9357</v>
      </c>
      <c r="C7481" s="416" t="s">
        <v>5337</v>
      </c>
      <c r="D7481" s="417">
        <v>52.77</v>
      </c>
      <c r="E7481" s="417">
        <v>0</v>
      </c>
      <c r="F7481" s="417">
        <v>52.77</v>
      </c>
    </row>
    <row r="7482" spans="1:6" ht="30">
      <c r="A7482" s="414">
        <v>83764</v>
      </c>
      <c r="B7482" s="415" t="s">
        <v>9358</v>
      </c>
      <c r="C7482" s="416" t="s">
        <v>5337</v>
      </c>
      <c r="D7482" s="417">
        <v>1.57</v>
      </c>
      <c r="E7482" s="417">
        <v>0</v>
      </c>
      <c r="F7482" s="417">
        <v>1.57</v>
      </c>
    </row>
    <row r="7483" spans="1:6" ht="30">
      <c r="A7483" s="414">
        <v>83765</v>
      </c>
      <c r="B7483" s="415" t="s">
        <v>9359</v>
      </c>
      <c r="C7483" s="416" t="s">
        <v>9217</v>
      </c>
      <c r="D7483" s="417">
        <v>79.649999999999991</v>
      </c>
      <c r="E7483" s="417">
        <v>25.12</v>
      </c>
      <c r="F7483" s="417">
        <v>104.77</v>
      </c>
    </row>
    <row r="7484" spans="1:6" ht="30">
      <c r="A7484" s="414">
        <v>83766</v>
      </c>
      <c r="B7484" s="415" t="s">
        <v>9360</v>
      </c>
      <c r="C7484" s="416" t="s">
        <v>9219</v>
      </c>
      <c r="D7484" s="417">
        <v>19.05</v>
      </c>
      <c r="E7484" s="417">
        <v>25.12</v>
      </c>
      <c r="F7484" s="417">
        <v>44.17</v>
      </c>
    </row>
    <row r="7485" spans="1:6">
      <c r="A7485" s="409"/>
      <c r="B7485" s="413" t="s">
        <v>11766</v>
      </c>
      <c r="C7485" s="411"/>
      <c r="D7485" s="418"/>
      <c r="E7485" s="418"/>
      <c r="F7485" s="418"/>
    </row>
    <row r="7486" spans="1:6" ht="30">
      <c r="A7486" s="414">
        <v>98760</v>
      </c>
      <c r="B7486" s="415" t="s">
        <v>9361</v>
      </c>
      <c r="C7486" s="416" t="s">
        <v>5337</v>
      </c>
      <c r="D7486" s="417">
        <v>0.06</v>
      </c>
      <c r="E7486" s="417">
        <v>0</v>
      </c>
      <c r="F7486" s="417">
        <v>0.06</v>
      </c>
    </row>
    <row r="7487" spans="1:6" ht="30">
      <c r="A7487" s="414">
        <v>98761</v>
      </c>
      <c r="B7487" s="415" t="s">
        <v>9362</v>
      </c>
      <c r="C7487" s="416" t="s">
        <v>5337</v>
      </c>
      <c r="D7487" s="417">
        <v>0</v>
      </c>
      <c r="E7487" s="417">
        <v>0</v>
      </c>
      <c r="F7487" s="417">
        <v>0</v>
      </c>
    </row>
    <row r="7488" spans="1:6" ht="30">
      <c r="A7488" s="414">
        <v>98762</v>
      </c>
      <c r="B7488" s="415" t="s">
        <v>9363</v>
      </c>
      <c r="C7488" s="416" t="s">
        <v>5337</v>
      </c>
      <c r="D7488" s="417">
        <v>7.0000000000000007E-2</v>
      </c>
      <c r="E7488" s="417">
        <v>0</v>
      </c>
      <c r="F7488" s="417">
        <v>7.0000000000000007E-2</v>
      </c>
    </row>
    <row r="7489" spans="1:6" ht="45">
      <c r="A7489" s="414">
        <v>98763</v>
      </c>
      <c r="B7489" s="415" t="s">
        <v>9364</v>
      </c>
      <c r="C7489" s="416" t="s">
        <v>5337</v>
      </c>
      <c r="D7489" s="417">
        <v>2.98</v>
      </c>
      <c r="E7489" s="417">
        <v>0</v>
      </c>
      <c r="F7489" s="417">
        <v>2.98</v>
      </c>
    </row>
    <row r="7490" spans="1:6" ht="30">
      <c r="A7490" s="414">
        <v>98764</v>
      </c>
      <c r="B7490" s="415" t="s">
        <v>9365</v>
      </c>
      <c r="C7490" s="416" t="s">
        <v>9217</v>
      </c>
      <c r="D7490" s="417">
        <v>3.11</v>
      </c>
      <c r="E7490" s="417">
        <v>0</v>
      </c>
      <c r="F7490" s="417">
        <v>3.11</v>
      </c>
    </row>
    <row r="7491" spans="1:6" ht="30">
      <c r="A7491" s="414">
        <v>98765</v>
      </c>
      <c r="B7491" s="415" t="s">
        <v>9366</v>
      </c>
      <c r="C7491" s="416" t="s">
        <v>9219</v>
      </c>
      <c r="D7491" s="417">
        <v>0.06</v>
      </c>
      <c r="E7491" s="417">
        <v>0</v>
      </c>
      <c r="F7491" s="417">
        <v>0.06</v>
      </c>
    </row>
    <row r="7492" spans="1:6">
      <c r="A7492" s="409"/>
      <c r="B7492" s="413" t="s">
        <v>11767</v>
      </c>
      <c r="C7492" s="411"/>
      <c r="D7492" s="418"/>
      <c r="E7492" s="418"/>
      <c r="F7492" s="418"/>
    </row>
    <row r="7493" spans="1:6" ht="30">
      <c r="A7493" s="414">
        <v>92716</v>
      </c>
      <c r="B7493" s="415" t="s">
        <v>9367</v>
      </c>
      <c r="C7493" s="416" t="s">
        <v>9217</v>
      </c>
      <c r="D7493" s="417">
        <v>77.62</v>
      </c>
      <c r="E7493" s="417">
        <v>0</v>
      </c>
      <c r="F7493" s="417">
        <v>77.62</v>
      </c>
    </row>
    <row r="7494" spans="1:6" ht="30">
      <c r="A7494" s="414">
        <v>92717</v>
      </c>
      <c r="B7494" s="415" t="s">
        <v>9368</v>
      </c>
      <c r="C7494" s="416" t="s">
        <v>9219</v>
      </c>
      <c r="D7494" s="417">
        <v>0.17</v>
      </c>
      <c r="E7494" s="417">
        <v>0</v>
      </c>
      <c r="F7494" s="417">
        <v>0.17</v>
      </c>
    </row>
    <row r="7495" spans="1:6" ht="30">
      <c r="A7495" s="414">
        <v>92712</v>
      </c>
      <c r="B7495" s="415" t="s">
        <v>9369</v>
      </c>
      <c r="C7495" s="416" t="s">
        <v>5337</v>
      </c>
      <c r="D7495" s="417">
        <v>0.16</v>
      </c>
      <c r="E7495" s="417">
        <v>0</v>
      </c>
      <c r="F7495" s="417">
        <v>0.16</v>
      </c>
    </row>
    <row r="7496" spans="1:6" ht="30">
      <c r="A7496" s="414">
        <v>92713</v>
      </c>
      <c r="B7496" s="415" t="s">
        <v>9370</v>
      </c>
      <c r="C7496" s="416" t="s">
        <v>5337</v>
      </c>
      <c r="D7496" s="417">
        <v>0.01</v>
      </c>
      <c r="E7496" s="417">
        <v>0</v>
      </c>
      <c r="F7496" s="417">
        <v>0.01</v>
      </c>
    </row>
    <row r="7497" spans="1:6" ht="30">
      <c r="A7497" s="414">
        <v>92714</v>
      </c>
      <c r="B7497" s="415" t="s">
        <v>9371</v>
      </c>
      <c r="C7497" s="416" t="s">
        <v>5337</v>
      </c>
      <c r="D7497" s="417">
        <v>0.2</v>
      </c>
      <c r="E7497" s="417">
        <v>0</v>
      </c>
      <c r="F7497" s="417">
        <v>0.2</v>
      </c>
    </row>
    <row r="7498" spans="1:6" ht="30">
      <c r="A7498" s="414">
        <v>92715</v>
      </c>
      <c r="B7498" s="415" t="s">
        <v>9372</v>
      </c>
      <c r="C7498" s="416" t="s">
        <v>5337</v>
      </c>
      <c r="D7498" s="417">
        <v>77.25</v>
      </c>
      <c r="E7498" s="417">
        <v>0</v>
      </c>
      <c r="F7498" s="417">
        <v>77.25</v>
      </c>
    </row>
    <row r="7499" spans="1:6">
      <c r="A7499" s="409"/>
      <c r="B7499" s="413" t="s">
        <v>11768</v>
      </c>
      <c r="C7499" s="411"/>
      <c r="D7499" s="418"/>
      <c r="E7499" s="418"/>
      <c r="F7499" s="418"/>
    </row>
    <row r="7500" spans="1:6" ht="30">
      <c r="A7500" s="414">
        <v>102867</v>
      </c>
      <c r="B7500" s="415" t="s">
        <v>10500</v>
      </c>
      <c r="C7500" s="416" t="s">
        <v>5337</v>
      </c>
      <c r="D7500" s="417">
        <v>0.44</v>
      </c>
      <c r="E7500" s="417">
        <v>0</v>
      </c>
      <c r="F7500" s="417">
        <v>0.44</v>
      </c>
    </row>
    <row r="7501" spans="1:6" ht="45">
      <c r="A7501" s="414">
        <v>103156</v>
      </c>
      <c r="B7501" s="415" t="s">
        <v>10515</v>
      </c>
      <c r="C7501" s="416" t="s">
        <v>5337</v>
      </c>
      <c r="D7501" s="417">
        <v>1.54</v>
      </c>
      <c r="E7501" s="417">
        <v>0</v>
      </c>
      <c r="F7501" s="417">
        <v>1.54</v>
      </c>
    </row>
    <row r="7502" spans="1:6" ht="45">
      <c r="A7502" s="414">
        <v>103162</v>
      </c>
      <c r="B7502" s="415" t="s">
        <v>10516</v>
      </c>
      <c r="C7502" s="416" t="s">
        <v>5337</v>
      </c>
      <c r="D7502" s="417">
        <v>1.93</v>
      </c>
      <c r="E7502" s="417">
        <v>0</v>
      </c>
      <c r="F7502" s="417">
        <v>1.93</v>
      </c>
    </row>
    <row r="7503" spans="1:6" ht="45">
      <c r="A7503" s="414">
        <v>103168</v>
      </c>
      <c r="B7503" s="415" t="s">
        <v>10517</v>
      </c>
      <c r="C7503" s="416" t="s">
        <v>5337</v>
      </c>
      <c r="D7503" s="417">
        <v>0.49</v>
      </c>
      <c r="E7503" s="417">
        <v>0</v>
      </c>
      <c r="F7503" s="417">
        <v>0.49</v>
      </c>
    </row>
    <row r="7504" spans="1:6" ht="45">
      <c r="A7504" s="414">
        <v>103174</v>
      </c>
      <c r="B7504" s="415" t="s">
        <v>10518</v>
      </c>
      <c r="C7504" s="416" t="s">
        <v>5337</v>
      </c>
      <c r="D7504" s="417">
        <v>1.23</v>
      </c>
      <c r="E7504" s="417">
        <v>0</v>
      </c>
      <c r="F7504" s="417">
        <v>1.23</v>
      </c>
    </row>
    <row r="7505" spans="1:6" ht="45">
      <c r="A7505" s="414">
        <v>103180</v>
      </c>
      <c r="B7505" s="415" t="s">
        <v>10519</v>
      </c>
      <c r="C7505" s="416" t="s">
        <v>5337</v>
      </c>
      <c r="D7505" s="417">
        <v>2.84</v>
      </c>
      <c r="E7505" s="417">
        <v>0</v>
      </c>
      <c r="F7505" s="417">
        <v>2.84</v>
      </c>
    </row>
    <row r="7506" spans="1:6">
      <c r="A7506" s="409"/>
      <c r="B7506" s="413" t="s">
        <v>13590</v>
      </c>
      <c r="C7506" s="411"/>
      <c r="D7506" s="418"/>
      <c r="E7506" s="418"/>
      <c r="F7506" s="418"/>
    </row>
    <row r="7507" spans="1:6" ht="30">
      <c r="A7507" s="455">
        <v>104087</v>
      </c>
      <c r="B7507" s="456" t="s">
        <v>11843</v>
      </c>
      <c r="C7507" s="457" t="s">
        <v>5337</v>
      </c>
      <c r="D7507" s="458">
        <v>0.05</v>
      </c>
      <c r="E7507" s="458">
        <v>0</v>
      </c>
      <c r="F7507" s="458">
        <v>0.05</v>
      </c>
    </row>
    <row r="7508" spans="1:6" ht="30">
      <c r="A7508" s="455">
        <v>104088</v>
      </c>
      <c r="B7508" s="456" t="s">
        <v>11844</v>
      </c>
      <c r="C7508" s="457" t="s">
        <v>5337</v>
      </c>
      <c r="D7508" s="458">
        <v>0.06</v>
      </c>
      <c r="E7508" s="458">
        <v>0</v>
      </c>
      <c r="F7508" s="458">
        <v>0.06</v>
      </c>
    </row>
    <row r="7509" spans="1:6" ht="30">
      <c r="A7509" s="455">
        <v>104089</v>
      </c>
      <c r="B7509" s="456" t="s">
        <v>11845</v>
      </c>
      <c r="C7509" s="457" t="s">
        <v>5337</v>
      </c>
      <c r="D7509" s="458">
        <v>7.0000000000000007E-2</v>
      </c>
      <c r="E7509" s="458">
        <v>0</v>
      </c>
      <c r="F7509" s="458">
        <v>7.0000000000000007E-2</v>
      </c>
    </row>
    <row r="7510" spans="1:6" ht="30">
      <c r="A7510" s="455">
        <v>104090</v>
      </c>
      <c r="B7510" s="456" t="s">
        <v>11846</v>
      </c>
      <c r="C7510" s="457" t="s">
        <v>5337</v>
      </c>
      <c r="D7510" s="458">
        <v>0.44</v>
      </c>
      <c r="E7510" s="458">
        <v>0</v>
      </c>
      <c r="F7510" s="458">
        <v>0.44</v>
      </c>
    </row>
    <row r="7511" spans="1:6" ht="30">
      <c r="A7511" s="455">
        <v>104093</v>
      </c>
      <c r="B7511" s="456" t="s">
        <v>11847</v>
      </c>
      <c r="C7511" s="457" t="s">
        <v>5337</v>
      </c>
      <c r="D7511" s="458">
        <v>0.08</v>
      </c>
      <c r="E7511" s="458">
        <v>0</v>
      </c>
      <c r="F7511" s="458">
        <v>0.08</v>
      </c>
    </row>
    <row r="7512" spans="1:6" ht="30">
      <c r="A7512" s="455">
        <v>104094</v>
      </c>
      <c r="B7512" s="456" t="s">
        <v>11848</v>
      </c>
      <c r="C7512" s="457" t="s">
        <v>5337</v>
      </c>
      <c r="D7512" s="458">
        <v>0.09</v>
      </c>
      <c r="E7512" s="458">
        <v>0</v>
      </c>
      <c r="F7512" s="458">
        <v>0.09</v>
      </c>
    </row>
    <row r="7513" spans="1:6" ht="30">
      <c r="A7513" s="455">
        <v>104095</v>
      </c>
      <c r="B7513" s="456" t="s">
        <v>11849</v>
      </c>
      <c r="C7513" s="457" t="s">
        <v>5337</v>
      </c>
      <c r="D7513" s="458">
        <v>0.1</v>
      </c>
      <c r="E7513" s="458">
        <v>0</v>
      </c>
      <c r="F7513" s="458">
        <v>0.1</v>
      </c>
    </row>
    <row r="7514" spans="1:6" ht="30">
      <c r="A7514" s="455">
        <v>104096</v>
      </c>
      <c r="B7514" s="456" t="s">
        <v>11850</v>
      </c>
      <c r="C7514" s="457" t="s">
        <v>5337</v>
      </c>
      <c r="D7514" s="458">
        <v>0.61</v>
      </c>
      <c r="E7514" s="458">
        <v>0</v>
      </c>
      <c r="F7514" s="458">
        <v>0.61</v>
      </c>
    </row>
    <row r="7515" spans="1:6" ht="30">
      <c r="A7515" s="455">
        <v>104091</v>
      </c>
      <c r="B7515" s="456" t="s">
        <v>11829</v>
      </c>
      <c r="C7515" s="457" t="s">
        <v>9217</v>
      </c>
      <c r="D7515" s="458">
        <v>0.62</v>
      </c>
      <c r="E7515" s="458">
        <v>0</v>
      </c>
      <c r="F7515" s="458">
        <v>0.62</v>
      </c>
    </row>
    <row r="7516" spans="1:6" ht="30">
      <c r="A7516" s="455">
        <v>104092</v>
      </c>
      <c r="B7516" s="456" t="s">
        <v>11832</v>
      </c>
      <c r="C7516" s="457" t="s">
        <v>9219</v>
      </c>
      <c r="D7516" s="458">
        <v>0.11</v>
      </c>
      <c r="E7516" s="458">
        <v>0</v>
      </c>
      <c r="F7516" s="458">
        <v>0.11</v>
      </c>
    </row>
    <row r="7517" spans="1:6" ht="30">
      <c r="A7517" s="455">
        <v>104097</v>
      </c>
      <c r="B7517" s="456" t="s">
        <v>11830</v>
      </c>
      <c r="C7517" s="457" t="s">
        <v>9217</v>
      </c>
      <c r="D7517" s="458">
        <v>0.88</v>
      </c>
      <c r="E7517" s="458">
        <v>0</v>
      </c>
      <c r="F7517" s="458">
        <v>0.88</v>
      </c>
    </row>
    <row r="7518" spans="1:6" ht="30">
      <c r="A7518" s="455">
        <v>104098</v>
      </c>
      <c r="B7518" s="456" t="s">
        <v>11833</v>
      </c>
      <c r="C7518" s="457" t="s">
        <v>9219</v>
      </c>
      <c r="D7518" s="458">
        <v>0.17</v>
      </c>
      <c r="E7518" s="458">
        <v>0</v>
      </c>
      <c r="F7518" s="458">
        <v>0.17</v>
      </c>
    </row>
    <row r="7519" spans="1:6">
      <c r="A7519" s="409"/>
      <c r="B7519" s="413" t="s">
        <v>9373</v>
      </c>
      <c r="C7519" s="411"/>
      <c r="D7519" s="418"/>
      <c r="E7519" s="418"/>
      <c r="F7519" s="418"/>
    </row>
    <row r="7520" spans="1:6" ht="30">
      <c r="A7520" s="414">
        <v>92960</v>
      </c>
      <c r="B7520" s="415" t="s">
        <v>9374</v>
      </c>
      <c r="C7520" s="416" t="s">
        <v>9217</v>
      </c>
      <c r="D7520" s="417">
        <v>19.36</v>
      </c>
      <c r="E7520" s="417">
        <v>0</v>
      </c>
      <c r="F7520" s="417">
        <v>19.36</v>
      </c>
    </row>
    <row r="7521" spans="1:6" ht="30">
      <c r="A7521" s="414">
        <v>92961</v>
      </c>
      <c r="B7521" s="415" t="s">
        <v>9375</v>
      </c>
      <c r="C7521" s="416" t="s">
        <v>9219</v>
      </c>
      <c r="D7521" s="417">
        <v>4.8600000000000003</v>
      </c>
      <c r="E7521" s="417">
        <v>0</v>
      </c>
      <c r="F7521" s="417">
        <v>4.8600000000000003</v>
      </c>
    </row>
    <row r="7522" spans="1:6" ht="30">
      <c r="A7522" s="414">
        <v>92956</v>
      </c>
      <c r="B7522" s="415" t="s">
        <v>9376</v>
      </c>
      <c r="C7522" s="416" t="s">
        <v>5337</v>
      </c>
      <c r="D7522" s="417">
        <v>4.3499999999999996</v>
      </c>
      <c r="E7522" s="417">
        <v>0</v>
      </c>
      <c r="F7522" s="417">
        <v>4.3499999999999996</v>
      </c>
    </row>
    <row r="7523" spans="1:6" ht="30">
      <c r="A7523" s="414">
        <v>92957</v>
      </c>
      <c r="B7523" s="415" t="s">
        <v>9377</v>
      </c>
      <c r="C7523" s="416" t="s">
        <v>5337</v>
      </c>
      <c r="D7523" s="417">
        <v>0.51</v>
      </c>
      <c r="E7523" s="417">
        <v>0</v>
      </c>
      <c r="F7523" s="417">
        <v>0.51</v>
      </c>
    </row>
    <row r="7524" spans="1:6" ht="30">
      <c r="A7524" s="414">
        <v>92958</v>
      </c>
      <c r="B7524" s="415" t="s">
        <v>9378</v>
      </c>
      <c r="C7524" s="416" t="s">
        <v>5337</v>
      </c>
      <c r="D7524" s="417">
        <v>4.76</v>
      </c>
      <c r="E7524" s="417">
        <v>0</v>
      </c>
      <c r="F7524" s="417">
        <v>4.76</v>
      </c>
    </row>
    <row r="7525" spans="1:6" ht="30">
      <c r="A7525" s="414">
        <v>92959</v>
      </c>
      <c r="B7525" s="415" t="s">
        <v>9379</v>
      </c>
      <c r="C7525" s="416" t="s">
        <v>5337</v>
      </c>
      <c r="D7525" s="417">
        <v>9.74</v>
      </c>
      <c r="E7525" s="417">
        <v>0</v>
      </c>
      <c r="F7525" s="417">
        <v>9.74</v>
      </c>
    </row>
    <row r="7526" spans="1:6">
      <c r="A7526" s="430"/>
      <c r="B7526" s="413" t="s">
        <v>9380</v>
      </c>
      <c r="C7526" s="411"/>
      <c r="D7526" s="418"/>
      <c r="E7526" s="418"/>
      <c r="F7526" s="418"/>
    </row>
    <row r="7527" spans="1:6" ht="45">
      <c r="A7527" s="414">
        <v>93404</v>
      </c>
      <c r="B7527" s="415" t="s">
        <v>9381</v>
      </c>
      <c r="C7527" s="416" t="s">
        <v>5337</v>
      </c>
      <c r="D7527" s="417">
        <v>7.24</v>
      </c>
      <c r="E7527" s="417">
        <v>0</v>
      </c>
      <c r="F7527" s="417">
        <v>7.24</v>
      </c>
    </row>
    <row r="7528" spans="1:6" ht="45">
      <c r="A7528" s="414">
        <v>93405</v>
      </c>
      <c r="B7528" s="415" t="s">
        <v>9382</v>
      </c>
      <c r="C7528" s="416" t="s">
        <v>5337</v>
      </c>
      <c r="D7528" s="417">
        <v>0.94</v>
      </c>
      <c r="E7528" s="417">
        <v>0</v>
      </c>
      <c r="F7528" s="417">
        <v>0.94</v>
      </c>
    </row>
    <row r="7529" spans="1:6" ht="45">
      <c r="A7529" s="414">
        <v>93406</v>
      </c>
      <c r="B7529" s="415" t="s">
        <v>9383</v>
      </c>
      <c r="C7529" s="416" t="s">
        <v>5337</v>
      </c>
      <c r="D7529" s="417">
        <v>8.68</v>
      </c>
      <c r="E7529" s="417">
        <v>0</v>
      </c>
      <c r="F7529" s="417">
        <v>8.68</v>
      </c>
    </row>
    <row r="7530" spans="1:6" ht="45">
      <c r="A7530" s="414">
        <v>93407</v>
      </c>
      <c r="B7530" s="415" t="s">
        <v>9384</v>
      </c>
      <c r="C7530" s="416" t="s">
        <v>5337</v>
      </c>
      <c r="D7530" s="417">
        <v>49.56</v>
      </c>
      <c r="E7530" s="417">
        <v>0</v>
      </c>
      <c r="F7530" s="417">
        <v>49.56</v>
      </c>
    </row>
    <row r="7531" spans="1:6" ht="45">
      <c r="A7531" s="414">
        <v>93408</v>
      </c>
      <c r="B7531" s="415" t="s">
        <v>9385</v>
      </c>
      <c r="C7531" s="416" t="s">
        <v>9217</v>
      </c>
      <c r="D7531" s="417">
        <v>73.11</v>
      </c>
      <c r="E7531" s="417">
        <v>22.3</v>
      </c>
      <c r="F7531" s="417">
        <v>95.41</v>
      </c>
    </row>
    <row r="7532" spans="1:6" ht="45">
      <c r="A7532" s="414">
        <v>93409</v>
      </c>
      <c r="B7532" s="415" t="s">
        <v>9386</v>
      </c>
      <c r="C7532" s="416" t="s">
        <v>9219</v>
      </c>
      <c r="D7532" s="417">
        <v>14.870000000000001</v>
      </c>
      <c r="E7532" s="417">
        <v>22.3</v>
      </c>
      <c r="F7532" s="417">
        <v>37.17</v>
      </c>
    </row>
    <row r="7533" spans="1:6">
      <c r="A7533" s="409"/>
      <c r="B7533" s="413" t="s">
        <v>9387</v>
      </c>
      <c r="C7533" s="411"/>
      <c r="D7533" s="418"/>
      <c r="E7533" s="418"/>
      <c r="F7533" s="418"/>
    </row>
    <row r="7534" spans="1:6" ht="30">
      <c r="A7534" s="414">
        <v>102111</v>
      </c>
      <c r="B7534" s="415" t="s">
        <v>9388</v>
      </c>
      <c r="C7534" s="416" t="s">
        <v>5390</v>
      </c>
      <c r="D7534" s="417">
        <v>903.8</v>
      </c>
      <c r="E7534" s="417">
        <v>116.68</v>
      </c>
      <c r="F7534" s="417">
        <v>1020.48</v>
      </c>
    </row>
    <row r="7535" spans="1:6" ht="30">
      <c r="A7535" s="414">
        <v>102112</v>
      </c>
      <c r="B7535" s="415" t="s">
        <v>9389</v>
      </c>
      <c r="C7535" s="416" t="s">
        <v>5390</v>
      </c>
      <c r="D7535" s="417">
        <v>47.250000000000014</v>
      </c>
      <c r="E7535" s="417">
        <v>116.77</v>
      </c>
      <c r="F7535" s="417">
        <v>164.02</v>
      </c>
    </row>
    <row r="7536" spans="1:6" ht="30">
      <c r="A7536" s="414">
        <v>102113</v>
      </c>
      <c r="B7536" s="415" t="s">
        <v>9390</v>
      </c>
      <c r="C7536" s="416" t="s">
        <v>5390</v>
      </c>
      <c r="D7536" s="417">
        <v>1492.0800000000002</v>
      </c>
      <c r="E7536" s="417">
        <v>119.81</v>
      </c>
      <c r="F7536" s="417">
        <v>1611.89</v>
      </c>
    </row>
    <row r="7537" spans="1:6" ht="30">
      <c r="A7537" s="414">
        <v>102114</v>
      </c>
      <c r="B7537" s="415" t="s">
        <v>9391</v>
      </c>
      <c r="C7537" s="416" t="s">
        <v>5390</v>
      </c>
      <c r="D7537" s="417">
        <v>48.28</v>
      </c>
      <c r="E7537" s="417">
        <v>119.91</v>
      </c>
      <c r="F7537" s="417">
        <v>168.19</v>
      </c>
    </row>
    <row r="7538" spans="1:6" ht="30">
      <c r="A7538" s="414">
        <v>102115</v>
      </c>
      <c r="B7538" s="415" t="s">
        <v>9392</v>
      </c>
      <c r="C7538" s="416" t="s">
        <v>5390</v>
      </c>
      <c r="D7538" s="417">
        <v>2633.5299999999997</v>
      </c>
      <c r="E7538" s="417">
        <v>170.8</v>
      </c>
      <c r="F7538" s="417">
        <v>2804.33</v>
      </c>
    </row>
    <row r="7539" spans="1:6" ht="30">
      <c r="A7539" s="414">
        <v>102116</v>
      </c>
      <c r="B7539" s="415" t="s">
        <v>9393</v>
      </c>
      <c r="C7539" s="416" t="s">
        <v>5390</v>
      </c>
      <c r="D7539" s="417">
        <v>1597.2800000000002</v>
      </c>
      <c r="E7539" s="417">
        <v>123.6</v>
      </c>
      <c r="F7539" s="417">
        <v>1720.88</v>
      </c>
    </row>
    <row r="7540" spans="1:6" ht="30">
      <c r="A7540" s="414">
        <v>102117</v>
      </c>
      <c r="B7540" s="415" t="s">
        <v>9394</v>
      </c>
      <c r="C7540" s="416" t="s">
        <v>5390</v>
      </c>
      <c r="D7540" s="417">
        <v>49.550000000000011</v>
      </c>
      <c r="E7540" s="417">
        <v>123.69</v>
      </c>
      <c r="F7540" s="417">
        <v>173.24</v>
      </c>
    </row>
    <row r="7541" spans="1:6" ht="30">
      <c r="A7541" s="414">
        <v>102118</v>
      </c>
      <c r="B7541" s="415" t="s">
        <v>9395</v>
      </c>
      <c r="C7541" s="416" t="s">
        <v>5390</v>
      </c>
      <c r="D7541" s="417">
        <v>2210.17</v>
      </c>
      <c r="E7541" s="417">
        <v>126.87</v>
      </c>
      <c r="F7541" s="417">
        <v>2337.04</v>
      </c>
    </row>
    <row r="7542" spans="1:6" ht="30">
      <c r="A7542" s="414">
        <v>102119</v>
      </c>
      <c r="B7542" s="415" t="s">
        <v>9396</v>
      </c>
      <c r="C7542" s="416" t="s">
        <v>5390</v>
      </c>
      <c r="D7542" s="417">
        <v>50.61</v>
      </c>
      <c r="E7542" s="417">
        <v>126.98</v>
      </c>
      <c r="F7542" s="417">
        <v>177.59</v>
      </c>
    </row>
    <row r="7543" spans="1:6" ht="30">
      <c r="A7543" s="414">
        <v>102121</v>
      </c>
      <c r="B7543" s="415" t="s">
        <v>9397</v>
      </c>
      <c r="C7543" s="416" t="s">
        <v>5390</v>
      </c>
      <c r="D7543" s="417">
        <v>61.949999999999989</v>
      </c>
      <c r="E7543" s="417">
        <v>161.15</v>
      </c>
      <c r="F7543" s="417">
        <v>223.1</v>
      </c>
    </row>
    <row r="7544" spans="1:6" ht="30">
      <c r="A7544" s="414">
        <v>102122</v>
      </c>
      <c r="B7544" s="415" t="s">
        <v>9398</v>
      </c>
      <c r="C7544" s="416" t="s">
        <v>5390</v>
      </c>
      <c r="D7544" s="417">
        <v>7681.33</v>
      </c>
      <c r="E7544" s="417">
        <v>170.8</v>
      </c>
      <c r="F7544" s="417">
        <v>7852.13</v>
      </c>
    </row>
    <row r="7545" spans="1:6" ht="30">
      <c r="A7545" s="414">
        <v>102123</v>
      </c>
      <c r="B7545" s="415" t="s">
        <v>9399</v>
      </c>
      <c r="C7545" s="416" t="s">
        <v>5390</v>
      </c>
      <c r="D7545" s="417">
        <v>65.170000000000016</v>
      </c>
      <c r="E7545" s="417">
        <v>170.89</v>
      </c>
      <c r="F7545" s="417">
        <v>236.06</v>
      </c>
    </row>
    <row r="7546" spans="1:6" ht="30">
      <c r="A7546" s="414">
        <v>102138</v>
      </c>
      <c r="B7546" s="415" t="s">
        <v>9409</v>
      </c>
      <c r="C7546" s="416" t="s">
        <v>5390</v>
      </c>
      <c r="D7546" s="417">
        <v>70.410000000000025</v>
      </c>
      <c r="E7546" s="417">
        <v>186.76</v>
      </c>
      <c r="F7546" s="417">
        <v>257.17</v>
      </c>
    </row>
    <row r="7547" spans="1:6" ht="45">
      <c r="A7547" s="414">
        <v>94480</v>
      </c>
      <c r="B7547" s="415" t="s">
        <v>9443</v>
      </c>
      <c r="C7547" s="416" t="s">
        <v>5390</v>
      </c>
      <c r="D7547" s="417">
        <v>2138.4799999999996</v>
      </c>
      <c r="E7547" s="417">
        <v>768.74</v>
      </c>
      <c r="F7547" s="417">
        <v>2907.22</v>
      </c>
    </row>
    <row r="7548" spans="1:6" ht="45">
      <c r="A7548" s="414">
        <v>94481</v>
      </c>
      <c r="B7548" s="415" t="s">
        <v>9444</v>
      </c>
      <c r="C7548" s="416" t="s">
        <v>5390</v>
      </c>
      <c r="D7548" s="417">
        <v>1393.5299999999997</v>
      </c>
      <c r="E7548" s="417">
        <v>683.61</v>
      </c>
      <c r="F7548" s="417">
        <v>2077.14</v>
      </c>
    </row>
    <row r="7549" spans="1:6" ht="45">
      <c r="A7549" s="414">
        <v>94482</v>
      </c>
      <c r="B7549" s="415" t="s">
        <v>9445</v>
      </c>
      <c r="C7549" s="416" t="s">
        <v>5390</v>
      </c>
      <c r="D7549" s="417">
        <v>1035.8799999999999</v>
      </c>
      <c r="E7549" s="417">
        <v>622.44000000000005</v>
      </c>
      <c r="F7549" s="417">
        <v>1658.32</v>
      </c>
    </row>
    <row r="7550" spans="1:6" ht="45">
      <c r="A7550" s="414">
        <v>94483</v>
      </c>
      <c r="B7550" s="415" t="s">
        <v>9446</v>
      </c>
      <c r="C7550" s="416" t="s">
        <v>5390</v>
      </c>
      <c r="D7550" s="417">
        <v>833.54000000000008</v>
      </c>
      <c r="E7550" s="417">
        <v>572.1</v>
      </c>
      <c r="F7550" s="417">
        <v>1405.64</v>
      </c>
    </row>
    <row r="7551" spans="1:6" ht="45">
      <c r="A7551" s="414">
        <v>5692</v>
      </c>
      <c r="B7551" s="415" t="s">
        <v>9400</v>
      </c>
      <c r="C7551" s="416" t="s">
        <v>5337</v>
      </c>
      <c r="D7551" s="417">
        <v>0.25</v>
      </c>
      <c r="E7551" s="417">
        <v>0</v>
      </c>
      <c r="F7551" s="417">
        <v>0.25</v>
      </c>
    </row>
    <row r="7552" spans="1:6" ht="45">
      <c r="A7552" s="414">
        <v>89022</v>
      </c>
      <c r="B7552" s="415" t="s">
        <v>9401</v>
      </c>
      <c r="C7552" s="416" t="s">
        <v>9219</v>
      </c>
      <c r="D7552" s="417">
        <v>0.45</v>
      </c>
      <c r="E7552" s="417">
        <v>0</v>
      </c>
      <c r="F7552" s="417">
        <v>0.45</v>
      </c>
    </row>
    <row r="7553" spans="1:6" ht="45">
      <c r="A7553" s="414">
        <v>90650</v>
      </c>
      <c r="B7553" s="415" t="s">
        <v>9402</v>
      </c>
      <c r="C7553" s="416" t="s">
        <v>9217</v>
      </c>
      <c r="D7553" s="417">
        <v>8.06</v>
      </c>
      <c r="E7553" s="417">
        <v>0</v>
      </c>
      <c r="F7553" s="417">
        <v>8.06</v>
      </c>
    </row>
    <row r="7554" spans="1:6" ht="45">
      <c r="A7554" s="414">
        <v>90651</v>
      </c>
      <c r="B7554" s="415" t="s">
        <v>9403</v>
      </c>
      <c r="C7554" s="416" t="s">
        <v>9219</v>
      </c>
      <c r="D7554" s="417">
        <v>0.9</v>
      </c>
      <c r="E7554" s="417">
        <v>0</v>
      </c>
      <c r="F7554" s="417">
        <v>0.9</v>
      </c>
    </row>
    <row r="7555" spans="1:6" ht="45">
      <c r="A7555" s="414">
        <v>5800</v>
      </c>
      <c r="B7555" s="415" t="s">
        <v>9404</v>
      </c>
      <c r="C7555" s="416" t="s">
        <v>5337</v>
      </c>
      <c r="D7555" s="417">
        <v>0.45</v>
      </c>
      <c r="E7555" s="417">
        <v>0</v>
      </c>
      <c r="F7555" s="417">
        <v>0.45</v>
      </c>
    </row>
    <row r="7556" spans="1:6" ht="45">
      <c r="A7556" s="414">
        <v>53866</v>
      </c>
      <c r="B7556" s="415" t="s">
        <v>9405</v>
      </c>
      <c r="C7556" s="416" t="s">
        <v>5337</v>
      </c>
      <c r="D7556" s="417">
        <v>1.24</v>
      </c>
      <c r="E7556" s="417">
        <v>0</v>
      </c>
      <c r="F7556" s="417">
        <v>1.24</v>
      </c>
    </row>
    <row r="7557" spans="1:6" ht="45">
      <c r="A7557" s="414">
        <v>89019</v>
      </c>
      <c r="B7557" s="415" t="s">
        <v>9406</v>
      </c>
      <c r="C7557" s="416" t="s">
        <v>5337</v>
      </c>
      <c r="D7557" s="417">
        <v>0.41</v>
      </c>
      <c r="E7557" s="417">
        <v>0</v>
      </c>
      <c r="F7557" s="417">
        <v>0.41</v>
      </c>
    </row>
    <row r="7558" spans="1:6" ht="45">
      <c r="A7558" s="414">
        <v>89020</v>
      </c>
      <c r="B7558" s="415" t="s">
        <v>9407</v>
      </c>
      <c r="C7558" s="416" t="s">
        <v>5337</v>
      </c>
      <c r="D7558" s="417">
        <v>0.04</v>
      </c>
      <c r="E7558" s="417">
        <v>0</v>
      </c>
      <c r="F7558" s="417">
        <v>0.04</v>
      </c>
    </row>
    <row r="7559" spans="1:6" ht="45">
      <c r="A7559" s="414">
        <v>89021</v>
      </c>
      <c r="B7559" s="415" t="s">
        <v>9408</v>
      </c>
      <c r="C7559" s="416" t="s">
        <v>9217</v>
      </c>
      <c r="D7559" s="417">
        <v>2.14</v>
      </c>
      <c r="E7559" s="417">
        <v>0</v>
      </c>
      <c r="F7559" s="417">
        <v>2.14</v>
      </c>
    </row>
    <row r="7560" spans="1:6" ht="45">
      <c r="A7560" s="414">
        <v>7042</v>
      </c>
      <c r="B7560" s="415" t="s">
        <v>9410</v>
      </c>
      <c r="C7560" s="416" t="s">
        <v>9217</v>
      </c>
      <c r="D7560" s="417">
        <v>21.73</v>
      </c>
      <c r="E7560" s="417">
        <v>0</v>
      </c>
      <c r="F7560" s="417">
        <v>21.73</v>
      </c>
    </row>
    <row r="7561" spans="1:6" ht="45">
      <c r="A7561" s="414">
        <v>7043</v>
      </c>
      <c r="B7561" s="415" t="s">
        <v>9411</v>
      </c>
      <c r="C7561" s="416" t="s">
        <v>9219</v>
      </c>
      <c r="D7561" s="417">
        <v>0.31</v>
      </c>
      <c r="E7561" s="417">
        <v>0</v>
      </c>
      <c r="F7561" s="417">
        <v>0.31</v>
      </c>
    </row>
    <row r="7562" spans="1:6" ht="45">
      <c r="A7562" s="414">
        <v>7044</v>
      </c>
      <c r="B7562" s="415" t="s">
        <v>9412</v>
      </c>
      <c r="C7562" s="416" t="s">
        <v>5337</v>
      </c>
      <c r="D7562" s="417">
        <v>0.28000000000000003</v>
      </c>
      <c r="E7562" s="417">
        <v>0</v>
      </c>
      <c r="F7562" s="417">
        <v>0.28000000000000003</v>
      </c>
    </row>
    <row r="7563" spans="1:6" ht="45">
      <c r="A7563" s="414">
        <v>7045</v>
      </c>
      <c r="B7563" s="415" t="s">
        <v>9413</v>
      </c>
      <c r="C7563" s="416" t="s">
        <v>5337</v>
      </c>
      <c r="D7563" s="417">
        <v>0.03</v>
      </c>
      <c r="E7563" s="417">
        <v>0</v>
      </c>
      <c r="F7563" s="417">
        <v>0.03</v>
      </c>
    </row>
    <row r="7564" spans="1:6" ht="45">
      <c r="A7564" s="414">
        <v>7046</v>
      </c>
      <c r="B7564" s="415" t="s">
        <v>9414</v>
      </c>
      <c r="C7564" s="416" t="s">
        <v>5337</v>
      </c>
      <c r="D7564" s="417">
        <v>0.31</v>
      </c>
      <c r="E7564" s="417">
        <v>0</v>
      </c>
      <c r="F7564" s="417">
        <v>0.31</v>
      </c>
    </row>
    <row r="7565" spans="1:6" ht="45">
      <c r="A7565" s="414">
        <v>7047</v>
      </c>
      <c r="B7565" s="415" t="s">
        <v>9415</v>
      </c>
      <c r="C7565" s="416" t="s">
        <v>5337</v>
      </c>
      <c r="D7565" s="417">
        <v>21.11</v>
      </c>
      <c r="E7565" s="417">
        <v>0</v>
      </c>
      <c r="F7565" s="417">
        <v>21.11</v>
      </c>
    </row>
    <row r="7566" spans="1:6" ht="45">
      <c r="A7566" s="414">
        <v>5693</v>
      </c>
      <c r="B7566" s="415" t="s">
        <v>9416</v>
      </c>
      <c r="C7566" s="416" t="s">
        <v>5337</v>
      </c>
      <c r="D7566" s="417">
        <v>17.88</v>
      </c>
      <c r="E7566" s="417">
        <v>0</v>
      </c>
      <c r="F7566" s="417">
        <v>17.88</v>
      </c>
    </row>
    <row r="7567" spans="1:6" ht="45">
      <c r="A7567" s="414">
        <v>5806</v>
      </c>
      <c r="B7567" s="415" t="s">
        <v>9417</v>
      </c>
      <c r="C7567" s="416" t="s">
        <v>9219</v>
      </c>
      <c r="D7567" s="417">
        <v>0.25</v>
      </c>
      <c r="E7567" s="417">
        <v>0</v>
      </c>
      <c r="F7567" s="417">
        <v>0.25</v>
      </c>
    </row>
    <row r="7568" spans="1:6" ht="45">
      <c r="A7568" s="414">
        <v>73536</v>
      </c>
      <c r="B7568" s="415" t="s">
        <v>9418</v>
      </c>
      <c r="C7568" s="416" t="s">
        <v>9217</v>
      </c>
      <c r="D7568" s="417">
        <v>18.38</v>
      </c>
      <c r="E7568" s="417">
        <v>0</v>
      </c>
      <c r="F7568" s="417">
        <v>18.38</v>
      </c>
    </row>
    <row r="7569" spans="1:6" ht="45">
      <c r="A7569" s="414">
        <v>88853</v>
      </c>
      <c r="B7569" s="415" t="s">
        <v>9419</v>
      </c>
      <c r="C7569" s="416" t="s">
        <v>5337</v>
      </c>
      <c r="D7569" s="417">
        <v>0.23</v>
      </c>
      <c r="E7569" s="417">
        <v>0</v>
      </c>
      <c r="F7569" s="417">
        <v>0.23</v>
      </c>
    </row>
    <row r="7570" spans="1:6" ht="45">
      <c r="A7570" s="414">
        <v>88854</v>
      </c>
      <c r="B7570" s="415" t="s">
        <v>9420</v>
      </c>
      <c r="C7570" s="416" t="s">
        <v>5337</v>
      </c>
      <c r="D7570" s="417">
        <v>0.02</v>
      </c>
      <c r="E7570" s="417">
        <v>0</v>
      </c>
      <c r="F7570" s="417">
        <v>0.02</v>
      </c>
    </row>
    <row r="7571" spans="1:6" ht="30">
      <c r="A7571" s="414">
        <v>90639</v>
      </c>
      <c r="B7571" s="415" t="s">
        <v>9421</v>
      </c>
      <c r="C7571" s="416" t="s">
        <v>5337</v>
      </c>
      <c r="D7571" s="417">
        <v>5.73</v>
      </c>
      <c r="E7571" s="417">
        <v>0</v>
      </c>
      <c r="F7571" s="417">
        <v>5.73</v>
      </c>
    </row>
    <row r="7572" spans="1:6" ht="30">
      <c r="A7572" s="414">
        <v>90640</v>
      </c>
      <c r="B7572" s="415" t="s">
        <v>9422</v>
      </c>
      <c r="C7572" s="416" t="s">
        <v>5337</v>
      </c>
      <c r="D7572" s="417">
        <v>0.68</v>
      </c>
      <c r="E7572" s="417">
        <v>0</v>
      </c>
      <c r="F7572" s="417">
        <v>0.68</v>
      </c>
    </row>
    <row r="7573" spans="1:6" ht="30">
      <c r="A7573" s="414">
        <v>90641</v>
      </c>
      <c r="B7573" s="415" t="s">
        <v>9423</v>
      </c>
      <c r="C7573" s="416" t="s">
        <v>5337</v>
      </c>
      <c r="D7573" s="417">
        <v>6.27</v>
      </c>
      <c r="E7573" s="417">
        <v>0</v>
      </c>
      <c r="F7573" s="417">
        <v>6.27</v>
      </c>
    </row>
    <row r="7574" spans="1:6" ht="30">
      <c r="A7574" s="414">
        <v>90642</v>
      </c>
      <c r="B7574" s="415" t="s">
        <v>9424</v>
      </c>
      <c r="C7574" s="416" t="s">
        <v>5337</v>
      </c>
      <c r="D7574" s="417">
        <v>13.2</v>
      </c>
      <c r="E7574" s="417">
        <v>0</v>
      </c>
      <c r="F7574" s="417">
        <v>13.2</v>
      </c>
    </row>
    <row r="7575" spans="1:6" ht="30">
      <c r="A7575" s="414">
        <v>90643</v>
      </c>
      <c r="B7575" s="415" t="s">
        <v>9425</v>
      </c>
      <c r="C7575" s="416" t="s">
        <v>9217</v>
      </c>
      <c r="D7575" s="417">
        <v>25.88</v>
      </c>
      <c r="E7575" s="417">
        <v>0</v>
      </c>
      <c r="F7575" s="417">
        <v>25.88</v>
      </c>
    </row>
    <row r="7576" spans="1:6" ht="30">
      <c r="A7576" s="414">
        <v>90644</v>
      </c>
      <c r="B7576" s="415" t="s">
        <v>9426</v>
      </c>
      <c r="C7576" s="416" t="s">
        <v>9219</v>
      </c>
      <c r="D7576" s="417">
        <v>6.41</v>
      </c>
      <c r="E7576" s="417">
        <v>0</v>
      </c>
      <c r="F7576" s="417">
        <v>6.41</v>
      </c>
    </row>
    <row r="7577" spans="1:6" ht="45">
      <c r="A7577" s="414">
        <v>90646</v>
      </c>
      <c r="B7577" s="415" t="s">
        <v>9427</v>
      </c>
      <c r="C7577" s="416" t="s">
        <v>5337</v>
      </c>
      <c r="D7577" s="417">
        <v>0.81</v>
      </c>
      <c r="E7577" s="417">
        <v>0</v>
      </c>
      <c r="F7577" s="417">
        <v>0.81</v>
      </c>
    </row>
    <row r="7578" spans="1:6" ht="45">
      <c r="A7578" s="414">
        <v>90647</v>
      </c>
      <c r="B7578" s="415" t="s">
        <v>9428</v>
      </c>
      <c r="C7578" s="416" t="s">
        <v>5337</v>
      </c>
      <c r="D7578" s="417">
        <v>0.09</v>
      </c>
      <c r="E7578" s="417">
        <v>0</v>
      </c>
      <c r="F7578" s="417">
        <v>0.09</v>
      </c>
    </row>
    <row r="7579" spans="1:6" ht="45">
      <c r="A7579" s="414">
        <v>90648</v>
      </c>
      <c r="B7579" s="415" t="s">
        <v>9429</v>
      </c>
      <c r="C7579" s="416" t="s">
        <v>5337</v>
      </c>
      <c r="D7579" s="417">
        <v>0.89</v>
      </c>
      <c r="E7579" s="417">
        <v>0</v>
      </c>
      <c r="F7579" s="417">
        <v>0.89</v>
      </c>
    </row>
    <row r="7580" spans="1:6" ht="45">
      <c r="A7580" s="414">
        <v>90649</v>
      </c>
      <c r="B7580" s="415" t="s">
        <v>9430</v>
      </c>
      <c r="C7580" s="416" t="s">
        <v>5337</v>
      </c>
      <c r="D7580" s="417">
        <v>6.27</v>
      </c>
      <c r="E7580" s="417">
        <v>0</v>
      </c>
      <c r="F7580" s="417">
        <v>6.27</v>
      </c>
    </row>
    <row r="7581" spans="1:6" ht="30">
      <c r="A7581" s="414">
        <v>90652</v>
      </c>
      <c r="B7581" s="415" t="s">
        <v>9431</v>
      </c>
      <c r="C7581" s="416" t="s">
        <v>5337</v>
      </c>
      <c r="D7581" s="417">
        <v>3.73</v>
      </c>
      <c r="E7581" s="417">
        <v>0</v>
      </c>
      <c r="F7581" s="417">
        <v>3.73</v>
      </c>
    </row>
    <row r="7582" spans="1:6" ht="30">
      <c r="A7582" s="414">
        <v>90653</v>
      </c>
      <c r="B7582" s="415" t="s">
        <v>9432</v>
      </c>
      <c r="C7582" s="416" t="s">
        <v>5337</v>
      </c>
      <c r="D7582" s="417">
        <v>0.44</v>
      </c>
      <c r="E7582" s="417">
        <v>0</v>
      </c>
      <c r="F7582" s="417">
        <v>0.44</v>
      </c>
    </row>
    <row r="7583" spans="1:6" ht="30">
      <c r="A7583" s="414">
        <v>90654</v>
      </c>
      <c r="B7583" s="415" t="s">
        <v>9433</v>
      </c>
      <c r="C7583" s="416" t="s">
        <v>5337</v>
      </c>
      <c r="D7583" s="417">
        <v>4.08</v>
      </c>
      <c r="E7583" s="417">
        <v>0</v>
      </c>
      <c r="F7583" s="417">
        <v>4.08</v>
      </c>
    </row>
    <row r="7584" spans="1:6" ht="30">
      <c r="A7584" s="414">
        <v>90655</v>
      </c>
      <c r="B7584" s="415" t="s">
        <v>9434</v>
      </c>
      <c r="C7584" s="416" t="s">
        <v>5337</v>
      </c>
      <c r="D7584" s="417">
        <v>4.13</v>
      </c>
      <c r="E7584" s="417">
        <v>0</v>
      </c>
      <c r="F7584" s="417">
        <v>4.13</v>
      </c>
    </row>
    <row r="7585" spans="1:6" ht="30">
      <c r="A7585" s="414">
        <v>90658</v>
      </c>
      <c r="B7585" s="415" t="s">
        <v>9435</v>
      </c>
      <c r="C7585" s="416" t="s">
        <v>5337</v>
      </c>
      <c r="D7585" s="417">
        <v>3.99</v>
      </c>
      <c r="E7585" s="417">
        <v>0</v>
      </c>
      <c r="F7585" s="417">
        <v>3.99</v>
      </c>
    </row>
    <row r="7586" spans="1:6" ht="30">
      <c r="A7586" s="414">
        <v>90659</v>
      </c>
      <c r="B7586" s="415" t="s">
        <v>9436</v>
      </c>
      <c r="C7586" s="416" t="s">
        <v>5337</v>
      </c>
      <c r="D7586" s="417">
        <v>0.47</v>
      </c>
      <c r="E7586" s="417">
        <v>0</v>
      </c>
      <c r="F7586" s="417">
        <v>0.47</v>
      </c>
    </row>
    <row r="7587" spans="1:6" ht="30">
      <c r="A7587" s="414">
        <v>90660</v>
      </c>
      <c r="B7587" s="415" t="s">
        <v>9437</v>
      </c>
      <c r="C7587" s="416" t="s">
        <v>5337</v>
      </c>
      <c r="D7587" s="417">
        <v>4.37</v>
      </c>
      <c r="E7587" s="417">
        <v>0</v>
      </c>
      <c r="F7587" s="417">
        <v>4.37</v>
      </c>
    </row>
    <row r="7588" spans="1:6" ht="30">
      <c r="A7588" s="414">
        <v>90661</v>
      </c>
      <c r="B7588" s="415" t="s">
        <v>9438</v>
      </c>
      <c r="C7588" s="416" t="s">
        <v>5337</v>
      </c>
      <c r="D7588" s="417">
        <v>4.13</v>
      </c>
      <c r="E7588" s="417">
        <v>0</v>
      </c>
      <c r="F7588" s="417">
        <v>4.13</v>
      </c>
    </row>
    <row r="7589" spans="1:6" ht="30">
      <c r="A7589" s="414">
        <v>90656</v>
      </c>
      <c r="B7589" s="415" t="s">
        <v>9439</v>
      </c>
      <c r="C7589" s="416" t="s">
        <v>9217</v>
      </c>
      <c r="D7589" s="417">
        <v>12.38</v>
      </c>
      <c r="E7589" s="417">
        <v>0</v>
      </c>
      <c r="F7589" s="417">
        <v>12.38</v>
      </c>
    </row>
    <row r="7590" spans="1:6" ht="30">
      <c r="A7590" s="414">
        <v>90657</v>
      </c>
      <c r="B7590" s="415" t="s">
        <v>9440</v>
      </c>
      <c r="C7590" s="416" t="s">
        <v>9219</v>
      </c>
      <c r="D7590" s="417">
        <v>4.17</v>
      </c>
      <c r="E7590" s="417">
        <v>0</v>
      </c>
      <c r="F7590" s="417">
        <v>4.17</v>
      </c>
    </row>
    <row r="7591" spans="1:6" ht="30">
      <c r="A7591" s="414">
        <v>90662</v>
      </c>
      <c r="B7591" s="415" t="s">
        <v>9441</v>
      </c>
      <c r="C7591" s="416" t="s">
        <v>9217</v>
      </c>
      <c r="D7591" s="417">
        <v>12.96</v>
      </c>
      <c r="E7591" s="417">
        <v>0</v>
      </c>
      <c r="F7591" s="417">
        <v>12.96</v>
      </c>
    </row>
    <row r="7592" spans="1:6" ht="30">
      <c r="A7592" s="414">
        <v>90663</v>
      </c>
      <c r="B7592" s="415" t="s">
        <v>9442</v>
      </c>
      <c r="C7592" s="416" t="s">
        <v>9219</v>
      </c>
      <c r="D7592" s="417">
        <v>4.46</v>
      </c>
      <c r="E7592" s="417">
        <v>0</v>
      </c>
      <c r="F7592" s="417">
        <v>4.46</v>
      </c>
    </row>
    <row r="7593" spans="1:6">
      <c r="A7593" s="409"/>
      <c r="B7593" s="413" t="s">
        <v>9447</v>
      </c>
      <c r="C7593" s="411"/>
      <c r="D7593" s="418"/>
      <c r="E7593" s="418"/>
      <c r="F7593" s="418"/>
    </row>
    <row r="7594" spans="1:6" ht="30">
      <c r="A7594" s="414">
        <v>5797</v>
      </c>
      <c r="B7594" s="415" t="s">
        <v>9448</v>
      </c>
      <c r="C7594" s="416" t="s">
        <v>5337</v>
      </c>
      <c r="D7594" s="417">
        <v>6.15</v>
      </c>
      <c r="E7594" s="417">
        <v>0</v>
      </c>
      <c r="F7594" s="417">
        <v>6.15</v>
      </c>
    </row>
    <row r="7595" spans="1:6" ht="30">
      <c r="A7595" s="414">
        <v>5953</v>
      </c>
      <c r="B7595" s="415" t="s">
        <v>9449</v>
      </c>
      <c r="C7595" s="416" t="s">
        <v>9217</v>
      </c>
      <c r="D7595" s="417">
        <v>61.3</v>
      </c>
      <c r="E7595" s="417">
        <v>0</v>
      </c>
      <c r="F7595" s="417">
        <v>61.3</v>
      </c>
    </row>
    <row r="7596" spans="1:6" ht="30">
      <c r="A7596" s="414">
        <v>5954</v>
      </c>
      <c r="B7596" s="415" t="s">
        <v>9450</v>
      </c>
      <c r="C7596" s="416" t="s">
        <v>9219</v>
      </c>
      <c r="D7596" s="417">
        <v>5.59</v>
      </c>
      <c r="E7596" s="417">
        <v>0</v>
      </c>
      <c r="F7596" s="417">
        <v>5.59</v>
      </c>
    </row>
    <row r="7597" spans="1:6" ht="30">
      <c r="A7597" s="414">
        <v>53865</v>
      </c>
      <c r="B7597" s="415" t="s">
        <v>9451</v>
      </c>
      <c r="C7597" s="416" t="s">
        <v>5337</v>
      </c>
      <c r="D7597" s="417">
        <v>49.56</v>
      </c>
      <c r="E7597" s="417">
        <v>0</v>
      </c>
      <c r="F7597" s="417">
        <v>49.56</v>
      </c>
    </row>
    <row r="7598" spans="1:6" ht="30">
      <c r="A7598" s="414">
        <v>90957</v>
      </c>
      <c r="B7598" s="415" t="s">
        <v>9452</v>
      </c>
      <c r="C7598" s="416" t="s">
        <v>5337</v>
      </c>
      <c r="D7598" s="417">
        <v>4.91</v>
      </c>
      <c r="E7598" s="417">
        <v>0</v>
      </c>
      <c r="F7598" s="417">
        <v>4.91</v>
      </c>
    </row>
    <row r="7599" spans="1:6" ht="30">
      <c r="A7599" s="414">
        <v>90958</v>
      </c>
      <c r="B7599" s="415" t="s">
        <v>9453</v>
      </c>
      <c r="C7599" s="416" t="s">
        <v>5337</v>
      </c>
      <c r="D7599" s="417">
        <v>0.68</v>
      </c>
      <c r="E7599" s="417">
        <v>0</v>
      </c>
      <c r="F7599" s="417">
        <v>0.68</v>
      </c>
    </row>
    <row r="7600" spans="1:6" ht="30">
      <c r="A7600" s="414">
        <v>90960</v>
      </c>
      <c r="B7600" s="415" t="s">
        <v>9454</v>
      </c>
      <c r="C7600" s="416" t="s">
        <v>5337</v>
      </c>
      <c r="D7600" s="417">
        <v>6.56</v>
      </c>
      <c r="E7600" s="417">
        <v>0</v>
      </c>
      <c r="F7600" s="417">
        <v>6.56</v>
      </c>
    </row>
    <row r="7601" spans="1:6" ht="30">
      <c r="A7601" s="414">
        <v>90961</v>
      </c>
      <c r="B7601" s="415" t="s">
        <v>9455</v>
      </c>
      <c r="C7601" s="416" t="s">
        <v>5337</v>
      </c>
      <c r="D7601" s="417">
        <v>0.91</v>
      </c>
      <c r="E7601" s="417">
        <v>0</v>
      </c>
      <c r="F7601" s="417">
        <v>0.91</v>
      </c>
    </row>
    <row r="7602" spans="1:6" ht="30">
      <c r="A7602" s="414">
        <v>90962</v>
      </c>
      <c r="B7602" s="415" t="s">
        <v>9456</v>
      </c>
      <c r="C7602" s="416" t="s">
        <v>5337</v>
      </c>
      <c r="D7602" s="417">
        <v>8.2100000000000009</v>
      </c>
      <c r="E7602" s="417">
        <v>0</v>
      </c>
      <c r="F7602" s="417">
        <v>8.2100000000000009</v>
      </c>
    </row>
    <row r="7603" spans="1:6" ht="30">
      <c r="A7603" s="414">
        <v>90963</v>
      </c>
      <c r="B7603" s="415" t="s">
        <v>9457</v>
      </c>
      <c r="C7603" s="416" t="s">
        <v>5337</v>
      </c>
      <c r="D7603" s="417">
        <v>15.72</v>
      </c>
      <c r="E7603" s="417">
        <v>0</v>
      </c>
      <c r="F7603" s="417">
        <v>15.72</v>
      </c>
    </row>
    <row r="7604" spans="1:6" ht="30">
      <c r="A7604" s="414">
        <v>90964</v>
      </c>
      <c r="B7604" s="415" t="s">
        <v>9458</v>
      </c>
      <c r="C7604" s="416" t="s">
        <v>9217</v>
      </c>
      <c r="D7604" s="417">
        <v>31.4</v>
      </c>
      <c r="E7604" s="417">
        <v>0</v>
      </c>
      <c r="F7604" s="417">
        <v>31.4</v>
      </c>
    </row>
    <row r="7605" spans="1:6" ht="30">
      <c r="A7605" s="414">
        <v>90965</v>
      </c>
      <c r="B7605" s="415" t="s">
        <v>9459</v>
      </c>
      <c r="C7605" s="416" t="s">
        <v>9219</v>
      </c>
      <c r="D7605" s="417">
        <v>7.47</v>
      </c>
      <c r="E7605" s="417">
        <v>0</v>
      </c>
      <c r="F7605" s="417">
        <v>7.47</v>
      </c>
    </row>
    <row r="7606" spans="1:6" ht="30">
      <c r="A7606" s="414">
        <v>90968</v>
      </c>
      <c r="B7606" s="415" t="s">
        <v>9460</v>
      </c>
      <c r="C7606" s="416" t="s">
        <v>5337</v>
      </c>
      <c r="D7606" s="417">
        <v>6.58</v>
      </c>
      <c r="E7606" s="417">
        <v>0</v>
      </c>
      <c r="F7606" s="417">
        <v>6.58</v>
      </c>
    </row>
    <row r="7607" spans="1:6" ht="30">
      <c r="A7607" s="414">
        <v>90969</v>
      </c>
      <c r="B7607" s="415" t="s">
        <v>9461</v>
      </c>
      <c r="C7607" s="416" t="s">
        <v>5337</v>
      </c>
      <c r="D7607" s="417">
        <v>0.91</v>
      </c>
      <c r="E7607" s="417">
        <v>0</v>
      </c>
      <c r="F7607" s="417">
        <v>0.91</v>
      </c>
    </row>
    <row r="7608" spans="1:6" ht="30">
      <c r="A7608" s="414">
        <v>90970</v>
      </c>
      <c r="B7608" s="415" t="s">
        <v>9462</v>
      </c>
      <c r="C7608" s="416" t="s">
        <v>5337</v>
      </c>
      <c r="D7608" s="417">
        <v>8.23</v>
      </c>
      <c r="E7608" s="417">
        <v>0</v>
      </c>
      <c r="F7608" s="417">
        <v>8.23</v>
      </c>
    </row>
    <row r="7609" spans="1:6" ht="30">
      <c r="A7609" s="414">
        <v>90971</v>
      </c>
      <c r="B7609" s="415" t="s">
        <v>9463</v>
      </c>
      <c r="C7609" s="416" t="s">
        <v>5337</v>
      </c>
      <c r="D7609" s="417">
        <v>63.71</v>
      </c>
      <c r="E7609" s="417">
        <v>0</v>
      </c>
      <c r="F7609" s="417">
        <v>63.71</v>
      </c>
    </row>
    <row r="7610" spans="1:6" ht="30">
      <c r="A7610" s="414">
        <v>90972</v>
      </c>
      <c r="B7610" s="415" t="s">
        <v>9464</v>
      </c>
      <c r="C7610" s="416" t="s">
        <v>9217</v>
      </c>
      <c r="D7610" s="417">
        <v>79.430000000000007</v>
      </c>
      <c r="E7610" s="417">
        <v>0</v>
      </c>
      <c r="F7610" s="417">
        <v>79.430000000000007</v>
      </c>
    </row>
    <row r="7611" spans="1:6" ht="30">
      <c r="A7611" s="414">
        <v>90973</v>
      </c>
      <c r="B7611" s="415" t="s">
        <v>9465</v>
      </c>
      <c r="C7611" s="416" t="s">
        <v>9219</v>
      </c>
      <c r="D7611" s="417">
        <v>7.49</v>
      </c>
      <c r="E7611" s="417">
        <v>0</v>
      </c>
      <c r="F7611" s="417">
        <v>7.49</v>
      </c>
    </row>
    <row r="7612" spans="1:6" ht="30">
      <c r="A7612" s="414">
        <v>90975</v>
      </c>
      <c r="B7612" s="415" t="s">
        <v>9466</v>
      </c>
      <c r="C7612" s="416" t="s">
        <v>5337</v>
      </c>
      <c r="D7612" s="417">
        <v>16.71</v>
      </c>
      <c r="E7612" s="417">
        <v>0</v>
      </c>
      <c r="F7612" s="417">
        <v>16.71</v>
      </c>
    </row>
    <row r="7613" spans="1:6" ht="30">
      <c r="A7613" s="414">
        <v>90976</v>
      </c>
      <c r="B7613" s="415" t="s">
        <v>9467</v>
      </c>
      <c r="C7613" s="416" t="s">
        <v>5337</v>
      </c>
      <c r="D7613" s="417">
        <v>2.3199999999999998</v>
      </c>
      <c r="E7613" s="417">
        <v>0</v>
      </c>
      <c r="F7613" s="417">
        <v>2.3199999999999998</v>
      </c>
    </row>
    <row r="7614" spans="1:6" ht="30">
      <c r="A7614" s="414">
        <v>90977</v>
      </c>
      <c r="B7614" s="415" t="s">
        <v>9468</v>
      </c>
      <c r="C7614" s="416" t="s">
        <v>5337</v>
      </c>
      <c r="D7614" s="417">
        <v>20.91</v>
      </c>
      <c r="E7614" s="417">
        <v>0</v>
      </c>
      <c r="F7614" s="417">
        <v>20.91</v>
      </c>
    </row>
    <row r="7615" spans="1:6" ht="30">
      <c r="A7615" s="414">
        <v>90978</v>
      </c>
      <c r="B7615" s="415" t="s">
        <v>9469</v>
      </c>
      <c r="C7615" s="416" t="s">
        <v>5337</v>
      </c>
      <c r="D7615" s="417">
        <v>165.3</v>
      </c>
      <c r="E7615" s="417">
        <v>0</v>
      </c>
      <c r="F7615" s="417">
        <v>165.3</v>
      </c>
    </row>
    <row r="7616" spans="1:6" ht="30">
      <c r="A7616" s="414">
        <v>90979</v>
      </c>
      <c r="B7616" s="415" t="s">
        <v>9470</v>
      </c>
      <c r="C7616" s="416" t="s">
        <v>9217</v>
      </c>
      <c r="D7616" s="417">
        <v>205.24</v>
      </c>
      <c r="E7616" s="417">
        <v>0</v>
      </c>
      <c r="F7616" s="417">
        <v>205.24</v>
      </c>
    </row>
    <row r="7617" spans="1:6" ht="30">
      <c r="A7617" s="414">
        <v>90982</v>
      </c>
      <c r="B7617" s="415" t="s">
        <v>9471</v>
      </c>
      <c r="C7617" s="416" t="s">
        <v>9219</v>
      </c>
      <c r="D7617" s="417">
        <v>19.03</v>
      </c>
      <c r="E7617" s="417">
        <v>0</v>
      </c>
      <c r="F7617" s="417">
        <v>19.03</v>
      </c>
    </row>
    <row r="7618" spans="1:6" ht="30">
      <c r="A7618" s="414">
        <v>90992</v>
      </c>
      <c r="B7618" s="415" t="s">
        <v>9472</v>
      </c>
      <c r="C7618" s="416" t="s">
        <v>5337</v>
      </c>
      <c r="D7618" s="417">
        <v>7.8</v>
      </c>
      <c r="E7618" s="417">
        <v>0</v>
      </c>
      <c r="F7618" s="417">
        <v>7.8</v>
      </c>
    </row>
    <row r="7619" spans="1:6" ht="30">
      <c r="A7619" s="414">
        <v>90993</v>
      </c>
      <c r="B7619" s="415" t="s">
        <v>9473</v>
      </c>
      <c r="C7619" s="416" t="s">
        <v>5337</v>
      </c>
      <c r="D7619" s="417">
        <v>1.08</v>
      </c>
      <c r="E7619" s="417">
        <v>0</v>
      </c>
      <c r="F7619" s="417">
        <v>1.08</v>
      </c>
    </row>
    <row r="7620" spans="1:6" ht="30">
      <c r="A7620" s="414">
        <v>90994</v>
      </c>
      <c r="B7620" s="415" t="s">
        <v>9474</v>
      </c>
      <c r="C7620" s="416" t="s">
        <v>5337</v>
      </c>
      <c r="D7620" s="417">
        <v>9.76</v>
      </c>
      <c r="E7620" s="417">
        <v>0</v>
      </c>
      <c r="F7620" s="417">
        <v>9.76</v>
      </c>
    </row>
    <row r="7621" spans="1:6" ht="30">
      <c r="A7621" s="414">
        <v>90995</v>
      </c>
      <c r="B7621" s="415" t="s">
        <v>9475</v>
      </c>
      <c r="C7621" s="416" t="s">
        <v>5337</v>
      </c>
      <c r="D7621" s="417">
        <v>86.55</v>
      </c>
      <c r="E7621" s="417">
        <v>0</v>
      </c>
      <c r="F7621" s="417">
        <v>86.55</v>
      </c>
    </row>
    <row r="7622" spans="1:6" ht="30">
      <c r="A7622" s="414">
        <v>90999</v>
      </c>
      <c r="B7622" s="415" t="s">
        <v>9476</v>
      </c>
      <c r="C7622" s="416" t="s">
        <v>9217</v>
      </c>
      <c r="D7622" s="417">
        <v>105.19</v>
      </c>
      <c r="E7622" s="417">
        <v>0</v>
      </c>
      <c r="F7622" s="417">
        <v>105.19</v>
      </c>
    </row>
    <row r="7623" spans="1:6" ht="30">
      <c r="A7623" s="414">
        <v>91001</v>
      </c>
      <c r="B7623" s="415" t="s">
        <v>9477</v>
      </c>
      <c r="C7623" s="416" t="s">
        <v>9219</v>
      </c>
      <c r="D7623" s="417">
        <v>8.8800000000000008</v>
      </c>
      <c r="E7623" s="417">
        <v>0</v>
      </c>
      <c r="F7623" s="417">
        <v>8.8800000000000008</v>
      </c>
    </row>
    <row r="7624" spans="1:6" ht="30">
      <c r="A7624" s="414">
        <v>102969</v>
      </c>
      <c r="B7624" s="415" t="s">
        <v>10513</v>
      </c>
      <c r="C7624" s="416" t="s">
        <v>5337</v>
      </c>
      <c r="D7624" s="417">
        <v>0.82</v>
      </c>
      <c r="E7624" s="417">
        <v>0</v>
      </c>
      <c r="F7624" s="417">
        <v>0.82</v>
      </c>
    </row>
    <row r="7625" spans="1:6">
      <c r="A7625" s="409"/>
      <c r="B7625" s="413" t="s">
        <v>9478</v>
      </c>
      <c r="C7625" s="411"/>
      <c r="D7625" s="418"/>
      <c r="E7625" s="418"/>
      <c r="F7625" s="418"/>
    </row>
    <row r="7626" spans="1:6" ht="30">
      <c r="A7626" s="414">
        <v>73303</v>
      </c>
      <c r="B7626" s="415" t="s">
        <v>9479</v>
      </c>
      <c r="C7626" s="416" t="s">
        <v>5337</v>
      </c>
      <c r="D7626" s="417">
        <v>6.58</v>
      </c>
      <c r="E7626" s="417">
        <v>0</v>
      </c>
      <c r="F7626" s="417">
        <v>6.58</v>
      </c>
    </row>
    <row r="7627" spans="1:6" ht="30">
      <c r="A7627" s="414">
        <v>73307</v>
      </c>
      <c r="B7627" s="415" t="s">
        <v>9480</v>
      </c>
      <c r="C7627" s="416" t="s">
        <v>5337</v>
      </c>
      <c r="D7627" s="417">
        <v>5.87</v>
      </c>
      <c r="E7627" s="417">
        <v>0</v>
      </c>
      <c r="F7627" s="417">
        <v>5.87</v>
      </c>
    </row>
    <row r="7628" spans="1:6" ht="30">
      <c r="A7628" s="414">
        <v>73311</v>
      </c>
      <c r="B7628" s="415" t="s">
        <v>9481</v>
      </c>
      <c r="C7628" s="416" t="s">
        <v>5337</v>
      </c>
      <c r="D7628" s="417">
        <v>187.25</v>
      </c>
      <c r="E7628" s="417">
        <v>0</v>
      </c>
      <c r="F7628" s="417">
        <v>187.25</v>
      </c>
    </row>
    <row r="7629" spans="1:6" ht="30">
      <c r="A7629" s="414">
        <v>93416</v>
      </c>
      <c r="B7629" s="415" t="s">
        <v>9482</v>
      </c>
      <c r="C7629" s="416" t="s">
        <v>9219</v>
      </c>
      <c r="D7629" s="417">
        <v>0.36</v>
      </c>
      <c r="E7629" s="417">
        <v>0</v>
      </c>
      <c r="F7629" s="417">
        <v>0.36</v>
      </c>
    </row>
    <row r="7630" spans="1:6" ht="30">
      <c r="A7630" s="414">
        <v>93411</v>
      </c>
      <c r="B7630" s="415" t="s">
        <v>9483</v>
      </c>
      <c r="C7630" s="416" t="s">
        <v>5337</v>
      </c>
      <c r="D7630" s="417">
        <v>0.31</v>
      </c>
      <c r="E7630" s="417">
        <v>0</v>
      </c>
      <c r="F7630" s="417">
        <v>0.31</v>
      </c>
    </row>
    <row r="7631" spans="1:6" ht="30">
      <c r="A7631" s="414">
        <v>93412</v>
      </c>
      <c r="B7631" s="415" t="s">
        <v>9484</v>
      </c>
      <c r="C7631" s="416" t="s">
        <v>5337</v>
      </c>
      <c r="D7631" s="417">
        <v>0.05</v>
      </c>
      <c r="E7631" s="417">
        <v>0</v>
      </c>
      <c r="F7631" s="417">
        <v>0.05</v>
      </c>
    </row>
    <row r="7632" spans="1:6" ht="30">
      <c r="A7632" s="414">
        <v>93413</v>
      </c>
      <c r="B7632" s="415" t="s">
        <v>9485</v>
      </c>
      <c r="C7632" s="416" t="s">
        <v>5337</v>
      </c>
      <c r="D7632" s="417">
        <v>0.28000000000000003</v>
      </c>
      <c r="E7632" s="417">
        <v>0</v>
      </c>
      <c r="F7632" s="417">
        <v>0.28000000000000003</v>
      </c>
    </row>
    <row r="7633" spans="1:6" ht="30">
      <c r="A7633" s="414">
        <v>93414</v>
      </c>
      <c r="B7633" s="415" t="s">
        <v>9486</v>
      </c>
      <c r="C7633" s="416" t="s">
        <v>5337</v>
      </c>
      <c r="D7633" s="417">
        <v>12.94</v>
      </c>
      <c r="E7633" s="417">
        <v>0</v>
      </c>
      <c r="F7633" s="417">
        <v>12.94</v>
      </c>
    </row>
    <row r="7634" spans="1:6" ht="30">
      <c r="A7634" s="414">
        <v>73395</v>
      </c>
      <c r="B7634" s="415" t="s">
        <v>9487</v>
      </c>
      <c r="C7634" s="416" t="s">
        <v>9219</v>
      </c>
      <c r="D7634" s="417">
        <v>7.76</v>
      </c>
      <c r="E7634" s="417">
        <v>0</v>
      </c>
      <c r="F7634" s="417">
        <v>7.76</v>
      </c>
    </row>
    <row r="7635" spans="1:6" ht="30">
      <c r="A7635" s="414">
        <v>73417</v>
      </c>
      <c r="B7635" s="415" t="s">
        <v>9488</v>
      </c>
      <c r="C7635" s="416" t="s">
        <v>9217</v>
      </c>
      <c r="D7635" s="417">
        <v>199.7</v>
      </c>
      <c r="E7635" s="417">
        <v>0</v>
      </c>
      <c r="F7635" s="417">
        <v>199.7</v>
      </c>
    </row>
    <row r="7636" spans="1:6" ht="30">
      <c r="A7636" s="414">
        <v>93415</v>
      </c>
      <c r="B7636" s="415" t="s">
        <v>9489</v>
      </c>
      <c r="C7636" s="416" t="s">
        <v>9217</v>
      </c>
      <c r="D7636" s="417">
        <v>13.58</v>
      </c>
      <c r="E7636" s="417">
        <v>0</v>
      </c>
      <c r="F7636" s="417">
        <v>13.58</v>
      </c>
    </row>
    <row r="7637" spans="1:6">
      <c r="A7637" s="414">
        <v>93421</v>
      </c>
      <c r="B7637" s="415" t="s">
        <v>9490</v>
      </c>
      <c r="C7637" s="416" t="s">
        <v>9217</v>
      </c>
      <c r="D7637" s="417">
        <v>79.08</v>
      </c>
      <c r="E7637" s="417">
        <v>0</v>
      </c>
      <c r="F7637" s="417">
        <v>79.08</v>
      </c>
    </row>
    <row r="7638" spans="1:6" ht="30">
      <c r="A7638" s="414">
        <v>93427</v>
      </c>
      <c r="B7638" s="415" t="s">
        <v>9491</v>
      </c>
      <c r="C7638" s="416" t="s">
        <v>9217</v>
      </c>
      <c r="D7638" s="417">
        <v>180.64</v>
      </c>
      <c r="E7638" s="417">
        <v>0</v>
      </c>
      <c r="F7638" s="417">
        <v>180.64</v>
      </c>
    </row>
    <row r="7639" spans="1:6">
      <c r="A7639" s="414">
        <v>93422</v>
      </c>
      <c r="B7639" s="415" t="s">
        <v>9492</v>
      </c>
      <c r="C7639" s="416" t="s">
        <v>9219</v>
      </c>
      <c r="D7639" s="417">
        <v>4.88</v>
      </c>
      <c r="E7639" s="417">
        <v>0</v>
      </c>
      <c r="F7639" s="417">
        <v>4.88</v>
      </c>
    </row>
    <row r="7640" spans="1:6" ht="30">
      <c r="A7640" s="414">
        <v>93428</v>
      </c>
      <c r="B7640" s="415" t="s">
        <v>9493</v>
      </c>
      <c r="C7640" s="416" t="s">
        <v>9219</v>
      </c>
      <c r="D7640" s="417">
        <v>6.91</v>
      </c>
      <c r="E7640" s="417">
        <v>0</v>
      </c>
      <c r="F7640" s="417">
        <v>6.91</v>
      </c>
    </row>
    <row r="7641" spans="1:6">
      <c r="A7641" s="414">
        <v>93235</v>
      </c>
      <c r="B7641" s="415" t="s">
        <v>9494</v>
      </c>
      <c r="C7641" s="416" t="s">
        <v>5337</v>
      </c>
      <c r="D7641" s="417">
        <v>1.18</v>
      </c>
      <c r="E7641" s="417">
        <v>0</v>
      </c>
      <c r="F7641" s="417">
        <v>1.18</v>
      </c>
    </row>
    <row r="7642" spans="1:6" ht="30">
      <c r="A7642" s="414">
        <v>93417</v>
      </c>
      <c r="B7642" s="415" t="s">
        <v>9495</v>
      </c>
      <c r="C7642" s="416" t="s">
        <v>5337</v>
      </c>
      <c r="D7642" s="417">
        <v>4.1399999999999997</v>
      </c>
      <c r="E7642" s="417">
        <v>0</v>
      </c>
      <c r="F7642" s="417">
        <v>4.1399999999999997</v>
      </c>
    </row>
    <row r="7643" spans="1:6">
      <c r="A7643" s="414">
        <v>93418</v>
      </c>
      <c r="B7643" s="415" t="s">
        <v>9496</v>
      </c>
      <c r="C7643" s="416" t="s">
        <v>5337</v>
      </c>
      <c r="D7643" s="417">
        <v>0.74</v>
      </c>
      <c r="E7643" s="417">
        <v>0</v>
      </c>
      <c r="F7643" s="417">
        <v>0.74</v>
      </c>
    </row>
    <row r="7644" spans="1:6" ht="30">
      <c r="A7644" s="414">
        <v>93419</v>
      </c>
      <c r="B7644" s="415" t="s">
        <v>9497</v>
      </c>
      <c r="C7644" s="416" t="s">
        <v>5337</v>
      </c>
      <c r="D7644" s="417">
        <v>3.69</v>
      </c>
      <c r="E7644" s="417">
        <v>0</v>
      </c>
      <c r="F7644" s="417">
        <v>3.69</v>
      </c>
    </row>
    <row r="7645" spans="1:6" ht="30">
      <c r="A7645" s="414">
        <v>93420</v>
      </c>
      <c r="B7645" s="415" t="s">
        <v>9498</v>
      </c>
      <c r="C7645" s="416" t="s">
        <v>5337</v>
      </c>
      <c r="D7645" s="417">
        <v>70.510000000000005</v>
      </c>
      <c r="E7645" s="417">
        <v>0</v>
      </c>
      <c r="F7645" s="417">
        <v>70.510000000000005</v>
      </c>
    </row>
    <row r="7646" spans="1:6" ht="30">
      <c r="A7646" s="414">
        <v>93423</v>
      </c>
      <c r="B7646" s="415" t="s">
        <v>9499</v>
      </c>
      <c r="C7646" s="416" t="s">
        <v>5337</v>
      </c>
      <c r="D7646" s="417">
        <v>5.86</v>
      </c>
      <c r="E7646" s="417">
        <v>0</v>
      </c>
      <c r="F7646" s="417">
        <v>5.86</v>
      </c>
    </row>
    <row r="7647" spans="1:6">
      <c r="A7647" s="414">
        <v>93424</v>
      </c>
      <c r="B7647" s="415" t="s">
        <v>9500</v>
      </c>
      <c r="C7647" s="416" t="s">
        <v>5337</v>
      </c>
      <c r="D7647" s="417">
        <v>1.05</v>
      </c>
      <c r="E7647" s="417">
        <v>0</v>
      </c>
      <c r="F7647" s="417">
        <v>1.05</v>
      </c>
    </row>
    <row r="7648" spans="1:6" ht="30">
      <c r="A7648" s="414">
        <v>93425</v>
      </c>
      <c r="B7648" s="415" t="s">
        <v>9501</v>
      </c>
      <c r="C7648" s="416" t="s">
        <v>5337</v>
      </c>
      <c r="D7648" s="417">
        <v>5.23</v>
      </c>
      <c r="E7648" s="417">
        <v>0</v>
      </c>
      <c r="F7648" s="417">
        <v>5.23</v>
      </c>
    </row>
    <row r="7649" spans="1:6" ht="30">
      <c r="A7649" s="414">
        <v>93426</v>
      </c>
      <c r="B7649" s="415" t="s">
        <v>9502</v>
      </c>
      <c r="C7649" s="416" t="s">
        <v>5337</v>
      </c>
      <c r="D7649" s="417">
        <v>168.5</v>
      </c>
      <c r="E7649" s="417">
        <v>0</v>
      </c>
      <c r="F7649" s="417">
        <v>168.5</v>
      </c>
    </row>
    <row r="7650" spans="1:6" ht="30">
      <c r="A7650" s="414">
        <v>95869</v>
      </c>
      <c r="B7650" s="415" t="s">
        <v>9503</v>
      </c>
      <c r="C7650" s="416" t="s">
        <v>5337</v>
      </c>
      <c r="D7650" s="417">
        <v>1.68</v>
      </c>
      <c r="E7650" s="417">
        <v>0</v>
      </c>
      <c r="F7650" s="417">
        <v>1.68</v>
      </c>
    </row>
    <row r="7651" spans="1:6" ht="30">
      <c r="A7651" s="414">
        <v>95870</v>
      </c>
      <c r="B7651" s="415" t="s">
        <v>9504</v>
      </c>
      <c r="C7651" s="416" t="s">
        <v>5337</v>
      </c>
      <c r="D7651" s="417">
        <v>8.36</v>
      </c>
      <c r="E7651" s="417">
        <v>0</v>
      </c>
      <c r="F7651" s="417">
        <v>8.36</v>
      </c>
    </row>
    <row r="7652" spans="1:6" ht="30">
      <c r="A7652" s="414">
        <v>95871</v>
      </c>
      <c r="B7652" s="415" t="s">
        <v>9505</v>
      </c>
      <c r="C7652" s="416" t="s">
        <v>5337</v>
      </c>
      <c r="D7652" s="417">
        <v>287.07</v>
      </c>
      <c r="E7652" s="417">
        <v>0</v>
      </c>
      <c r="F7652" s="417">
        <v>287.07</v>
      </c>
    </row>
    <row r="7653" spans="1:6" ht="30">
      <c r="A7653" s="414">
        <v>95872</v>
      </c>
      <c r="B7653" s="415" t="s">
        <v>9506</v>
      </c>
      <c r="C7653" s="416" t="s">
        <v>9217</v>
      </c>
      <c r="D7653" s="417">
        <v>306.48</v>
      </c>
      <c r="E7653" s="417">
        <v>0</v>
      </c>
      <c r="F7653" s="417">
        <v>306.48</v>
      </c>
    </row>
    <row r="7654" spans="1:6" ht="30">
      <c r="A7654" s="414">
        <v>95873</v>
      </c>
      <c r="B7654" s="415" t="s">
        <v>9507</v>
      </c>
      <c r="C7654" s="416" t="s">
        <v>9219</v>
      </c>
      <c r="D7654" s="417">
        <v>11.05</v>
      </c>
      <c r="E7654" s="417">
        <v>0</v>
      </c>
      <c r="F7654" s="417">
        <v>11.05</v>
      </c>
    </row>
    <row r="7655" spans="1:6" ht="30">
      <c r="A7655" s="414">
        <v>95874</v>
      </c>
      <c r="B7655" s="415" t="s">
        <v>9508</v>
      </c>
      <c r="C7655" s="416" t="s">
        <v>5337</v>
      </c>
      <c r="D7655" s="417">
        <v>9.3699999999999992</v>
      </c>
      <c r="E7655" s="417">
        <v>0</v>
      </c>
      <c r="F7655" s="417">
        <v>9.3699999999999992</v>
      </c>
    </row>
    <row r="7656" spans="1:6">
      <c r="A7656" s="409"/>
      <c r="B7656" s="413" t="s">
        <v>9509</v>
      </c>
      <c r="C7656" s="411"/>
      <c r="D7656" s="418"/>
      <c r="E7656" s="418"/>
      <c r="F7656" s="418"/>
    </row>
    <row r="7657" spans="1:6" ht="30">
      <c r="A7657" s="414">
        <v>95139</v>
      </c>
      <c r="B7657" s="415" t="s">
        <v>9510</v>
      </c>
      <c r="C7657" s="416" t="s">
        <v>9217</v>
      </c>
      <c r="D7657" s="417">
        <v>0.05</v>
      </c>
      <c r="E7657" s="417">
        <v>0</v>
      </c>
      <c r="F7657" s="417">
        <v>0.05</v>
      </c>
    </row>
    <row r="7658" spans="1:6" ht="30">
      <c r="A7658" s="414">
        <v>95140</v>
      </c>
      <c r="B7658" s="415" t="s">
        <v>9511</v>
      </c>
      <c r="C7658" s="416" t="s">
        <v>9219</v>
      </c>
      <c r="D7658" s="417">
        <v>0.03</v>
      </c>
      <c r="E7658" s="417">
        <v>0</v>
      </c>
      <c r="F7658" s="417">
        <v>0.03</v>
      </c>
    </row>
    <row r="7659" spans="1:6" ht="30">
      <c r="A7659" s="414">
        <v>95136</v>
      </c>
      <c r="B7659" s="415" t="s">
        <v>9512</v>
      </c>
      <c r="C7659" s="416" t="s">
        <v>5337</v>
      </c>
      <c r="D7659" s="417">
        <v>0.03</v>
      </c>
      <c r="E7659" s="417">
        <v>0</v>
      </c>
      <c r="F7659" s="417">
        <v>0.03</v>
      </c>
    </row>
    <row r="7660" spans="1:6" ht="30">
      <c r="A7660" s="414">
        <v>95137</v>
      </c>
      <c r="B7660" s="415" t="s">
        <v>9513</v>
      </c>
      <c r="C7660" s="416" t="s">
        <v>5337</v>
      </c>
      <c r="D7660" s="417">
        <v>0</v>
      </c>
      <c r="E7660" s="417">
        <v>0</v>
      </c>
      <c r="F7660" s="417">
        <v>0</v>
      </c>
    </row>
    <row r="7661" spans="1:6" ht="30">
      <c r="A7661" s="414">
        <v>95138</v>
      </c>
      <c r="B7661" s="415" t="s">
        <v>9514</v>
      </c>
      <c r="C7661" s="416" t="s">
        <v>5337</v>
      </c>
      <c r="D7661" s="417">
        <v>0.02</v>
      </c>
      <c r="E7661" s="417">
        <v>0</v>
      </c>
      <c r="F7661" s="417">
        <v>0.02</v>
      </c>
    </row>
    <row r="7662" spans="1:6">
      <c r="A7662" s="409"/>
      <c r="B7662" s="413" t="s">
        <v>9515</v>
      </c>
      <c r="C7662" s="411"/>
      <c r="D7662" s="418"/>
      <c r="E7662" s="418"/>
      <c r="F7662" s="418"/>
    </row>
    <row r="7663" spans="1:6" ht="30">
      <c r="A7663" s="414">
        <v>89212</v>
      </c>
      <c r="B7663" s="415" t="s">
        <v>9516</v>
      </c>
      <c r="C7663" s="416" t="s">
        <v>5337</v>
      </c>
      <c r="D7663" s="417">
        <v>28.91</v>
      </c>
      <c r="E7663" s="417">
        <v>0</v>
      </c>
      <c r="F7663" s="417">
        <v>28.91</v>
      </c>
    </row>
    <row r="7664" spans="1:6" ht="30">
      <c r="A7664" s="414">
        <v>89213</v>
      </c>
      <c r="B7664" s="415" t="s">
        <v>9517</v>
      </c>
      <c r="C7664" s="416" t="s">
        <v>5337</v>
      </c>
      <c r="D7664" s="417">
        <v>4.55</v>
      </c>
      <c r="E7664" s="417">
        <v>0</v>
      </c>
      <c r="F7664" s="417">
        <v>4.55</v>
      </c>
    </row>
    <row r="7665" spans="1:6" ht="30">
      <c r="A7665" s="414">
        <v>89214</v>
      </c>
      <c r="B7665" s="415" t="s">
        <v>9518</v>
      </c>
      <c r="C7665" s="416" t="s">
        <v>5337</v>
      </c>
      <c r="D7665" s="417">
        <v>27.14</v>
      </c>
      <c r="E7665" s="417">
        <v>0</v>
      </c>
      <c r="F7665" s="417">
        <v>27.14</v>
      </c>
    </row>
    <row r="7666" spans="1:6" ht="30">
      <c r="A7666" s="414">
        <v>89215</v>
      </c>
      <c r="B7666" s="415" t="s">
        <v>9519</v>
      </c>
      <c r="C7666" s="416" t="s">
        <v>5337</v>
      </c>
      <c r="D7666" s="417">
        <v>97.62</v>
      </c>
      <c r="E7666" s="417">
        <v>0</v>
      </c>
      <c r="F7666" s="417">
        <v>97.62</v>
      </c>
    </row>
    <row r="7667" spans="1:6" ht="30">
      <c r="A7667" s="414">
        <v>89218</v>
      </c>
      <c r="B7667" s="415" t="s">
        <v>9520</v>
      </c>
      <c r="C7667" s="416" t="s">
        <v>9219</v>
      </c>
      <c r="D7667" s="417">
        <v>46.84</v>
      </c>
      <c r="E7667" s="417">
        <v>44.5</v>
      </c>
      <c r="F7667" s="417">
        <v>91.34</v>
      </c>
    </row>
    <row r="7668" spans="1:6" ht="30">
      <c r="A7668" s="414">
        <v>89843</v>
      </c>
      <c r="B7668" s="415" t="s">
        <v>9521</v>
      </c>
      <c r="C7668" s="416" t="s">
        <v>9217</v>
      </c>
      <c r="D7668" s="417">
        <v>171.6</v>
      </c>
      <c r="E7668" s="417">
        <v>44.5</v>
      </c>
      <c r="F7668" s="417">
        <v>216.1</v>
      </c>
    </row>
    <row r="7669" spans="1:6" ht="30">
      <c r="A7669" s="414">
        <v>103666</v>
      </c>
      <c r="B7669" s="415" t="s">
        <v>11839</v>
      </c>
      <c r="C7669" s="416" t="s">
        <v>5337</v>
      </c>
      <c r="D7669" s="417">
        <v>97.62</v>
      </c>
      <c r="E7669" s="417">
        <v>0</v>
      </c>
      <c r="F7669" s="417">
        <v>97.62</v>
      </c>
    </row>
    <row r="7670" spans="1:6">
      <c r="A7670" s="409"/>
      <c r="B7670" s="413" t="s">
        <v>11769</v>
      </c>
      <c r="C7670" s="411"/>
      <c r="D7670" s="418"/>
      <c r="E7670" s="418"/>
      <c r="F7670" s="418"/>
    </row>
    <row r="7671" spans="1:6" ht="30">
      <c r="A7671" s="414">
        <v>89230</v>
      </c>
      <c r="B7671" s="415" t="s">
        <v>9522</v>
      </c>
      <c r="C7671" s="416" t="s">
        <v>5337</v>
      </c>
      <c r="D7671" s="417">
        <v>137.63999999999999</v>
      </c>
      <c r="E7671" s="417">
        <v>0</v>
      </c>
      <c r="F7671" s="417">
        <v>137.63999999999999</v>
      </c>
    </row>
    <row r="7672" spans="1:6" ht="30">
      <c r="A7672" s="414">
        <v>89231</v>
      </c>
      <c r="B7672" s="415" t="s">
        <v>9523</v>
      </c>
      <c r="C7672" s="416" t="s">
        <v>5337</v>
      </c>
      <c r="D7672" s="417">
        <v>21.81</v>
      </c>
      <c r="E7672" s="417">
        <v>0</v>
      </c>
      <c r="F7672" s="417">
        <v>21.81</v>
      </c>
    </row>
    <row r="7673" spans="1:6" ht="30">
      <c r="A7673" s="414">
        <v>89232</v>
      </c>
      <c r="B7673" s="415" t="s">
        <v>9524</v>
      </c>
      <c r="C7673" s="416" t="s">
        <v>5337</v>
      </c>
      <c r="D7673" s="417">
        <v>245.51</v>
      </c>
      <c r="E7673" s="417">
        <v>0</v>
      </c>
      <c r="F7673" s="417">
        <v>245.51</v>
      </c>
    </row>
    <row r="7674" spans="1:6" ht="30">
      <c r="A7674" s="414">
        <v>89233</v>
      </c>
      <c r="B7674" s="415" t="s">
        <v>9525</v>
      </c>
      <c r="C7674" s="416" t="s">
        <v>5337</v>
      </c>
      <c r="D7674" s="417">
        <v>175.67</v>
      </c>
      <c r="E7674" s="417">
        <v>0</v>
      </c>
      <c r="F7674" s="417">
        <v>175.67</v>
      </c>
    </row>
    <row r="7675" spans="1:6" ht="30">
      <c r="A7675" s="414">
        <v>89236</v>
      </c>
      <c r="B7675" s="415" t="s">
        <v>9526</v>
      </c>
      <c r="C7675" s="416" t="s">
        <v>5337</v>
      </c>
      <c r="D7675" s="417">
        <v>321.52</v>
      </c>
      <c r="E7675" s="417">
        <v>0</v>
      </c>
      <c r="F7675" s="417">
        <v>321.52</v>
      </c>
    </row>
    <row r="7676" spans="1:6" ht="30">
      <c r="A7676" s="414">
        <v>89237</v>
      </c>
      <c r="B7676" s="415" t="s">
        <v>9527</v>
      </c>
      <c r="C7676" s="416" t="s">
        <v>5337</v>
      </c>
      <c r="D7676" s="417">
        <v>50.94</v>
      </c>
      <c r="E7676" s="417">
        <v>0</v>
      </c>
      <c r="F7676" s="417">
        <v>50.94</v>
      </c>
    </row>
    <row r="7677" spans="1:6" ht="30">
      <c r="A7677" s="414">
        <v>89238</v>
      </c>
      <c r="B7677" s="415" t="s">
        <v>9528</v>
      </c>
      <c r="C7677" s="416" t="s">
        <v>5337</v>
      </c>
      <c r="D7677" s="417">
        <v>573.51</v>
      </c>
      <c r="E7677" s="417">
        <v>0</v>
      </c>
      <c r="F7677" s="417">
        <v>573.51</v>
      </c>
    </row>
    <row r="7678" spans="1:6" ht="30">
      <c r="A7678" s="414">
        <v>89239</v>
      </c>
      <c r="B7678" s="415" t="s">
        <v>9529</v>
      </c>
      <c r="C7678" s="416" t="s">
        <v>5337</v>
      </c>
      <c r="D7678" s="417">
        <v>464.57</v>
      </c>
      <c r="E7678" s="417">
        <v>0</v>
      </c>
      <c r="F7678" s="417">
        <v>464.57</v>
      </c>
    </row>
    <row r="7679" spans="1:6">
      <c r="A7679" s="409"/>
      <c r="B7679" s="413" t="s">
        <v>11770</v>
      </c>
      <c r="C7679" s="411"/>
      <c r="D7679" s="418"/>
      <c r="E7679" s="418"/>
      <c r="F7679" s="418"/>
    </row>
    <row r="7680" spans="1:6" ht="30">
      <c r="A7680" s="414">
        <v>90686</v>
      </c>
      <c r="B7680" s="415" t="s">
        <v>9530</v>
      </c>
      <c r="C7680" s="416" t="s">
        <v>9217</v>
      </c>
      <c r="D7680" s="417">
        <v>125.60999999999999</v>
      </c>
      <c r="E7680" s="417">
        <v>23.37</v>
      </c>
      <c r="F7680" s="417">
        <v>148.97999999999999</v>
      </c>
    </row>
    <row r="7681" spans="1:6" ht="30">
      <c r="A7681" s="414">
        <v>90687</v>
      </c>
      <c r="B7681" s="415" t="s">
        <v>9531</v>
      </c>
      <c r="C7681" s="416" t="s">
        <v>9219</v>
      </c>
      <c r="D7681" s="417">
        <v>36.58</v>
      </c>
      <c r="E7681" s="417">
        <v>23.37</v>
      </c>
      <c r="F7681" s="417">
        <v>59.95</v>
      </c>
    </row>
    <row r="7682" spans="1:6" ht="30">
      <c r="A7682" s="414">
        <v>90682</v>
      </c>
      <c r="B7682" s="415" t="s">
        <v>9532</v>
      </c>
      <c r="C7682" s="416" t="s">
        <v>5337</v>
      </c>
      <c r="D7682" s="417">
        <v>26.72</v>
      </c>
      <c r="E7682" s="417">
        <v>0</v>
      </c>
      <c r="F7682" s="417">
        <v>26.72</v>
      </c>
    </row>
    <row r="7683" spans="1:6" ht="30">
      <c r="A7683" s="414">
        <v>90683</v>
      </c>
      <c r="B7683" s="415" t="s">
        <v>9533</v>
      </c>
      <c r="C7683" s="416" t="s">
        <v>5337</v>
      </c>
      <c r="D7683" s="417">
        <v>3.17</v>
      </c>
      <c r="E7683" s="417">
        <v>0</v>
      </c>
      <c r="F7683" s="417">
        <v>3.17</v>
      </c>
    </row>
    <row r="7684" spans="1:6" ht="30">
      <c r="A7684" s="414">
        <v>90684</v>
      </c>
      <c r="B7684" s="415" t="s">
        <v>9534</v>
      </c>
      <c r="C7684" s="416" t="s">
        <v>5337</v>
      </c>
      <c r="D7684" s="417">
        <v>29.22</v>
      </c>
      <c r="E7684" s="417">
        <v>0</v>
      </c>
      <c r="F7684" s="417">
        <v>29.22</v>
      </c>
    </row>
    <row r="7685" spans="1:6" ht="30">
      <c r="A7685" s="414">
        <v>90685</v>
      </c>
      <c r="B7685" s="415" t="s">
        <v>9535</v>
      </c>
      <c r="C7685" s="416" t="s">
        <v>5337</v>
      </c>
      <c r="D7685" s="417">
        <v>59.81</v>
      </c>
      <c r="E7685" s="417">
        <v>0</v>
      </c>
      <c r="F7685" s="417">
        <v>59.81</v>
      </c>
    </row>
    <row r="7686" spans="1:6">
      <c r="A7686" s="409"/>
      <c r="B7686" s="413" t="s">
        <v>13608</v>
      </c>
      <c r="C7686" s="411"/>
      <c r="D7686" s="418"/>
      <c r="E7686" s="418"/>
      <c r="F7686" s="418"/>
    </row>
    <row r="7687" spans="1:6" ht="60">
      <c r="A7687" s="414">
        <v>103792</v>
      </c>
      <c r="B7687" s="415" t="s">
        <v>11840</v>
      </c>
      <c r="C7687" s="416" t="s">
        <v>5337</v>
      </c>
      <c r="D7687" s="417">
        <v>0.18</v>
      </c>
      <c r="E7687" s="417">
        <v>0</v>
      </c>
      <c r="F7687" s="417">
        <v>0.18</v>
      </c>
    </row>
    <row r="7688" spans="1:6">
      <c r="A7688" s="409"/>
      <c r="B7688" s="413" t="s">
        <v>13601</v>
      </c>
      <c r="C7688" s="411"/>
      <c r="D7688" s="418"/>
      <c r="E7688" s="418"/>
      <c r="F7688" s="418"/>
    </row>
    <row r="7689" spans="1:6" ht="45">
      <c r="A7689" s="414">
        <v>91634</v>
      </c>
      <c r="B7689" s="415" t="s">
        <v>9536</v>
      </c>
      <c r="C7689" s="416" t="s">
        <v>9217</v>
      </c>
      <c r="D7689" s="417">
        <v>210.57</v>
      </c>
      <c r="E7689" s="417">
        <v>23.9</v>
      </c>
      <c r="F7689" s="417">
        <v>234.47</v>
      </c>
    </row>
    <row r="7690" spans="1:6" ht="45">
      <c r="A7690" s="414">
        <v>91635</v>
      </c>
      <c r="B7690" s="415" t="s">
        <v>9537</v>
      </c>
      <c r="C7690" s="416" t="s">
        <v>9219</v>
      </c>
      <c r="D7690" s="417">
        <v>34.43</v>
      </c>
      <c r="E7690" s="417">
        <v>23.9</v>
      </c>
      <c r="F7690" s="417">
        <v>58.33</v>
      </c>
    </row>
    <row r="7691" spans="1:6" ht="45">
      <c r="A7691" s="414">
        <v>89259</v>
      </c>
      <c r="B7691" s="415" t="s">
        <v>9538</v>
      </c>
      <c r="C7691" s="416" t="s">
        <v>5337</v>
      </c>
      <c r="D7691" s="417">
        <v>26.18</v>
      </c>
      <c r="E7691" s="417">
        <v>0</v>
      </c>
      <c r="F7691" s="417">
        <v>26.18</v>
      </c>
    </row>
    <row r="7692" spans="1:6" ht="45">
      <c r="A7692" s="414">
        <v>89260</v>
      </c>
      <c r="B7692" s="415" t="s">
        <v>9539</v>
      </c>
      <c r="C7692" s="416" t="s">
        <v>5337</v>
      </c>
      <c r="D7692" s="417">
        <v>4.8899999999999997</v>
      </c>
      <c r="E7692" s="417">
        <v>0</v>
      </c>
      <c r="F7692" s="417">
        <v>4.8899999999999997</v>
      </c>
    </row>
    <row r="7693" spans="1:6" ht="45">
      <c r="A7693" s="414">
        <v>89262</v>
      </c>
      <c r="B7693" s="415" t="s">
        <v>9540</v>
      </c>
      <c r="C7693" s="416" t="s">
        <v>5337</v>
      </c>
      <c r="D7693" s="417">
        <v>44.28</v>
      </c>
      <c r="E7693" s="417">
        <v>0</v>
      </c>
      <c r="F7693" s="417">
        <v>44.28</v>
      </c>
    </row>
    <row r="7694" spans="1:6" ht="45">
      <c r="A7694" s="414">
        <v>91466</v>
      </c>
      <c r="B7694" s="415" t="s">
        <v>9541</v>
      </c>
      <c r="C7694" s="416" t="s">
        <v>5337</v>
      </c>
      <c r="D7694" s="417">
        <v>3.87</v>
      </c>
      <c r="E7694" s="417">
        <v>0</v>
      </c>
      <c r="F7694" s="417">
        <v>3.87</v>
      </c>
    </row>
    <row r="7695" spans="1:6" ht="45">
      <c r="A7695" s="414">
        <v>91467</v>
      </c>
      <c r="B7695" s="415" t="s">
        <v>9542</v>
      </c>
      <c r="C7695" s="416" t="s">
        <v>5337</v>
      </c>
      <c r="D7695" s="417">
        <v>166.24</v>
      </c>
      <c r="E7695" s="417">
        <v>0</v>
      </c>
      <c r="F7695" s="417">
        <v>166.24</v>
      </c>
    </row>
    <row r="7696" spans="1:6" ht="45">
      <c r="A7696" s="414">
        <v>91629</v>
      </c>
      <c r="B7696" s="415" t="s">
        <v>9543</v>
      </c>
      <c r="C7696" s="416" t="s">
        <v>5337</v>
      </c>
      <c r="D7696" s="417">
        <v>20.72</v>
      </c>
      <c r="E7696" s="417">
        <v>0</v>
      </c>
      <c r="F7696" s="417">
        <v>20.72</v>
      </c>
    </row>
    <row r="7697" spans="1:6" ht="45">
      <c r="A7697" s="414">
        <v>91630</v>
      </c>
      <c r="B7697" s="415" t="s">
        <v>9544</v>
      </c>
      <c r="C7697" s="416" t="s">
        <v>5337</v>
      </c>
      <c r="D7697" s="417">
        <v>3.92</v>
      </c>
      <c r="E7697" s="417">
        <v>0</v>
      </c>
      <c r="F7697" s="417">
        <v>3.92</v>
      </c>
    </row>
    <row r="7698" spans="1:6" ht="45">
      <c r="A7698" s="414">
        <v>91631</v>
      </c>
      <c r="B7698" s="415" t="s">
        <v>9545</v>
      </c>
      <c r="C7698" s="416" t="s">
        <v>5337</v>
      </c>
      <c r="D7698" s="417">
        <v>3.1</v>
      </c>
      <c r="E7698" s="417">
        <v>0</v>
      </c>
      <c r="F7698" s="417">
        <v>3.1</v>
      </c>
    </row>
    <row r="7699" spans="1:6" ht="45">
      <c r="A7699" s="414">
        <v>91632</v>
      </c>
      <c r="B7699" s="415" t="s">
        <v>9546</v>
      </c>
      <c r="C7699" s="416" t="s">
        <v>5337</v>
      </c>
      <c r="D7699" s="417">
        <v>35.44</v>
      </c>
      <c r="E7699" s="417">
        <v>0</v>
      </c>
      <c r="F7699" s="417">
        <v>35.44</v>
      </c>
    </row>
    <row r="7700" spans="1:6" ht="45">
      <c r="A7700" s="414">
        <v>91633</v>
      </c>
      <c r="B7700" s="415" t="s">
        <v>9547</v>
      </c>
      <c r="C7700" s="416" t="s">
        <v>5337</v>
      </c>
      <c r="D7700" s="417">
        <v>140.69999999999999</v>
      </c>
      <c r="E7700" s="417">
        <v>0</v>
      </c>
      <c r="F7700" s="417">
        <v>140.69999999999999</v>
      </c>
    </row>
    <row r="7701" spans="1:6" ht="45">
      <c r="A7701" s="414">
        <v>5928</v>
      </c>
      <c r="B7701" s="415" t="s">
        <v>9548</v>
      </c>
      <c r="C7701" s="416" t="s">
        <v>9217</v>
      </c>
      <c r="D7701" s="417">
        <v>252.15</v>
      </c>
      <c r="E7701" s="417">
        <v>23.9</v>
      </c>
      <c r="F7701" s="417">
        <v>276.05</v>
      </c>
    </row>
    <row r="7702" spans="1:6" ht="45">
      <c r="A7702" s="414">
        <v>5930</v>
      </c>
      <c r="B7702" s="415" t="s">
        <v>9549</v>
      </c>
      <c r="C7702" s="416" t="s">
        <v>9219</v>
      </c>
      <c r="D7702" s="417">
        <v>41.63</v>
      </c>
      <c r="E7702" s="417">
        <v>23.9</v>
      </c>
      <c r="F7702" s="417">
        <v>65.53</v>
      </c>
    </row>
    <row r="7703" spans="1:6" ht="45">
      <c r="A7703" s="414">
        <v>93397</v>
      </c>
      <c r="B7703" s="415" t="s">
        <v>9550</v>
      </c>
      <c r="C7703" s="416" t="s">
        <v>5337</v>
      </c>
      <c r="D7703" s="417">
        <v>23.95</v>
      </c>
      <c r="E7703" s="417">
        <v>0</v>
      </c>
      <c r="F7703" s="417">
        <v>23.95</v>
      </c>
    </row>
    <row r="7704" spans="1:6" ht="45">
      <c r="A7704" s="414">
        <v>93398</v>
      </c>
      <c r="B7704" s="415" t="s">
        <v>9551</v>
      </c>
      <c r="C7704" s="416" t="s">
        <v>5337</v>
      </c>
      <c r="D7704" s="417">
        <v>4.5999999999999996</v>
      </c>
      <c r="E7704" s="417">
        <v>0</v>
      </c>
      <c r="F7704" s="417">
        <v>4.5999999999999996</v>
      </c>
    </row>
    <row r="7705" spans="1:6" ht="45">
      <c r="A7705" s="414">
        <v>93399</v>
      </c>
      <c r="B7705" s="415" t="s">
        <v>9552</v>
      </c>
      <c r="C7705" s="416" t="s">
        <v>5337</v>
      </c>
      <c r="D7705" s="417">
        <v>3.64</v>
      </c>
      <c r="E7705" s="417">
        <v>0</v>
      </c>
      <c r="F7705" s="417">
        <v>3.64</v>
      </c>
    </row>
    <row r="7706" spans="1:6" ht="45">
      <c r="A7706" s="414">
        <v>93400</v>
      </c>
      <c r="B7706" s="415" t="s">
        <v>9553</v>
      </c>
      <c r="C7706" s="416" t="s">
        <v>5337</v>
      </c>
      <c r="D7706" s="417">
        <v>41.49</v>
      </c>
      <c r="E7706" s="417">
        <v>0</v>
      </c>
      <c r="F7706" s="417">
        <v>41.49</v>
      </c>
    </row>
    <row r="7707" spans="1:6" ht="45">
      <c r="A7707" s="414">
        <v>93401</v>
      </c>
      <c r="B7707" s="415" t="s">
        <v>9554</v>
      </c>
      <c r="C7707" s="416" t="s">
        <v>5337</v>
      </c>
      <c r="D7707" s="417">
        <v>166.24</v>
      </c>
      <c r="E7707" s="417">
        <v>0</v>
      </c>
      <c r="F7707" s="417">
        <v>166.24</v>
      </c>
    </row>
    <row r="7708" spans="1:6" ht="45">
      <c r="A7708" s="414">
        <v>93402</v>
      </c>
      <c r="B7708" s="415" t="s">
        <v>9555</v>
      </c>
      <c r="C7708" s="416" t="s">
        <v>9217</v>
      </c>
      <c r="D7708" s="417">
        <v>246.60999999999999</v>
      </c>
      <c r="E7708" s="417">
        <v>23.9</v>
      </c>
      <c r="F7708" s="417">
        <v>270.51</v>
      </c>
    </row>
    <row r="7709" spans="1:6" ht="45">
      <c r="A7709" s="414">
        <v>93403</v>
      </c>
      <c r="B7709" s="415" t="s">
        <v>9556</v>
      </c>
      <c r="C7709" s="416" t="s">
        <v>9219</v>
      </c>
      <c r="D7709" s="417">
        <v>38.880000000000003</v>
      </c>
      <c r="E7709" s="417">
        <v>23.9</v>
      </c>
      <c r="F7709" s="417">
        <v>62.78</v>
      </c>
    </row>
    <row r="7710" spans="1:6" ht="30">
      <c r="A7710" s="414">
        <v>89272</v>
      </c>
      <c r="B7710" s="415" t="s">
        <v>9557</v>
      </c>
      <c r="C7710" s="416" t="s">
        <v>9217</v>
      </c>
      <c r="D7710" s="417">
        <v>184.63</v>
      </c>
      <c r="E7710" s="417">
        <v>56.69</v>
      </c>
      <c r="F7710" s="417">
        <v>241.32</v>
      </c>
    </row>
    <row r="7711" spans="1:6" ht="30">
      <c r="A7711" s="414">
        <v>89273</v>
      </c>
      <c r="B7711" s="415" t="s">
        <v>9558</v>
      </c>
      <c r="C7711" s="416" t="s">
        <v>9219</v>
      </c>
      <c r="D7711" s="417">
        <v>73.22999999999999</v>
      </c>
      <c r="E7711" s="417">
        <v>56.69</v>
      </c>
      <c r="F7711" s="417">
        <v>129.91999999999999</v>
      </c>
    </row>
    <row r="7712" spans="1:6" ht="30">
      <c r="A7712" s="414">
        <v>89267</v>
      </c>
      <c r="B7712" s="415" t="s">
        <v>9559</v>
      </c>
      <c r="C7712" s="416" t="s">
        <v>5337</v>
      </c>
      <c r="D7712" s="417">
        <v>50.32</v>
      </c>
      <c r="E7712" s="417">
        <v>0</v>
      </c>
      <c r="F7712" s="417">
        <v>50.32</v>
      </c>
    </row>
    <row r="7713" spans="1:6" ht="30">
      <c r="A7713" s="414">
        <v>89268</v>
      </c>
      <c r="B7713" s="415" t="s">
        <v>9560</v>
      </c>
      <c r="C7713" s="416" t="s">
        <v>5337</v>
      </c>
      <c r="D7713" s="417">
        <v>9.0500000000000007</v>
      </c>
      <c r="E7713" s="417">
        <v>0</v>
      </c>
      <c r="F7713" s="417">
        <v>9.0500000000000007</v>
      </c>
    </row>
    <row r="7714" spans="1:6" ht="30">
      <c r="A7714" s="414">
        <v>89269</v>
      </c>
      <c r="B7714" s="415" t="s">
        <v>9561</v>
      </c>
      <c r="C7714" s="416" t="s">
        <v>5337</v>
      </c>
      <c r="D7714" s="417">
        <v>7.17</v>
      </c>
      <c r="E7714" s="417">
        <v>0</v>
      </c>
      <c r="F7714" s="417">
        <v>7.17</v>
      </c>
    </row>
    <row r="7715" spans="1:6" ht="30">
      <c r="A7715" s="414">
        <v>89270</v>
      </c>
      <c r="B7715" s="415" t="s">
        <v>9562</v>
      </c>
      <c r="C7715" s="416" t="s">
        <v>5337</v>
      </c>
      <c r="D7715" s="417">
        <v>80.900000000000006</v>
      </c>
      <c r="E7715" s="417">
        <v>0</v>
      </c>
      <c r="F7715" s="417">
        <v>80.900000000000006</v>
      </c>
    </row>
    <row r="7716" spans="1:6" ht="30">
      <c r="A7716" s="414">
        <v>89271</v>
      </c>
      <c r="B7716" s="415" t="s">
        <v>9563</v>
      </c>
      <c r="C7716" s="416" t="s">
        <v>5337</v>
      </c>
      <c r="D7716" s="417">
        <v>30.5</v>
      </c>
      <c r="E7716" s="417">
        <v>0</v>
      </c>
      <c r="F7716" s="417">
        <v>30.5</v>
      </c>
    </row>
    <row r="7717" spans="1:6" ht="30">
      <c r="A7717" s="414">
        <v>93287</v>
      </c>
      <c r="B7717" s="415" t="s">
        <v>9564</v>
      </c>
      <c r="C7717" s="416" t="s">
        <v>9217</v>
      </c>
      <c r="D7717" s="417">
        <v>298.7</v>
      </c>
      <c r="E7717" s="417">
        <v>56.69</v>
      </c>
      <c r="F7717" s="417">
        <v>355.39</v>
      </c>
    </row>
    <row r="7718" spans="1:6" ht="30">
      <c r="A7718" s="414">
        <v>93288</v>
      </c>
      <c r="B7718" s="415" t="s">
        <v>9565</v>
      </c>
      <c r="C7718" s="416" t="s">
        <v>9219</v>
      </c>
      <c r="D7718" s="417">
        <v>134.68</v>
      </c>
      <c r="E7718" s="417">
        <v>56.69</v>
      </c>
      <c r="F7718" s="417">
        <v>191.37</v>
      </c>
    </row>
    <row r="7719" spans="1:6" ht="30">
      <c r="A7719" s="414">
        <v>93283</v>
      </c>
      <c r="B7719" s="415" t="s">
        <v>9566</v>
      </c>
      <c r="C7719" s="416" t="s">
        <v>5337</v>
      </c>
      <c r="D7719" s="417">
        <v>96.78</v>
      </c>
      <c r="E7719" s="417">
        <v>0</v>
      </c>
      <c r="F7719" s="417">
        <v>96.78</v>
      </c>
    </row>
    <row r="7720" spans="1:6" ht="30">
      <c r="A7720" s="414">
        <v>93284</v>
      </c>
      <c r="B7720" s="415" t="s">
        <v>9567</v>
      </c>
      <c r="C7720" s="416" t="s">
        <v>5337</v>
      </c>
      <c r="D7720" s="417">
        <v>17.420000000000002</v>
      </c>
      <c r="E7720" s="417">
        <v>0</v>
      </c>
      <c r="F7720" s="417">
        <v>17.420000000000002</v>
      </c>
    </row>
    <row r="7721" spans="1:6" ht="30">
      <c r="A7721" s="414">
        <v>93285</v>
      </c>
      <c r="B7721" s="415" t="s">
        <v>9568</v>
      </c>
      <c r="C7721" s="416" t="s">
        <v>5337</v>
      </c>
      <c r="D7721" s="417">
        <v>155.57</v>
      </c>
      <c r="E7721" s="417">
        <v>0</v>
      </c>
      <c r="F7721" s="417">
        <v>155.57</v>
      </c>
    </row>
    <row r="7722" spans="1:6" ht="30">
      <c r="A7722" s="414">
        <v>93286</v>
      </c>
      <c r="B7722" s="415" t="s">
        <v>9569</v>
      </c>
      <c r="C7722" s="416" t="s">
        <v>5337</v>
      </c>
      <c r="D7722" s="417">
        <v>8.4499999999999993</v>
      </c>
      <c r="E7722" s="417">
        <v>0</v>
      </c>
      <c r="F7722" s="417">
        <v>8.4499999999999993</v>
      </c>
    </row>
    <row r="7723" spans="1:6" ht="30">
      <c r="A7723" s="414">
        <v>93296</v>
      </c>
      <c r="B7723" s="415" t="s">
        <v>9570</v>
      </c>
      <c r="C7723" s="416" t="s">
        <v>5337</v>
      </c>
      <c r="D7723" s="417">
        <v>13.79</v>
      </c>
      <c r="E7723" s="417">
        <v>0</v>
      </c>
      <c r="F7723" s="417">
        <v>13.79</v>
      </c>
    </row>
    <row r="7724" spans="1:6" ht="30">
      <c r="A7724" s="414">
        <v>102843</v>
      </c>
      <c r="B7724" s="415" t="s">
        <v>10497</v>
      </c>
      <c r="C7724" s="416" t="s">
        <v>5337</v>
      </c>
      <c r="D7724" s="417">
        <v>141.52000000000001</v>
      </c>
      <c r="E7724" s="417">
        <v>0</v>
      </c>
      <c r="F7724" s="417">
        <v>141.52000000000001</v>
      </c>
    </row>
    <row r="7725" spans="1:6" ht="30">
      <c r="A7725" s="414">
        <v>102849</v>
      </c>
      <c r="B7725" s="415" t="s">
        <v>10498</v>
      </c>
      <c r="C7725" s="416" t="s">
        <v>5337</v>
      </c>
      <c r="D7725" s="417">
        <v>69.19</v>
      </c>
      <c r="E7725" s="417">
        <v>0</v>
      </c>
      <c r="F7725" s="417">
        <v>69.19</v>
      </c>
    </row>
    <row r="7726" spans="1:6" ht="30">
      <c r="A7726" s="414">
        <v>102855</v>
      </c>
      <c r="B7726" s="415" t="s">
        <v>10499</v>
      </c>
      <c r="C7726" s="416" t="s">
        <v>5337</v>
      </c>
      <c r="D7726" s="417">
        <v>69.19</v>
      </c>
      <c r="E7726" s="417">
        <v>0</v>
      </c>
      <c r="F7726" s="417">
        <v>69.19</v>
      </c>
    </row>
    <row r="7727" spans="1:6">
      <c r="A7727" s="409"/>
      <c r="B7727" s="413" t="s">
        <v>9571</v>
      </c>
      <c r="C7727" s="411"/>
      <c r="D7727" s="418"/>
      <c r="E7727" s="418"/>
      <c r="F7727" s="418"/>
    </row>
    <row r="7728" spans="1:6" ht="30">
      <c r="A7728" s="414">
        <v>92138</v>
      </c>
      <c r="B7728" s="415" t="s">
        <v>9572</v>
      </c>
      <c r="C7728" s="416" t="s">
        <v>9217</v>
      </c>
      <c r="D7728" s="417">
        <v>75.47</v>
      </c>
      <c r="E7728" s="417">
        <v>22.2</v>
      </c>
      <c r="F7728" s="417">
        <v>97.67</v>
      </c>
    </row>
    <row r="7729" spans="1:6" ht="30">
      <c r="A7729" s="414">
        <v>92139</v>
      </c>
      <c r="B7729" s="415" t="s">
        <v>9573</v>
      </c>
      <c r="C7729" s="416" t="s">
        <v>9219</v>
      </c>
      <c r="D7729" s="417">
        <v>22.76</v>
      </c>
      <c r="E7729" s="417">
        <v>22.2</v>
      </c>
      <c r="F7729" s="417">
        <v>44.96</v>
      </c>
    </row>
    <row r="7730" spans="1:6" ht="30">
      <c r="A7730" s="414">
        <v>92145</v>
      </c>
      <c r="B7730" s="415" t="s">
        <v>9574</v>
      </c>
      <c r="C7730" s="416" t="s">
        <v>9217</v>
      </c>
      <c r="D7730" s="417">
        <v>53.09</v>
      </c>
      <c r="E7730" s="417">
        <v>22.2</v>
      </c>
      <c r="F7730" s="417">
        <v>75.290000000000006</v>
      </c>
    </row>
    <row r="7731" spans="1:6" ht="30">
      <c r="A7731" s="414">
        <v>92146</v>
      </c>
      <c r="B7731" s="415" t="s">
        <v>9575</v>
      </c>
      <c r="C7731" s="416" t="s">
        <v>9219</v>
      </c>
      <c r="D7731" s="417">
        <v>12.570000000000004</v>
      </c>
      <c r="E7731" s="417">
        <v>22.2</v>
      </c>
      <c r="F7731" s="417">
        <v>34.770000000000003</v>
      </c>
    </row>
    <row r="7732" spans="1:6" ht="30">
      <c r="A7732" s="414">
        <v>92133</v>
      </c>
      <c r="B7732" s="415" t="s">
        <v>9576</v>
      </c>
      <c r="C7732" s="416" t="s">
        <v>5337</v>
      </c>
      <c r="D7732" s="417">
        <v>12.53</v>
      </c>
      <c r="E7732" s="417">
        <v>0</v>
      </c>
      <c r="F7732" s="417">
        <v>12.53</v>
      </c>
    </row>
    <row r="7733" spans="1:6" ht="30">
      <c r="A7733" s="414">
        <v>92134</v>
      </c>
      <c r="B7733" s="415" t="s">
        <v>9577</v>
      </c>
      <c r="C7733" s="416" t="s">
        <v>5337</v>
      </c>
      <c r="D7733" s="417">
        <v>1.98</v>
      </c>
      <c r="E7733" s="417">
        <v>0</v>
      </c>
      <c r="F7733" s="417">
        <v>1.98</v>
      </c>
    </row>
    <row r="7734" spans="1:6" ht="30">
      <c r="A7734" s="414">
        <v>92135</v>
      </c>
      <c r="B7734" s="415" t="s">
        <v>9578</v>
      </c>
      <c r="C7734" s="416" t="s">
        <v>5337</v>
      </c>
      <c r="D7734" s="417">
        <v>1.56</v>
      </c>
      <c r="E7734" s="417">
        <v>0</v>
      </c>
      <c r="F7734" s="417">
        <v>1.56</v>
      </c>
    </row>
    <row r="7735" spans="1:6" ht="30">
      <c r="A7735" s="414">
        <v>92136</v>
      </c>
      <c r="B7735" s="415" t="s">
        <v>9579</v>
      </c>
      <c r="C7735" s="416" t="s">
        <v>5337</v>
      </c>
      <c r="D7735" s="417">
        <v>15.67</v>
      </c>
      <c r="E7735" s="417">
        <v>0</v>
      </c>
      <c r="F7735" s="417">
        <v>15.67</v>
      </c>
    </row>
    <row r="7736" spans="1:6" ht="30">
      <c r="A7736" s="414">
        <v>92137</v>
      </c>
      <c r="B7736" s="415" t="s">
        <v>9580</v>
      </c>
      <c r="C7736" s="416" t="s">
        <v>5337</v>
      </c>
      <c r="D7736" s="417">
        <v>37.04</v>
      </c>
      <c r="E7736" s="417">
        <v>0</v>
      </c>
      <c r="F7736" s="417">
        <v>37.04</v>
      </c>
    </row>
    <row r="7737" spans="1:6" ht="30">
      <c r="A7737" s="414">
        <v>92140</v>
      </c>
      <c r="B7737" s="415" t="s">
        <v>9581</v>
      </c>
      <c r="C7737" s="416" t="s">
        <v>5337</v>
      </c>
      <c r="D7737" s="417">
        <v>4.59</v>
      </c>
      <c r="E7737" s="417">
        <v>0</v>
      </c>
      <c r="F7737" s="417">
        <v>4.59</v>
      </c>
    </row>
    <row r="7738" spans="1:6" ht="30">
      <c r="A7738" s="414">
        <v>92141</v>
      </c>
      <c r="B7738" s="415" t="s">
        <v>9582</v>
      </c>
      <c r="C7738" s="416" t="s">
        <v>5337</v>
      </c>
      <c r="D7738" s="417">
        <v>0.72</v>
      </c>
      <c r="E7738" s="417">
        <v>0</v>
      </c>
      <c r="F7738" s="417">
        <v>0.72</v>
      </c>
    </row>
    <row r="7739" spans="1:6" ht="30">
      <c r="A7739" s="414">
        <v>92142</v>
      </c>
      <c r="B7739" s="415" t="s">
        <v>9583</v>
      </c>
      <c r="C7739" s="416" t="s">
        <v>5337</v>
      </c>
      <c r="D7739" s="417">
        <v>0.56999999999999995</v>
      </c>
      <c r="E7739" s="417">
        <v>0</v>
      </c>
      <c r="F7739" s="417">
        <v>0.56999999999999995</v>
      </c>
    </row>
    <row r="7740" spans="1:6" ht="30">
      <c r="A7740" s="414">
        <v>92143</v>
      </c>
      <c r="B7740" s="415" t="s">
        <v>9584</v>
      </c>
      <c r="C7740" s="416" t="s">
        <v>5337</v>
      </c>
      <c r="D7740" s="417">
        <v>5.74</v>
      </c>
      <c r="E7740" s="417">
        <v>0</v>
      </c>
      <c r="F7740" s="417">
        <v>5.74</v>
      </c>
    </row>
    <row r="7741" spans="1:6" ht="30">
      <c r="A7741" s="414">
        <v>92144</v>
      </c>
      <c r="B7741" s="415" t="s">
        <v>9585</v>
      </c>
      <c r="C7741" s="416" t="s">
        <v>5337</v>
      </c>
      <c r="D7741" s="417">
        <v>34.78</v>
      </c>
      <c r="E7741" s="417">
        <v>0</v>
      </c>
      <c r="F7741" s="417">
        <v>34.78</v>
      </c>
    </row>
    <row r="7742" spans="1:6">
      <c r="A7742" s="409"/>
      <c r="B7742" s="413" t="s">
        <v>11771</v>
      </c>
      <c r="C7742" s="411"/>
      <c r="D7742" s="418"/>
      <c r="E7742" s="418"/>
      <c r="F7742" s="418"/>
    </row>
    <row r="7743" spans="1:6" ht="45">
      <c r="A7743" s="414">
        <v>91367</v>
      </c>
      <c r="B7743" s="415" t="s">
        <v>9586</v>
      </c>
      <c r="C7743" s="416" t="s">
        <v>5337</v>
      </c>
      <c r="D7743" s="417">
        <v>22.06</v>
      </c>
      <c r="E7743" s="417">
        <v>0</v>
      </c>
      <c r="F7743" s="417">
        <v>22.06</v>
      </c>
    </row>
    <row r="7744" spans="1:6" ht="45">
      <c r="A7744" s="414">
        <v>91368</v>
      </c>
      <c r="B7744" s="415" t="s">
        <v>9587</v>
      </c>
      <c r="C7744" s="416" t="s">
        <v>5337</v>
      </c>
      <c r="D7744" s="417">
        <v>4.25</v>
      </c>
      <c r="E7744" s="417">
        <v>0</v>
      </c>
      <c r="F7744" s="417">
        <v>4.25</v>
      </c>
    </row>
    <row r="7745" spans="1:6" ht="45">
      <c r="A7745" s="414">
        <v>91369</v>
      </c>
      <c r="B7745" s="415" t="s">
        <v>9588</v>
      </c>
      <c r="C7745" s="416" t="s">
        <v>5337</v>
      </c>
      <c r="D7745" s="417">
        <v>3.37</v>
      </c>
      <c r="E7745" s="417">
        <v>0</v>
      </c>
      <c r="F7745" s="417">
        <v>3.37</v>
      </c>
    </row>
    <row r="7746" spans="1:6" ht="45">
      <c r="A7746" s="414">
        <v>5695</v>
      </c>
      <c r="B7746" s="415" t="s">
        <v>9589</v>
      </c>
      <c r="C7746" s="416" t="s">
        <v>5337</v>
      </c>
      <c r="D7746" s="417">
        <v>39.43</v>
      </c>
      <c r="E7746" s="417">
        <v>0</v>
      </c>
      <c r="F7746" s="417">
        <v>39.43</v>
      </c>
    </row>
    <row r="7747" spans="1:6" ht="45">
      <c r="A7747" s="414">
        <v>5811</v>
      </c>
      <c r="B7747" s="415" t="s">
        <v>9590</v>
      </c>
      <c r="C7747" s="416" t="s">
        <v>9217</v>
      </c>
      <c r="D7747" s="417">
        <v>182.28</v>
      </c>
      <c r="E7747" s="417">
        <v>19.190000000000001</v>
      </c>
      <c r="F7747" s="417">
        <v>201.47</v>
      </c>
    </row>
    <row r="7748" spans="1:6" ht="45">
      <c r="A7748" s="414">
        <v>5961</v>
      </c>
      <c r="B7748" s="415" t="s">
        <v>9591</v>
      </c>
      <c r="C7748" s="416" t="s">
        <v>9219</v>
      </c>
      <c r="D7748" s="417">
        <v>36.370000000000005</v>
      </c>
      <c r="E7748" s="417">
        <v>19.190000000000001</v>
      </c>
      <c r="F7748" s="417">
        <v>55.56</v>
      </c>
    </row>
    <row r="7749" spans="1:6">
      <c r="A7749" s="409"/>
      <c r="B7749" s="413" t="s">
        <v>11772</v>
      </c>
      <c r="C7749" s="411"/>
      <c r="D7749" s="418"/>
      <c r="E7749" s="418"/>
      <c r="F7749" s="418"/>
    </row>
    <row r="7750" spans="1:6" ht="45">
      <c r="A7750" s="414">
        <v>7058</v>
      </c>
      <c r="B7750" s="415" t="s">
        <v>9592</v>
      </c>
      <c r="C7750" s="416" t="s">
        <v>5337</v>
      </c>
      <c r="D7750" s="417">
        <v>22.8</v>
      </c>
      <c r="E7750" s="417">
        <v>0</v>
      </c>
      <c r="F7750" s="417">
        <v>22.8</v>
      </c>
    </row>
    <row r="7751" spans="1:6" ht="45">
      <c r="A7751" s="414">
        <v>7059</v>
      </c>
      <c r="B7751" s="415" t="s">
        <v>9593</v>
      </c>
      <c r="C7751" s="416" t="s">
        <v>5337</v>
      </c>
      <c r="D7751" s="417">
        <v>4.41</v>
      </c>
      <c r="E7751" s="417">
        <v>0</v>
      </c>
      <c r="F7751" s="417">
        <v>4.41</v>
      </c>
    </row>
    <row r="7752" spans="1:6" ht="45">
      <c r="A7752" s="414">
        <v>7060</v>
      </c>
      <c r="B7752" s="415" t="s">
        <v>9594</v>
      </c>
      <c r="C7752" s="416" t="s">
        <v>5337</v>
      </c>
      <c r="D7752" s="417">
        <v>40.75</v>
      </c>
      <c r="E7752" s="417">
        <v>0</v>
      </c>
      <c r="F7752" s="417">
        <v>40.75</v>
      </c>
    </row>
    <row r="7753" spans="1:6" ht="45">
      <c r="A7753" s="414">
        <v>7061</v>
      </c>
      <c r="B7753" s="415" t="s">
        <v>9595</v>
      </c>
      <c r="C7753" s="416" t="s">
        <v>5337</v>
      </c>
      <c r="D7753" s="417">
        <v>85.66</v>
      </c>
      <c r="E7753" s="417">
        <v>0</v>
      </c>
      <c r="F7753" s="417">
        <v>85.66</v>
      </c>
    </row>
    <row r="7754" spans="1:6" ht="45">
      <c r="A7754" s="414">
        <v>53792</v>
      </c>
      <c r="B7754" s="415" t="s">
        <v>9596</v>
      </c>
      <c r="C7754" s="416" t="s">
        <v>5337</v>
      </c>
      <c r="D7754" s="417">
        <v>106.48</v>
      </c>
      <c r="E7754" s="417">
        <v>0</v>
      </c>
      <c r="F7754" s="417">
        <v>106.48</v>
      </c>
    </row>
    <row r="7755" spans="1:6" ht="45">
      <c r="A7755" s="414">
        <v>91402</v>
      </c>
      <c r="B7755" s="415" t="s">
        <v>9597</v>
      </c>
      <c r="C7755" s="416" t="s">
        <v>5337</v>
      </c>
      <c r="D7755" s="417">
        <v>3.49</v>
      </c>
      <c r="E7755" s="417">
        <v>0</v>
      </c>
      <c r="F7755" s="417">
        <v>3.49</v>
      </c>
    </row>
    <row r="7756" spans="1:6" ht="45">
      <c r="A7756" s="414">
        <v>67826</v>
      </c>
      <c r="B7756" s="415" t="s">
        <v>9598</v>
      </c>
      <c r="C7756" s="416" t="s">
        <v>9217</v>
      </c>
      <c r="D7756" s="417">
        <v>163.80000000000001</v>
      </c>
      <c r="E7756" s="417">
        <v>19.190000000000001</v>
      </c>
      <c r="F7756" s="417">
        <v>182.99</v>
      </c>
    </row>
    <row r="7757" spans="1:6" ht="45">
      <c r="A7757" s="414">
        <v>67827</v>
      </c>
      <c r="B7757" s="415" t="s">
        <v>9599</v>
      </c>
      <c r="C7757" s="416" t="s">
        <v>9219</v>
      </c>
      <c r="D7757" s="417">
        <v>37.39</v>
      </c>
      <c r="E7757" s="417">
        <v>19.190000000000001</v>
      </c>
      <c r="F7757" s="417">
        <v>56.58</v>
      </c>
    </row>
    <row r="7758" spans="1:6">
      <c r="A7758" s="409"/>
      <c r="B7758" s="413" t="s">
        <v>11773</v>
      </c>
      <c r="C7758" s="411"/>
      <c r="D7758" s="418"/>
      <c r="E7758" s="418"/>
      <c r="F7758" s="418"/>
    </row>
    <row r="7759" spans="1:6" ht="45">
      <c r="A7759" s="414">
        <v>91380</v>
      </c>
      <c r="B7759" s="415" t="s">
        <v>9600</v>
      </c>
      <c r="C7759" s="416" t="s">
        <v>5337</v>
      </c>
      <c r="D7759" s="417">
        <v>29.06</v>
      </c>
      <c r="E7759" s="417">
        <v>0</v>
      </c>
      <c r="F7759" s="417">
        <v>29.06</v>
      </c>
    </row>
    <row r="7760" spans="1:6" ht="45">
      <c r="A7760" s="414">
        <v>91381</v>
      </c>
      <c r="B7760" s="415" t="s">
        <v>9601</v>
      </c>
      <c r="C7760" s="416" t="s">
        <v>5337</v>
      </c>
      <c r="D7760" s="417">
        <v>5.6</v>
      </c>
      <c r="E7760" s="417">
        <v>0</v>
      </c>
      <c r="F7760" s="417">
        <v>5.6</v>
      </c>
    </row>
    <row r="7761" spans="1:6" ht="45">
      <c r="A7761" s="414">
        <v>91382</v>
      </c>
      <c r="B7761" s="415" t="s">
        <v>9602</v>
      </c>
      <c r="C7761" s="416" t="s">
        <v>5337</v>
      </c>
      <c r="D7761" s="417">
        <v>4.43</v>
      </c>
      <c r="E7761" s="417">
        <v>0</v>
      </c>
      <c r="F7761" s="417">
        <v>4.43</v>
      </c>
    </row>
    <row r="7762" spans="1:6" ht="45">
      <c r="A7762" s="414">
        <v>91383</v>
      </c>
      <c r="B7762" s="415" t="s">
        <v>9603</v>
      </c>
      <c r="C7762" s="416" t="s">
        <v>5337</v>
      </c>
      <c r="D7762" s="417">
        <v>51.81</v>
      </c>
      <c r="E7762" s="417">
        <v>0</v>
      </c>
      <c r="F7762" s="417">
        <v>51.81</v>
      </c>
    </row>
    <row r="7763" spans="1:6" ht="45">
      <c r="A7763" s="414">
        <v>91384</v>
      </c>
      <c r="B7763" s="415" t="s">
        <v>9604</v>
      </c>
      <c r="C7763" s="416" t="s">
        <v>5337</v>
      </c>
      <c r="D7763" s="417">
        <v>149.07</v>
      </c>
      <c r="E7763" s="417">
        <v>0</v>
      </c>
      <c r="F7763" s="417">
        <v>149.07</v>
      </c>
    </row>
    <row r="7764" spans="1:6" ht="45">
      <c r="A7764" s="414">
        <v>91386</v>
      </c>
      <c r="B7764" s="415" t="s">
        <v>9605</v>
      </c>
      <c r="C7764" s="416" t="s">
        <v>9217</v>
      </c>
      <c r="D7764" s="417">
        <v>246.66000000000003</v>
      </c>
      <c r="E7764" s="417">
        <v>19.190000000000001</v>
      </c>
      <c r="F7764" s="417">
        <v>265.85000000000002</v>
      </c>
    </row>
    <row r="7765" spans="1:6" ht="45">
      <c r="A7765" s="414">
        <v>91387</v>
      </c>
      <c r="B7765" s="415" t="s">
        <v>9606</v>
      </c>
      <c r="C7765" s="416" t="s">
        <v>9219</v>
      </c>
      <c r="D7765" s="417">
        <v>45.78</v>
      </c>
      <c r="E7765" s="417">
        <v>19.190000000000001</v>
      </c>
      <c r="F7765" s="417">
        <v>64.97</v>
      </c>
    </row>
    <row r="7766" spans="1:6" ht="30">
      <c r="A7766" s="414">
        <v>96030</v>
      </c>
      <c r="B7766" s="415" t="s">
        <v>9607</v>
      </c>
      <c r="C7766" s="416" t="s">
        <v>5337</v>
      </c>
      <c r="D7766" s="417">
        <v>32.82</v>
      </c>
      <c r="E7766" s="417">
        <v>0</v>
      </c>
      <c r="F7766" s="417">
        <v>32.82</v>
      </c>
    </row>
    <row r="7767" spans="1:6" ht="30">
      <c r="A7767" s="414">
        <v>96031</v>
      </c>
      <c r="B7767" s="415" t="s">
        <v>9608</v>
      </c>
      <c r="C7767" s="416" t="s">
        <v>5337</v>
      </c>
      <c r="D7767" s="417">
        <v>6.19</v>
      </c>
      <c r="E7767" s="417">
        <v>0</v>
      </c>
      <c r="F7767" s="417">
        <v>6.19</v>
      </c>
    </row>
    <row r="7768" spans="1:6" ht="45">
      <c r="A7768" s="414">
        <v>96032</v>
      </c>
      <c r="B7768" s="415" t="s">
        <v>9609</v>
      </c>
      <c r="C7768" s="416" t="s">
        <v>5337</v>
      </c>
      <c r="D7768" s="417">
        <v>4.8899999999999997</v>
      </c>
      <c r="E7768" s="417">
        <v>0</v>
      </c>
      <c r="F7768" s="417">
        <v>4.8899999999999997</v>
      </c>
    </row>
    <row r="7769" spans="1:6" ht="30">
      <c r="A7769" s="414">
        <v>96033</v>
      </c>
      <c r="B7769" s="415" t="s">
        <v>9610</v>
      </c>
      <c r="C7769" s="416" t="s">
        <v>5337</v>
      </c>
      <c r="D7769" s="417">
        <v>55.92</v>
      </c>
      <c r="E7769" s="417">
        <v>0</v>
      </c>
      <c r="F7769" s="417">
        <v>55.92</v>
      </c>
    </row>
    <row r="7770" spans="1:6" ht="45">
      <c r="A7770" s="414">
        <v>96034</v>
      </c>
      <c r="B7770" s="415" t="s">
        <v>9611</v>
      </c>
      <c r="C7770" s="416" t="s">
        <v>5337</v>
      </c>
      <c r="D7770" s="417">
        <v>149.07</v>
      </c>
      <c r="E7770" s="417">
        <v>0</v>
      </c>
      <c r="F7770" s="417">
        <v>149.07</v>
      </c>
    </row>
    <row r="7771" spans="1:6" ht="30">
      <c r="A7771" s="414">
        <v>96035</v>
      </c>
      <c r="B7771" s="415" t="s">
        <v>9612</v>
      </c>
      <c r="C7771" s="416" t="s">
        <v>9217</v>
      </c>
      <c r="D7771" s="417">
        <v>255.57999999999998</v>
      </c>
      <c r="E7771" s="417">
        <v>19.190000000000001</v>
      </c>
      <c r="F7771" s="417">
        <v>274.77</v>
      </c>
    </row>
    <row r="7772" spans="1:6" ht="30">
      <c r="A7772" s="414">
        <v>96036</v>
      </c>
      <c r="B7772" s="415" t="s">
        <v>9613</v>
      </c>
      <c r="C7772" s="416" t="s">
        <v>9219</v>
      </c>
      <c r="D7772" s="417">
        <v>50.59</v>
      </c>
      <c r="E7772" s="417">
        <v>19.190000000000001</v>
      </c>
      <c r="F7772" s="417">
        <v>69.78</v>
      </c>
    </row>
    <row r="7773" spans="1:6">
      <c r="A7773" s="409"/>
      <c r="B7773" s="413" t="s">
        <v>11774</v>
      </c>
      <c r="C7773" s="411"/>
      <c r="D7773" s="418"/>
      <c r="E7773" s="418"/>
      <c r="F7773" s="418"/>
    </row>
    <row r="7774" spans="1:6" ht="45">
      <c r="A7774" s="414">
        <v>89870</v>
      </c>
      <c r="B7774" s="415" t="s">
        <v>9614</v>
      </c>
      <c r="C7774" s="416" t="s">
        <v>5337</v>
      </c>
      <c r="D7774" s="417">
        <v>37.49</v>
      </c>
      <c r="E7774" s="417">
        <v>0</v>
      </c>
      <c r="F7774" s="417">
        <v>37.49</v>
      </c>
    </row>
    <row r="7775" spans="1:6" ht="45">
      <c r="A7775" s="414">
        <v>89871</v>
      </c>
      <c r="B7775" s="415" t="s">
        <v>9615</v>
      </c>
      <c r="C7775" s="416" t="s">
        <v>5337</v>
      </c>
      <c r="D7775" s="417">
        <v>6.39</v>
      </c>
      <c r="E7775" s="417">
        <v>0</v>
      </c>
      <c r="F7775" s="417">
        <v>6.39</v>
      </c>
    </row>
    <row r="7776" spans="1:6" ht="45">
      <c r="A7776" s="414">
        <v>89872</v>
      </c>
      <c r="B7776" s="415" t="s">
        <v>9616</v>
      </c>
      <c r="C7776" s="416" t="s">
        <v>5337</v>
      </c>
      <c r="D7776" s="417">
        <v>5.07</v>
      </c>
      <c r="E7776" s="417">
        <v>0</v>
      </c>
      <c r="F7776" s="417">
        <v>5.07</v>
      </c>
    </row>
    <row r="7777" spans="1:6" ht="45">
      <c r="A7777" s="414">
        <v>89873</v>
      </c>
      <c r="B7777" s="415" t="s">
        <v>9617</v>
      </c>
      <c r="C7777" s="416" t="s">
        <v>5337</v>
      </c>
      <c r="D7777" s="417">
        <v>62.42</v>
      </c>
      <c r="E7777" s="417">
        <v>0</v>
      </c>
      <c r="F7777" s="417">
        <v>62.42</v>
      </c>
    </row>
    <row r="7778" spans="1:6" ht="45">
      <c r="A7778" s="414">
        <v>89874</v>
      </c>
      <c r="B7778" s="415" t="s">
        <v>9618</v>
      </c>
      <c r="C7778" s="416" t="s">
        <v>5337</v>
      </c>
      <c r="D7778" s="417">
        <v>185.36</v>
      </c>
      <c r="E7778" s="417">
        <v>0</v>
      </c>
      <c r="F7778" s="417">
        <v>185.36</v>
      </c>
    </row>
    <row r="7779" spans="1:6" ht="45">
      <c r="A7779" s="414">
        <v>89876</v>
      </c>
      <c r="B7779" s="415" t="s">
        <v>9619</v>
      </c>
      <c r="C7779" s="416" t="s">
        <v>9217</v>
      </c>
      <c r="D7779" s="417">
        <v>303.42</v>
      </c>
      <c r="E7779" s="417">
        <v>19.190000000000001</v>
      </c>
      <c r="F7779" s="417">
        <v>322.61</v>
      </c>
    </row>
    <row r="7780" spans="1:6" ht="45">
      <c r="A7780" s="414">
        <v>89877</v>
      </c>
      <c r="B7780" s="415" t="s">
        <v>9620</v>
      </c>
      <c r="C7780" s="416" t="s">
        <v>9219</v>
      </c>
      <c r="D7780" s="417">
        <v>55.64</v>
      </c>
      <c r="E7780" s="417">
        <v>19.190000000000001</v>
      </c>
      <c r="F7780" s="417">
        <v>74.83</v>
      </c>
    </row>
    <row r="7781" spans="1:6" ht="45">
      <c r="A7781" s="414">
        <v>89878</v>
      </c>
      <c r="B7781" s="415" t="s">
        <v>9621</v>
      </c>
      <c r="C7781" s="416" t="s">
        <v>5337</v>
      </c>
      <c r="D7781" s="417">
        <v>40.72</v>
      </c>
      <c r="E7781" s="417">
        <v>0</v>
      </c>
      <c r="F7781" s="417">
        <v>40.72</v>
      </c>
    </row>
    <row r="7782" spans="1:6" ht="45">
      <c r="A7782" s="414">
        <v>89879</v>
      </c>
      <c r="B7782" s="415" t="s">
        <v>9622</v>
      </c>
      <c r="C7782" s="416" t="s">
        <v>5337</v>
      </c>
      <c r="D7782" s="417">
        <v>6.81</v>
      </c>
      <c r="E7782" s="417">
        <v>0</v>
      </c>
      <c r="F7782" s="417">
        <v>6.81</v>
      </c>
    </row>
    <row r="7783" spans="1:6" ht="45">
      <c r="A7783" s="414">
        <v>89880</v>
      </c>
      <c r="B7783" s="415" t="s">
        <v>9623</v>
      </c>
      <c r="C7783" s="416" t="s">
        <v>5337</v>
      </c>
      <c r="D7783" s="417">
        <v>5.4</v>
      </c>
      <c r="E7783" s="417">
        <v>0</v>
      </c>
      <c r="F7783" s="417">
        <v>5.4</v>
      </c>
    </row>
    <row r="7784" spans="1:6" ht="45">
      <c r="A7784" s="414">
        <v>89881</v>
      </c>
      <c r="B7784" s="415" t="s">
        <v>9624</v>
      </c>
      <c r="C7784" s="416" t="s">
        <v>5337</v>
      </c>
      <c r="D7784" s="417">
        <v>67.09</v>
      </c>
      <c r="E7784" s="417">
        <v>0</v>
      </c>
      <c r="F7784" s="417">
        <v>67.09</v>
      </c>
    </row>
    <row r="7785" spans="1:6" ht="45">
      <c r="A7785" s="414">
        <v>89882</v>
      </c>
      <c r="B7785" s="415" t="s">
        <v>9625</v>
      </c>
      <c r="C7785" s="416" t="s">
        <v>5337</v>
      </c>
      <c r="D7785" s="417">
        <v>213.86</v>
      </c>
      <c r="E7785" s="417">
        <v>0</v>
      </c>
      <c r="F7785" s="417">
        <v>213.86</v>
      </c>
    </row>
    <row r="7786" spans="1:6" ht="45">
      <c r="A7786" s="414">
        <v>89883</v>
      </c>
      <c r="B7786" s="415" t="s">
        <v>9626</v>
      </c>
      <c r="C7786" s="416" t="s">
        <v>9217</v>
      </c>
      <c r="D7786" s="417">
        <v>340.57</v>
      </c>
      <c r="E7786" s="417">
        <v>19.190000000000001</v>
      </c>
      <c r="F7786" s="417">
        <v>359.76</v>
      </c>
    </row>
    <row r="7787" spans="1:6" ht="45">
      <c r="A7787" s="414">
        <v>89884</v>
      </c>
      <c r="B7787" s="415" t="s">
        <v>9627</v>
      </c>
      <c r="C7787" s="416" t="s">
        <v>9219</v>
      </c>
      <c r="D7787" s="417">
        <v>59.620000000000005</v>
      </c>
      <c r="E7787" s="417">
        <v>19.190000000000001</v>
      </c>
      <c r="F7787" s="417">
        <v>78.81</v>
      </c>
    </row>
    <row r="7788" spans="1:6">
      <c r="A7788" s="409"/>
      <c r="B7788" s="413" t="s">
        <v>11775</v>
      </c>
      <c r="C7788" s="411"/>
      <c r="D7788" s="418"/>
      <c r="E7788" s="418"/>
      <c r="F7788" s="418"/>
    </row>
    <row r="7789" spans="1:6" ht="45">
      <c r="A7789" s="414">
        <v>5824</v>
      </c>
      <c r="B7789" s="415" t="s">
        <v>9628</v>
      </c>
      <c r="C7789" s="416" t="s">
        <v>9217</v>
      </c>
      <c r="D7789" s="417">
        <v>194.45</v>
      </c>
      <c r="E7789" s="417">
        <v>20.34</v>
      </c>
      <c r="F7789" s="417">
        <v>214.79</v>
      </c>
    </row>
    <row r="7790" spans="1:6" ht="45">
      <c r="A7790" s="414">
        <v>5826</v>
      </c>
      <c r="B7790" s="415" t="s">
        <v>9629</v>
      </c>
      <c r="C7790" s="416" t="s">
        <v>9219</v>
      </c>
      <c r="D7790" s="417">
        <v>34.709999999999994</v>
      </c>
      <c r="E7790" s="417">
        <v>20.34</v>
      </c>
      <c r="F7790" s="417">
        <v>55.05</v>
      </c>
    </row>
    <row r="7791" spans="1:6" ht="45">
      <c r="A7791" s="414">
        <v>5705</v>
      </c>
      <c r="B7791" s="415" t="s">
        <v>9630</v>
      </c>
      <c r="C7791" s="416" t="s">
        <v>5337</v>
      </c>
      <c r="D7791" s="417">
        <v>37.28</v>
      </c>
      <c r="E7791" s="417">
        <v>0</v>
      </c>
      <c r="F7791" s="417">
        <v>37.28</v>
      </c>
    </row>
    <row r="7792" spans="1:6" ht="45">
      <c r="A7792" s="414">
        <v>53797</v>
      </c>
      <c r="B7792" s="415" t="s">
        <v>9631</v>
      </c>
      <c r="C7792" s="416" t="s">
        <v>5337</v>
      </c>
      <c r="D7792" s="417">
        <v>122.46</v>
      </c>
      <c r="E7792" s="417">
        <v>0</v>
      </c>
      <c r="F7792" s="417">
        <v>122.46</v>
      </c>
    </row>
    <row r="7793" spans="1:6" ht="45">
      <c r="A7793" s="414">
        <v>73335</v>
      </c>
      <c r="B7793" s="415" t="s">
        <v>9632</v>
      </c>
      <c r="C7793" s="416" t="s">
        <v>5337</v>
      </c>
      <c r="D7793" s="417">
        <v>34.020000000000003</v>
      </c>
      <c r="E7793" s="417">
        <v>0</v>
      </c>
      <c r="F7793" s="417">
        <v>34.020000000000003</v>
      </c>
    </row>
    <row r="7794" spans="1:6" ht="45">
      <c r="A7794" s="414">
        <v>73340</v>
      </c>
      <c r="B7794" s="415" t="s">
        <v>9633</v>
      </c>
      <c r="C7794" s="416" t="s">
        <v>5337</v>
      </c>
      <c r="D7794" s="417">
        <v>162.72</v>
      </c>
      <c r="E7794" s="417">
        <v>0</v>
      </c>
      <c r="F7794" s="417">
        <v>162.72</v>
      </c>
    </row>
    <row r="7795" spans="1:6" ht="45">
      <c r="A7795" s="414">
        <v>73467</v>
      </c>
      <c r="B7795" s="415" t="s">
        <v>9634</v>
      </c>
      <c r="C7795" s="416" t="s">
        <v>9217</v>
      </c>
      <c r="D7795" s="417">
        <v>228.99</v>
      </c>
      <c r="E7795" s="417">
        <v>20.34</v>
      </c>
      <c r="F7795" s="417">
        <v>249.33</v>
      </c>
    </row>
    <row r="7796" spans="1:6" ht="45">
      <c r="A7796" s="414">
        <v>53827</v>
      </c>
      <c r="B7796" s="415" t="s">
        <v>9635</v>
      </c>
      <c r="C7796" s="416" t="s">
        <v>5337</v>
      </c>
      <c r="D7796" s="417">
        <v>119.88</v>
      </c>
      <c r="E7796" s="417">
        <v>0</v>
      </c>
      <c r="F7796" s="417">
        <v>119.88</v>
      </c>
    </row>
    <row r="7797" spans="1:6" ht="45">
      <c r="A7797" s="414">
        <v>53829</v>
      </c>
      <c r="B7797" s="415" t="s">
        <v>9636</v>
      </c>
      <c r="C7797" s="416" t="s">
        <v>5337</v>
      </c>
      <c r="D7797" s="417">
        <v>122.46</v>
      </c>
      <c r="E7797" s="417">
        <v>0</v>
      </c>
      <c r="F7797" s="417">
        <v>122.46</v>
      </c>
    </row>
    <row r="7798" spans="1:6" ht="45">
      <c r="A7798" s="414">
        <v>5754</v>
      </c>
      <c r="B7798" s="415" t="s">
        <v>9637</v>
      </c>
      <c r="C7798" s="416" t="s">
        <v>5337</v>
      </c>
      <c r="D7798" s="417">
        <v>34.659999999999997</v>
      </c>
      <c r="E7798" s="417">
        <v>0</v>
      </c>
      <c r="F7798" s="417">
        <v>34.659999999999997</v>
      </c>
    </row>
    <row r="7799" spans="1:6" ht="45">
      <c r="A7799" s="414">
        <v>5894</v>
      </c>
      <c r="B7799" s="415" t="s">
        <v>9638</v>
      </c>
      <c r="C7799" s="416" t="s">
        <v>9217</v>
      </c>
      <c r="D7799" s="417">
        <v>189.25</v>
      </c>
      <c r="E7799" s="417">
        <v>20.34</v>
      </c>
      <c r="F7799" s="417">
        <v>209.59</v>
      </c>
    </row>
    <row r="7800" spans="1:6" ht="45">
      <c r="A7800" s="414">
        <v>5896</v>
      </c>
      <c r="B7800" s="415" t="s">
        <v>9639</v>
      </c>
      <c r="C7800" s="416" t="s">
        <v>9219</v>
      </c>
      <c r="D7800" s="417">
        <v>32.129999999999995</v>
      </c>
      <c r="E7800" s="417">
        <v>20.34</v>
      </c>
      <c r="F7800" s="417">
        <v>52.47</v>
      </c>
    </row>
    <row r="7801" spans="1:6" ht="45">
      <c r="A7801" s="414">
        <v>5751</v>
      </c>
      <c r="B7801" s="415" t="s">
        <v>9640</v>
      </c>
      <c r="C7801" s="416" t="s">
        <v>5337</v>
      </c>
      <c r="D7801" s="417">
        <v>31.57</v>
      </c>
      <c r="E7801" s="417">
        <v>0</v>
      </c>
      <c r="F7801" s="417">
        <v>31.57</v>
      </c>
    </row>
    <row r="7802" spans="1:6" ht="30">
      <c r="A7802" s="414">
        <v>5890</v>
      </c>
      <c r="B7802" s="415" t="s">
        <v>9641</v>
      </c>
      <c r="C7802" s="416" t="s">
        <v>9217</v>
      </c>
      <c r="D7802" s="417">
        <v>181.29999999999998</v>
      </c>
      <c r="E7802" s="417">
        <v>20.34</v>
      </c>
      <c r="F7802" s="417">
        <v>201.64</v>
      </c>
    </row>
    <row r="7803" spans="1:6" ht="30">
      <c r="A7803" s="414">
        <v>5892</v>
      </c>
      <c r="B7803" s="415" t="s">
        <v>9642</v>
      </c>
      <c r="C7803" s="416" t="s">
        <v>9219</v>
      </c>
      <c r="D7803" s="417">
        <v>29.849999999999998</v>
      </c>
      <c r="E7803" s="417">
        <v>20.34</v>
      </c>
      <c r="F7803" s="417">
        <v>50.19</v>
      </c>
    </row>
    <row r="7804" spans="1:6" ht="45">
      <c r="A7804" s="414">
        <v>91395</v>
      </c>
      <c r="B7804" s="415" t="s">
        <v>9643</v>
      </c>
      <c r="C7804" s="416" t="s">
        <v>9219</v>
      </c>
      <c r="D7804" s="417">
        <v>32.25</v>
      </c>
      <c r="E7804" s="417">
        <v>20.34</v>
      </c>
      <c r="F7804" s="417">
        <v>52.59</v>
      </c>
    </row>
    <row r="7805" spans="1:6" ht="45">
      <c r="A7805" s="414">
        <v>89264</v>
      </c>
      <c r="B7805" s="415" t="s">
        <v>9644</v>
      </c>
      <c r="C7805" s="416" t="s">
        <v>5337</v>
      </c>
      <c r="D7805" s="417">
        <v>20.58</v>
      </c>
      <c r="E7805" s="417">
        <v>0</v>
      </c>
      <c r="F7805" s="417">
        <v>20.58</v>
      </c>
    </row>
    <row r="7806" spans="1:6" ht="45">
      <c r="A7806" s="414">
        <v>89265</v>
      </c>
      <c r="B7806" s="415" t="s">
        <v>9645</v>
      </c>
      <c r="C7806" s="416" t="s">
        <v>5337</v>
      </c>
      <c r="D7806" s="417">
        <v>4.1500000000000004</v>
      </c>
      <c r="E7806" s="417">
        <v>0</v>
      </c>
      <c r="F7806" s="417">
        <v>4.1500000000000004</v>
      </c>
    </row>
    <row r="7807" spans="1:6" ht="45">
      <c r="A7807" s="414">
        <v>89266</v>
      </c>
      <c r="B7807" s="415" t="s">
        <v>9646</v>
      </c>
      <c r="C7807" s="416" t="s">
        <v>5337</v>
      </c>
      <c r="D7807" s="417">
        <v>3.29</v>
      </c>
      <c r="E7807" s="417">
        <v>0</v>
      </c>
      <c r="F7807" s="417">
        <v>3.29</v>
      </c>
    </row>
    <row r="7808" spans="1:6" ht="45">
      <c r="A7808" s="414">
        <v>91354</v>
      </c>
      <c r="B7808" s="415" t="s">
        <v>9647</v>
      </c>
      <c r="C7808" s="416" t="s">
        <v>5337</v>
      </c>
      <c r="D7808" s="417">
        <v>16.84</v>
      </c>
      <c r="E7808" s="417">
        <v>0</v>
      </c>
      <c r="F7808" s="417">
        <v>16.84</v>
      </c>
    </row>
    <row r="7809" spans="1:6" ht="30">
      <c r="A7809" s="414">
        <v>91355</v>
      </c>
      <c r="B7809" s="415" t="s">
        <v>9648</v>
      </c>
      <c r="C7809" s="416" t="s">
        <v>5337</v>
      </c>
      <c r="D7809" s="417">
        <v>3.53</v>
      </c>
      <c r="E7809" s="417">
        <v>0</v>
      </c>
      <c r="F7809" s="417">
        <v>3.53</v>
      </c>
    </row>
    <row r="7810" spans="1:6" ht="45">
      <c r="A7810" s="414">
        <v>91356</v>
      </c>
      <c r="B7810" s="415" t="s">
        <v>9649</v>
      </c>
      <c r="C7810" s="416" t="s">
        <v>5337</v>
      </c>
      <c r="D7810" s="417">
        <v>2.79</v>
      </c>
      <c r="E7810" s="417">
        <v>0</v>
      </c>
      <c r="F7810" s="417">
        <v>2.79</v>
      </c>
    </row>
    <row r="7811" spans="1:6" ht="45">
      <c r="A7811" s="414">
        <v>91375</v>
      </c>
      <c r="B7811" s="415" t="s">
        <v>9650</v>
      </c>
      <c r="C7811" s="416" t="s">
        <v>5337</v>
      </c>
      <c r="D7811" s="417">
        <v>18.489999999999998</v>
      </c>
      <c r="E7811" s="417">
        <v>0</v>
      </c>
      <c r="F7811" s="417">
        <v>18.489999999999998</v>
      </c>
    </row>
    <row r="7812" spans="1:6" ht="45">
      <c r="A7812" s="414">
        <v>91376</v>
      </c>
      <c r="B7812" s="415" t="s">
        <v>9651</v>
      </c>
      <c r="C7812" s="416" t="s">
        <v>5337</v>
      </c>
      <c r="D7812" s="417">
        <v>3.88</v>
      </c>
      <c r="E7812" s="417">
        <v>0</v>
      </c>
      <c r="F7812" s="417">
        <v>3.88</v>
      </c>
    </row>
    <row r="7813" spans="1:6" ht="45">
      <c r="A7813" s="414">
        <v>91377</v>
      </c>
      <c r="B7813" s="415" t="s">
        <v>9652</v>
      </c>
      <c r="C7813" s="416" t="s">
        <v>5337</v>
      </c>
      <c r="D7813" s="417">
        <v>3.07</v>
      </c>
      <c r="E7813" s="417">
        <v>0</v>
      </c>
      <c r="F7813" s="417">
        <v>3.07</v>
      </c>
    </row>
    <row r="7814" spans="1:6" ht="45">
      <c r="A7814" s="414">
        <v>91390</v>
      </c>
      <c r="B7814" s="415" t="s">
        <v>9653</v>
      </c>
      <c r="C7814" s="416" t="s">
        <v>5337</v>
      </c>
      <c r="D7814" s="417">
        <v>18.79</v>
      </c>
      <c r="E7814" s="417">
        <v>0</v>
      </c>
      <c r="F7814" s="417">
        <v>18.79</v>
      </c>
    </row>
    <row r="7815" spans="1:6" ht="45">
      <c r="A7815" s="414">
        <v>91391</v>
      </c>
      <c r="B7815" s="415" t="s">
        <v>9654</v>
      </c>
      <c r="C7815" s="416" t="s">
        <v>5337</v>
      </c>
      <c r="D7815" s="417">
        <v>3.78</v>
      </c>
      <c r="E7815" s="417">
        <v>0</v>
      </c>
      <c r="F7815" s="417">
        <v>3.78</v>
      </c>
    </row>
    <row r="7816" spans="1:6" ht="45">
      <c r="A7816" s="414">
        <v>91392</v>
      </c>
      <c r="B7816" s="415" t="s">
        <v>9655</v>
      </c>
      <c r="C7816" s="416" t="s">
        <v>5337</v>
      </c>
      <c r="D7816" s="417">
        <v>2.99</v>
      </c>
      <c r="E7816" s="417">
        <v>0</v>
      </c>
      <c r="F7816" s="417">
        <v>2.99</v>
      </c>
    </row>
    <row r="7817" spans="1:6">
      <c r="A7817" s="409"/>
      <c r="B7817" s="413" t="s">
        <v>11231</v>
      </c>
      <c r="C7817" s="411"/>
      <c r="D7817" s="418"/>
      <c r="E7817" s="418"/>
      <c r="F7817" s="418"/>
    </row>
    <row r="7818" spans="1:6" ht="45">
      <c r="A7818" s="414">
        <v>5747</v>
      </c>
      <c r="B7818" s="415" t="s">
        <v>9656</v>
      </c>
      <c r="C7818" s="416" t="s">
        <v>5337</v>
      </c>
      <c r="D7818" s="417">
        <v>166.24</v>
      </c>
      <c r="E7818" s="417">
        <v>0</v>
      </c>
      <c r="F7818" s="417">
        <v>166.24</v>
      </c>
    </row>
    <row r="7819" spans="1:6" ht="45">
      <c r="A7819" s="414">
        <v>5763</v>
      </c>
      <c r="B7819" s="415" t="s">
        <v>9657</v>
      </c>
      <c r="C7819" s="416" t="s">
        <v>5337</v>
      </c>
      <c r="D7819" s="417">
        <v>49.43</v>
      </c>
      <c r="E7819" s="417">
        <v>0</v>
      </c>
      <c r="F7819" s="417">
        <v>49.43</v>
      </c>
    </row>
    <row r="7820" spans="1:6" ht="45">
      <c r="A7820" s="414">
        <v>5901</v>
      </c>
      <c r="B7820" s="415" t="s">
        <v>9658</v>
      </c>
      <c r="C7820" s="416" t="s">
        <v>9217</v>
      </c>
      <c r="D7820" s="417">
        <v>296.13000000000005</v>
      </c>
      <c r="E7820" s="417">
        <v>20.34</v>
      </c>
      <c r="F7820" s="417">
        <v>316.47000000000003</v>
      </c>
    </row>
    <row r="7821" spans="1:6" ht="45">
      <c r="A7821" s="414">
        <v>5903</v>
      </c>
      <c r="B7821" s="415" t="s">
        <v>9659</v>
      </c>
      <c r="C7821" s="416" t="s">
        <v>9219</v>
      </c>
      <c r="D7821" s="417">
        <v>44.42</v>
      </c>
      <c r="E7821" s="417">
        <v>20.34</v>
      </c>
      <c r="F7821" s="417">
        <v>64.760000000000005</v>
      </c>
    </row>
    <row r="7822" spans="1:6" ht="45">
      <c r="A7822" s="414">
        <v>53831</v>
      </c>
      <c r="B7822" s="415" t="s">
        <v>9660</v>
      </c>
      <c r="C7822" s="416" t="s">
        <v>5337</v>
      </c>
      <c r="D7822" s="417">
        <v>202.28</v>
      </c>
      <c r="E7822" s="417">
        <v>0</v>
      </c>
      <c r="F7822" s="417">
        <v>202.28</v>
      </c>
    </row>
    <row r="7823" spans="1:6" ht="45">
      <c r="A7823" s="414">
        <v>53882</v>
      </c>
      <c r="B7823" s="415" t="s">
        <v>9661</v>
      </c>
      <c r="C7823" s="416" t="s">
        <v>5337</v>
      </c>
      <c r="D7823" s="417">
        <v>35.33</v>
      </c>
      <c r="E7823" s="417">
        <v>0</v>
      </c>
      <c r="F7823" s="417">
        <v>35.33</v>
      </c>
    </row>
    <row r="7824" spans="1:6" ht="45">
      <c r="A7824" s="414">
        <v>6259</v>
      </c>
      <c r="B7824" s="415" t="s">
        <v>9662</v>
      </c>
      <c r="C7824" s="416" t="s">
        <v>9217</v>
      </c>
      <c r="D7824" s="417">
        <v>235.4</v>
      </c>
      <c r="E7824" s="417">
        <v>20.34</v>
      </c>
      <c r="F7824" s="417">
        <v>255.74</v>
      </c>
    </row>
    <row r="7825" spans="1:6" ht="45">
      <c r="A7825" s="414">
        <v>91359</v>
      </c>
      <c r="B7825" s="415" t="s">
        <v>9663</v>
      </c>
      <c r="C7825" s="416" t="s">
        <v>5337</v>
      </c>
      <c r="D7825" s="417">
        <v>20.12</v>
      </c>
      <c r="E7825" s="417">
        <v>0</v>
      </c>
      <c r="F7825" s="417">
        <v>20.12</v>
      </c>
    </row>
    <row r="7826" spans="1:6" ht="45">
      <c r="A7826" s="414">
        <v>91360</v>
      </c>
      <c r="B7826" s="415" t="s">
        <v>9664</v>
      </c>
      <c r="C7826" s="416" t="s">
        <v>5337</v>
      </c>
      <c r="D7826" s="417">
        <v>3.92</v>
      </c>
      <c r="E7826" s="417">
        <v>0</v>
      </c>
      <c r="F7826" s="417">
        <v>3.92</v>
      </c>
    </row>
    <row r="7827" spans="1:6" ht="45">
      <c r="A7827" s="414">
        <v>91361</v>
      </c>
      <c r="B7827" s="415" t="s">
        <v>9665</v>
      </c>
      <c r="C7827" s="416" t="s">
        <v>5337</v>
      </c>
      <c r="D7827" s="417">
        <v>3.1</v>
      </c>
      <c r="E7827" s="417">
        <v>0</v>
      </c>
      <c r="F7827" s="417">
        <v>3.1</v>
      </c>
    </row>
    <row r="7828" spans="1:6" ht="45">
      <c r="A7828" s="414">
        <v>91396</v>
      </c>
      <c r="B7828" s="415" t="s">
        <v>9666</v>
      </c>
      <c r="C7828" s="416" t="s">
        <v>5337</v>
      </c>
      <c r="D7828" s="417">
        <v>27.89</v>
      </c>
      <c r="E7828" s="417">
        <v>0</v>
      </c>
      <c r="F7828" s="417">
        <v>27.89</v>
      </c>
    </row>
    <row r="7829" spans="1:6" ht="45">
      <c r="A7829" s="414">
        <v>91397</v>
      </c>
      <c r="B7829" s="415" t="s">
        <v>9667</v>
      </c>
      <c r="C7829" s="416" t="s">
        <v>5337</v>
      </c>
      <c r="D7829" s="417">
        <v>5.49</v>
      </c>
      <c r="E7829" s="417">
        <v>0</v>
      </c>
      <c r="F7829" s="417">
        <v>5.49</v>
      </c>
    </row>
    <row r="7830" spans="1:6" ht="45">
      <c r="A7830" s="414">
        <v>91398</v>
      </c>
      <c r="B7830" s="415" t="s">
        <v>9668</v>
      </c>
      <c r="C7830" s="416" t="s">
        <v>5337</v>
      </c>
      <c r="D7830" s="417">
        <v>4.3499999999999996</v>
      </c>
      <c r="E7830" s="417">
        <v>0</v>
      </c>
      <c r="F7830" s="417">
        <v>4.3499999999999996</v>
      </c>
    </row>
    <row r="7831" spans="1:6" ht="45">
      <c r="A7831" s="414">
        <v>6260</v>
      </c>
      <c r="B7831" s="415" t="s">
        <v>9669</v>
      </c>
      <c r="C7831" s="416" t="s">
        <v>9219</v>
      </c>
      <c r="D7831" s="417">
        <v>33.83</v>
      </c>
      <c r="E7831" s="417">
        <v>20.34</v>
      </c>
      <c r="F7831" s="417">
        <v>54.17</v>
      </c>
    </row>
    <row r="7832" spans="1:6">
      <c r="A7832" s="409"/>
      <c r="B7832" s="413" t="s">
        <v>11776</v>
      </c>
      <c r="C7832" s="411"/>
      <c r="D7832" s="418"/>
      <c r="E7832" s="418"/>
      <c r="F7832" s="418"/>
    </row>
    <row r="7833" spans="1:6" ht="45">
      <c r="A7833" s="414">
        <v>91640</v>
      </c>
      <c r="B7833" s="415" t="s">
        <v>9670</v>
      </c>
      <c r="C7833" s="416" t="s">
        <v>5337</v>
      </c>
      <c r="D7833" s="417">
        <v>33.64</v>
      </c>
      <c r="E7833" s="417">
        <v>0</v>
      </c>
      <c r="F7833" s="417">
        <v>33.64</v>
      </c>
    </row>
    <row r="7834" spans="1:6" ht="45">
      <c r="A7834" s="414">
        <v>91641</v>
      </c>
      <c r="B7834" s="415" t="s">
        <v>9671</v>
      </c>
      <c r="C7834" s="416" t="s">
        <v>5337</v>
      </c>
      <c r="D7834" s="417">
        <v>6.89</v>
      </c>
      <c r="E7834" s="417">
        <v>0</v>
      </c>
      <c r="F7834" s="417">
        <v>6.89</v>
      </c>
    </row>
    <row r="7835" spans="1:6" ht="45">
      <c r="A7835" s="414">
        <v>91642</v>
      </c>
      <c r="B7835" s="415" t="s">
        <v>9672</v>
      </c>
      <c r="C7835" s="416" t="s">
        <v>5337</v>
      </c>
      <c r="D7835" s="417">
        <v>5.47</v>
      </c>
      <c r="E7835" s="417">
        <v>0</v>
      </c>
      <c r="F7835" s="417">
        <v>5.47</v>
      </c>
    </row>
    <row r="7836" spans="1:6" ht="45">
      <c r="A7836" s="414">
        <v>91643</v>
      </c>
      <c r="B7836" s="415" t="s">
        <v>9673</v>
      </c>
      <c r="C7836" s="416" t="s">
        <v>5337</v>
      </c>
      <c r="D7836" s="417">
        <v>60.22</v>
      </c>
      <c r="E7836" s="417">
        <v>0</v>
      </c>
      <c r="F7836" s="417">
        <v>60.22</v>
      </c>
    </row>
    <row r="7837" spans="1:6" ht="45">
      <c r="A7837" s="414">
        <v>91644</v>
      </c>
      <c r="B7837" s="415" t="s">
        <v>9674</v>
      </c>
      <c r="C7837" s="416" t="s">
        <v>5337</v>
      </c>
      <c r="D7837" s="417">
        <v>316.63</v>
      </c>
      <c r="E7837" s="417">
        <v>0</v>
      </c>
      <c r="F7837" s="417">
        <v>316.63</v>
      </c>
    </row>
    <row r="7838" spans="1:6" ht="45">
      <c r="A7838" s="414">
        <v>91645</v>
      </c>
      <c r="B7838" s="415" t="s">
        <v>9675</v>
      </c>
      <c r="C7838" s="416" t="s">
        <v>9217</v>
      </c>
      <c r="D7838" s="417">
        <v>429.53999999999996</v>
      </c>
      <c r="E7838" s="417">
        <v>27.17</v>
      </c>
      <c r="F7838" s="417">
        <v>456.71</v>
      </c>
    </row>
    <row r="7839" spans="1:6" ht="45">
      <c r="A7839" s="414">
        <v>91646</v>
      </c>
      <c r="B7839" s="415" t="s">
        <v>9676</v>
      </c>
      <c r="C7839" s="416" t="s">
        <v>9219</v>
      </c>
      <c r="D7839" s="417">
        <v>52.69</v>
      </c>
      <c r="E7839" s="417">
        <v>27.17</v>
      </c>
      <c r="F7839" s="417">
        <v>79.86</v>
      </c>
    </row>
    <row r="7840" spans="1:6" ht="45">
      <c r="A7840" s="414">
        <v>92237</v>
      </c>
      <c r="B7840" s="415" t="s">
        <v>9677</v>
      </c>
      <c r="C7840" s="416" t="s">
        <v>5337</v>
      </c>
      <c r="D7840" s="417">
        <v>24.57</v>
      </c>
      <c r="E7840" s="417">
        <v>0</v>
      </c>
      <c r="F7840" s="417">
        <v>24.57</v>
      </c>
    </row>
    <row r="7841" spans="1:6" ht="45">
      <c r="A7841" s="414">
        <v>92238</v>
      </c>
      <c r="B7841" s="415" t="s">
        <v>9678</v>
      </c>
      <c r="C7841" s="416" t="s">
        <v>5337</v>
      </c>
      <c r="D7841" s="417">
        <v>5.01</v>
      </c>
      <c r="E7841" s="417">
        <v>0</v>
      </c>
      <c r="F7841" s="417">
        <v>5.01</v>
      </c>
    </row>
    <row r="7842" spans="1:6" ht="45">
      <c r="A7842" s="414">
        <v>92239</v>
      </c>
      <c r="B7842" s="415" t="s">
        <v>9679</v>
      </c>
      <c r="C7842" s="416" t="s">
        <v>5337</v>
      </c>
      <c r="D7842" s="417">
        <v>3.98</v>
      </c>
      <c r="E7842" s="417">
        <v>0</v>
      </c>
      <c r="F7842" s="417">
        <v>3.98</v>
      </c>
    </row>
    <row r="7843" spans="1:6" ht="45">
      <c r="A7843" s="414">
        <v>92240</v>
      </c>
      <c r="B7843" s="415" t="s">
        <v>9680</v>
      </c>
      <c r="C7843" s="416" t="s">
        <v>5337</v>
      </c>
      <c r="D7843" s="417">
        <v>43.74</v>
      </c>
      <c r="E7843" s="417">
        <v>0</v>
      </c>
      <c r="F7843" s="417">
        <v>43.74</v>
      </c>
    </row>
    <row r="7844" spans="1:6" ht="45">
      <c r="A7844" s="414">
        <v>92241</v>
      </c>
      <c r="B7844" s="415" t="s">
        <v>9681</v>
      </c>
      <c r="C7844" s="416" t="s">
        <v>5337</v>
      </c>
      <c r="D7844" s="417">
        <v>290.27999999999997</v>
      </c>
      <c r="E7844" s="417">
        <v>0</v>
      </c>
      <c r="F7844" s="417">
        <v>290.27999999999997</v>
      </c>
    </row>
    <row r="7845" spans="1:6" ht="45">
      <c r="A7845" s="414">
        <v>92242</v>
      </c>
      <c r="B7845" s="415" t="s">
        <v>9682</v>
      </c>
      <c r="C7845" s="416" t="s">
        <v>9217</v>
      </c>
      <c r="D7845" s="417">
        <v>374.27</v>
      </c>
      <c r="E7845" s="417">
        <v>27.17</v>
      </c>
      <c r="F7845" s="417">
        <v>401.44</v>
      </c>
    </row>
    <row r="7846" spans="1:6" ht="45">
      <c r="A7846" s="414">
        <v>92243</v>
      </c>
      <c r="B7846" s="415" t="s">
        <v>9683</v>
      </c>
      <c r="C7846" s="416" t="s">
        <v>9219</v>
      </c>
      <c r="D7846" s="417">
        <v>40.25</v>
      </c>
      <c r="E7846" s="417">
        <v>27.17</v>
      </c>
      <c r="F7846" s="417">
        <v>67.42</v>
      </c>
    </row>
    <row r="7847" spans="1:6">
      <c r="A7847" s="409"/>
      <c r="B7847" s="413" t="s">
        <v>11777</v>
      </c>
      <c r="C7847" s="411"/>
      <c r="D7847" s="418"/>
      <c r="E7847" s="418"/>
      <c r="F7847" s="418"/>
    </row>
    <row r="7848" spans="1:6" ht="45">
      <c r="A7848" s="414">
        <v>91031</v>
      </c>
      <c r="B7848" s="415" t="s">
        <v>9684</v>
      </c>
      <c r="C7848" s="416" t="s">
        <v>9217</v>
      </c>
      <c r="D7848" s="417">
        <v>237.60999999999999</v>
      </c>
      <c r="E7848" s="417">
        <v>20.34</v>
      </c>
      <c r="F7848" s="417">
        <v>257.95</v>
      </c>
    </row>
    <row r="7849" spans="1:6" ht="45">
      <c r="A7849" s="414">
        <v>91032</v>
      </c>
      <c r="B7849" s="415" t="s">
        <v>9685</v>
      </c>
      <c r="C7849" s="416" t="s">
        <v>9219</v>
      </c>
      <c r="D7849" s="417">
        <v>39.5</v>
      </c>
      <c r="E7849" s="417">
        <v>20.34</v>
      </c>
      <c r="F7849" s="417">
        <v>59.84</v>
      </c>
    </row>
    <row r="7850" spans="1:6" ht="45">
      <c r="A7850" s="414">
        <v>91026</v>
      </c>
      <c r="B7850" s="415" t="s">
        <v>9686</v>
      </c>
      <c r="C7850" s="416" t="s">
        <v>5337</v>
      </c>
      <c r="D7850" s="417">
        <v>24.05</v>
      </c>
      <c r="E7850" s="417">
        <v>0</v>
      </c>
      <c r="F7850" s="417">
        <v>24.05</v>
      </c>
    </row>
    <row r="7851" spans="1:6" ht="45">
      <c r="A7851" s="414">
        <v>91027</v>
      </c>
      <c r="B7851" s="415" t="s">
        <v>9687</v>
      </c>
      <c r="C7851" s="416" t="s">
        <v>5337</v>
      </c>
      <c r="D7851" s="417">
        <v>4.8899999999999997</v>
      </c>
      <c r="E7851" s="417">
        <v>0</v>
      </c>
      <c r="F7851" s="417">
        <v>4.8899999999999997</v>
      </c>
    </row>
    <row r="7852" spans="1:6" ht="45">
      <c r="A7852" s="414">
        <v>91028</v>
      </c>
      <c r="B7852" s="415" t="s">
        <v>9688</v>
      </c>
      <c r="C7852" s="416" t="s">
        <v>5337</v>
      </c>
      <c r="D7852" s="417">
        <v>3.87</v>
      </c>
      <c r="E7852" s="417">
        <v>0</v>
      </c>
      <c r="F7852" s="417">
        <v>3.87</v>
      </c>
    </row>
    <row r="7853" spans="1:6" ht="45">
      <c r="A7853" s="414">
        <v>91029</v>
      </c>
      <c r="B7853" s="415" t="s">
        <v>9689</v>
      </c>
      <c r="C7853" s="416" t="s">
        <v>5337</v>
      </c>
      <c r="D7853" s="417">
        <v>43.88</v>
      </c>
      <c r="E7853" s="417">
        <v>0</v>
      </c>
      <c r="F7853" s="417">
        <v>43.88</v>
      </c>
    </row>
    <row r="7854" spans="1:6" ht="45">
      <c r="A7854" s="414">
        <v>91030</v>
      </c>
      <c r="B7854" s="415" t="s">
        <v>9690</v>
      </c>
      <c r="C7854" s="416" t="s">
        <v>5337</v>
      </c>
      <c r="D7854" s="417">
        <v>154.22999999999999</v>
      </c>
      <c r="E7854" s="417">
        <v>0</v>
      </c>
      <c r="F7854" s="417">
        <v>154.22999999999999</v>
      </c>
    </row>
    <row r="7855" spans="1:6">
      <c r="A7855" s="409"/>
      <c r="B7855" s="413" t="s">
        <v>11778</v>
      </c>
      <c r="C7855" s="411"/>
      <c r="D7855" s="418"/>
      <c r="E7855" s="418"/>
      <c r="F7855" s="418"/>
    </row>
    <row r="7856" spans="1:6" ht="60">
      <c r="A7856" s="414">
        <v>92101</v>
      </c>
      <c r="B7856" s="415" t="s">
        <v>9691</v>
      </c>
      <c r="C7856" s="416" t="s">
        <v>5337</v>
      </c>
      <c r="D7856" s="417">
        <v>40.22</v>
      </c>
      <c r="E7856" s="417">
        <v>0</v>
      </c>
      <c r="F7856" s="417">
        <v>40.22</v>
      </c>
    </row>
    <row r="7857" spans="1:6" ht="45">
      <c r="A7857" s="414">
        <v>92102</v>
      </c>
      <c r="B7857" s="415" t="s">
        <v>9692</v>
      </c>
      <c r="C7857" s="416" t="s">
        <v>5337</v>
      </c>
      <c r="D7857" s="417">
        <v>6.6</v>
      </c>
      <c r="E7857" s="417">
        <v>0</v>
      </c>
      <c r="F7857" s="417">
        <v>6.6</v>
      </c>
    </row>
    <row r="7858" spans="1:6" ht="60">
      <c r="A7858" s="414">
        <v>92103</v>
      </c>
      <c r="B7858" s="415" t="s">
        <v>9693</v>
      </c>
      <c r="C7858" s="416" t="s">
        <v>5337</v>
      </c>
      <c r="D7858" s="417">
        <v>5.28</v>
      </c>
      <c r="E7858" s="417">
        <v>0</v>
      </c>
      <c r="F7858" s="417">
        <v>5.28</v>
      </c>
    </row>
    <row r="7859" spans="1:6" ht="60">
      <c r="A7859" s="414">
        <v>92104</v>
      </c>
      <c r="B7859" s="415" t="s">
        <v>9694</v>
      </c>
      <c r="C7859" s="416" t="s">
        <v>5337</v>
      </c>
      <c r="D7859" s="417">
        <v>64.84</v>
      </c>
      <c r="E7859" s="417">
        <v>0</v>
      </c>
      <c r="F7859" s="417">
        <v>64.84</v>
      </c>
    </row>
    <row r="7860" spans="1:6" ht="60">
      <c r="A7860" s="414">
        <v>92105</v>
      </c>
      <c r="B7860" s="415" t="s">
        <v>9695</v>
      </c>
      <c r="C7860" s="416" t="s">
        <v>5337</v>
      </c>
      <c r="D7860" s="417">
        <v>202.28</v>
      </c>
      <c r="E7860" s="417">
        <v>0</v>
      </c>
      <c r="F7860" s="417">
        <v>202.28</v>
      </c>
    </row>
    <row r="7861" spans="1:6" ht="60">
      <c r="A7861" s="414">
        <v>92106</v>
      </c>
      <c r="B7861" s="415" t="s">
        <v>9696</v>
      </c>
      <c r="C7861" s="416" t="s">
        <v>9217</v>
      </c>
      <c r="D7861" s="417">
        <v>325.91000000000003</v>
      </c>
      <c r="E7861" s="417">
        <v>20.34</v>
      </c>
      <c r="F7861" s="417">
        <v>346.25</v>
      </c>
    </row>
    <row r="7862" spans="1:6" ht="60">
      <c r="A7862" s="414">
        <v>92107</v>
      </c>
      <c r="B7862" s="415" t="s">
        <v>9697</v>
      </c>
      <c r="C7862" s="416" t="s">
        <v>9219</v>
      </c>
      <c r="D7862" s="417">
        <v>58.789999999999992</v>
      </c>
      <c r="E7862" s="417">
        <v>20.34</v>
      </c>
      <c r="F7862" s="417">
        <v>79.13</v>
      </c>
    </row>
    <row r="7863" spans="1:6">
      <c r="A7863" s="409"/>
      <c r="B7863" s="413" t="s">
        <v>9698</v>
      </c>
      <c r="C7863" s="411"/>
      <c r="D7863" s="418"/>
      <c r="E7863" s="418"/>
      <c r="F7863" s="418"/>
    </row>
    <row r="7864" spans="1:6" ht="30">
      <c r="A7864" s="414">
        <v>96054</v>
      </c>
      <c r="B7864" s="415" t="s">
        <v>9699</v>
      </c>
      <c r="C7864" s="416" t="s">
        <v>5337</v>
      </c>
      <c r="D7864" s="417">
        <v>27.18</v>
      </c>
      <c r="E7864" s="417">
        <v>0</v>
      </c>
      <c r="F7864" s="417">
        <v>27.18</v>
      </c>
    </row>
    <row r="7865" spans="1:6" ht="30">
      <c r="A7865" s="414">
        <v>96060</v>
      </c>
      <c r="B7865" s="415" t="s">
        <v>9700</v>
      </c>
      <c r="C7865" s="416" t="s">
        <v>5337</v>
      </c>
      <c r="D7865" s="417">
        <v>2.74</v>
      </c>
      <c r="E7865" s="417">
        <v>0</v>
      </c>
      <c r="F7865" s="417">
        <v>2.74</v>
      </c>
    </row>
    <row r="7866" spans="1:6" ht="30">
      <c r="A7866" s="414">
        <v>96061</v>
      </c>
      <c r="B7866" s="415" t="s">
        <v>9701</v>
      </c>
      <c r="C7866" s="416" t="s">
        <v>5337</v>
      </c>
      <c r="D7866" s="417">
        <v>33.97</v>
      </c>
      <c r="E7866" s="417">
        <v>0</v>
      </c>
      <c r="F7866" s="417">
        <v>33.97</v>
      </c>
    </row>
    <row r="7867" spans="1:6" ht="30">
      <c r="A7867" s="414">
        <v>96062</v>
      </c>
      <c r="B7867" s="415" t="s">
        <v>9702</v>
      </c>
      <c r="C7867" s="416" t="s">
        <v>5337</v>
      </c>
      <c r="D7867" s="417">
        <v>41.89</v>
      </c>
      <c r="E7867" s="417">
        <v>0</v>
      </c>
      <c r="F7867" s="417">
        <v>41.89</v>
      </c>
    </row>
    <row r="7868" spans="1:6" ht="30">
      <c r="A7868" s="414">
        <v>96158</v>
      </c>
      <c r="B7868" s="415" t="s">
        <v>9703</v>
      </c>
      <c r="C7868" s="416" t="s">
        <v>9217</v>
      </c>
      <c r="D7868" s="417">
        <v>112.47</v>
      </c>
      <c r="E7868" s="417">
        <v>23.37</v>
      </c>
      <c r="F7868" s="417">
        <v>135.84</v>
      </c>
    </row>
    <row r="7869" spans="1:6" ht="30">
      <c r="A7869" s="414">
        <v>96156</v>
      </c>
      <c r="B7869" s="415" t="s">
        <v>9704</v>
      </c>
      <c r="C7869" s="416" t="s">
        <v>9219</v>
      </c>
      <c r="D7869" s="417">
        <v>36.61</v>
      </c>
      <c r="E7869" s="417">
        <v>23.37</v>
      </c>
      <c r="F7869" s="417">
        <v>59.98</v>
      </c>
    </row>
    <row r="7870" spans="1:6" ht="30">
      <c r="A7870" s="414">
        <v>90688</v>
      </c>
      <c r="B7870" s="415" t="s">
        <v>9705</v>
      </c>
      <c r="C7870" s="416" t="s">
        <v>5337</v>
      </c>
      <c r="D7870" s="417">
        <v>20.399999999999999</v>
      </c>
      <c r="E7870" s="417">
        <v>0</v>
      </c>
      <c r="F7870" s="417">
        <v>20.399999999999999</v>
      </c>
    </row>
    <row r="7871" spans="1:6" ht="30">
      <c r="A7871" s="414">
        <v>90689</v>
      </c>
      <c r="B7871" s="415" t="s">
        <v>9706</v>
      </c>
      <c r="C7871" s="416" t="s">
        <v>5337</v>
      </c>
      <c r="D7871" s="417">
        <v>2.06</v>
      </c>
      <c r="E7871" s="417">
        <v>0</v>
      </c>
      <c r="F7871" s="417">
        <v>2.06</v>
      </c>
    </row>
    <row r="7872" spans="1:6" ht="30">
      <c r="A7872" s="414">
        <v>90690</v>
      </c>
      <c r="B7872" s="415" t="s">
        <v>9707</v>
      </c>
      <c r="C7872" s="416" t="s">
        <v>5337</v>
      </c>
      <c r="D7872" s="417">
        <v>25.5</v>
      </c>
      <c r="E7872" s="417">
        <v>0</v>
      </c>
      <c r="F7872" s="417">
        <v>25.5</v>
      </c>
    </row>
    <row r="7873" spans="1:6" ht="30">
      <c r="A7873" s="414">
        <v>90691</v>
      </c>
      <c r="B7873" s="415" t="s">
        <v>9708</v>
      </c>
      <c r="C7873" s="416" t="s">
        <v>5337</v>
      </c>
      <c r="D7873" s="417">
        <v>41.89</v>
      </c>
      <c r="E7873" s="417">
        <v>0</v>
      </c>
      <c r="F7873" s="417">
        <v>41.89</v>
      </c>
    </row>
    <row r="7874" spans="1:6" ht="30">
      <c r="A7874" s="414">
        <v>90692</v>
      </c>
      <c r="B7874" s="415" t="s">
        <v>9709</v>
      </c>
      <c r="C7874" s="416" t="s">
        <v>9217</v>
      </c>
      <c r="D7874" s="417">
        <v>96.539999999999992</v>
      </c>
      <c r="E7874" s="417">
        <v>23.37</v>
      </c>
      <c r="F7874" s="417">
        <v>119.91</v>
      </c>
    </row>
    <row r="7875" spans="1:6" ht="30">
      <c r="A7875" s="414">
        <v>90693</v>
      </c>
      <c r="B7875" s="415" t="s">
        <v>9710</v>
      </c>
      <c r="C7875" s="416" t="s">
        <v>9219</v>
      </c>
      <c r="D7875" s="417">
        <v>29.150000000000002</v>
      </c>
      <c r="E7875" s="417">
        <v>23.37</v>
      </c>
      <c r="F7875" s="417">
        <v>52.52</v>
      </c>
    </row>
    <row r="7876" spans="1:6">
      <c r="A7876" s="409"/>
      <c r="B7876" s="413" t="s">
        <v>9711</v>
      </c>
      <c r="C7876" s="411"/>
      <c r="D7876" s="418"/>
      <c r="E7876" s="418"/>
      <c r="F7876" s="418"/>
    </row>
    <row r="7877" spans="1:6" ht="30">
      <c r="A7877" s="414">
        <v>89128</v>
      </c>
      <c r="B7877" s="415" t="s">
        <v>9712</v>
      </c>
      <c r="C7877" s="416" t="s">
        <v>5337</v>
      </c>
      <c r="D7877" s="417">
        <v>40.93</v>
      </c>
      <c r="E7877" s="417">
        <v>0</v>
      </c>
      <c r="F7877" s="417">
        <v>40.93</v>
      </c>
    </row>
    <row r="7878" spans="1:6" ht="30">
      <c r="A7878" s="414">
        <v>89129</v>
      </c>
      <c r="B7878" s="415" t="s">
        <v>9713</v>
      </c>
      <c r="C7878" s="416" t="s">
        <v>5337</v>
      </c>
      <c r="D7878" s="417">
        <v>5.55</v>
      </c>
      <c r="E7878" s="417">
        <v>0</v>
      </c>
      <c r="F7878" s="417">
        <v>5.55</v>
      </c>
    </row>
    <row r="7879" spans="1:6" ht="30">
      <c r="A7879" s="414">
        <v>89130</v>
      </c>
      <c r="B7879" s="415" t="s">
        <v>9714</v>
      </c>
      <c r="C7879" s="416" t="s">
        <v>5337</v>
      </c>
      <c r="D7879" s="417">
        <v>56.76</v>
      </c>
      <c r="E7879" s="417">
        <v>0</v>
      </c>
      <c r="F7879" s="417">
        <v>56.76</v>
      </c>
    </row>
    <row r="7880" spans="1:6" ht="30">
      <c r="A7880" s="414">
        <v>89131</v>
      </c>
      <c r="B7880" s="415" t="s">
        <v>9715</v>
      </c>
      <c r="C7880" s="416" t="s">
        <v>5337</v>
      </c>
      <c r="D7880" s="417">
        <v>7.7</v>
      </c>
      <c r="E7880" s="417">
        <v>0</v>
      </c>
      <c r="F7880" s="417">
        <v>7.7</v>
      </c>
    </row>
    <row r="7881" spans="1:6" ht="30">
      <c r="A7881" s="414">
        <v>5787</v>
      </c>
      <c r="B7881" s="415" t="s">
        <v>9716</v>
      </c>
      <c r="C7881" s="416" t="s">
        <v>5337</v>
      </c>
      <c r="D7881" s="417">
        <v>73.97</v>
      </c>
      <c r="E7881" s="417">
        <v>0</v>
      </c>
      <c r="F7881" s="417">
        <v>73.97</v>
      </c>
    </row>
    <row r="7882" spans="1:6" ht="30">
      <c r="A7882" s="414">
        <v>5940</v>
      </c>
      <c r="B7882" s="415" t="s">
        <v>9717</v>
      </c>
      <c r="C7882" s="416" t="s">
        <v>9217</v>
      </c>
      <c r="D7882" s="417">
        <v>174.31</v>
      </c>
      <c r="E7882" s="417">
        <v>23.37</v>
      </c>
      <c r="F7882" s="417">
        <v>197.68</v>
      </c>
    </row>
    <row r="7883" spans="1:6" ht="30">
      <c r="A7883" s="414">
        <v>5942</v>
      </c>
      <c r="B7883" s="415" t="s">
        <v>9718</v>
      </c>
      <c r="C7883" s="416" t="s">
        <v>9219</v>
      </c>
      <c r="D7883" s="417">
        <v>53.17</v>
      </c>
      <c r="E7883" s="417">
        <v>23.37</v>
      </c>
      <c r="F7883" s="417">
        <v>76.540000000000006</v>
      </c>
    </row>
    <row r="7884" spans="1:6" ht="30">
      <c r="A7884" s="414">
        <v>5944</v>
      </c>
      <c r="B7884" s="415" t="s">
        <v>9719</v>
      </c>
      <c r="C7884" s="416" t="s">
        <v>9217</v>
      </c>
      <c r="D7884" s="417">
        <v>216.07</v>
      </c>
      <c r="E7884" s="417">
        <v>23.37</v>
      </c>
      <c r="F7884" s="417">
        <v>239.44</v>
      </c>
    </row>
    <row r="7885" spans="1:6" ht="30">
      <c r="A7885" s="414">
        <v>5946</v>
      </c>
      <c r="B7885" s="415" t="s">
        <v>9720</v>
      </c>
      <c r="C7885" s="416" t="s">
        <v>9219</v>
      </c>
      <c r="D7885" s="417">
        <v>71.149999999999991</v>
      </c>
      <c r="E7885" s="417">
        <v>23.37</v>
      </c>
      <c r="F7885" s="417">
        <v>94.52</v>
      </c>
    </row>
    <row r="7886" spans="1:6" ht="30">
      <c r="A7886" s="414">
        <v>53857</v>
      </c>
      <c r="B7886" s="415" t="s">
        <v>9721</v>
      </c>
      <c r="C7886" s="416" t="s">
        <v>5337</v>
      </c>
      <c r="D7886" s="417">
        <v>73.09</v>
      </c>
      <c r="E7886" s="417">
        <v>0</v>
      </c>
      <c r="F7886" s="417">
        <v>73.09</v>
      </c>
    </row>
    <row r="7887" spans="1:6" ht="30">
      <c r="A7887" s="414">
        <v>53858</v>
      </c>
      <c r="B7887" s="415" t="s">
        <v>9722</v>
      </c>
      <c r="C7887" s="416" t="s">
        <v>5337</v>
      </c>
      <c r="D7887" s="417">
        <v>48.05</v>
      </c>
      <c r="E7887" s="417">
        <v>0</v>
      </c>
      <c r="F7887" s="417">
        <v>48.05</v>
      </c>
    </row>
    <row r="7888" spans="1:6" ht="30">
      <c r="A7888" s="414">
        <v>53861</v>
      </c>
      <c r="B7888" s="415" t="s">
        <v>9723</v>
      </c>
      <c r="C7888" s="416" t="s">
        <v>5337</v>
      </c>
      <c r="D7888" s="417">
        <v>70.95</v>
      </c>
      <c r="E7888" s="417">
        <v>0</v>
      </c>
      <c r="F7888" s="417">
        <v>70.95</v>
      </c>
    </row>
    <row r="7889" spans="1:6">
      <c r="A7889" s="409"/>
      <c r="B7889" s="413" t="s">
        <v>9724</v>
      </c>
      <c r="C7889" s="411"/>
      <c r="D7889" s="418"/>
      <c r="E7889" s="418"/>
      <c r="F7889" s="418"/>
    </row>
    <row r="7890" spans="1:6" ht="30">
      <c r="A7890" s="414">
        <v>96241</v>
      </c>
      <c r="B7890" s="415" t="s">
        <v>9725</v>
      </c>
      <c r="C7890" s="416" t="s">
        <v>5337</v>
      </c>
      <c r="D7890" s="417">
        <v>21.67</v>
      </c>
      <c r="E7890" s="417">
        <v>0</v>
      </c>
      <c r="F7890" s="417">
        <v>21.67</v>
      </c>
    </row>
    <row r="7891" spans="1:6" ht="30">
      <c r="A7891" s="414">
        <v>96242</v>
      </c>
      <c r="B7891" s="415" t="s">
        <v>9726</v>
      </c>
      <c r="C7891" s="416" t="s">
        <v>5337</v>
      </c>
      <c r="D7891" s="417">
        <v>2.94</v>
      </c>
      <c r="E7891" s="417">
        <v>0</v>
      </c>
      <c r="F7891" s="417">
        <v>2.94</v>
      </c>
    </row>
    <row r="7892" spans="1:6" ht="30">
      <c r="A7892" s="414">
        <v>96243</v>
      </c>
      <c r="B7892" s="415" t="s">
        <v>9727</v>
      </c>
      <c r="C7892" s="416" t="s">
        <v>5337</v>
      </c>
      <c r="D7892" s="417">
        <v>27.09</v>
      </c>
      <c r="E7892" s="417">
        <v>0</v>
      </c>
      <c r="F7892" s="417">
        <v>27.09</v>
      </c>
    </row>
    <row r="7893" spans="1:6" ht="30">
      <c r="A7893" s="414">
        <v>96244</v>
      </c>
      <c r="B7893" s="415" t="s">
        <v>9728</v>
      </c>
      <c r="C7893" s="416" t="s">
        <v>5337</v>
      </c>
      <c r="D7893" s="417">
        <v>18.3</v>
      </c>
      <c r="E7893" s="417">
        <v>0</v>
      </c>
      <c r="F7893" s="417">
        <v>18.3</v>
      </c>
    </row>
    <row r="7894" spans="1:6" ht="30">
      <c r="A7894" s="414">
        <v>96245</v>
      </c>
      <c r="B7894" s="415" t="s">
        <v>9729</v>
      </c>
      <c r="C7894" s="416" t="s">
        <v>9217</v>
      </c>
      <c r="D7894" s="417">
        <v>76.69</v>
      </c>
      <c r="E7894" s="417">
        <v>24.91</v>
      </c>
      <c r="F7894" s="417">
        <v>101.6</v>
      </c>
    </row>
    <row r="7895" spans="1:6" ht="30">
      <c r="A7895" s="414">
        <v>96246</v>
      </c>
      <c r="B7895" s="415" t="s">
        <v>9730</v>
      </c>
      <c r="C7895" s="416" t="s">
        <v>9219</v>
      </c>
      <c r="D7895" s="417">
        <v>31.3</v>
      </c>
      <c r="E7895" s="417">
        <v>24.91</v>
      </c>
      <c r="F7895" s="417">
        <v>56.21</v>
      </c>
    </row>
    <row r="7896" spans="1:6">
      <c r="A7896" s="409"/>
      <c r="B7896" s="413" t="s">
        <v>9731</v>
      </c>
      <c r="C7896" s="411"/>
      <c r="D7896" s="418"/>
      <c r="E7896" s="418"/>
      <c r="F7896" s="418"/>
    </row>
    <row r="7897" spans="1:6" ht="45">
      <c r="A7897" s="414">
        <v>5664</v>
      </c>
      <c r="B7897" s="415" t="s">
        <v>9732</v>
      </c>
      <c r="C7897" s="416" t="s">
        <v>5337</v>
      </c>
      <c r="D7897" s="417">
        <v>35.33</v>
      </c>
      <c r="E7897" s="417">
        <v>0</v>
      </c>
      <c r="F7897" s="417">
        <v>35.33</v>
      </c>
    </row>
    <row r="7898" spans="1:6" ht="45">
      <c r="A7898" s="414">
        <v>5667</v>
      </c>
      <c r="B7898" s="415" t="s">
        <v>9733</v>
      </c>
      <c r="C7898" s="416" t="s">
        <v>5337</v>
      </c>
      <c r="D7898" s="417">
        <v>31.42</v>
      </c>
      <c r="E7898" s="417">
        <v>0</v>
      </c>
      <c r="F7898" s="417">
        <v>31.42</v>
      </c>
    </row>
    <row r="7899" spans="1:6" ht="45">
      <c r="A7899" s="414">
        <v>5668</v>
      </c>
      <c r="B7899" s="415" t="s">
        <v>9734</v>
      </c>
      <c r="C7899" s="416" t="s">
        <v>5337</v>
      </c>
      <c r="D7899" s="417">
        <v>48.18</v>
      </c>
      <c r="E7899" s="417">
        <v>0</v>
      </c>
      <c r="F7899" s="417">
        <v>48.18</v>
      </c>
    </row>
    <row r="7900" spans="1:6" ht="45">
      <c r="A7900" s="414">
        <v>5678</v>
      </c>
      <c r="B7900" s="415" t="s">
        <v>9735</v>
      </c>
      <c r="C7900" s="416" t="s">
        <v>9217</v>
      </c>
      <c r="D7900" s="417">
        <v>127.75999999999999</v>
      </c>
      <c r="E7900" s="417">
        <v>24.91</v>
      </c>
      <c r="F7900" s="417">
        <v>152.66999999999999</v>
      </c>
    </row>
    <row r="7901" spans="1:6" ht="45">
      <c r="A7901" s="414">
        <v>5679</v>
      </c>
      <c r="B7901" s="415" t="s">
        <v>9736</v>
      </c>
      <c r="C7901" s="416" t="s">
        <v>9219</v>
      </c>
      <c r="D7901" s="417">
        <v>38.78</v>
      </c>
      <c r="E7901" s="417">
        <v>24.91</v>
      </c>
      <c r="F7901" s="417">
        <v>63.69</v>
      </c>
    </row>
    <row r="7902" spans="1:6" ht="45">
      <c r="A7902" s="414">
        <v>5680</v>
      </c>
      <c r="B7902" s="415" t="s">
        <v>9737</v>
      </c>
      <c r="C7902" s="416" t="s">
        <v>9217</v>
      </c>
      <c r="D7902" s="417">
        <v>114.84</v>
      </c>
      <c r="E7902" s="417">
        <v>24.91</v>
      </c>
      <c r="F7902" s="417">
        <v>139.75</v>
      </c>
    </row>
    <row r="7903" spans="1:6" ht="45">
      <c r="A7903" s="414">
        <v>5681</v>
      </c>
      <c r="B7903" s="415" t="s">
        <v>9738</v>
      </c>
      <c r="C7903" s="416" t="s">
        <v>9219</v>
      </c>
      <c r="D7903" s="417">
        <v>35.239999999999995</v>
      </c>
      <c r="E7903" s="417">
        <v>24.91</v>
      </c>
      <c r="F7903" s="417">
        <v>60.15</v>
      </c>
    </row>
    <row r="7904" spans="1:6" ht="45">
      <c r="A7904" s="414">
        <v>5735</v>
      </c>
      <c r="B7904" s="415" t="s">
        <v>9739</v>
      </c>
      <c r="C7904" s="416" t="s">
        <v>5337</v>
      </c>
      <c r="D7904" s="417">
        <v>34.090000000000003</v>
      </c>
      <c r="E7904" s="417">
        <v>0</v>
      </c>
      <c r="F7904" s="417">
        <v>34.090000000000003</v>
      </c>
    </row>
    <row r="7905" spans="1:6" ht="60">
      <c r="A7905" s="414">
        <v>5736</v>
      </c>
      <c r="B7905" s="415" t="s">
        <v>9740</v>
      </c>
      <c r="C7905" s="416" t="s">
        <v>5337</v>
      </c>
      <c r="D7905" s="417">
        <v>43.9</v>
      </c>
      <c r="E7905" s="417">
        <v>0</v>
      </c>
      <c r="F7905" s="417">
        <v>43.9</v>
      </c>
    </row>
    <row r="7906" spans="1:6" ht="45">
      <c r="A7906" s="414">
        <v>5875</v>
      </c>
      <c r="B7906" s="415" t="s">
        <v>9741</v>
      </c>
      <c r="C7906" s="416" t="s">
        <v>9217</v>
      </c>
      <c r="D7906" s="417">
        <v>115.65</v>
      </c>
      <c r="E7906" s="417">
        <v>24.91</v>
      </c>
      <c r="F7906" s="417">
        <v>140.56</v>
      </c>
    </row>
    <row r="7907" spans="1:6" ht="45">
      <c r="A7907" s="414">
        <v>5877</v>
      </c>
      <c r="B7907" s="415" t="s">
        <v>9742</v>
      </c>
      <c r="C7907" s="416" t="s">
        <v>9219</v>
      </c>
      <c r="D7907" s="417">
        <v>37.659999999999997</v>
      </c>
      <c r="E7907" s="417">
        <v>24.91</v>
      </c>
      <c r="F7907" s="417">
        <v>62.57</v>
      </c>
    </row>
    <row r="7908" spans="1:6" ht="45">
      <c r="A7908" s="414">
        <v>53786</v>
      </c>
      <c r="B7908" s="415" t="s">
        <v>9743</v>
      </c>
      <c r="C7908" s="416" t="s">
        <v>5337</v>
      </c>
      <c r="D7908" s="417">
        <v>53.65</v>
      </c>
      <c r="E7908" s="417">
        <v>0</v>
      </c>
      <c r="F7908" s="417">
        <v>53.65</v>
      </c>
    </row>
    <row r="7909" spans="1:6" ht="45">
      <c r="A7909" s="414">
        <v>88857</v>
      </c>
      <c r="B7909" s="415" t="s">
        <v>9744</v>
      </c>
      <c r="C7909" s="416" t="s">
        <v>5337</v>
      </c>
      <c r="D7909" s="417">
        <v>28.26</v>
      </c>
      <c r="E7909" s="417">
        <v>0</v>
      </c>
      <c r="F7909" s="417">
        <v>28.26</v>
      </c>
    </row>
    <row r="7910" spans="1:6" ht="45">
      <c r="A7910" s="414">
        <v>88858</v>
      </c>
      <c r="B7910" s="415" t="s">
        <v>9745</v>
      </c>
      <c r="C7910" s="416" t="s">
        <v>5337</v>
      </c>
      <c r="D7910" s="417">
        <v>3.83</v>
      </c>
      <c r="E7910" s="417">
        <v>0</v>
      </c>
      <c r="F7910" s="417">
        <v>3.83</v>
      </c>
    </row>
    <row r="7911" spans="1:6" ht="45">
      <c r="A7911" s="414">
        <v>88859</v>
      </c>
      <c r="B7911" s="415" t="s">
        <v>9746</v>
      </c>
      <c r="C7911" s="416" t="s">
        <v>5337</v>
      </c>
      <c r="D7911" s="417">
        <v>25.14</v>
      </c>
      <c r="E7911" s="417">
        <v>0</v>
      </c>
      <c r="F7911" s="417">
        <v>25.14</v>
      </c>
    </row>
    <row r="7912" spans="1:6" ht="45">
      <c r="A7912" s="414">
        <v>88860</v>
      </c>
      <c r="B7912" s="415" t="s">
        <v>9747</v>
      </c>
      <c r="C7912" s="416" t="s">
        <v>5337</v>
      </c>
      <c r="D7912" s="417">
        <v>3.41</v>
      </c>
      <c r="E7912" s="417">
        <v>0</v>
      </c>
      <c r="F7912" s="417">
        <v>3.41</v>
      </c>
    </row>
    <row r="7913" spans="1:6" ht="45">
      <c r="A7913" s="414">
        <v>89011</v>
      </c>
      <c r="B7913" s="415" t="s">
        <v>9748</v>
      </c>
      <c r="C7913" s="416" t="s">
        <v>5337</v>
      </c>
      <c r="D7913" s="417">
        <v>27.27</v>
      </c>
      <c r="E7913" s="417">
        <v>0</v>
      </c>
      <c r="F7913" s="417">
        <v>27.27</v>
      </c>
    </row>
    <row r="7914" spans="1:6" ht="45">
      <c r="A7914" s="414">
        <v>89012</v>
      </c>
      <c r="B7914" s="415" t="s">
        <v>9749</v>
      </c>
      <c r="C7914" s="416" t="s">
        <v>5337</v>
      </c>
      <c r="D7914" s="417">
        <v>3.7</v>
      </c>
      <c r="E7914" s="417">
        <v>0</v>
      </c>
      <c r="F7914" s="417">
        <v>3.7</v>
      </c>
    </row>
    <row r="7915" spans="1:6" ht="45">
      <c r="A7915" s="414">
        <v>102957</v>
      </c>
      <c r="B7915" s="415" t="s">
        <v>10511</v>
      </c>
      <c r="C7915" s="416" t="s">
        <v>5337</v>
      </c>
      <c r="D7915" s="417">
        <v>53.65</v>
      </c>
      <c r="E7915" s="417">
        <v>0</v>
      </c>
      <c r="F7915" s="417">
        <v>53.65</v>
      </c>
    </row>
    <row r="7916" spans="1:6">
      <c r="A7916" s="409"/>
      <c r="B7916" s="413" t="s">
        <v>11779</v>
      </c>
      <c r="C7916" s="411"/>
      <c r="D7916" s="418"/>
      <c r="E7916" s="418"/>
      <c r="F7916" s="418"/>
    </row>
    <row r="7917" spans="1:6" ht="30">
      <c r="A7917" s="414">
        <v>84013</v>
      </c>
      <c r="B7917" s="415" t="s">
        <v>9750</v>
      </c>
      <c r="C7917" s="416" t="s">
        <v>9219</v>
      </c>
      <c r="D7917" s="417">
        <v>63.45</v>
      </c>
      <c r="E7917" s="417">
        <v>24.91</v>
      </c>
      <c r="F7917" s="417">
        <v>88.36</v>
      </c>
    </row>
    <row r="7918" spans="1:6" ht="30">
      <c r="A7918" s="414">
        <v>5627</v>
      </c>
      <c r="B7918" s="415" t="s">
        <v>9751</v>
      </c>
      <c r="C7918" s="416" t="s">
        <v>5337</v>
      </c>
      <c r="D7918" s="417">
        <v>52.38</v>
      </c>
      <c r="E7918" s="417">
        <v>0</v>
      </c>
      <c r="F7918" s="417">
        <v>52.38</v>
      </c>
    </row>
    <row r="7919" spans="1:6" ht="30">
      <c r="A7919" s="414">
        <v>5628</v>
      </c>
      <c r="B7919" s="415" t="s">
        <v>9752</v>
      </c>
      <c r="C7919" s="416" t="s">
        <v>5337</v>
      </c>
      <c r="D7919" s="417">
        <v>7.1</v>
      </c>
      <c r="E7919" s="417">
        <v>0</v>
      </c>
      <c r="F7919" s="417">
        <v>7.1</v>
      </c>
    </row>
    <row r="7920" spans="1:6" ht="30">
      <c r="A7920" s="414">
        <v>5629</v>
      </c>
      <c r="B7920" s="415" t="s">
        <v>9753</v>
      </c>
      <c r="C7920" s="416" t="s">
        <v>5337</v>
      </c>
      <c r="D7920" s="417">
        <v>65.48</v>
      </c>
      <c r="E7920" s="417">
        <v>0</v>
      </c>
      <c r="F7920" s="417">
        <v>65.48</v>
      </c>
    </row>
    <row r="7921" spans="1:6" ht="30">
      <c r="A7921" s="414">
        <v>5630</v>
      </c>
      <c r="B7921" s="415" t="s">
        <v>9754</v>
      </c>
      <c r="C7921" s="416" t="s">
        <v>5337</v>
      </c>
      <c r="D7921" s="417">
        <v>67.739999999999995</v>
      </c>
      <c r="E7921" s="417">
        <v>0</v>
      </c>
      <c r="F7921" s="417">
        <v>67.739999999999995</v>
      </c>
    </row>
    <row r="7922" spans="1:6" ht="30">
      <c r="A7922" s="414">
        <v>5631</v>
      </c>
      <c r="B7922" s="415" t="s">
        <v>9755</v>
      </c>
      <c r="C7922" s="416" t="s">
        <v>9217</v>
      </c>
      <c r="D7922" s="417">
        <v>199.39000000000001</v>
      </c>
      <c r="E7922" s="417">
        <v>24.91</v>
      </c>
      <c r="F7922" s="417">
        <v>224.3</v>
      </c>
    </row>
    <row r="7923" spans="1:6" ht="30">
      <c r="A7923" s="414">
        <v>5632</v>
      </c>
      <c r="B7923" s="415" t="s">
        <v>9756</v>
      </c>
      <c r="C7923" s="416" t="s">
        <v>9219</v>
      </c>
      <c r="D7923" s="417">
        <v>66.17</v>
      </c>
      <c r="E7923" s="417">
        <v>24.91</v>
      </c>
      <c r="F7923" s="417">
        <v>91.08</v>
      </c>
    </row>
    <row r="7924" spans="1:6" ht="30">
      <c r="A7924" s="414">
        <v>88907</v>
      </c>
      <c r="B7924" s="415" t="s">
        <v>9757</v>
      </c>
      <c r="C7924" s="416" t="s">
        <v>9217</v>
      </c>
      <c r="D7924" s="417">
        <v>240.25000000000003</v>
      </c>
      <c r="E7924" s="417">
        <v>24.91</v>
      </c>
      <c r="F7924" s="417">
        <v>265.16000000000003</v>
      </c>
    </row>
    <row r="7925" spans="1:6" ht="30">
      <c r="A7925" s="414">
        <v>90991</v>
      </c>
      <c r="B7925" s="415" t="s">
        <v>9758</v>
      </c>
      <c r="C7925" s="416" t="s">
        <v>9217</v>
      </c>
      <c r="D7925" s="417">
        <v>193.04</v>
      </c>
      <c r="E7925" s="417">
        <v>24.91</v>
      </c>
      <c r="F7925" s="417">
        <v>217.95</v>
      </c>
    </row>
    <row r="7926" spans="1:6" ht="30">
      <c r="A7926" s="414">
        <v>88908</v>
      </c>
      <c r="B7926" s="415" t="s">
        <v>9759</v>
      </c>
      <c r="C7926" s="416" t="s">
        <v>9219</v>
      </c>
      <c r="D7926" s="417">
        <v>72.87</v>
      </c>
      <c r="E7926" s="417">
        <v>24.91</v>
      </c>
      <c r="F7926" s="417">
        <v>97.78</v>
      </c>
    </row>
    <row r="7927" spans="1:6" ht="30">
      <c r="A7927" s="414">
        <v>88832</v>
      </c>
      <c r="B7927" s="415" t="s">
        <v>9760</v>
      </c>
      <c r="C7927" s="416" t="s">
        <v>5337</v>
      </c>
      <c r="D7927" s="417">
        <v>49.98</v>
      </c>
      <c r="E7927" s="417">
        <v>0</v>
      </c>
      <c r="F7927" s="417">
        <v>49.98</v>
      </c>
    </row>
    <row r="7928" spans="1:6" ht="30">
      <c r="A7928" s="414">
        <v>88834</v>
      </c>
      <c r="B7928" s="415" t="s">
        <v>9761</v>
      </c>
      <c r="C7928" s="416" t="s">
        <v>5337</v>
      </c>
      <c r="D7928" s="417">
        <v>6.78</v>
      </c>
      <c r="E7928" s="417">
        <v>0</v>
      </c>
      <c r="F7928" s="417">
        <v>6.78</v>
      </c>
    </row>
    <row r="7929" spans="1:6" ht="30">
      <c r="A7929" s="414">
        <v>88835</v>
      </c>
      <c r="B7929" s="415" t="s">
        <v>9762</v>
      </c>
      <c r="C7929" s="416" t="s">
        <v>5337</v>
      </c>
      <c r="D7929" s="417">
        <v>62.48</v>
      </c>
      <c r="E7929" s="417">
        <v>0</v>
      </c>
      <c r="F7929" s="417">
        <v>62.48</v>
      </c>
    </row>
    <row r="7930" spans="1:6" ht="30">
      <c r="A7930" s="414">
        <v>88836</v>
      </c>
      <c r="B7930" s="415" t="s">
        <v>9763</v>
      </c>
      <c r="C7930" s="416" t="s">
        <v>5337</v>
      </c>
      <c r="D7930" s="417">
        <v>67.11</v>
      </c>
      <c r="E7930" s="417">
        <v>0</v>
      </c>
      <c r="F7930" s="417">
        <v>67.11</v>
      </c>
    </row>
    <row r="7931" spans="1:6" ht="30">
      <c r="A7931" s="414">
        <v>88900</v>
      </c>
      <c r="B7931" s="415" t="s">
        <v>9764</v>
      </c>
      <c r="C7931" s="416" t="s">
        <v>5337</v>
      </c>
      <c r="D7931" s="417">
        <v>58.28</v>
      </c>
      <c r="E7931" s="417">
        <v>0</v>
      </c>
      <c r="F7931" s="417">
        <v>58.28</v>
      </c>
    </row>
    <row r="7932" spans="1:6" ht="30">
      <c r="A7932" s="414">
        <v>88902</v>
      </c>
      <c r="B7932" s="415" t="s">
        <v>9765</v>
      </c>
      <c r="C7932" s="416" t="s">
        <v>5337</v>
      </c>
      <c r="D7932" s="417">
        <v>7.9</v>
      </c>
      <c r="E7932" s="417">
        <v>0</v>
      </c>
      <c r="F7932" s="417">
        <v>7.9</v>
      </c>
    </row>
    <row r="7933" spans="1:6" ht="30">
      <c r="A7933" s="414">
        <v>88903</v>
      </c>
      <c r="B7933" s="415" t="s">
        <v>9766</v>
      </c>
      <c r="C7933" s="416" t="s">
        <v>5337</v>
      </c>
      <c r="D7933" s="417">
        <v>72.849999999999994</v>
      </c>
      <c r="E7933" s="417">
        <v>0</v>
      </c>
      <c r="F7933" s="417">
        <v>72.849999999999994</v>
      </c>
    </row>
    <row r="7934" spans="1:6" ht="30">
      <c r="A7934" s="414">
        <v>88904</v>
      </c>
      <c r="B7934" s="415" t="s">
        <v>9767</v>
      </c>
      <c r="C7934" s="416" t="s">
        <v>5337</v>
      </c>
      <c r="D7934" s="417">
        <v>94.53</v>
      </c>
      <c r="E7934" s="417">
        <v>0</v>
      </c>
      <c r="F7934" s="417">
        <v>94.53</v>
      </c>
    </row>
    <row r="7935" spans="1:6" ht="45">
      <c r="A7935" s="414">
        <v>95715</v>
      </c>
      <c r="B7935" s="415" t="s">
        <v>9768</v>
      </c>
      <c r="C7935" s="416" t="s">
        <v>9219</v>
      </c>
      <c r="D7935" s="417">
        <v>76.44</v>
      </c>
      <c r="E7935" s="417">
        <v>24.91</v>
      </c>
      <c r="F7935" s="417">
        <v>101.35</v>
      </c>
    </row>
    <row r="7936" spans="1:6" ht="45">
      <c r="A7936" s="414">
        <v>95721</v>
      </c>
      <c r="B7936" s="415" t="s">
        <v>9769</v>
      </c>
      <c r="C7936" s="416" t="s">
        <v>9219</v>
      </c>
      <c r="D7936" s="417">
        <v>73.84</v>
      </c>
      <c r="E7936" s="417">
        <v>24.91</v>
      </c>
      <c r="F7936" s="417">
        <v>98.75</v>
      </c>
    </row>
    <row r="7937" spans="1:6" ht="45">
      <c r="A7937" s="414">
        <v>95714</v>
      </c>
      <c r="B7937" s="415" t="s">
        <v>9770</v>
      </c>
      <c r="C7937" s="416" t="s">
        <v>9217</v>
      </c>
      <c r="D7937" s="417">
        <v>247.75000000000003</v>
      </c>
      <c r="E7937" s="417">
        <v>24.91</v>
      </c>
      <c r="F7937" s="417">
        <v>272.66000000000003</v>
      </c>
    </row>
    <row r="7938" spans="1:6" ht="45">
      <c r="A7938" s="414">
        <v>95720</v>
      </c>
      <c r="B7938" s="415" t="s">
        <v>9771</v>
      </c>
      <c r="C7938" s="416" t="s">
        <v>9217</v>
      </c>
      <c r="D7938" s="417">
        <v>242.28</v>
      </c>
      <c r="E7938" s="417">
        <v>24.91</v>
      </c>
      <c r="F7938" s="417">
        <v>267.19</v>
      </c>
    </row>
    <row r="7939" spans="1:6" ht="45">
      <c r="A7939" s="414">
        <v>95710</v>
      </c>
      <c r="B7939" s="415" t="s">
        <v>9772</v>
      </c>
      <c r="C7939" s="416" t="s">
        <v>5337</v>
      </c>
      <c r="D7939" s="417">
        <v>61.42</v>
      </c>
      <c r="E7939" s="417">
        <v>0</v>
      </c>
      <c r="F7939" s="417">
        <v>61.42</v>
      </c>
    </row>
    <row r="7940" spans="1:6" ht="45">
      <c r="A7940" s="414">
        <v>95711</v>
      </c>
      <c r="B7940" s="415" t="s">
        <v>9773</v>
      </c>
      <c r="C7940" s="416" t="s">
        <v>5337</v>
      </c>
      <c r="D7940" s="417">
        <v>8.33</v>
      </c>
      <c r="E7940" s="417">
        <v>0</v>
      </c>
      <c r="F7940" s="417">
        <v>8.33</v>
      </c>
    </row>
    <row r="7941" spans="1:6" ht="45">
      <c r="A7941" s="414">
        <v>95712</v>
      </c>
      <c r="B7941" s="415" t="s">
        <v>9774</v>
      </c>
      <c r="C7941" s="416" t="s">
        <v>5337</v>
      </c>
      <c r="D7941" s="417">
        <v>76.78</v>
      </c>
      <c r="E7941" s="417">
        <v>0</v>
      </c>
      <c r="F7941" s="417">
        <v>76.78</v>
      </c>
    </row>
    <row r="7942" spans="1:6" ht="45">
      <c r="A7942" s="414">
        <v>95713</v>
      </c>
      <c r="B7942" s="415" t="s">
        <v>9775</v>
      </c>
      <c r="C7942" s="416" t="s">
        <v>5337</v>
      </c>
      <c r="D7942" s="417">
        <v>94.53</v>
      </c>
      <c r="E7942" s="417">
        <v>0</v>
      </c>
      <c r="F7942" s="417">
        <v>94.53</v>
      </c>
    </row>
    <row r="7943" spans="1:6" ht="45">
      <c r="A7943" s="414">
        <v>95716</v>
      </c>
      <c r="B7943" s="415" t="s">
        <v>9776</v>
      </c>
      <c r="C7943" s="416" t="s">
        <v>5337</v>
      </c>
      <c r="D7943" s="417">
        <v>59.13</v>
      </c>
      <c r="E7943" s="417">
        <v>0</v>
      </c>
      <c r="F7943" s="417">
        <v>59.13</v>
      </c>
    </row>
    <row r="7944" spans="1:6" ht="45">
      <c r="A7944" s="414">
        <v>95717</v>
      </c>
      <c r="B7944" s="415" t="s">
        <v>9777</v>
      </c>
      <c r="C7944" s="416" t="s">
        <v>5337</v>
      </c>
      <c r="D7944" s="417">
        <v>8.02</v>
      </c>
      <c r="E7944" s="417">
        <v>0</v>
      </c>
      <c r="F7944" s="417">
        <v>8.02</v>
      </c>
    </row>
    <row r="7945" spans="1:6" ht="45">
      <c r="A7945" s="414">
        <v>95718</v>
      </c>
      <c r="B7945" s="415" t="s">
        <v>9778</v>
      </c>
      <c r="C7945" s="416" t="s">
        <v>5337</v>
      </c>
      <c r="D7945" s="417">
        <v>73.91</v>
      </c>
      <c r="E7945" s="417">
        <v>0</v>
      </c>
      <c r="F7945" s="417">
        <v>73.91</v>
      </c>
    </row>
    <row r="7946" spans="1:6" ht="45">
      <c r="A7946" s="414">
        <v>95719</v>
      </c>
      <c r="B7946" s="415" t="s">
        <v>9779</v>
      </c>
      <c r="C7946" s="416" t="s">
        <v>5337</v>
      </c>
      <c r="D7946" s="417">
        <v>94.53</v>
      </c>
      <c r="E7946" s="417">
        <v>0</v>
      </c>
      <c r="F7946" s="417">
        <v>94.53</v>
      </c>
    </row>
    <row r="7947" spans="1:6" ht="45">
      <c r="A7947" s="414">
        <v>102897</v>
      </c>
      <c r="B7947" s="415" t="s">
        <v>10503</v>
      </c>
      <c r="C7947" s="416" t="s">
        <v>5337</v>
      </c>
      <c r="D7947" s="417">
        <v>94.53</v>
      </c>
      <c r="E7947" s="417">
        <v>0</v>
      </c>
      <c r="F7947" s="417">
        <v>94.53</v>
      </c>
    </row>
    <row r="7948" spans="1:6">
      <c r="A7948" s="409"/>
      <c r="B7948" s="413" t="s">
        <v>9780</v>
      </c>
      <c r="C7948" s="411"/>
      <c r="D7948" s="418"/>
      <c r="E7948" s="418"/>
      <c r="F7948" s="418"/>
    </row>
    <row r="7949" spans="1:6">
      <c r="A7949" s="414">
        <v>92121</v>
      </c>
      <c r="B7949" s="415" t="s">
        <v>9781</v>
      </c>
      <c r="C7949" s="416" t="s">
        <v>5435</v>
      </c>
      <c r="D7949" s="417">
        <v>12.250000000000004</v>
      </c>
      <c r="E7949" s="417">
        <v>23.02</v>
      </c>
      <c r="F7949" s="417">
        <v>35.270000000000003</v>
      </c>
    </row>
    <row r="7950" spans="1:6">
      <c r="A7950" s="414">
        <v>92122</v>
      </c>
      <c r="B7950" s="415" t="s">
        <v>9782</v>
      </c>
      <c r="C7950" s="416" t="s">
        <v>5435</v>
      </c>
      <c r="D7950" s="417">
        <v>18.439999999999998</v>
      </c>
      <c r="E7950" s="417">
        <v>41.79</v>
      </c>
      <c r="F7950" s="417">
        <v>60.23</v>
      </c>
    </row>
    <row r="7951" spans="1:6">
      <c r="A7951" s="414">
        <v>92123</v>
      </c>
      <c r="B7951" s="415" t="s">
        <v>8259</v>
      </c>
      <c r="C7951" s="416" t="s">
        <v>5435</v>
      </c>
      <c r="D7951" s="417">
        <v>28.93</v>
      </c>
      <c r="E7951" s="417">
        <v>26.85</v>
      </c>
      <c r="F7951" s="417">
        <v>55.78</v>
      </c>
    </row>
    <row r="7952" spans="1:6" ht="30">
      <c r="A7952" s="414">
        <v>92112</v>
      </c>
      <c r="B7952" s="415" t="s">
        <v>9783</v>
      </c>
      <c r="C7952" s="416" t="s">
        <v>9217</v>
      </c>
      <c r="D7952" s="417">
        <v>2.92</v>
      </c>
      <c r="E7952" s="417">
        <v>0</v>
      </c>
      <c r="F7952" s="417">
        <v>2.92</v>
      </c>
    </row>
    <row r="7953" spans="1:6" ht="30">
      <c r="A7953" s="414">
        <v>92113</v>
      </c>
      <c r="B7953" s="415" t="s">
        <v>9784</v>
      </c>
      <c r="C7953" s="416" t="s">
        <v>9219</v>
      </c>
      <c r="D7953" s="417">
        <v>0.99</v>
      </c>
      <c r="E7953" s="417">
        <v>0</v>
      </c>
      <c r="F7953" s="417">
        <v>0.99</v>
      </c>
    </row>
    <row r="7954" spans="1:6" ht="30">
      <c r="A7954" s="414">
        <v>92108</v>
      </c>
      <c r="B7954" s="415" t="s">
        <v>9785</v>
      </c>
      <c r="C7954" s="416" t="s">
        <v>5337</v>
      </c>
      <c r="D7954" s="417">
        <v>0.89</v>
      </c>
      <c r="E7954" s="417">
        <v>0</v>
      </c>
      <c r="F7954" s="417">
        <v>0.89</v>
      </c>
    </row>
    <row r="7955" spans="1:6" ht="30">
      <c r="A7955" s="414">
        <v>92109</v>
      </c>
      <c r="B7955" s="415" t="s">
        <v>9786</v>
      </c>
      <c r="C7955" s="416" t="s">
        <v>5337</v>
      </c>
      <c r="D7955" s="417">
        <v>0.1</v>
      </c>
      <c r="E7955" s="417">
        <v>0</v>
      </c>
      <c r="F7955" s="417">
        <v>0.1</v>
      </c>
    </row>
    <row r="7956" spans="1:6" ht="30">
      <c r="A7956" s="414">
        <v>92110</v>
      </c>
      <c r="B7956" s="415" t="s">
        <v>9787</v>
      </c>
      <c r="C7956" s="416" t="s">
        <v>5337</v>
      </c>
      <c r="D7956" s="417">
        <v>1.1200000000000001</v>
      </c>
      <c r="E7956" s="417">
        <v>0</v>
      </c>
      <c r="F7956" s="417">
        <v>1.1200000000000001</v>
      </c>
    </row>
    <row r="7957" spans="1:6" ht="30">
      <c r="A7957" s="414">
        <v>92111</v>
      </c>
      <c r="B7957" s="415" t="s">
        <v>9788</v>
      </c>
      <c r="C7957" s="416" t="s">
        <v>5337</v>
      </c>
      <c r="D7957" s="417">
        <v>0.81</v>
      </c>
      <c r="E7957" s="417">
        <v>0</v>
      </c>
      <c r="F7957" s="417">
        <v>0.81</v>
      </c>
    </row>
    <row r="7958" spans="1:6">
      <c r="A7958" s="409"/>
      <c r="B7958" s="413" t="s">
        <v>11780</v>
      </c>
      <c r="C7958" s="411"/>
      <c r="D7958" s="418"/>
      <c r="E7958" s="418"/>
      <c r="F7958" s="418"/>
    </row>
    <row r="7959" spans="1:6" ht="30">
      <c r="A7959" s="414">
        <v>96015</v>
      </c>
      <c r="B7959" s="415" t="s">
        <v>9789</v>
      </c>
      <c r="C7959" s="416" t="s">
        <v>5337</v>
      </c>
      <c r="D7959" s="417">
        <v>23.89</v>
      </c>
      <c r="E7959" s="417">
        <v>0</v>
      </c>
      <c r="F7959" s="417">
        <v>23.89</v>
      </c>
    </row>
    <row r="7960" spans="1:6" ht="30">
      <c r="A7960" s="414">
        <v>96016</v>
      </c>
      <c r="B7960" s="415" t="s">
        <v>9790</v>
      </c>
      <c r="C7960" s="416" t="s">
        <v>5337</v>
      </c>
      <c r="D7960" s="417">
        <v>3.31</v>
      </c>
      <c r="E7960" s="417">
        <v>0</v>
      </c>
      <c r="F7960" s="417">
        <v>3.31</v>
      </c>
    </row>
    <row r="7961" spans="1:6" ht="30">
      <c r="A7961" s="414">
        <v>96018</v>
      </c>
      <c r="B7961" s="415" t="s">
        <v>9791</v>
      </c>
      <c r="C7961" s="416" t="s">
        <v>5337</v>
      </c>
      <c r="D7961" s="417">
        <v>26.13</v>
      </c>
      <c r="E7961" s="417">
        <v>0</v>
      </c>
      <c r="F7961" s="417">
        <v>26.13</v>
      </c>
    </row>
    <row r="7962" spans="1:6" ht="30">
      <c r="A7962" s="414">
        <v>96019</v>
      </c>
      <c r="B7962" s="415" t="s">
        <v>9792</v>
      </c>
      <c r="C7962" s="416" t="s">
        <v>5337</v>
      </c>
      <c r="D7962" s="417">
        <v>101.64</v>
      </c>
      <c r="E7962" s="417">
        <v>0</v>
      </c>
      <c r="F7962" s="417">
        <v>101.64</v>
      </c>
    </row>
    <row r="7963" spans="1:6" ht="30">
      <c r="A7963" s="414">
        <v>96020</v>
      </c>
      <c r="B7963" s="415" t="s">
        <v>9793</v>
      </c>
      <c r="C7963" s="416" t="s">
        <v>9217</v>
      </c>
      <c r="D7963" s="417">
        <v>161.66</v>
      </c>
      <c r="E7963" s="417">
        <v>26.28</v>
      </c>
      <c r="F7963" s="417">
        <v>187.94</v>
      </c>
    </row>
    <row r="7964" spans="1:6" ht="30">
      <c r="A7964" s="414">
        <v>96021</v>
      </c>
      <c r="B7964" s="415" t="s">
        <v>9794</v>
      </c>
      <c r="C7964" s="416" t="s">
        <v>9219</v>
      </c>
      <c r="D7964" s="417">
        <v>33.89</v>
      </c>
      <c r="E7964" s="417">
        <v>26.28</v>
      </c>
      <c r="F7964" s="417">
        <v>60.17</v>
      </c>
    </row>
    <row r="7965" spans="1:6" ht="30">
      <c r="A7965" s="414">
        <v>96023</v>
      </c>
      <c r="B7965" s="415" t="s">
        <v>9795</v>
      </c>
      <c r="C7965" s="416" t="s">
        <v>5337</v>
      </c>
      <c r="D7965" s="417">
        <v>18.649999999999999</v>
      </c>
      <c r="E7965" s="417">
        <v>0</v>
      </c>
      <c r="F7965" s="417">
        <v>18.649999999999999</v>
      </c>
    </row>
    <row r="7966" spans="1:6" ht="30">
      <c r="A7966" s="414">
        <v>96024</v>
      </c>
      <c r="B7966" s="415" t="s">
        <v>9796</v>
      </c>
      <c r="C7966" s="416" t="s">
        <v>5337</v>
      </c>
      <c r="D7966" s="417">
        <v>2.58</v>
      </c>
      <c r="E7966" s="417">
        <v>0</v>
      </c>
      <c r="F7966" s="417">
        <v>2.58</v>
      </c>
    </row>
    <row r="7967" spans="1:6" ht="30">
      <c r="A7967" s="414">
        <v>96026</v>
      </c>
      <c r="B7967" s="415" t="s">
        <v>9797</v>
      </c>
      <c r="C7967" s="416" t="s">
        <v>5337</v>
      </c>
      <c r="D7967" s="417">
        <v>20.399999999999999</v>
      </c>
      <c r="E7967" s="417">
        <v>0</v>
      </c>
      <c r="F7967" s="417">
        <v>20.399999999999999</v>
      </c>
    </row>
    <row r="7968" spans="1:6" ht="30">
      <c r="A7968" s="414">
        <v>96027</v>
      </c>
      <c r="B7968" s="415" t="s">
        <v>9798</v>
      </c>
      <c r="C7968" s="416" t="s">
        <v>5337</v>
      </c>
      <c r="D7968" s="417">
        <v>70.819999999999993</v>
      </c>
      <c r="E7968" s="417">
        <v>0</v>
      </c>
      <c r="F7968" s="417">
        <v>70.819999999999993</v>
      </c>
    </row>
    <row r="7969" spans="1:6" ht="30">
      <c r="A7969" s="414">
        <v>96028</v>
      </c>
      <c r="B7969" s="415" t="s">
        <v>9799</v>
      </c>
      <c r="C7969" s="416" t="s">
        <v>9217</v>
      </c>
      <c r="D7969" s="417">
        <v>119.13999999999999</v>
      </c>
      <c r="E7969" s="417">
        <v>26.28</v>
      </c>
      <c r="F7969" s="417">
        <v>145.41999999999999</v>
      </c>
    </row>
    <row r="7970" spans="1:6" ht="30">
      <c r="A7970" s="414">
        <v>96029</v>
      </c>
      <c r="B7970" s="415" t="s">
        <v>9800</v>
      </c>
      <c r="C7970" s="416" t="s">
        <v>9219</v>
      </c>
      <c r="D7970" s="417">
        <v>27.92</v>
      </c>
      <c r="E7970" s="417">
        <v>26.28</v>
      </c>
      <c r="F7970" s="417">
        <v>54.2</v>
      </c>
    </row>
    <row r="7971" spans="1:6">
      <c r="A7971" s="409"/>
      <c r="B7971" s="413" t="s">
        <v>11781</v>
      </c>
      <c r="C7971" s="411"/>
      <c r="D7971" s="418"/>
      <c r="E7971" s="418"/>
      <c r="F7971" s="418"/>
    </row>
    <row r="7972" spans="1:6" ht="30">
      <c r="A7972" s="414">
        <v>96013</v>
      </c>
      <c r="B7972" s="415" t="s">
        <v>9801</v>
      </c>
      <c r="C7972" s="416" t="s">
        <v>9217</v>
      </c>
      <c r="D7972" s="417">
        <v>162.22</v>
      </c>
      <c r="E7972" s="417">
        <v>26.28</v>
      </c>
      <c r="F7972" s="417">
        <v>188.5</v>
      </c>
    </row>
    <row r="7973" spans="1:6" ht="30">
      <c r="A7973" s="414">
        <v>96157</v>
      </c>
      <c r="B7973" s="415" t="s">
        <v>9802</v>
      </c>
      <c r="C7973" s="416" t="s">
        <v>9217</v>
      </c>
      <c r="D7973" s="417">
        <v>119.69999999999999</v>
      </c>
      <c r="E7973" s="417">
        <v>26.28</v>
      </c>
      <c r="F7973" s="417">
        <v>145.97999999999999</v>
      </c>
    </row>
    <row r="7974" spans="1:6" ht="30">
      <c r="A7974" s="414">
        <v>96014</v>
      </c>
      <c r="B7974" s="415" t="s">
        <v>9803</v>
      </c>
      <c r="C7974" s="416" t="s">
        <v>9219</v>
      </c>
      <c r="D7974" s="417">
        <v>34.17</v>
      </c>
      <c r="E7974" s="417">
        <v>26.28</v>
      </c>
      <c r="F7974" s="417">
        <v>60.45</v>
      </c>
    </row>
    <row r="7975" spans="1:6" ht="30">
      <c r="A7975" s="414">
        <v>96155</v>
      </c>
      <c r="B7975" s="415" t="s">
        <v>9804</v>
      </c>
      <c r="C7975" s="416" t="s">
        <v>9219</v>
      </c>
      <c r="D7975" s="417">
        <v>28.199999999999996</v>
      </c>
      <c r="E7975" s="417">
        <v>26.28</v>
      </c>
      <c r="F7975" s="417">
        <v>54.48</v>
      </c>
    </row>
    <row r="7976" spans="1:6" ht="30">
      <c r="A7976" s="414">
        <v>96008</v>
      </c>
      <c r="B7976" s="415" t="s">
        <v>9805</v>
      </c>
      <c r="C7976" s="416" t="s">
        <v>5337</v>
      </c>
      <c r="D7976" s="417">
        <v>24.14</v>
      </c>
      <c r="E7976" s="417">
        <v>0</v>
      </c>
      <c r="F7976" s="417">
        <v>24.14</v>
      </c>
    </row>
    <row r="7977" spans="1:6" ht="30">
      <c r="A7977" s="414">
        <v>96009</v>
      </c>
      <c r="B7977" s="415" t="s">
        <v>9806</v>
      </c>
      <c r="C7977" s="416" t="s">
        <v>5337</v>
      </c>
      <c r="D7977" s="417">
        <v>3.34</v>
      </c>
      <c r="E7977" s="417">
        <v>0</v>
      </c>
      <c r="F7977" s="417">
        <v>3.34</v>
      </c>
    </row>
    <row r="7978" spans="1:6" ht="30">
      <c r="A7978" s="414">
        <v>96011</v>
      </c>
      <c r="B7978" s="415" t="s">
        <v>9807</v>
      </c>
      <c r="C7978" s="416" t="s">
        <v>5337</v>
      </c>
      <c r="D7978" s="417">
        <v>26.41</v>
      </c>
      <c r="E7978" s="417">
        <v>0</v>
      </c>
      <c r="F7978" s="417">
        <v>26.41</v>
      </c>
    </row>
    <row r="7979" spans="1:6" ht="30">
      <c r="A7979" s="414">
        <v>96012</v>
      </c>
      <c r="B7979" s="415" t="s">
        <v>9808</v>
      </c>
      <c r="C7979" s="416" t="s">
        <v>5337</v>
      </c>
      <c r="D7979" s="417">
        <v>101.64</v>
      </c>
      <c r="E7979" s="417">
        <v>0</v>
      </c>
      <c r="F7979" s="417">
        <v>101.64</v>
      </c>
    </row>
    <row r="7980" spans="1:6" ht="30">
      <c r="A7980" s="414">
        <v>96053</v>
      </c>
      <c r="B7980" s="415" t="s">
        <v>9809</v>
      </c>
      <c r="C7980" s="416" t="s">
        <v>5337</v>
      </c>
      <c r="D7980" s="417">
        <v>18.899999999999999</v>
      </c>
      <c r="E7980" s="417">
        <v>0</v>
      </c>
      <c r="F7980" s="417">
        <v>18.899999999999999</v>
      </c>
    </row>
    <row r="7981" spans="1:6" ht="30">
      <c r="A7981" s="414">
        <v>96055</v>
      </c>
      <c r="B7981" s="415" t="s">
        <v>9810</v>
      </c>
      <c r="C7981" s="416" t="s">
        <v>5337</v>
      </c>
      <c r="D7981" s="417">
        <v>2.61</v>
      </c>
      <c r="E7981" s="417">
        <v>0</v>
      </c>
      <c r="F7981" s="417">
        <v>2.61</v>
      </c>
    </row>
    <row r="7982" spans="1:6" ht="30">
      <c r="A7982" s="414">
        <v>96056</v>
      </c>
      <c r="B7982" s="415" t="s">
        <v>9811</v>
      </c>
      <c r="C7982" s="416" t="s">
        <v>5337</v>
      </c>
      <c r="D7982" s="417">
        <v>20.68</v>
      </c>
      <c r="E7982" s="417">
        <v>0</v>
      </c>
      <c r="F7982" s="417">
        <v>20.68</v>
      </c>
    </row>
    <row r="7983" spans="1:6" ht="30">
      <c r="A7983" s="414">
        <v>96057</v>
      </c>
      <c r="B7983" s="415" t="s">
        <v>9812</v>
      </c>
      <c r="C7983" s="416" t="s">
        <v>5337</v>
      </c>
      <c r="D7983" s="417">
        <v>70.819999999999993</v>
      </c>
      <c r="E7983" s="417">
        <v>0</v>
      </c>
      <c r="F7983" s="417">
        <v>70.819999999999993</v>
      </c>
    </row>
    <row r="7984" spans="1:6">
      <c r="A7984" s="409"/>
      <c r="B7984" s="413" t="s">
        <v>11782</v>
      </c>
      <c r="C7984" s="411"/>
      <c r="D7984" s="418"/>
      <c r="E7984" s="418"/>
      <c r="F7984" s="418"/>
    </row>
    <row r="7985" spans="1:6" ht="30">
      <c r="A7985" s="414">
        <v>5714</v>
      </c>
      <c r="B7985" s="415" t="s">
        <v>9813</v>
      </c>
      <c r="C7985" s="416" t="s">
        <v>5337</v>
      </c>
      <c r="D7985" s="417">
        <v>15.74</v>
      </c>
      <c r="E7985" s="417">
        <v>0</v>
      </c>
      <c r="F7985" s="417">
        <v>15.74</v>
      </c>
    </row>
    <row r="7986" spans="1:6" ht="30">
      <c r="A7986" s="414">
        <v>5715</v>
      </c>
      <c r="B7986" s="415" t="s">
        <v>9814</v>
      </c>
      <c r="C7986" s="416" t="s">
        <v>5337</v>
      </c>
      <c r="D7986" s="417">
        <v>70.819999999999993</v>
      </c>
      <c r="E7986" s="417">
        <v>0</v>
      </c>
      <c r="F7986" s="417">
        <v>70.819999999999993</v>
      </c>
    </row>
    <row r="7987" spans="1:6" ht="30">
      <c r="A7987" s="414">
        <v>5843</v>
      </c>
      <c r="B7987" s="415" t="s">
        <v>9815</v>
      </c>
      <c r="C7987" s="416" t="s">
        <v>9217</v>
      </c>
      <c r="D7987" s="417">
        <v>152.15</v>
      </c>
      <c r="E7987" s="417">
        <v>26.28</v>
      </c>
      <c r="F7987" s="417">
        <v>178.43</v>
      </c>
    </row>
    <row r="7988" spans="1:6" ht="30">
      <c r="A7988" s="414">
        <v>5845</v>
      </c>
      <c r="B7988" s="415" t="s">
        <v>9816</v>
      </c>
      <c r="C7988" s="416" t="s">
        <v>9219</v>
      </c>
      <c r="D7988" s="417">
        <v>29.04</v>
      </c>
      <c r="E7988" s="417">
        <v>26.28</v>
      </c>
      <c r="F7988" s="417">
        <v>55.32</v>
      </c>
    </row>
    <row r="7989" spans="1:6" ht="30">
      <c r="A7989" s="414">
        <v>7063</v>
      </c>
      <c r="B7989" s="415" t="s">
        <v>9817</v>
      </c>
      <c r="C7989" s="416" t="s">
        <v>5337</v>
      </c>
      <c r="D7989" s="417">
        <v>19.63</v>
      </c>
      <c r="E7989" s="417">
        <v>0</v>
      </c>
      <c r="F7989" s="417">
        <v>19.63</v>
      </c>
    </row>
    <row r="7990" spans="1:6" ht="30">
      <c r="A7990" s="414">
        <v>7064</v>
      </c>
      <c r="B7990" s="415" t="s">
        <v>9818</v>
      </c>
      <c r="C7990" s="416" t="s">
        <v>5337</v>
      </c>
      <c r="D7990" s="417">
        <v>2.72</v>
      </c>
      <c r="E7990" s="417">
        <v>0</v>
      </c>
      <c r="F7990" s="417">
        <v>2.72</v>
      </c>
    </row>
    <row r="7991" spans="1:6" ht="30">
      <c r="A7991" s="414">
        <v>7065</v>
      </c>
      <c r="B7991" s="415" t="s">
        <v>9819</v>
      </c>
      <c r="C7991" s="416" t="s">
        <v>5337</v>
      </c>
      <c r="D7991" s="417">
        <v>21.47</v>
      </c>
      <c r="E7991" s="417">
        <v>0</v>
      </c>
      <c r="F7991" s="417">
        <v>21.47</v>
      </c>
    </row>
    <row r="7992" spans="1:6" ht="30">
      <c r="A7992" s="414">
        <v>7066</v>
      </c>
      <c r="B7992" s="415" t="s">
        <v>9820</v>
      </c>
      <c r="C7992" s="416" t="s">
        <v>5337</v>
      </c>
      <c r="D7992" s="417">
        <v>101.64</v>
      </c>
      <c r="E7992" s="417">
        <v>0</v>
      </c>
      <c r="F7992" s="417">
        <v>101.64</v>
      </c>
    </row>
    <row r="7993" spans="1:6" ht="30">
      <c r="A7993" s="414">
        <v>89035</v>
      </c>
      <c r="B7993" s="415" t="s">
        <v>9821</v>
      </c>
      <c r="C7993" s="416" t="s">
        <v>9217</v>
      </c>
      <c r="D7993" s="417">
        <v>109.63</v>
      </c>
      <c r="E7993" s="417">
        <v>26.28</v>
      </c>
      <c r="F7993" s="417">
        <v>135.91</v>
      </c>
    </row>
    <row r="7994" spans="1:6" ht="30">
      <c r="A7994" s="414">
        <v>89036</v>
      </c>
      <c r="B7994" s="415" t="s">
        <v>9822</v>
      </c>
      <c r="C7994" s="416" t="s">
        <v>9219</v>
      </c>
      <c r="D7994" s="417">
        <v>23.07</v>
      </c>
      <c r="E7994" s="417">
        <v>26.28</v>
      </c>
      <c r="F7994" s="417">
        <v>49.35</v>
      </c>
    </row>
    <row r="7995" spans="1:6" ht="30">
      <c r="A7995" s="414">
        <v>89033</v>
      </c>
      <c r="B7995" s="415" t="s">
        <v>9823</v>
      </c>
      <c r="C7995" s="416" t="s">
        <v>5337</v>
      </c>
      <c r="D7995" s="417">
        <v>14.39</v>
      </c>
      <c r="E7995" s="417">
        <v>0</v>
      </c>
      <c r="F7995" s="417">
        <v>14.39</v>
      </c>
    </row>
    <row r="7996" spans="1:6" ht="30">
      <c r="A7996" s="414">
        <v>89034</v>
      </c>
      <c r="B7996" s="415" t="s">
        <v>9824</v>
      </c>
      <c r="C7996" s="416" t="s">
        <v>5337</v>
      </c>
      <c r="D7996" s="417">
        <v>1.99</v>
      </c>
      <c r="E7996" s="417">
        <v>0</v>
      </c>
      <c r="F7996" s="417">
        <v>1.99</v>
      </c>
    </row>
    <row r="7997" spans="1:6">
      <c r="A7997" s="409"/>
      <c r="B7997" s="413" t="s">
        <v>11783</v>
      </c>
      <c r="C7997" s="411"/>
      <c r="D7997" s="418"/>
      <c r="E7997" s="418"/>
      <c r="F7997" s="418"/>
    </row>
    <row r="7998" spans="1:6" ht="30">
      <c r="A7998" s="414">
        <v>89032</v>
      </c>
      <c r="B7998" s="415" t="s">
        <v>9825</v>
      </c>
      <c r="C7998" s="416" t="s">
        <v>9217</v>
      </c>
      <c r="D7998" s="417">
        <v>172.8</v>
      </c>
      <c r="E7998" s="417">
        <v>26.28</v>
      </c>
      <c r="F7998" s="417">
        <v>199.08</v>
      </c>
    </row>
    <row r="7999" spans="1:6" ht="30">
      <c r="A7999" s="414">
        <v>89031</v>
      </c>
      <c r="B7999" s="415" t="s">
        <v>9826</v>
      </c>
      <c r="C7999" s="416" t="s">
        <v>9219</v>
      </c>
      <c r="D7999" s="417">
        <v>47.53</v>
      </c>
      <c r="E7999" s="417">
        <v>26.28</v>
      </c>
      <c r="F7999" s="417">
        <v>73.81</v>
      </c>
    </row>
    <row r="8000" spans="1:6" ht="30">
      <c r="A8000" s="414">
        <v>5724</v>
      </c>
      <c r="B8000" s="415" t="s">
        <v>9827</v>
      </c>
      <c r="C8000" s="416" t="s">
        <v>5337</v>
      </c>
      <c r="D8000" s="417">
        <v>59.61</v>
      </c>
      <c r="E8000" s="417">
        <v>0</v>
      </c>
      <c r="F8000" s="417">
        <v>59.61</v>
      </c>
    </row>
    <row r="8001" spans="1:6" ht="30">
      <c r="A8001" s="414">
        <v>53817</v>
      </c>
      <c r="B8001" s="415" t="s">
        <v>9828</v>
      </c>
      <c r="C8001" s="416" t="s">
        <v>5337</v>
      </c>
      <c r="D8001" s="417">
        <v>65.66</v>
      </c>
      <c r="E8001" s="417">
        <v>0</v>
      </c>
      <c r="F8001" s="417">
        <v>65.66</v>
      </c>
    </row>
    <row r="8002" spans="1:6" ht="30">
      <c r="A8002" s="414">
        <v>89029</v>
      </c>
      <c r="B8002" s="415" t="s">
        <v>9829</v>
      </c>
      <c r="C8002" s="416" t="s">
        <v>5337</v>
      </c>
      <c r="D8002" s="417">
        <v>33.340000000000003</v>
      </c>
      <c r="E8002" s="417">
        <v>0</v>
      </c>
      <c r="F8002" s="417">
        <v>33.340000000000003</v>
      </c>
    </row>
    <row r="8003" spans="1:6" ht="30">
      <c r="A8003" s="414">
        <v>89030</v>
      </c>
      <c r="B8003" s="415" t="s">
        <v>9830</v>
      </c>
      <c r="C8003" s="416" t="s">
        <v>5337</v>
      </c>
      <c r="D8003" s="417">
        <v>7.5</v>
      </c>
      <c r="E8003" s="417">
        <v>0</v>
      </c>
      <c r="F8003" s="417">
        <v>7.5</v>
      </c>
    </row>
    <row r="8004" spans="1:6" ht="30">
      <c r="A8004" s="414">
        <v>88843</v>
      </c>
      <c r="B8004" s="415" t="s">
        <v>9831</v>
      </c>
      <c r="C8004" s="416" t="s">
        <v>9217</v>
      </c>
      <c r="D8004" s="417">
        <v>193.97</v>
      </c>
      <c r="E8004" s="417">
        <v>26.28</v>
      </c>
      <c r="F8004" s="417">
        <v>220.25</v>
      </c>
    </row>
    <row r="8005" spans="1:6" ht="30">
      <c r="A8005" s="414">
        <v>88844</v>
      </c>
      <c r="B8005" s="415" t="s">
        <v>9832</v>
      </c>
      <c r="C8005" s="416" t="s">
        <v>9219</v>
      </c>
      <c r="D8005" s="417">
        <v>49.44</v>
      </c>
      <c r="E8005" s="417">
        <v>26.28</v>
      </c>
      <c r="F8005" s="417">
        <v>75.72</v>
      </c>
    </row>
    <row r="8006" spans="1:6" ht="30">
      <c r="A8006" s="414">
        <v>88839</v>
      </c>
      <c r="B8006" s="415" t="s">
        <v>9833</v>
      </c>
      <c r="C8006" s="416" t="s">
        <v>5337</v>
      </c>
      <c r="D8006" s="417">
        <v>34.9</v>
      </c>
      <c r="E8006" s="417">
        <v>0</v>
      </c>
      <c r="F8006" s="417">
        <v>34.9</v>
      </c>
    </row>
    <row r="8007" spans="1:6" ht="30">
      <c r="A8007" s="414">
        <v>88840</v>
      </c>
      <c r="B8007" s="415" t="s">
        <v>9834</v>
      </c>
      <c r="C8007" s="416" t="s">
        <v>5337</v>
      </c>
      <c r="D8007" s="417">
        <v>7.85</v>
      </c>
      <c r="E8007" s="417">
        <v>0</v>
      </c>
      <c r="F8007" s="417">
        <v>7.85</v>
      </c>
    </row>
    <row r="8008" spans="1:6" ht="30">
      <c r="A8008" s="414">
        <v>88841</v>
      </c>
      <c r="B8008" s="415" t="s">
        <v>9835</v>
      </c>
      <c r="C8008" s="416" t="s">
        <v>5337</v>
      </c>
      <c r="D8008" s="417">
        <v>62.39</v>
      </c>
      <c r="E8008" s="417">
        <v>0</v>
      </c>
      <c r="F8008" s="417">
        <v>62.39</v>
      </c>
    </row>
    <row r="8009" spans="1:6" ht="30">
      <c r="A8009" s="414">
        <v>88842</v>
      </c>
      <c r="B8009" s="415" t="s">
        <v>9836</v>
      </c>
      <c r="C8009" s="416" t="s">
        <v>5337</v>
      </c>
      <c r="D8009" s="417">
        <v>82.14</v>
      </c>
      <c r="E8009" s="417">
        <v>0</v>
      </c>
      <c r="F8009" s="417">
        <v>82.14</v>
      </c>
    </row>
    <row r="8010" spans="1:6" ht="30">
      <c r="A8010" s="414">
        <v>5722</v>
      </c>
      <c r="B8010" s="415" t="s">
        <v>9837</v>
      </c>
      <c r="C8010" s="416" t="s">
        <v>5337</v>
      </c>
      <c r="D8010" s="417">
        <v>227.94</v>
      </c>
      <c r="E8010" s="417">
        <v>0</v>
      </c>
      <c r="F8010" s="417">
        <v>227.94</v>
      </c>
    </row>
    <row r="8011" spans="1:6" ht="30">
      <c r="A8011" s="414">
        <v>5855</v>
      </c>
      <c r="B8011" s="415" t="s">
        <v>9838</v>
      </c>
      <c r="C8011" s="416" t="s">
        <v>9217</v>
      </c>
      <c r="D8011" s="417">
        <v>661.23</v>
      </c>
      <c r="E8011" s="417">
        <v>26.28</v>
      </c>
      <c r="F8011" s="417">
        <v>687.51</v>
      </c>
    </row>
    <row r="8012" spans="1:6" ht="30">
      <c r="A8012" s="414">
        <v>5857</v>
      </c>
      <c r="B8012" s="415" t="s">
        <v>9839</v>
      </c>
      <c r="C8012" s="416" t="s">
        <v>9219</v>
      </c>
      <c r="D8012" s="417">
        <v>180.15</v>
      </c>
      <c r="E8012" s="417">
        <v>26.28</v>
      </c>
      <c r="F8012" s="417">
        <v>206.43</v>
      </c>
    </row>
    <row r="8013" spans="1:6" ht="30">
      <c r="A8013" s="414">
        <v>53814</v>
      </c>
      <c r="B8013" s="415" t="s">
        <v>9840</v>
      </c>
      <c r="C8013" s="416" t="s">
        <v>5337</v>
      </c>
      <c r="D8013" s="417">
        <v>253.14</v>
      </c>
      <c r="E8013" s="417">
        <v>0</v>
      </c>
      <c r="F8013" s="417">
        <v>253.14</v>
      </c>
    </row>
    <row r="8014" spans="1:6" ht="30">
      <c r="A8014" s="414">
        <v>89013</v>
      </c>
      <c r="B8014" s="415" t="s">
        <v>9841</v>
      </c>
      <c r="C8014" s="416" t="s">
        <v>5337</v>
      </c>
      <c r="D8014" s="417">
        <v>141.59</v>
      </c>
      <c r="E8014" s="417">
        <v>0</v>
      </c>
      <c r="F8014" s="417">
        <v>141.59</v>
      </c>
    </row>
    <row r="8015" spans="1:6" ht="30">
      <c r="A8015" s="414">
        <v>89014</v>
      </c>
      <c r="B8015" s="415" t="s">
        <v>9842</v>
      </c>
      <c r="C8015" s="416" t="s">
        <v>5337</v>
      </c>
      <c r="D8015" s="417">
        <v>31.87</v>
      </c>
      <c r="E8015" s="417">
        <v>0</v>
      </c>
      <c r="F8015" s="417">
        <v>31.87</v>
      </c>
    </row>
    <row r="8016" spans="1:6">
      <c r="A8016" s="409"/>
      <c r="B8016" s="413" t="s">
        <v>11784</v>
      </c>
      <c r="C8016" s="411"/>
      <c r="D8016" s="418"/>
      <c r="E8016" s="418"/>
      <c r="F8016" s="418"/>
    </row>
    <row r="8017" spans="1:6" ht="30">
      <c r="A8017" s="414">
        <v>5851</v>
      </c>
      <c r="B8017" s="415" t="s">
        <v>9843</v>
      </c>
      <c r="C8017" s="416" t="s">
        <v>9217</v>
      </c>
      <c r="D8017" s="417">
        <v>235.48</v>
      </c>
      <c r="E8017" s="417">
        <v>26.28</v>
      </c>
      <c r="F8017" s="417">
        <v>261.76</v>
      </c>
    </row>
    <row r="8018" spans="1:6" ht="30">
      <c r="A8018" s="414">
        <v>5853</v>
      </c>
      <c r="B8018" s="415" t="s">
        <v>9844</v>
      </c>
      <c r="C8018" s="416" t="s">
        <v>9219</v>
      </c>
      <c r="D8018" s="417">
        <v>59.64</v>
      </c>
      <c r="E8018" s="417">
        <v>26.28</v>
      </c>
      <c r="F8018" s="417">
        <v>85.92</v>
      </c>
    </row>
    <row r="8019" spans="1:6" ht="30">
      <c r="A8019" s="414">
        <v>53810</v>
      </c>
      <c r="B8019" s="415" t="s">
        <v>9845</v>
      </c>
      <c r="C8019" s="416" t="s">
        <v>5337</v>
      </c>
      <c r="D8019" s="417">
        <v>77.28</v>
      </c>
      <c r="E8019" s="417">
        <v>0</v>
      </c>
      <c r="F8019" s="417">
        <v>77.28</v>
      </c>
    </row>
    <row r="8020" spans="1:6" ht="30">
      <c r="A8020" s="414">
        <v>89009</v>
      </c>
      <c r="B8020" s="415" t="s">
        <v>9846</v>
      </c>
      <c r="C8020" s="416" t="s">
        <v>5337</v>
      </c>
      <c r="D8020" s="417">
        <v>43.22</v>
      </c>
      <c r="E8020" s="417">
        <v>0</v>
      </c>
      <c r="F8020" s="417">
        <v>43.22</v>
      </c>
    </row>
    <row r="8021" spans="1:6" ht="30">
      <c r="A8021" s="414">
        <v>89010</v>
      </c>
      <c r="B8021" s="415" t="s">
        <v>9847</v>
      </c>
      <c r="C8021" s="416" t="s">
        <v>5337</v>
      </c>
      <c r="D8021" s="417">
        <v>9.73</v>
      </c>
      <c r="E8021" s="417">
        <v>0</v>
      </c>
      <c r="F8021" s="417">
        <v>9.73</v>
      </c>
    </row>
    <row r="8022" spans="1:6" ht="30">
      <c r="A8022" s="414">
        <v>5721</v>
      </c>
      <c r="B8022" s="415" t="s">
        <v>9848</v>
      </c>
      <c r="C8022" s="416" t="s">
        <v>5337</v>
      </c>
      <c r="D8022" s="417">
        <v>98.56</v>
      </c>
      <c r="E8022" s="417">
        <v>0</v>
      </c>
      <c r="F8022" s="417">
        <v>98.56</v>
      </c>
    </row>
    <row r="8023" spans="1:6">
      <c r="A8023" s="409"/>
      <c r="B8023" s="413" t="s">
        <v>11785</v>
      </c>
      <c r="C8023" s="411"/>
      <c r="D8023" s="418"/>
      <c r="E8023" s="418"/>
      <c r="F8023" s="418"/>
    </row>
    <row r="8024" spans="1:6" ht="30">
      <c r="A8024" s="414">
        <v>5847</v>
      </c>
      <c r="B8024" s="415" t="s">
        <v>9849</v>
      </c>
      <c r="C8024" s="416" t="s">
        <v>9217</v>
      </c>
      <c r="D8024" s="417">
        <v>247.84</v>
      </c>
      <c r="E8024" s="417">
        <v>26.28</v>
      </c>
      <c r="F8024" s="417">
        <v>274.12</v>
      </c>
    </row>
    <row r="8025" spans="1:6" ht="30">
      <c r="A8025" s="414">
        <v>5849</v>
      </c>
      <c r="B8025" s="415" t="s">
        <v>9850</v>
      </c>
      <c r="C8025" s="416" t="s">
        <v>9219</v>
      </c>
      <c r="D8025" s="417">
        <v>59.319999999999993</v>
      </c>
      <c r="E8025" s="417">
        <v>26.28</v>
      </c>
      <c r="F8025" s="417">
        <v>85.6</v>
      </c>
    </row>
    <row r="8026" spans="1:6" ht="30">
      <c r="A8026" s="414">
        <v>5718</v>
      </c>
      <c r="B8026" s="415" t="s">
        <v>9851</v>
      </c>
      <c r="C8026" s="416" t="s">
        <v>5337</v>
      </c>
      <c r="D8026" s="417">
        <v>111.71</v>
      </c>
      <c r="E8026" s="417">
        <v>0</v>
      </c>
      <c r="F8026" s="417">
        <v>111.71</v>
      </c>
    </row>
    <row r="8027" spans="1:6" ht="30">
      <c r="A8027" s="414">
        <v>53806</v>
      </c>
      <c r="B8027" s="415" t="s">
        <v>9852</v>
      </c>
      <c r="C8027" s="416" t="s">
        <v>5337</v>
      </c>
      <c r="D8027" s="417">
        <v>76.81</v>
      </c>
      <c r="E8027" s="417">
        <v>0</v>
      </c>
      <c r="F8027" s="417">
        <v>76.81</v>
      </c>
    </row>
    <row r="8028" spans="1:6" ht="30">
      <c r="A8028" s="414">
        <v>89017</v>
      </c>
      <c r="B8028" s="415" t="s">
        <v>9853</v>
      </c>
      <c r="C8028" s="416" t="s">
        <v>5337</v>
      </c>
      <c r="D8028" s="417">
        <v>42.96</v>
      </c>
      <c r="E8028" s="417">
        <v>0</v>
      </c>
      <c r="F8028" s="417">
        <v>42.96</v>
      </c>
    </row>
    <row r="8029" spans="1:6" ht="30">
      <c r="A8029" s="414">
        <v>89018</v>
      </c>
      <c r="B8029" s="415" t="s">
        <v>9854</v>
      </c>
      <c r="C8029" s="416" t="s">
        <v>5337</v>
      </c>
      <c r="D8029" s="417">
        <v>9.67</v>
      </c>
      <c r="E8029" s="417">
        <v>0</v>
      </c>
      <c r="F8029" s="417">
        <v>9.67</v>
      </c>
    </row>
    <row r="8030" spans="1:6">
      <c r="A8030" s="409"/>
      <c r="B8030" s="413" t="s">
        <v>11786</v>
      </c>
      <c r="C8030" s="411"/>
      <c r="D8030" s="418"/>
      <c r="E8030" s="418"/>
      <c r="F8030" s="418"/>
    </row>
    <row r="8031" spans="1:6" ht="30">
      <c r="A8031" s="414">
        <v>95264</v>
      </c>
      <c r="B8031" s="415" t="s">
        <v>9855</v>
      </c>
      <c r="C8031" s="416" t="s">
        <v>9217</v>
      </c>
      <c r="D8031" s="417">
        <v>6.02</v>
      </c>
      <c r="E8031" s="417">
        <v>0</v>
      </c>
      <c r="F8031" s="417">
        <v>6.02</v>
      </c>
    </row>
    <row r="8032" spans="1:6" ht="30">
      <c r="A8032" s="414">
        <v>95265</v>
      </c>
      <c r="B8032" s="415" t="s">
        <v>9856</v>
      </c>
      <c r="C8032" s="416" t="s">
        <v>9219</v>
      </c>
      <c r="D8032" s="417">
        <v>0.73</v>
      </c>
      <c r="E8032" s="417">
        <v>0</v>
      </c>
      <c r="F8032" s="417">
        <v>0.73</v>
      </c>
    </row>
    <row r="8033" spans="1:6" ht="30">
      <c r="A8033" s="414">
        <v>95260</v>
      </c>
      <c r="B8033" s="415" t="s">
        <v>9857</v>
      </c>
      <c r="C8033" s="416" t="s">
        <v>5337</v>
      </c>
      <c r="D8033" s="417">
        <v>0.6</v>
      </c>
      <c r="E8033" s="417">
        <v>0</v>
      </c>
      <c r="F8033" s="417">
        <v>0.6</v>
      </c>
    </row>
    <row r="8034" spans="1:6" ht="30">
      <c r="A8034" s="414">
        <v>95261</v>
      </c>
      <c r="B8034" s="415" t="s">
        <v>9858</v>
      </c>
      <c r="C8034" s="416" t="s">
        <v>5337</v>
      </c>
      <c r="D8034" s="417">
        <v>0.13</v>
      </c>
      <c r="E8034" s="417">
        <v>0</v>
      </c>
      <c r="F8034" s="417">
        <v>0.13</v>
      </c>
    </row>
    <row r="8035" spans="1:6" ht="30">
      <c r="A8035" s="414">
        <v>95262</v>
      </c>
      <c r="B8035" s="415" t="s">
        <v>9859</v>
      </c>
      <c r="C8035" s="416" t="s">
        <v>5337</v>
      </c>
      <c r="D8035" s="417">
        <v>1.24</v>
      </c>
      <c r="E8035" s="417">
        <v>0</v>
      </c>
      <c r="F8035" s="417">
        <v>1.24</v>
      </c>
    </row>
    <row r="8036" spans="1:6" ht="30">
      <c r="A8036" s="414">
        <v>95263</v>
      </c>
      <c r="B8036" s="415" t="s">
        <v>9860</v>
      </c>
      <c r="C8036" s="416" t="s">
        <v>5337</v>
      </c>
      <c r="D8036" s="417">
        <v>4.05</v>
      </c>
      <c r="E8036" s="417">
        <v>0</v>
      </c>
      <c r="F8036" s="417">
        <v>4.05</v>
      </c>
    </row>
    <row r="8037" spans="1:6" ht="30">
      <c r="A8037" s="414">
        <v>91533</v>
      </c>
      <c r="B8037" s="415" t="s">
        <v>9861</v>
      </c>
      <c r="C8037" s="416" t="s">
        <v>9217</v>
      </c>
      <c r="D8037" s="417">
        <v>13.829999999999998</v>
      </c>
      <c r="E8037" s="417">
        <v>24.5</v>
      </c>
      <c r="F8037" s="417">
        <v>38.33</v>
      </c>
    </row>
    <row r="8038" spans="1:6" ht="30">
      <c r="A8038" s="414">
        <v>91534</v>
      </c>
      <c r="B8038" s="415" t="s">
        <v>9862</v>
      </c>
      <c r="C8038" s="416" t="s">
        <v>9219</v>
      </c>
      <c r="D8038" s="417">
        <v>7.5399999999999991</v>
      </c>
      <c r="E8038" s="417">
        <v>24.5</v>
      </c>
      <c r="F8038" s="417">
        <v>32.04</v>
      </c>
    </row>
    <row r="8039" spans="1:6" ht="30">
      <c r="A8039" s="414">
        <v>91529</v>
      </c>
      <c r="B8039" s="415" t="s">
        <v>9863</v>
      </c>
      <c r="C8039" s="416" t="s">
        <v>5337</v>
      </c>
      <c r="D8039" s="417">
        <v>0.75</v>
      </c>
      <c r="E8039" s="417">
        <v>0</v>
      </c>
      <c r="F8039" s="417">
        <v>0.75</v>
      </c>
    </row>
    <row r="8040" spans="1:6" ht="30">
      <c r="A8040" s="414">
        <v>91530</v>
      </c>
      <c r="B8040" s="415" t="s">
        <v>9864</v>
      </c>
      <c r="C8040" s="416" t="s">
        <v>5337</v>
      </c>
      <c r="D8040" s="417">
        <v>0.1</v>
      </c>
      <c r="E8040" s="417">
        <v>0</v>
      </c>
      <c r="F8040" s="417">
        <v>0.1</v>
      </c>
    </row>
    <row r="8041" spans="1:6" ht="30">
      <c r="A8041" s="414">
        <v>91531</v>
      </c>
      <c r="B8041" s="415" t="s">
        <v>9865</v>
      </c>
      <c r="C8041" s="416" t="s">
        <v>5337</v>
      </c>
      <c r="D8041" s="417">
        <v>0.94</v>
      </c>
      <c r="E8041" s="417">
        <v>0</v>
      </c>
      <c r="F8041" s="417">
        <v>0.94</v>
      </c>
    </row>
    <row r="8042" spans="1:6" ht="30">
      <c r="A8042" s="414">
        <v>91532</v>
      </c>
      <c r="B8042" s="415" t="s">
        <v>9866</v>
      </c>
      <c r="C8042" s="416" t="s">
        <v>5337</v>
      </c>
      <c r="D8042" s="417">
        <v>5.35</v>
      </c>
      <c r="E8042" s="417">
        <v>0</v>
      </c>
      <c r="F8042" s="417">
        <v>5.35</v>
      </c>
    </row>
    <row r="8043" spans="1:6">
      <c r="A8043" s="409"/>
      <c r="B8043" s="413" t="s">
        <v>11787</v>
      </c>
      <c r="C8043" s="411"/>
      <c r="D8043" s="418"/>
      <c r="E8043" s="418"/>
      <c r="F8043" s="418"/>
    </row>
    <row r="8044" spans="1:6" ht="30">
      <c r="A8044" s="414">
        <v>96463</v>
      </c>
      <c r="B8044" s="415" t="s">
        <v>9867</v>
      </c>
      <c r="C8044" s="416" t="s">
        <v>9217</v>
      </c>
      <c r="D8044" s="417">
        <v>208.67999999999998</v>
      </c>
      <c r="E8044" s="417">
        <v>20.74</v>
      </c>
      <c r="F8044" s="417">
        <v>229.42</v>
      </c>
    </row>
    <row r="8045" spans="1:6" ht="30">
      <c r="A8045" s="414">
        <v>96464</v>
      </c>
      <c r="B8045" s="415" t="s">
        <v>9868</v>
      </c>
      <c r="C8045" s="416" t="s">
        <v>9219</v>
      </c>
      <c r="D8045" s="417">
        <v>70.95</v>
      </c>
      <c r="E8045" s="417">
        <v>20.74</v>
      </c>
      <c r="F8045" s="417">
        <v>91.69</v>
      </c>
    </row>
    <row r="8046" spans="1:6" ht="45">
      <c r="A8046" s="414">
        <v>96457</v>
      </c>
      <c r="B8046" s="415" t="s">
        <v>9869</v>
      </c>
      <c r="C8046" s="416" t="s">
        <v>5337</v>
      </c>
      <c r="D8046" s="417">
        <v>67.11</v>
      </c>
      <c r="E8046" s="417">
        <v>0</v>
      </c>
      <c r="F8046" s="417">
        <v>67.11</v>
      </c>
    </row>
    <row r="8047" spans="1:6" ht="30">
      <c r="A8047" s="414">
        <v>96458</v>
      </c>
      <c r="B8047" s="415" t="s">
        <v>9870</v>
      </c>
      <c r="C8047" s="416" t="s">
        <v>5337</v>
      </c>
      <c r="D8047" s="417">
        <v>70.62</v>
      </c>
      <c r="E8047" s="417">
        <v>0</v>
      </c>
      <c r="F8047" s="417">
        <v>70.62</v>
      </c>
    </row>
    <row r="8048" spans="1:6" ht="30">
      <c r="A8048" s="414">
        <v>96459</v>
      </c>
      <c r="B8048" s="415" t="s">
        <v>9871</v>
      </c>
      <c r="C8048" s="416" t="s">
        <v>5337</v>
      </c>
      <c r="D8048" s="417">
        <v>7.83</v>
      </c>
      <c r="E8048" s="417">
        <v>0</v>
      </c>
      <c r="F8048" s="417">
        <v>7.83</v>
      </c>
    </row>
    <row r="8049" spans="1:6" ht="30">
      <c r="A8049" s="414">
        <v>96460</v>
      </c>
      <c r="B8049" s="415" t="s">
        <v>9872</v>
      </c>
      <c r="C8049" s="416" t="s">
        <v>5337</v>
      </c>
      <c r="D8049" s="417">
        <v>56.43</v>
      </c>
      <c r="E8049" s="417">
        <v>0</v>
      </c>
      <c r="F8049" s="417">
        <v>56.43</v>
      </c>
    </row>
    <row r="8050" spans="1:6" ht="45">
      <c r="A8050" s="414">
        <v>73315</v>
      </c>
      <c r="B8050" s="415" t="s">
        <v>9873</v>
      </c>
      <c r="C8050" s="416" t="s">
        <v>5337</v>
      </c>
      <c r="D8050" s="417">
        <v>60.06</v>
      </c>
      <c r="E8050" s="417">
        <v>0</v>
      </c>
      <c r="F8050" s="417">
        <v>60.06</v>
      </c>
    </row>
    <row r="8051" spans="1:6" ht="45">
      <c r="A8051" s="414">
        <v>73436</v>
      </c>
      <c r="B8051" s="415" t="s">
        <v>9874</v>
      </c>
      <c r="C8051" s="416" t="s">
        <v>9217</v>
      </c>
      <c r="D8051" s="417">
        <v>164.66</v>
      </c>
      <c r="E8051" s="417">
        <v>62.22</v>
      </c>
      <c r="F8051" s="417">
        <v>226.88</v>
      </c>
    </row>
    <row r="8052" spans="1:6" ht="45">
      <c r="A8052" s="414">
        <v>5089</v>
      </c>
      <c r="B8052" s="415" t="s">
        <v>9875</v>
      </c>
      <c r="C8052" s="416" t="s">
        <v>5337</v>
      </c>
      <c r="D8052" s="417">
        <v>44.26</v>
      </c>
      <c r="E8052" s="417">
        <v>0</v>
      </c>
      <c r="F8052" s="417">
        <v>44.26</v>
      </c>
    </row>
    <row r="8053" spans="1:6" ht="45">
      <c r="A8053" s="414">
        <v>5674</v>
      </c>
      <c r="B8053" s="415" t="s">
        <v>9876</v>
      </c>
      <c r="C8053" s="416" t="s">
        <v>5337</v>
      </c>
      <c r="D8053" s="417">
        <v>42.57</v>
      </c>
      <c r="E8053" s="417">
        <v>0</v>
      </c>
      <c r="F8053" s="417">
        <v>42.57</v>
      </c>
    </row>
    <row r="8054" spans="1:6" ht="45">
      <c r="A8054" s="414">
        <v>5684</v>
      </c>
      <c r="B8054" s="415" t="s">
        <v>9877</v>
      </c>
      <c r="C8054" s="416" t="s">
        <v>9217</v>
      </c>
      <c r="D8054" s="417">
        <v>148.04999999999998</v>
      </c>
      <c r="E8054" s="417">
        <v>20.74</v>
      </c>
      <c r="F8054" s="417">
        <v>168.79</v>
      </c>
    </row>
    <row r="8055" spans="1:6" ht="45">
      <c r="A8055" s="414">
        <v>5685</v>
      </c>
      <c r="B8055" s="415" t="s">
        <v>9878</v>
      </c>
      <c r="C8055" s="416" t="s">
        <v>9219</v>
      </c>
      <c r="D8055" s="417">
        <v>45.42</v>
      </c>
      <c r="E8055" s="417">
        <v>20.74</v>
      </c>
      <c r="F8055" s="417">
        <v>66.16</v>
      </c>
    </row>
    <row r="8056" spans="1:6" ht="45">
      <c r="A8056" s="414">
        <v>5727</v>
      </c>
      <c r="B8056" s="415" t="s">
        <v>9879</v>
      </c>
      <c r="C8056" s="416" t="s">
        <v>5337</v>
      </c>
      <c r="D8056" s="417">
        <v>12.85</v>
      </c>
      <c r="E8056" s="417">
        <v>0</v>
      </c>
      <c r="F8056" s="417">
        <v>12.85</v>
      </c>
    </row>
    <row r="8057" spans="1:6" ht="30">
      <c r="A8057" s="414">
        <v>5729</v>
      </c>
      <c r="B8057" s="415" t="s">
        <v>9880</v>
      </c>
      <c r="C8057" s="416" t="s">
        <v>5337</v>
      </c>
      <c r="D8057" s="417">
        <v>52.27</v>
      </c>
      <c r="E8057" s="417">
        <v>0</v>
      </c>
      <c r="F8057" s="417">
        <v>52.27</v>
      </c>
    </row>
    <row r="8058" spans="1:6" ht="30">
      <c r="A8058" s="414">
        <v>5730</v>
      </c>
      <c r="B8058" s="415" t="s">
        <v>9881</v>
      </c>
      <c r="C8058" s="416" t="s">
        <v>5337</v>
      </c>
      <c r="D8058" s="417">
        <v>42.96</v>
      </c>
      <c r="E8058" s="417">
        <v>0</v>
      </c>
      <c r="F8058" s="417">
        <v>42.96</v>
      </c>
    </row>
    <row r="8059" spans="1:6" ht="45">
      <c r="A8059" s="414">
        <v>5863</v>
      </c>
      <c r="B8059" s="415" t="s">
        <v>9882</v>
      </c>
      <c r="C8059" s="416" t="s">
        <v>9217</v>
      </c>
      <c r="D8059" s="417">
        <v>24.53</v>
      </c>
      <c r="E8059" s="417">
        <v>0</v>
      </c>
      <c r="F8059" s="417">
        <v>24.53</v>
      </c>
    </row>
    <row r="8060" spans="1:6" ht="45">
      <c r="A8060" s="414">
        <v>5865</v>
      </c>
      <c r="B8060" s="415" t="s">
        <v>9883</v>
      </c>
      <c r="C8060" s="416" t="s">
        <v>9219</v>
      </c>
      <c r="D8060" s="417">
        <v>11.68</v>
      </c>
      <c r="E8060" s="417">
        <v>0</v>
      </c>
      <c r="F8060" s="417">
        <v>11.68</v>
      </c>
    </row>
    <row r="8061" spans="1:6" ht="30">
      <c r="A8061" s="414">
        <v>5867</v>
      </c>
      <c r="B8061" s="415" t="s">
        <v>9884</v>
      </c>
      <c r="C8061" s="416" t="s">
        <v>9217</v>
      </c>
      <c r="D8061" s="417">
        <v>149.47999999999999</v>
      </c>
      <c r="E8061" s="417">
        <v>20.74</v>
      </c>
      <c r="F8061" s="417">
        <v>170.22</v>
      </c>
    </row>
    <row r="8062" spans="1:6" ht="30">
      <c r="A8062" s="414">
        <v>5869</v>
      </c>
      <c r="B8062" s="415" t="s">
        <v>9885</v>
      </c>
      <c r="C8062" s="416" t="s">
        <v>9219</v>
      </c>
      <c r="D8062" s="417">
        <v>54.25</v>
      </c>
      <c r="E8062" s="417">
        <v>20.74</v>
      </c>
      <c r="F8062" s="417">
        <v>74.989999999999995</v>
      </c>
    </row>
    <row r="8063" spans="1:6" ht="45">
      <c r="A8063" s="414">
        <v>5738</v>
      </c>
      <c r="B8063" s="415" t="s">
        <v>9886</v>
      </c>
      <c r="C8063" s="416" t="s">
        <v>5337</v>
      </c>
      <c r="D8063" s="417">
        <v>46.48</v>
      </c>
      <c r="E8063" s="417">
        <v>0</v>
      </c>
      <c r="F8063" s="417">
        <v>46.48</v>
      </c>
    </row>
    <row r="8064" spans="1:6" ht="45">
      <c r="A8064" s="414">
        <v>5739</v>
      </c>
      <c r="B8064" s="415" t="s">
        <v>9887</v>
      </c>
      <c r="C8064" s="416" t="s">
        <v>5337</v>
      </c>
      <c r="D8064" s="417">
        <v>58.16</v>
      </c>
      <c r="E8064" s="417">
        <v>0</v>
      </c>
      <c r="F8064" s="417">
        <v>58.16</v>
      </c>
    </row>
    <row r="8065" spans="1:6" ht="45">
      <c r="A8065" s="414">
        <v>5879</v>
      </c>
      <c r="B8065" s="415" t="s">
        <v>9888</v>
      </c>
      <c r="C8065" s="416" t="s">
        <v>9217</v>
      </c>
      <c r="D8065" s="417">
        <v>130.35999999999999</v>
      </c>
      <c r="E8065" s="417">
        <v>20.74</v>
      </c>
      <c r="F8065" s="417">
        <v>151.1</v>
      </c>
    </row>
    <row r="8066" spans="1:6" ht="45">
      <c r="A8066" s="414">
        <v>5881</v>
      </c>
      <c r="B8066" s="415" t="s">
        <v>9889</v>
      </c>
      <c r="C8066" s="416" t="s">
        <v>9219</v>
      </c>
      <c r="D8066" s="417">
        <v>59.620000000000005</v>
      </c>
      <c r="E8066" s="417">
        <v>20.74</v>
      </c>
      <c r="F8066" s="417">
        <v>80.36</v>
      </c>
    </row>
    <row r="8067" spans="1:6" ht="30">
      <c r="A8067" s="414">
        <v>7038</v>
      </c>
      <c r="B8067" s="415" t="s">
        <v>9890</v>
      </c>
      <c r="C8067" s="416" t="s">
        <v>5337</v>
      </c>
      <c r="D8067" s="417">
        <v>53.16</v>
      </c>
      <c r="E8067" s="417">
        <v>0</v>
      </c>
      <c r="F8067" s="417">
        <v>53.16</v>
      </c>
    </row>
    <row r="8068" spans="1:6" ht="30">
      <c r="A8068" s="414">
        <v>7039</v>
      </c>
      <c r="B8068" s="415" t="s">
        <v>9891</v>
      </c>
      <c r="C8068" s="416" t="s">
        <v>5337</v>
      </c>
      <c r="D8068" s="417">
        <v>7.38</v>
      </c>
      <c r="E8068" s="417">
        <v>0</v>
      </c>
      <c r="F8068" s="417">
        <v>7.38</v>
      </c>
    </row>
    <row r="8069" spans="1:6" ht="30">
      <c r="A8069" s="414">
        <v>7040</v>
      </c>
      <c r="B8069" s="415" t="s">
        <v>9892</v>
      </c>
      <c r="C8069" s="416" t="s">
        <v>5337</v>
      </c>
      <c r="D8069" s="417">
        <v>66.53</v>
      </c>
      <c r="E8069" s="417">
        <v>0</v>
      </c>
      <c r="F8069" s="417">
        <v>66.53</v>
      </c>
    </row>
    <row r="8070" spans="1:6" ht="45">
      <c r="A8070" s="414">
        <v>7049</v>
      </c>
      <c r="B8070" s="415" t="s">
        <v>9893</v>
      </c>
      <c r="C8070" s="416" t="s">
        <v>9217</v>
      </c>
      <c r="D8070" s="417">
        <v>213.23</v>
      </c>
      <c r="E8070" s="417">
        <v>20.74</v>
      </c>
      <c r="F8070" s="417">
        <v>233.97</v>
      </c>
    </row>
    <row r="8071" spans="1:6" ht="45">
      <c r="A8071" s="414">
        <v>7050</v>
      </c>
      <c r="B8071" s="415" t="s">
        <v>9894</v>
      </c>
      <c r="C8071" s="416" t="s">
        <v>9219</v>
      </c>
      <c r="D8071" s="417">
        <v>60.38000000000001</v>
      </c>
      <c r="E8071" s="417">
        <v>20.74</v>
      </c>
      <c r="F8071" s="417">
        <v>81.12</v>
      </c>
    </row>
    <row r="8072" spans="1:6" ht="45">
      <c r="A8072" s="414">
        <v>7051</v>
      </c>
      <c r="B8072" s="415" t="s">
        <v>9895</v>
      </c>
      <c r="C8072" s="416" t="s">
        <v>5337</v>
      </c>
      <c r="D8072" s="417">
        <v>47.15</v>
      </c>
      <c r="E8072" s="417">
        <v>0</v>
      </c>
      <c r="F8072" s="417">
        <v>47.15</v>
      </c>
    </row>
    <row r="8073" spans="1:6" ht="45">
      <c r="A8073" s="414">
        <v>7052</v>
      </c>
      <c r="B8073" s="415" t="s">
        <v>9896</v>
      </c>
      <c r="C8073" s="416" t="s">
        <v>5337</v>
      </c>
      <c r="D8073" s="417">
        <v>6.54</v>
      </c>
      <c r="E8073" s="417">
        <v>0</v>
      </c>
      <c r="F8073" s="417">
        <v>6.54</v>
      </c>
    </row>
    <row r="8074" spans="1:6" ht="45">
      <c r="A8074" s="414">
        <v>7053</v>
      </c>
      <c r="B8074" s="415" t="s">
        <v>9897</v>
      </c>
      <c r="C8074" s="416" t="s">
        <v>5337</v>
      </c>
      <c r="D8074" s="417">
        <v>59.01</v>
      </c>
      <c r="E8074" s="417">
        <v>0</v>
      </c>
      <c r="F8074" s="417">
        <v>59.01</v>
      </c>
    </row>
    <row r="8075" spans="1:6" ht="45">
      <c r="A8075" s="414">
        <v>7054</v>
      </c>
      <c r="B8075" s="415" t="s">
        <v>9898</v>
      </c>
      <c r="C8075" s="416" t="s">
        <v>5337</v>
      </c>
      <c r="D8075" s="417">
        <v>93.84</v>
      </c>
      <c r="E8075" s="417">
        <v>0</v>
      </c>
      <c r="F8075" s="417">
        <v>93.84</v>
      </c>
    </row>
    <row r="8076" spans="1:6" ht="45">
      <c r="A8076" s="414">
        <v>53788</v>
      </c>
      <c r="B8076" s="415" t="s">
        <v>9899</v>
      </c>
      <c r="C8076" s="416" t="s">
        <v>5337</v>
      </c>
      <c r="D8076" s="417">
        <v>60.06</v>
      </c>
      <c r="E8076" s="417">
        <v>0</v>
      </c>
      <c r="F8076" s="417">
        <v>60.06</v>
      </c>
    </row>
    <row r="8077" spans="1:6" ht="45">
      <c r="A8077" s="414">
        <v>53818</v>
      </c>
      <c r="B8077" s="415" t="s">
        <v>9900</v>
      </c>
      <c r="C8077" s="416" t="s">
        <v>5337</v>
      </c>
      <c r="D8077" s="417">
        <v>10.26</v>
      </c>
      <c r="E8077" s="417">
        <v>0</v>
      </c>
      <c r="F8077" s="417">
        <v>10.26</v>
      </c>
    </row>
    <row r="8078" spans="1:6" ht="45">
      <c r="A8078" s="414">
        <v>55263</v>
      </c>
      <c r="B8078" s="415" t="s">
        <v>9901</v>
      </c>
      <c r="C8078" s="416" t="s">
        <v>5337</v>
      </c>
      <c r="D8078" s="417">
        <v>67.739999999999995</v>
      </c>
      <c r="E8078" s="417">
        <v>0</v>
      </c>
      <c r="F8078" s="417">
        <v>67.739999999999995</v>
      </c>
    </row>
    <row r="8079" spans="1:6" ht="45">
      <c r="A8079" s="414">
        <v>73309</v>
      </c>
      <c r="B8079" s="415" t="s">
        <v>9902</v>
      </c>
      <c r="C8079" s="416" t="s">
        <v>5337</v>
      </c>
      <c r="D8079" s="417">
        <v>35.36</v>
      </c>
      <c r="E8079" s="417">
        <v>0</v>
      </c>
      <c r="F8079" s="417">
        <v>35.36</v>
      </c>
    </row>
    <row r="8080" spans="1:6" ht="45">
      <c r="A8080" s="414">
        <v>73313</v>
      </c>
      <c r="B8080" s="415" t="s">
        <v>9903</v>
      </c>
      <c r="C8080" s="416" t="s">
        <v>5337</v>
      </c>
      <c r="D8080" s="417">
        <v>4.91</v>
      </c>
      <c r="E8080" s="417">
        <v>0</v>
      </c>
      <c r="F8080" s="417">
        <v>4.91</v>
      </c>
    </row>
    <row r="8081" spans="1:6" ht="30">
      <c r="A8081" s="414">
        <v>6879</v>
      </c>
      <c r="B8081" s="415" t="s">
        <v>9904</v>
      </c>
      <c r="C8081" s="416" t="s">
        <v>9217</v>
      </c>
      <c r="D8081" s="417">
        <v>201.5</v>
      </c>
      <c r="E8081" s="417">
        <v>20.74</v>
      </c>
      <c r="F8081" s="417">
        <v>222.24</v>
      </c>
    </row>
    <row r="8082" spans="1:6" ht="30">
      <c r="A8082" s="414">
        <v>6880</v>
      </c>
      <c r="B8082" s="415" t="s">
        <v>9905</v>
      </c>
      <c r="C8082" s="416" t="s">
        <v>9219</v>
      </c>
      <c r="D8082" s="417">
        <v>67.23</v>
      </c>
      <c r="E8082" s="417">
        <v>20.74</v>
      </c>
      <c r="F8082" s="417">
        <v>87.97</v>
      </c>
    </row>
    <row r="8083" spans="1:6" ht="30">
      <c r="A8083" s="414">
        <v>89280</v>
      </c>
      <c r="B8083" s="415" t="s">
        <v>9906</v>
      </c>
      <c r="C8083" s="416" t="s">
        <v>5337</v>
      </c>
      <c r="D8083" s="417">
        <v>41.77</v>
      </c>
      <c r="E8083" s="417">
        <v>0</v>
      </c>
      <c r="F8083" s="417">
        <v>41.77</v>
      </c>
    </row>
    <row r="8084" spans="1:6" ht="30">
      <c r="A8084" s="414">
        <v>89281</v>
      </c>
      <c r="B8084" s="415" t="s">
        <v>9907</v>
      </c>
      <c r="C8084" s="416" t="s">
        <v>5337</v>
      </c>
      <c r="D8084" s="417">
        <v>5.79</v>
      </c>
      <c r="E8084" s="417">
        <v>0</v>
      </c>
      <c r="F8084" s="417">
        <v>5.79</v>
      </c>
    </row>
    <row r="8085" spans="1:6" ht="45">
      <c r="A8085" s="414">
        <v>89210</v>
      </c>
      <c r="B8085" s="415" t="s">
        <v>9908</v>
      </c>
      <c r="C8085" s="416" t="s">
        <v>5337</v>
      </c>
      <c r="D8085" s="417">
        <v>34.01</v>
      </c>
      <c r="E8085" s="417">
        <v>0</v>
      </c>
      <c r="F8085" s="417">
        <v>34.01</v>
      </c>
    </row>
    <row r="8086" spans="1:6" ht="45">
      <c r="A8086" s="414">
        <v>89211</v>
      </c>
      <c r="B8086" s="415" t="s">
        <v>9909</v>
      </c>
      <c r="C8086" s="416" t="s">
        <v>5337</v>
      </c>
      <c r="D8086" s="417">
        <v>4.72</v>
      </c>
      <c r="E8086" s="417">
        <v>0</v>
      </c>
      <c r="F8086" s="417">
        <v>4.72</v>
      </c>
    </row>
    <row r="8087" spans="1:6" ht="30">
      <c r="A8087" s="414">
        <v>95631</v>
      </c>
      <c r="B8087" s="415" t="s">
        <v>9910</v>
      </c>
      <c r="C8087" s="416" t="s">
        <v>9217</v>
      </c>
      <c r="D8087" s="417">
        <v>222.14999999999998</v>
      </c>
      <c r="E8087" s="417">
        <v>20.74</v>
      </c>
      <c r="F8087" s="417">
        <v>242.89</v>
      </c>
    </row>
    <row r="8088" spans="1:6" ht="45">
      <c r="A8088" s="414">
        <v>93244</v>
      </c>
      <c r="B8088" s="415" t="s">
        <v>9911</v>
      </c>
      <c r="C8088" s="416" t="s">
        <v>9219</v>
      </c>
      <c r="D8088" s="417">
        <v>46.960000000000008</v>
      </c>
      <c r="E8088" s="417">
        <v>20.74</v>
      </c>
      <c r="F8088" s="417">
        <v>67.7</v>
      </c>
    </row>
    <row r="8089" spans="1:6" ht="30">
      <c r="A8089" s="414">
        <v>95632</v>
      </c>
      <c r="B8089" s="415" t="s">
        <v>9912</v>
      </c>
      <c r="C8089" s="416" t="s">
        <v>9219</v>
      </c>
      <c r="D8089" s="417">
        <v>64.63000000000001</v>
      </c>
      <c r="E8089" s="417">
        <v>20.74</v>
      </c>
      <c r="F8089" s="417">
        <v>85.37</v>
      </c>
    </row>
    <row r="8090" spans="1:6" ht="45">
      <c r="A8090" s="414">
        <v>93238</v>
      </c>
      <c r="B8090" s="415" t="s">
        <v>9913</v>
      </c>
      <c r="C8090" s="416" t="s">
        <v>5337</v>
      </c>
      <c r="D8090" s="417">
        <v>1.42</v>
      </c>
      <c r="E8090" s="417">
        <v>0</v>
      </c>
      <c r="F8090" s="417">
        <v>1.42</v>
      </c>
    </row>
    <row r="8091" spans="1:6" ht="45">
      <c r="A8091" s="414">
        <v>93239</v>
      </c>
      <c r="B8091" s="415" t="s">
        <v>9914</v>
      </c>
      <c r="C8091" s="416" t="s">
        <v>5337</v>
      </c>
      <c r="D8091" s="417">
        <v>6.45</v>
      </c>
      <c r="E8091" s="417">
        <v>0</v>
      </c>
      <c r="F8091" s="417">
        <v>6.45</v>
      </c>
    </row>
    <row r="8092" spans="1:6" ht="45">
      <c r="A8092" s="414">
        <v>93240</v>
      </c>
      <c r="B8092" s="415" t="s">
        <v>9915</v>
      </c>
      <c r="C8092" s="416" t="s">
        <v>5337</v>
      </c>
      <c r="D8092" s="417">
        <v>12.58</v>
      </c>
      <c r="E8092" s="417">
        <v>0</v>
      </c>
      <c r="F8092" s="417">
        <v>12.58</v>
      </c>
    </row>
    <row r="8093" spans="1:6" ht="30">
      <c r="A8093" s="414">
        <v>95627</v>
      </c>
      <c r="B8093" s="415" t="s">
        <v>9916</v>
      </c>
      <c r="C8093" s="416" t="s">
        <v>5337</v>
      </c>
      <c r="D8093" s="417">
        <v>50.88</v>
      </c>
      <c r="E8093" s="417">
        <v>0</v>
      </c>
      <c r="F8093" s="417">
        <v>50.88</v>
      </c>
    </row>
    <row r="8094" spans="1:6" ht="30">
      <c r="A8094" s="414">
        <v>95628</v>
      </c>
      <c r="B8094" s="415" t="s">
        <v>9917</v>
      </c>
      <c r="C8094" s="416" t="s">
        <v>5337</v>
      </c>
      <c r="D8094" s="417">
        <v>7.06</v>
      </c>
      <c r="E8094" s="417">
        <v>0</v>
      </c>
      <c r="F8094" s="417">
        <v>7.06</v>
      </c>
    </row>
    <row r="8095" spans="1:6" ht="30">
      <c r="A8095" s="414">
        <v>95629</v>
      </c>
      <c r="B8095" s="415" t="s">
        <v>9918</v>
      </c>
      <c r="C8095" s="416" t="s">
        <v>5337</v>
      </c>
      <c r="D8095" s="417">
        <v>63.68</v>
      </c>
      <c r="E8095" s="417">
        <v>0</v>
      </c>
      <c r="F8095" s="417">
        <v>63.68</v>
      </c>
    </row>
    <row r="8096" spans="1:6" ht="45">
      <c r="A8096" s="414">
        <v>95630</v>
      </c>
      <c r="B8096" s="415" t="s">
        <v>9919</v>
      </c>
      <c r="C8096" s="416" t="s">
        <v>5337</v>
      </c>
      <c r="D8096" s="417">
        <v>93.84</v>
      </c>
      <c r="E8096" s="417">
        <v>0</v>
      </c>
      <c r="F8096" s="417">
        <v>93.84</v>
      </c>
    </row>
    <row r="8097" spans="1:6">
      <c r="A8097" s="409"/>
      <c r="B8097" s="413" t="s">
        <v>11788</v>
      </c>
      <c r="C8097" s="411"/>
      <c r="D8097" s="418"/>
      <c r="E8097" s="418"/>
      <c r="F8097" s="418"/>
    </row>
    <row r="8098" spans="1:6" ht="30">
      <c r="A8098" s="414">
        <v>95282</v>
      </c>
      <c r="B8098" s="415" t="s">
        <v>11828</v>
      </c>
      <c r="C8098" s="416" t="s">
        <v>9217</v>
      </c>
      <c r="D8098" s="417">
        <v>8.7200000000000006</v>
      </c>
      <c r="E8098" s="417">
        <v>0</v>
      </c>
      <c r="F8098" s="417">
        <v>8.7200000000000006</v>
      </c>
    </row>
    <row r="8099" spans="1:6" ht="30">
      <c r="A8099" s="414">
        <v>95283</v>
      </c>
      <c r="B8099" s="415" t="s">
        <v>11831</v>
      </c>
      <c r="C8099" s="416" t="s">
        <v>9219</v>
      </c>
      <c r="D8099" s="417">
        <v>0.66</v>
      </c>
      <c r="E8099" s="417">
        <v>0</v>
      </c>
      <c r="F8099" s="417">
        <v>0.66</v>
      </c>
    </row>
    <row r="8100" spans="1:6" ht="30">
      <c r="A8100" s="414">
        <v>95278</v>
      </c>
      <c r="B8100" s="415" t="s">
        <v>11834</v>
      </c>
      <c r="C8100" s="416" t="s">
        <v>5337</v>
      </c>
      <c r="D8100" s="417">
        <v>0.6</v>
      </c>
      <c r="E8100" s="417">
        <v>0</v>
      </c>
      <c r="F8100" s="417">
        <v>0.6</v>
      </c>
    </row>
    <row r="8101" spans="1:6" ht="30">
      <c r="A8101" s="414">
        <v>95279</v>
      </c>
      <c r="B8101" s="415" t="s">
        <v>11835</v>
      </c>
      <c r="C8101" s="416" t="s">
        <v>5337</v>
      </c>
      <c r="D8101" s="417">
        <v>0.06</v>
      </c>
      <c r="E8101" s="417">
        <v>0</v>
      </c>
      <c r="F8101" s="417">
        <v>0.06</v>
      </c>
    </row>
    <row r="8102" spans="1:6" ht="30">
      <c r="A8102" s="414">
        <v>95280</v>
      </c>
      <c r="B8102" s="415" t="s">
        <v>11836</v>
      </c>
      <c r="C8102" s="416" t="s">
        <v>5337</v>
      </c>
      <c r="D8102" s="417">
        <v>0.57999999999999996</v>
      </c>
      <c r="E8102" s="417">
        <v>0</v>
      </c>
      <c r="F8102" s="417">
        <v>0.57999999999999996</v>
      </c>
    </row>
    <row r="8103" spans="1:6" ht="30">
      <c r="A8103" s="414">
        <v>95281</v>
      </c>
      <c r="B8103" s="415" t="s">
        <v>11837</v>
      </c>
      <c r="C8103" s="416" t="s">
        <v>5337</v>
      </c>
      <c r="D8103" s="417">
        <v>7.48</v>
      </c>
      <c r="E8103" s="417">
        <v>0</v>
      </c>
      <c r="F8103" s="417">
        <v>7.48</v>
      </c>
    </row>
    <row r="8104" spans="1:6">
      <c r="A8104" s="409"/>
      <c r="B8104" s="413" t="s">
        <v>11789</v>
      </c>
      <c r="C8104" s="411"/>
      <c r="D8104" s="418"/>
      <c r="E8104" s="418"/>
      <c r="F8104" s="418"/>
    </row>
    <row r="8105" spans="1:6" ht="30">
      <c r="A8105" s="414">
        <v>95270</v>
      </c>
      <c r="B8105" s="415" t="s">
        <v>9920</v>
      </c>
      <c r="C8105" s="416" t="s">
        <v>9217</v>
      </c>
      <c r="D8105" s="417">
        <v>8.52</v>
      </c>
      <c r="E8105" s="417">
        <v>0</v>
      </c>
      <c r="F8105" s="417">
        <v>8.52</v>
      </c>
    </row>
    <row r="8106" spans="1:6" ht="30">
      <c r="A8106" s="414">
        <v>95271</v>
      </c>
      <c r="B8106" s="415" t="s">
        <v>9921</v>
      </c>
      <c r="C8106" s="416" t="s">
        <v>9219</v>
      </c>
      <c r="D8106" s="417">
        <v>0.55000000000000004</v>
      </c>
      <c r="E8106" s="417">
        <v>0</v>
      </c>
      <c r="F8106" s="417">
        <v>0.55000000000000004</v>
      </c>
    </row>
    <row r="8107" spans="1:6" ht="30">
      <c r="A8107" s="414">
        <v>95266</v>
      </c>
      <c r="B8107" s="415" t="s">
        <v>9922</v>
      </c>
      <c r="C8107" s="416" t="s">
        <v>5337</v>
      </c>
      <c r="D8107" s="417">
        <v>0.5</v>
      </c>
      <c r="E8107" s="417">
        <v>0</v>
      </c>
      <c r="F8107" s="417">
        <v>0.5</v>
      </c>
    </row>
    <row r="8108" spans="1:6" ht="30">
      <c r="A8108" s="414">
        <v>95267</v>
      </c>
      <c r="B8108" s="415" t="s">
        <v>9923</v>
      </c>
      <c r="C8108" s="416" t="s">
        <v>5337</v>
      </c>
      <c r="D8108" s="417">
        <v>0.05</v>
      </c>
      <c r="E8108" s="417">
        <v>0</v>
      </c>
      <c r="F8108" s="417">
        <v>0.05</v>
      </c>
    </row>
    <row r="8109" spans="1:6" ht="30">
      <c r="A8109" s="414">
        <v>95268</v>
      </c>
      <c r="B8109" s="415" t="s">
        <v>9924</v>
      </c>
      <c r="C8109" s="416" t="s">
        <v>5337</v>
      </c>
      <c r="D8109" s="417">
        <v>0.49</v>
      </c>
      <c r="E8109" s="417">
        <v>0</v>
      </c>
      <c r="F8109" s="417">
        <v>0.49</v>
      </c>
    </row>
    <row r="8110" spans="1:6" ht="30">
      <c r="A8110" s="414">
        <v>95269</v>
      </c>
      <c r="B8110" s="415" t="s">
        <v>9925</v>
      </c>
      <c r="C8110" s="416" t="s">
        <v>5337</v>
      </c>
      <c r="D8110" s="417">
        <v>7.48</v>
      </c>
      <c r="E8110" s="417">
        <v>0</v>
      </c>
      <c r="F8110" s="417">
        <v>7.48</v>
      </c>
    </row>
    <row r="8111" spans="1:6">
      <c r="A8111" s="409"/>
      <c r="B8111" s="413" t="s">
        <v>9926</v>
      </c>
      <c r="C8111" s="411"/>
      <c r="D8111" s="418"/>
      <c r="E8111" s="418"/>
      <c r="F8111" s="418"/>
    </row>
    <row r="8112" spans="1:6" ht="30">
      <c r="A8112" s="414">
        <v>91277</v>
      </c>
      <c r="B8112" s="415" t="s">
        <v>9927</v>
      </c>
      <c r="C8112" s="416" t="s">
        <v>9217</v>
      </c>
      <c r="D8112" s="417">
        <v>8.69</v>
      </c>
      <c r="E8112" s="417">
        <v>0</v>
      </c>
      <c r="F8112" s="417">
        <v>8.69</v>
      </c>
    </row>
    <row r="8113" spans="1:6" ht="30">
      <c r="A8113" s="414">
        <v>91278</v>
      </c>
      <c r="B8113" s="415" t="s">
        <v>9928</v>
      </c>
      <c r="C8113" s="416" t="s">
        <v>9219</v>
      </c>
      <c r="D8113" s="417">
        <v>0.57999999999999996</v>
      </c>
      <c r="E8113" s="417">
        <v>0</v>
      </c>
      <c r="F8113" s="417">
        <v>0.57999999999999996</v>
      </c>
    </row>
    <row r="8114" spans="1:6" ht="30">
      <c r="A8114" s="414">
        <v>91273</v>
      </c>
      <c r="B8114" s="415" t="s">
        <v>9929</v>
      </c>
      <c r="C8114" s="416" t="s">
        <v>5337</v>
      </c>
      <c r="D8114" s="417">
        <v>0.51</v>
      </c>
      <c r="E8114" s="417">
        <v>0</v>
      </c>
      <c r="F8114" s="417">
        <v>0.51</v>
      </c>
    </row>
    <row r="8115" spans="1:6" ht="30">
      <c r="A8115" s="414">
        <v>91274</v>
      </c>
      <c r="B8115" s="415" t="s">
        <v>9930</v>
      </c>
      <c r="C8115" s="416" t="s">
        <v>5337</v>
      </c>
      <c r="D8115" s="417">
        <v>7.0000000000000007E-2</v>
      </c>
      <c r="E8115" s="417">
        <v>0</v>
      </c>
      <c r="F8115" s="417">
        <v>7.0000000000000007E-2</v>
      </c>
    </row>
    <row r="8116" spans="1:6" ht="30">
      <c r="A8116" s="414">
        <v>91275</v>
      </c>
      <c r="B8116" s="415" t="s">
        <v>9931</v>
      </c>
      <c r="C8116" s="416" t="s">
        <v>5337</v>
      </c>
      <c r="D8116" s="417">
        <v>0.63</v>
      </c>
      <c r="E8116" s="417">
        <v>0</v>
      </c>
      <c r="F8116" s="417">
        <v>0.63</v>
      </c>
    </row>
    <row r="8117" spans="1:6" ht="30">
      <c r="A8117" s="414">
        <v>91276</v>
      </c>
      <c r="B8117" s="415" t="s">
        <v>9932</v>
      </c>
      <c r="C8117" s="416" t="s">
        <v>5337</v>
      </c>
      <c r="D8117" s="417">
        <v>7.48</v>
      </c>
      <c r="E8117" s="417">
        <v>0</v>
      </c>
      <c r="F8117" s="417">
        <v>7.48</v>
      </c>
    </row>
    <row r="8118" spans="1:6">
      <c r="A8118" s="409"/>
      <c r="B8118" s="413" t="s">
        <v>9933</v>
      </c>
      <c r="C8118" s="411"/>
      <c r="D8118" s="418"/>
      <c r="E8118" s="418"/>
      <c r="F8118" s="418"/>
    </row>
    <row r="8119" spans="1:6" ht="30">
      <c r="A8119" s="414">
        <v>5658</v>
      </c>
      <c r="B8119" s="415" t="s">
        <v>9934</v>
      </c>
      <c r="C8119" s="416" t="s">
        <v>5337</v>
      </c>
      <c r="D8119" s="417">
        <v>2.85</v>
      </c>
      <c r="E8119" s="417">
        <v>0</v>
      </c>
      <c r="F8119" s="417">
        <v>2.85</v>
      </c>
    </row>
    <row r="8120" spans="1:6" ht="30">
      <c r="A8120" s="414">
        <v>5689</v>
      </c>
      <c r="B8120" s="415" t="s">
        <v>9935</v>
      </c>
      <c r="C8120" s="416" t="s">
        <v>9217</v>
      </c>
      <c r="D8120" s="417">
        <v>7.52</v>
      </c>
      <c r="E8120" s="417">
        <v>0</v>
      </c>
      <c r="F8120" s="417">
        <v>7.52</v>
      </c>
    </row>
    <row r="8121" spans="1:6" ht="30">
      <c r="A8121" s="414">
        <v>5690</v>
      </c>
      <c r="B8121" s="415" t="s">
        <v>9936</v>
      </c>
      <c r="C8121" s="416" t="s">
        <v>9219</v>
      </c>
      <c r="D8121" s="417">
        <v>4.67</v>
      </c>
      <c r="E8121" s="417">
        <v>0</v>
      </c>
      <c r="F8121" s="417">
        <v>4.67</v>
      </c>
    </row>
    <row r="8122" spans="1:6" ht="30">
      <c r="A8122" s="414">
        <v>5921</v>
      </c>
      <c r="B8122" s="415" t="s">
        <v>9937</v>
      </c>
      <c r="C8122" s="416" t="s">
        <v>9217</v>
      </c>
      <c r="D8122" s="417">
        <v>5.9</v>
      </c>
      <c r="E8122" s="417">
        <v>0</v>
      </c>
      <c r="F8122" s="417">
        <v>5.9</v>
      </c>
    </row>
    <row r="8123" spans="1:6" ht="30">
      <c r="A8123" s="414">
        <v>5923</v>
      </c>
      <c r="B8123" s="415" t="s">
        <v>9938</v>
      </c>
      <c r="C8123" s="416" t="s">
        <v>9219</v>
      </c>
      <c r="D8123" s="417">
        <v>3.67</v>
      </c>
      <c r="E8123" s="417">
        <v>0</v>
      </c>
      <c r="F8123" s="417">
        <v>3.67</v>
      </c>
    </row>
    <row r="8124" spans="1:6" ht="30">
      <c r="A8124" s="414">
        <v>53840</v>
      </c>
      <c r="B8124" s="415" t="s">
        <v>9939</v>
      </c>
      <c r="C8124" s="416" t="s">
        <v>5337</v>
      </c>
      <c r="D8124" s="417">
        <v>3.22</v>
      </c>
      <c r="E8124" s="417">
        <v>0</v>
      </c>
      <c r="F8124" s="417">
        <v>3.22</v>
      </c>
    </row>
    <row r="8125" spans="1:6" ht="30">
      <c r="A8125" s="414">
        <v>53841</v>
      </c>
      <c r="B8125" s="415" t="s">
        <v>9940</v>
      </c>
      <c r="C8125" s="416" t="s">
        <v>5337</v>
      </c>
      <c r="D8125" s="417">
        <v>2.23</v>
      </c>
      <c r="E8125" s="417">
        <v>0</v>
      </c>
      <c r="F8125" s="417">
        <v>2.23</v>
      </c>
    </row>
    <row r="8126" spans="1:6" ht="30">
      <c r="A8126" s="414">
        <v>87026</v>
      </c>
      <c r="B8126" s="415" t="s">
        <v>9941</v>
      </c>
      <c r="C8126" s="416" t="s">
        <v>5337</v>
      </c>
      <c r="D8126" s="417">
        <v>0.45</v>
      </c>
      <c r="E8126" s="417">
        <v>0</v>
      </c>
      <c r="F8126" s="417">
        <v>0.45</v>
      </c>
    </row>
    <row r="8127" spans="1:6" ht="30">
      <c r="A8127" s="414">
        <v>88855</v>
      </c>
      <c r="B8127" s="415" t="s">
        <v>9942</v>
      </c>
      <c r="C8127" s="416" t="s">
        <v>5337</v>
      </c>
      <c r="D8127" s="417">
        <v>4.0999999999999996</v>
      </c>
      <c r="E8127" s="417">
        <v>0</v>
      </c>
      <c r="F8127" s="417">
        <v>4.0999999999999996</v>
      </c>
    </row>
    <row r="8128" spans="1:6" ht="30">
      <c r="A8128" s="414">
        <v>88856</v>
      </c>
      <c r="B8128" s="415" t="s">
        <v>9943</v>
      </c>
      <c r="C8128" s="416" t="s">
        <v>5337</v>
      </c>
      <c r="D8128" s="417">
        <v>0.56999999999999995</v>
      </c>
      <c r="E8128" s="417">
        <v>0</v>
      </c>
      <c r="F8128" s="417">
        <v>0.56999999999999995</v>
      </c>
    </row>
    <row r="8129" spans="1:6">
      <c r="A8129" s="409"/>
      <c r="B8129" s="413" t="s">
        <v>9944</v>
      </c>
      <c r="C8129" s="411"/>
      <c r="D8129" s="418"/>
      <c r="E8129" s="418"/>
      <c r="F8129" s="418"/>
    </row>
    <row r="8130" spans="1:6" ht="30">
      <c r="A8130" s="414">
        <v>5779</v>
      </c>
      <c r="B8130" s="415" t="s">
        <v>9945</v>
      </c>
      <c r="C8130" s="416" t="s">
        <v>5337</v>
      </c>
      <c r="D8130" s="417">
        <v>82.94</v>
      </c>
      <c r="E8130" s="417">
        <v>0</v>
      </c>
      <c r="F8130" s="417">
        <v>82.94</v>
      </c>
    </row>
    <row r="8131" spans="1:6" ht="30">
      <c r="A8131" s="414">
        <v>5932</v>
      </c>
      <c r="B8131" s="415" t="s">
        <v>9946</v>
      </c>
      <c r="C8131" s="416" t="s">
        <v>9217</v>
      </c>
      <c r="D8131" s="417">
        <v>238.49999999999997</v>
      </c>
      <c r="E8131" s="417">
        <v>28.27</v>
      </c>
      <c r="F8131" s="417">
        <v>266.77</v>
      </c>
    </row>
    <row r="8132" spans="1:6" ht="30">
      <c r="A8132" s="414">
        <v>5934</v>
      </c>
      <c r="B8132" s="415" t="s">
        <v>9947</v>
      </c>
      <c r="C8132" s="416" t="s">
        <v>9219</v>
      </c>
      <c r="D8132" s="417">
        <v>67.570000000000007</v>
      </c>
      <c r="E8132" s="417">
        <v>28.27</v>
      </c>
      <c r="F8132" s="417">
        <v>95.84</v>
      </c>
    </row>
    <row r="8133" spans="1:6" ht="30">
      <c r="A8133" s="414">
        <v>53849</v>
      </c>
      <c r="B8133" s="415" t="s">
        <v>9948</v>
      </c>
      <c r="C8133" s="416" t="s">
        <v>5337</v>
      </c>
      <c r="D8133" s="417">
        <v>87.99</v>
      </c>
      <c r="E8133" s="417">
        <v>0</v>
      </c>
      <c r="F8133" s="417">
        <v>87.99</v>
      </c>
    </row>
    <row r="8134" spans="1:6" ht="30">
      <c r="A8134" s="414">
        <v>89228</v>
      </c>
      <c r="B8134" s="415" t="s">
        <v>9949</v>
      </c>
      <c r="C8134" s="416" t="s">
        <v>5337</v>
      </c>
      <c r="D8134" s="417">
        <v>51.6</v>
      </c>
      <c r="E8134" s="417">
        <v>0</v>
      </c>
      <c r="F8134" s="417">
        <v>51.6</v>
      </c>
    </row>
    <row r="8135" spans="1:6" ht="30">
      <c r="A8135" s="414">
        <v>89229</v>
      </c>
      <c r="B8135" s="415" t="s">
        <v>9950</v>
      </c>
      <c r="C8135" s="416" t="s">
        <v>5337</v>
      </c>
      <c r="D8135" s="417">
        <v>9.2799999999999994</v>
      </c>
      <c r="E8135" s="417">
        <v>0</v>
      </c>
      <c r="F8135" s="417">
        <v>9.2799999999999994</v>
      </c>
    </row>
    <row r="8136" spans="1:6">
      <c r="A8136" s="409"/>
      <c r="B8136" s="413" t="s">
        <v>9951</v>
      </c>
      <c r="C8136" s="411"/>
      <c r="D8136" s="418"/>
      <c r="E8136" s="418"/>
      <c r="F8136" s="418"/>
    </row>
    <row r="8137" spans="1:6" ht="30">
      <c r="A8137" s="414">
        <v>89234</v>
      </c>
      <c r="B8137" s="415" t="s">
        <v>9952</v>
      </c>
      <c r="C8137" s="416" t="s">
        <v>9217</v>
      </c>
      <c r="D8137" s="417">
        <v>587.32000000000005</v>
      </c>
      <c r="E8137" s="417">
        <v>23.78</v>
      </c>
      <c r="F8137" s="417">
        <v>611.1</v>
      </c>
    </row>
    <row r="8138" spans="1:6" ht="30">
      <c r="A8138" s="414">
        <v>89242</v>
      </c>
      <c r="B8138" s="415" t="s">
        <v>9953</v>
      </c>
      <c r="C8138" s="416" t="s">
        <v>9217</v>
      </c>
      <c r="D8138" s="417">
        <v>1417.23</v>
      </c>
      <c r="E8138" s="417">
        <v>23.78</v>
      </c>
      <c r="F8138" s="417">
        <v>1441.01</v>
      </c>
    </row>
    <row r="8139" spans="1:6" ht="30">
      <c r="A8139" s="414">
        <v>89235</v>
      </c>
      <c r="B8139" s="415" t="s">
        <v>9954</v>
      </c>
      <c r="C8139" s="416" t="s">
        <v>9219</v>
      </c>
      <c r="D8139" s="417">
        <v>166.14</v>
      </c>
      <c r="E8139" s="417">
        <v>23.78</v>
      </c>
      <c r="F8139" s="417">
        <v>189.92</v>
      </c>
    </row>
    <row r="8140" spans="1:6" ht="30">
      <c r="A8140" s="414">
        <v>89243</v>
      </c>
      <c r="B8140" s="415" t="s">
        <v>9955</v>
      </c>
      <c r="C8140" s="416" t="s">
        <v>9219</v>
      </c>
      <c r="D8140" s="417">
        <v>379.15</v>
      </c>
      <c r="E8140" s="417">
        <v>23.78</v>
      </c>
      <c r="F8140" s="417">
        <v>402.93</v>
      </c>
    </row>
    <row r="8141" spans="1:6">
      <c r="A8141" s="409"/>
      <c r="B8141" s="413" t="s">
        <v>9956</v>
      </c>
      <c r="C8141" s="411"/>
      <c r="D8141" s="418"/>
      <c r="E8141" s="418"/>
      <c r="F8141" s="418"/>
    </row>
    <row r="8142" spans="1:6" ht="30">
      <c r="A8142" s="414">
        <v>89250</v>
      </c>
      <c r="B8142" s="415" t="s">
        <v>9957</v>
      </c>
      <c r="C8142" s="416" t="s">
        <v>9217</v>
      </c>
      <c r="D8142" s="417">
        <v>1224.69</v>
      </c>
      <c r="E8142" s="417">
        <v>23.78</v>
      </c>
      <c r="F8142" s="417">
        <v>1248.47</v>
      </c>
    </row>
    <row r="8143" spans="1:6" ht="30">
      <c r="A8143" s="414">
        <v>89251</v>
      </c>
      <c r="B8143" s="415" t="s">
        <v>9958</v>
      </c>
      <c r="C8143" s="416" t="s">
        <v>9219</v>
      </c>
      <c r="D8143" s="417">
        <v>330.34000000000003</v>
      </c>
      <c r="E8143" s="417">
        <v>23.78</v>
      </c>
      <c r="F8143" s="417">
        <v>354.12</v>
      </c>
    </row>
    <row r="8144" spans="1:6" ht="30">
      <c r="A8144" s="414">
        <v>89246</v>
      </c>
      <c r="B8144" s="415" t="s">
        <v>9959</v>
      </c>
      <c r="C8144" s="416" t="s">
        <v>5337</v>
      </c>
      <c r="D8144" s="417">
        <v>279.38</v>
      </c>
      <c r="E8144" s="417">
        <v>0</v>
      </c>
      <c r="F8144" s="417">
        <v>279.38</v>
      </c>
    </row>
    <row r="8145" spans="1:6" ht="30">
      <c r="A8145" s="414">
        <v>89247</v>
      </c>
      <c r="B8145" s="415" t="s">
        <v>9960</v>
      </c>
      <c r="C8145" s="416" t="s">
        <v>5337</v>
      </c>
      <c r="D8145" s="417">
        <v>44.27</v>
      </c>
      <c r="E8145" s="417">
        <v>0</v>
      </c>
      <c r="F8145" s="417">
        <v>44.27</v>
      </c>
    </row>
    <row r="8146" spans="1:6" ht="30">
      <c r="A8146" s="414">
        <v>89248</v>
      </c>
      <c r="B8146" s="415" t="s">
        <v>9961</v>
      </c>
      <c r="C8146" s="416" t="s">
        <v>5337</v>
      </c>
      <c r="D8146" s="417">
        <v>498.34</v>
      </c>
      <c r="E8146" s="417">
        <v>0</v>
      </c>
      <c r="F8146" s="417">
        <v>498.34</v>
      </c>
    </row>
    <row r="8147" spans="1:6" ht="30">
      <c r="A8147" s="414">
        <v>89249</v>
      </c>
      <c r="B8147" s="415" t="s">
        <v>9962</v>
      </c>
      <c r="C8147" s="416" t="s">
        <v>5337</v>
      </c>
      <c r="D8147" s="417">
        <v>396.01</v>
      </c>
      <c r="E8147" s="417">
        <v>0</v>
      </c>
      <c r="F8147" s="417">
        <v>396.01</v>
      </c>
    </row>
    <row r="8148" spans="1:6">
      <c r="A8148" s="409"/>
      <c r="B8148" s="413" t="s">
        <v>9963</v>
      </c>
      <c r="C8148" s="411"/>
      <c r="D8148" s="418"/>
      <c r="E8148" s="418"/>
      <c r="F8148" s="418"/>
    </row>
    <row r="8149" spans="1:6">
      <c r="A8149" s="414">
        <v>92118</v>
      </c>
      <c r="B8149" s="415" t="s">
        <v>9964</v>
      </c>
      <c r="C8149" s="416" t="s">
        <v>9217</v>
      </c>
      <c r="D8149" s="417">
        <v>0.39</v>
      </c>
      <c r="E8149" s="417">
        <v>0</v>
      </c>
      <c r="F8149" s="417">
        <v>0.39</v>
      </c>
    </row>
    <row r="8150" spans="1:6">
      <c r="A8150" s="414">
        <v>92119</v>
      </c>
      <c r="B8150" s="415" t="s">
        <v>9965</v>
      </c>
      <c r="C8150" s="416" t="s">
        <v>9219</v>
      </c>
      <c r="D8150" s="417">
        <v>0.24</v>
      </c>
      <c r="E8150" s="417">
        <v>0</v>
      </c>
      <c r="F8150" s="417">
        <v>0.24</v>
      </c>
    </row>
    <row r="8151" spans="1:6">
      <c r="A8151" s="414">
        <v>92114</v>
      </c>
      <c r="B8151" s="415" t="s">
        <v>9966</v>
      </c>
      <c r="C8151" s="416" t="s">
        <v>5337</v>
      </c>
      <c r="D8151" s="417">
        <v>0.22</v>
      </c>
      <c r="E8151" s="417">
        <v>0</v>
      </c>
      <c r="F8151" s="417">
        <v>0.22</v>
      </c>
    </row>
    <row r="8152" spans="1:6">
      <c r="A8152" s="414">
        <v>92115</v>
      </c>
      <c r="B8152" s="415" t="s">
        <v>10353</v>
      </c>
      <c r="C8152" s="416" t="s">
        <v>5337</v>
      </c>
      <c r="D8152" s="417">
        <v>0.02</v>
      </c>
      <c r="E8152" s="417">
        <v>0</v>
      </c>
      <c r="F8152" s="417">
        <v>0.02</v>
      </c>
    </row>
    <row r="8153" spans="1:6">
      <c r="A8153" s="414">
        <v>92116</v>
      </c>
      <c r="B8153" s="415" t="s">
        <v>9967</v>
      </c>
      <c r="C8153" s="416" t="s">
        <v>5337</v>
      </c>
      <c r="D8153" s="417">
        <v>0.15</v>
      </c>
      <c r="E8153" s="417">
        <v>0</v>
      </c>
      <c r="F8153" s="417">
        <v>0.15</v>
      </c>
    </row>
    <row r="8154" spans="1:6">
      <c r="A8154" s="409"/>
      <c r="B8154" s="413" t="s">
        <v>9968</v>
      </c>
      <c r="C8154" s="411"/>
      <c r="D8154" s="418"/>
      <c r="E8154" s="418"/>
      <c r="F8154" s="418"/>
    </row>
    <row r="8155" spans="1:6" ht="30">
      <c r="A8155" s="414">
        <v>5835</v>
      </c>
      <c r="B8155" s="415" t="s">
        <v>9969</v>
      </c>
      <c r="C8155" s="416" t="s">
        <v>9217</v>
      </c>
      <c r="D8155" s="417">
        <v>375.32000000000005</v>
      </c>
      <c r="E8155" s="417">
        <v>23.78</v>
      </c>
      <c r="F8155" s="417">
        <v>399.1</v>
      </c>
    </row>
    <row r="8156" spans="1:6" ht="30">
      <c r="A8156" s="414">
        <v>5837</v>
      </c>
      <c r="B8156" s="415" t="s">
        <v>9970</v>
      </c>
      <c r="C8156" s="416" t="s">
        <v>9219</v>
      </c>
      <c r="D8156" s="417">
        <v>123.12</v>
      </c>
      <c r="E8156" s="417">
        <v>23.78</v>
      </c>
      <c r="F8156" s="417">
        <v>146.9</v>
      </c>
    </row>
    <row r="8157" spans="1:6" ht="30">
      <c r="A8157" s="414">
        <v>5710</v>
      </c>
      <c r="B8157" s="415" t="s">
        <v>9971</v>
      </c>
      <c r="C8157" s="416" t="s">
        <v>5337</v>
      </c>
      <c r="D8157" s="417">
        <v>158.61000000000001</v>
      </c>
      <c r="E8157" s="417">
        <v>0</v>
      </c>
      <c r="F8157" s="417">
        <v>158.61000000000001</v>
      </c>
    </row>
    <row r="8158" spans="1:6" ht="30">
      <c r="A8158" s="414">
        <v>5711</v>
      </c>
      <c r="B8158" s="415" t="s">
        <v>9972</v>
      </c>
      <c r="C8158" s="416" t="s">
        <v>5337</v>
      </c>
      <c r="D8158" s="417">
        <v>93.59</v>
      </c>
      <c r="E8158" s="417">
        <v>0</v>
      </c>
      <c r="F8158" s="417">
        <v>93.59</v>
      </c>
    </row>
    <row r="8159" spans="1:6" ht="30">
      <c r="A8159" s="414">
        <v>89257</v>
      </c>
      <c r="B8159" s="415" t="s">
        <v>9973</v>
      </c>
      <c r="C8159" s="416" t="s">
        <v>9217</v>
      </c>
      <c r="D8159" s="417">
        <v>321.20000000000005</v>
      </c>
      <c r="E8159" s="417">
        <v>23.78</v>
      </c>
      <c r="F8159" s="417">
        <v>344.98</v>
      </c>
    </row>
    <row r="8160" spans="1:6" ht="30">
      <c r="A8160" s="414">
        <v>89258</v>
      </c>
      <c r="B8160" s="415" t="s">
        <v>9974</v>
      </c>
      <c r="C8160" s="416" t="s">
        <v>9219</v>
      </c>
      <c r="D8160" s="417">
        <v>102.1</v>
      </c>
      <c r="E8160" s="417">
        <v>23.78</v>
      </c>
      <c r="F8160" s="417">
        <v>125.88</v>
      </c>
    </row>
    <row r="8161" spans="1:6" ht="30">
      <c r="A8161" s="414">
        <v>89240</v>
      </c>
      <c r="B8161" s="415" t="s">
        <v>9975</v>
      </c>
      <c r="C8161" s="416" t="s">
        <v>5337</v>
      </c>
      <c r="D8161" s="417">
        <v>98.67</v>
      </c>
      <c r="E8161" s="417">
        <v>0</v>
      </c>
      <c r="F8161" s="417">
        <v>98.67</v>
      </c>
    </row>
    <row r="8162" spans="1:6" ht="30">
      <c r="A8162" s="414">
        <v>89241</v>
      </c>
      <c r="B8162" s="415" t="s">
        <v>9976</v>
      </c>
      <c r="C8162" s="416" t="s">
        <v>5337</v>
      </c>
      <c r="D8162" s="417">
        <v>17.760000000000002</v>
      </c>
      <c r="E8162" s="417">
        <v>0</v>
      </c>
      <c r="F8162" s="417">
        <v>17.760000000000002</v>
      </c>
    </row>
    <row r="8163" spans="1:6" ht="30">
      <c r="A8163" s="414">
        <v>89253</v>
      </c>
      <c r="B8163" s="415" t="s">
        <v>9977</v>
      </c>
      <c r="C8163" s="416" t="s">
        <v>5337</v>
      </c>
      <c r="D8163" s="417">
        <v>80.86</v>
      </c>
      <c r="E8163" s="417">
        <v>0</v>
      </c>
      <c r="F8163" s="417">
        <v>80.86</v>
      </c>
    </row>
    <row r="8164" spans="1:6" ht="30">
      <c r="A8164" s="414">
        <v>89254</v>
      </c>
      <c r="B8164" s="415" t="s">
        <v>9978</v>
      </c>
      <c r="C8164" s="416" t="s">
        <v>5337</v>
      </c>
      <c r="D8164" s="417">
        <v>14.55</v>
      </c>
      <c r="E8164" s="417">
        <v>0</v>
      </c>
      <c r="F8164" s="417">
        <v>14.55</v>
      </c>
    </row>
    <row r="8165" spans="1:6" ht="30">
      <c r="A8165" s="414">
        <v>89255</v>
      </c>
      <c r="B8165" s="415" t="s">
        <v>9979</v>
      </c>
      <c r="C8165" s="416" t="s">
        <v>5337</v>
      </c>
      <c r="D8165" s="417">
        <v>129.97999999999999</v>
      </c>
      <c r="E8165" s="417">
        <v>0</v>
      </c>
      <c r="F8165" s="417">
        <v>129.97999999999999</v>
      </c>
    </row>
    <row r="8166" spans="1:6" ht="30">
      <c r="A8166" s="414">
        <v>89256</v>
      </c>
      <c r="B8166" s="415" t="s">
        <v>9980</v>
      </c>
      <c r="C8166" s="416" t="s">
        <v>5337</v>
      </c>
      <c r="D8166" s="417">
        <v>89.12</v>
      </c>
      <c r="E8166" s="417">
        <v>0</v>
      </c>
      <c r="F8166" s="417">
        <v>89.12</v>
      </c>
    </row>
    <row r="8167" spans="1:6">
      <c r="A8167" s="409"/>
      <c r="B8167" s="413" t="s">
        <v>9981</v>
      </c>
      <c r="C8167" s="411"/>
      <c r="D8167" s="418"/>
      <c r="E8167" s="418"/>
      <c r="F8167" s="418"/>
    </row>
    <row r="8168" spans="1:6" ht="30">
      <c r="A8168" s="414">
        <v>96301</v>
      </c>
      <c r="B8168" s="415" t="s">
        <v>9982</v>
      </c>
      <c r="C8168" s="416" t="s">
        <v>5337</v>
      </c>
      <c r="D8168" s="417">
        <v>51.64</v>
      </c>
      <c r="E8168" s="417">
        <v>0</v>
      </c>
      <c r="F8168" s="417">
        <v>51.64</v>
      </c>
    </row>
    <row r="8169" spans="1:6" ht="30">
      <c r="A8169" s="414">
        <v>90625</v>
      </c>
      <c r="B8169" s="415" t="s">
        <v>9983</v>
      </c>
      <c r="C8169" s="416" t="s">
        <v>9217</v>
      </c>
      <c r="D8169" s="417">
        <v>6.25</v>
      </c>
      <c r="E8169" s="417">
        <v>0</v>
      </c>
      <c r="F8169" s="417">
        <v>6.25</v>
      </c>
    </row>
    <row r="8170" spans="1:6" ht="30">
      <c r="A8170" s="414">
        <v>90631</v>
      </c>
      <c r="B8170" s="415" t="s">
        <v>9984</v>
      </c>
      <c r="C8170" s="416" t="s">
        <v>9217</v>
      </c>
      <c r="D8170" s="417">
        <v>135</v>
      </c>
      <c r="E8170" s="417">
        <v>24.5</v>
      </c>
      <c r="F8170" s="417">
        <v>159.5</v>
      </c>
    </row>
    <row r="8171" spans="1:6" ht="45">
      <c r="A8171" s="414">
        <v>90680</v>
      </c>
      <c r="B8171" s="415" t="s">
        <v>9986</v>
      </c>
      <c r="C8171" s="416" t="s">
        <v>9217</v>
      </c>
      <c r="D8171" s="417">
        <v>407.63</v>
      </c>
      <c r="E8171" s="417">
        <v>24.5</v>
      </c>
      <c r="F8171" s="417">
        <v>432.13</v>
      </c>
    </row>
    <row r="8172" spans="1:6" ht="30">
      <c r="A8172" s="414">
        <v>90626</v>
      </c>
      <c r="B8172" s="415" t="s">
        <v>9987</v>
      </c>
      <c r="C8172" s="416" t="s">
        <v>9219</v>
      </c>
      <c r="D8172" s="417">
        <v>1.99</v>
      </c>
      <c r="E8172" s="417">
        <v>0</v>
      </c>
      <c r="F8172" s="417">
        <v>1.99</v>
      </c>
    </row>
    <row r="8173" spans="1:6" ht="30">
      <c r="A8173" s="414">
        <v>90632</v>
      </c>
      <c r="B8173" s="415" t="s">
        <v>9988</v>
      </c>
      <c r="C8173" s="416" t="s">
        <v>9219</v>
      </c>
      <c r="D8173" s="417">
        <v>67.31</v>
      </c>
      <c r="E8173" s="417">
        <v>24.5</v>
      </c>
      <c r="F8173" s="417">
        <v>91.81</v>
      </c>
    </row>
    <row r="8174" spans="1:6" ht="45">
      <c r="A8174" s="414">
        <v>90681</v>
      </c>
      <c r="B8174" s="415" t="s">
        <v>9990</v>
      </c>
      <c r="C8174" s="416" t="s">
        <v>9219</v>
      </c>
      <c r="D8174" s="417">
        <v>153.26</v>
      </c>
      <c r="E8174" s="417">
        <v>24.5</v>
      </c>
      <c r="F8174" s="417">
        <v>177.76</v>
      </c>
    </row>
    <row r="8175" spans="1:6" ht="30">
      <c r="A8175" s="414">
        <v>90621</v>
      </c>
      <c r="B8175" s="415" t="s">
        <v>9991</v>
      </c>
      <c r="C8175" s="416" t="s">
        <v>5337</v>
      </c>
      <c r="D8175" s="417">
        <v>1.78</v>
      </c>
      <c r="E8175" s="417">
        <v>0</v>
      </c>
      <c r="F8175" s="417">
        <v>1.78</v>
      </c>
    </row>
    <row r="8176" spans="1:6" ht="30">
      <c r="A8176" s="414">
        <v>90622</v>
      </c>
      <c r="B8176" s="415" t="s">
        <v>9992</v>
      </c>
      <c r="C8176" s="416" t="s">
        <v>5337</v>
      </c>
      <c r="D8176" s="417">
        <v>0.21</v>
      </c>
      <c r="E8176" s="417">
        <v>0</v>
      </c>
      <c r="F8176" s="417">
        <v>0.21</v>
      </c>
    </row>
    <row r="8177" spans="1:6" ht="30">
      <c r="A8177" s="414">
        <v>90623</v>
      </c>
      <c r="B8177" s="415" t="s">
        <v>9993</v>
      </c>
      <c r="C8177" s="416" t="s">
        <v>5337</v>
      </c>
      <c r="D8177" s="417">
        <v>2.23</v>
      </c>
      <c r="E8177" s="417">
        <v>0</v>
      </c>
      <c r="F8177" s="417">
        <v>2.23</v>
      </c>
    </row>
    <row r="8178" spans="1:6" ht="30">
      <c r="A8178" s="414">
        <v>90624</v>
      </c>
      <c r="B8178" s="415" t="s">
        <v>9994</v>
      </c>
      <c r="C8178" s="416" t="s">
        <v>5337</v>
      </c>
      <c r="D8178" s="417">
        <v>2.0299999999999998</v>
      </c>
      <c r="E8178" s="417">
        <v>0</v>
      </c>
      <c r="F8178" s="417">
        <v>2.0299999999999998</v>
      </c>
    </row>
    <row r="8179" spans="1:6" ht="30">
      <c r="A8179" s="414">
        <v>90627</v>
      </c>
      <c r="B8179" s="415" t="s">
        <v>9995</v>
      </c>
      <c r="C8179" s="416" t="s">
        <v>5337</v>
      </c>
      <c r="D8179" s="417">
        <v>53.32</v>
      </c>
      <c r="E8179" s="417">
        <v>0</v>
      </c>
      <c r="F8179" s="417">
        <v>53.32</v>
      </c>
    </row>
    <row r="8180" spans="1:6" ht="30">
      <c r="A8180" s="414">
        <v>90628</v>
      </c>
      <c r="B8180" s="415" t="s">
        <v>9996</v>
      </c>
      <c r="C8180" s="416" t="s">
        <v>5337</v>
      </c>
      <c r="D8180" s="417">
        <v>7.3</v>
      </c>
      <c r="E8180" s="417">
        <v>0</v>
      </c>
      <c r="F8180" s="417">
        <v>7.3</v>
      </c>
    </row>
    <row r="8181" spans="1:6" ht="30">
      <c r="A8181" s="414">
        <v>90629</v>
      </c>
      <c r="B8181" s="415" t="s">
        <v>9997</v>
      </c>
      <c r="C8181" s="416" t="s">
        <v>5337</v>
      </c>
      <c r="D8181" s="417">
        <v>66.73</v>
      </c>
      <c r="E8181" s="417">
        <v>0</v>
      </c>
      <c r="F8181" s="417">
        <v>66.73</v>
      </c>
    </row>
    <row r="8182" spans="1:6" ht="30">
      <c r="A8182" s="414">
        <v>90630</v>
      </c>
      <c r="B8182" s="415" t="s">
        <v>9998</v>
      </c>
      <c r="C8182" s="416" t="s">
        <v>5337</v>
      </c>
      <c r="D8182" s="417">
        <v>0.96</v>
      </c>
      <c r="E8182" s="417">
        <v>0</v>
      </c>
      <c r="F8182" s="417">
        <v>0.96</v>
      </c>
    </row>
    <row r="8183" spans="1:6" ht="45">
      <c r="A8183" s="414">
        <v>90670</v>
      </c>
      <c r="B8183" s="415" t="s">
        <v>9999</v>
      </c>
      <c r="C8183" s="416" t="s">
        <v>5337</v>
      </c>
      <c r="D8183" s="417">
        <v>244.71</v>
      </c>
      <c r="E8183" s="417">
        <v>0</v>
      </c>
      <c r="F8183" s="417">
        <v>244.71</v>
      </c>
    </row>
    <row r="8184" spans="1:6" ht="45">
      <c r="A8184" s="414">
        <v>90671</v>
      </c>
      <c r="B8184" s="415" t="s">
        <v>10000</v>
      </c>
      <c r="C8184" s="416" t="s">
        <v>5337</v>
      </c>
      <c r="D8184" s="417">
        <v>33.97</v>
      </c>
      <c r="E8184" s="417">
        <v>0</v>
      </c>
      <c r="F8184" s="417">
        <v>33.97</v>
      </c>
    </row>
    <row r="8185" spans="1:6" ht="45">
      <c r="A8185" s="414">
        <v>90672</v>
      </c>
      <c r="B8185" s="415" t="s">
        <v>10001</v>
      </c>
      <c r="C8185" s="416" t="s">
        <v>5337</v>
      </c>
      <c r="D8185" s="417">
        <v>306.24</v>
      </c>
      <c r="E8185" s="417">
        <v>0</v>
      </c>
      <c r="F8185" s="417">
        <v>306.24</v>
      </c>
    </row>
    <row r="8186" spans="1:6" ht="60">
      <c r="A8186" s="414">
        <v>90673</v>
      </c>
      <c r="B8186" s="415" t="s">
        <v>10002</v>
      </c>
      <c r="C8186" s="416" t="s">
        <v>5337</v>
      </c>
      <c r="D8186" s="417">
        <v>125.73</v>
      </c>
      <c r="E8186" s="417">
        <v>0</v>
      </c>
      <c r="F8186" s="417">
        <v>125.73</v>
      </c>
    </row>
    <row r="8187" spans="1:6" ht="45">
      <c r="A8187" s="414">
        <v>90674</v>
      </c>
      <c r="B8187" s="415" t="s">
        <v>9985</v>
      </c>
      <c r="C8187" s="416" t="s">
        <v>9217</v>
      </c>
      <c r="D8187" s="417">
        <v>717.34</v>
      </c>
      <c r="E8187" s="417">
        <v>24.5</v>
      </c>
      <c r="F8187" s="417">
        <v>741.84</v>
      </c>
    </row>
    <row r="8188" spans="1:6" ht="45">
      <c r="A8188" s="414">
        <v>90675</v>
      </c>
      <c r="B8188" s="415" t="s">
        <v>9989</v>
      </c>
      <c r="C8188" s="416" t="s">
        <v>9219</v>
      </c>
      <c r="D8188" s="417">
        <v>285.37</v>
      </c>
      <c r="E8188" s="417">
        <v>24.5</v>
      </c>
      <c r="F8188" s="417">
        <v>309.87</v>
      </c>
    </row>
    <row r="8189" spans="1:6" ht="45">
      <c r="A8189" s="414">
        <v>90676</v>
      </c>
      <c r="B8189" s="415" t="s">
        <v>10003</v>
      </c>
      <c r="C8189" s="416" t="s">
        <v>5337</v>
      </c>
      <c r="D8189" s="417">
        <v>115.2</v>
      </c>
      <c r="E8189" s="417">
        <v>0</v>
      </c>
      <c r="F8189" s="417">
        <v>115.2</v>
      </c>
    </row>
    <row r="8190" spans="1:6" ht="45">
      <c r="A8190" s="414">
        <v>90677</v>
      </c>
      <c r="B8190" s="415" t="s">
        <v>10004</v>
      </c>
      <c r="C8190" s="416" t="s">
        <v>5337</v>
      </c>
      <c r="D8190" s="417">
        <v>17.57</v>
      </c>
      <c r="E8190" s="417">
        <v>0</v>
      </c>
      <c r="F8190" s="417">
        <v>17.57</v>
      </c>
    </row>
    <row r="8191" spans="1:6" ht="45">
      <c r="A8191" s="414">
        <v>90678</v>
      </c>
      <c r="B8191" s="415" t="s">
        <v>10005</v>
      </c>
      <c r="C8191" s="416" t="s">
        <v>5337</v>
      </c>
      <c r="D8191" s="417">
        <v>157.94999999999999</v>
      </c>
      <c r="E8191" s="417">
        <v>0</v>
      </c>
      <c r="F8191" s="417">
        <v>157.94999999999999</v>
      </c>
    </row>
    <row r="8192" spans="1:6" ht="60">
      <c r="A8192" s="414">
        <v>90679</v>
      </c>
      <c r="B8192" s="415" t="s">
        <v>10006</v>
      </c>
      <c r="C8192" s="416" t="s">
        <v>5337</v>
      </c>
      <c r="D8192" s="417">
        <v>96.42</v>
      </c>
      <c r="E8192" s="417">
        <v>0</v>
      </c>
      <c r="F8192" s="417">
        <v>96.42</v>
      </c>
    </row>
    <row r="8193" spans="1:6" ht="60">
      <c r="A8193" s="414">
        <v>91021</v>
      </c>
      <c r="B8193" s="415" t="s">
        <v>10007</v>
      </c>
      <c r="C8193" s="416" t="s">
        <v>5337</v>
      </c>
      <c r="D8193" s="417">
        <v>13.8</v>
      </c>
      <c r="E8193" s="417">
        <v>0</v>
      </c>
      <c r="F8193" s="417">
        <v>13.8</v>
      </c>
    </row>
    <row r="8194" spans="1:6" ht="45">
      <c r="A8194" s="414">
        <v>93224</v>
      </c>
      <c r="B8194" s="415" t="s">
        <v>10008</v>
      </c>
      <c r="C8194" s="416" t="s">
        <v>9217</v>
      </c>
      <c r="D8194" s="417">
        <v>1080.46</v>
      </c>
      <c r="E8194" s="417">
        <v>24.5</v>
      </c>
      <c r="F8194" s="417">
        <v>1104.96</v>
      </c>
    </row>
    <row r="8195" spans="1:6" ht="30">
      <c r="A8195" s="414">
        <v>95620</v>
      </c>
      <c r="B8195" s="415" t="s">
        <v>10009</v>
      </c>
      <c r="C8195" s="416" t="s">
        <v>9217</v>
      </c>
      <c r="D8195" s="417">
        <v>8.9899999999999984</v>
      </c>
      <c r="E8195" s="417">
        <v>19.64</v>
      </c>
      <c r="F8195" s="417">
        <v>28.63</v>
      </c>
    </row>
    <row r="8196" spans="1:6" ht="30">
      <c r="A8196" s="414">
        <v>95702</v>
      </c>
      <c r="B8196" s="415" t="s">
        <v>10010</v>
      </c>
      <c r="C8196" s="416" t="s">
        <v>9217</v>
      </c>
      <c r="D8196" s="417">
        <v>18.079999999999998</v>
      </c>
      <c r="E8196" s="417">
        <v>24.5</v>
      </c>
      <c r="F8196" s="417">
        <v>42.58</v>
      </c>
    </row>
    <row r="8197" spans="1:6" ht="30">
      <c r="A8197" s="414">
        <v>95621</v>
      </c>
      <c r="B8197" s="415" t="s">
        <v>10013</v>
      </c>
      <c r="C8197" s="416" t="s">
        <v>9219</v>
      </c>
      <c r="D8197" s="417">
        <v>7.77</v>
      </c>
      <c r="E8197" s="417">
        <v>19.64</v>
      </c>
      <c r="F8197" s="417">
        <v>27.41</v>
      </c>
    </row>
    <row r="8198" spans="1:6" ht="45">
      <c r="A8198" s="414">
        <v>93220</v>
      </c>
      <c r="B8198" s="415" t="s">
        <v>10016</v>
      </c>
      <c r="C8198" s="416" t="s">
        <v>5337</v>
      </c>
      <c r="D8198" s="417">
        <v>380.52</v>
      </c>
      <c r="E8198" s="417">
        <v>0</v>
      </c>
      <c r="F8198" s="417">
        <v>380.52</v>
      </c>
    </row>
    <row r="8199" spans="1:6" ht="45">
      <c r="A8199" s="414">
        <v>93221</v>
      </c>
      <c r="B8199" s="415" t="s">
        <v>10017</v>
      </c>
      <c r="C8199" s="416" t="s">
        <v>5337</v>
      </c>
      <c r="D8199" s="417">
        <v>52.83</v>
      </c>
      <c r="E8199" s="417">
        <v>0</v>
      </c>
      <c r="F8199" s="417">
        <v>52.83</v>
      </c>
    </row>
    <row r="8200" spans="1:6" ht="45">
      <c r="A8200" s="414">
        <v>93222</v>
      </c>
      <c r="B8200" s="415" t="s">
        <v>10018</v>
      </c>
      <c r="C8200" s="416" t="s">
        <v>5337</v>
      </c>
      <c r="D8200" s="417">
        <v>476.19</v>
      </c>
      <c r="E8200" s="417">
        <v>0</v>
      </c>
      <c r="F8200" s="417">
        <v>476.19</v>
      </c>
    </row>
    <row r="8201" spans="1:6" ht="60">
      <c r="A8201" s="414">
        <v>93223</v>
      </c>
      <c r="B8201" s="415" t="s">
        <v>10019</v>
      </c>
      <c r="C8201" s="416" t="s">
        <v>5337</v>
      </c>
      <c r="D8201" s="417">
        <v>164.23</v>
      </c>
      <c r="E8201" s="417">
        <v>0</v>
      </c>
      <c r="F8201" s="417">
        <v>164.23</v>
      </c>
    </row>
    <row r="8202" spans="1:6" ht="45">
      <c r="A8202" s="414">
        <v>93225</v>
      </c>
      <c r="B8202" s="415" t="s">
        <v>10012</v>
      </c>
      <c r="C8202" s="416" t="s">
        <v>9219</v>
      </c>
      <c r="D8202" s="417">
        <v>440.04</v>
      </c>
      <c r="E8202" s="417">
        <v>24.5</v>
      </c>
      <c r="F8202" s="417">
        <v>464.54</v>
      </c>
    </row>
    <row r="8203" spans="1:6" ht="30">
      <c r="A8203" s="414">
        <v>95617</v>
      </c>
      <c r="B8203" s="415" t="s">
        <v>10020</v>
      </c>
      <c r="C8203" s="416" t="s">
        <v>5337</v>
      </c>
      <c r="D8203" s="417">
        <v>0.97</v>
      </c>
      <c r="E8203" s="417">
        <v>0</v>
      </c>
      <c r="F8203" s="417">
        <v>0.97</v>
      </c>
    </row>
    <row r="8204" spans="1:6" ht="30">
      <c r="A8204" s="414">
        <v>95618</v>
      </c>
      <c r="B8204" s="415" t="s">
        <v>10021</v>
      </c>
      <c r="C8204" s="416" t="s">
        <v>5337</v>
      </c>
      <c r="D8204" s="417">
        <v>0.11</v>
      </c>
      <c r="E8204" s="417">
        <v>0</v>
      </c>
      <c r="F8204" s="417">
        <v>0.11</v>
      </c>
    </row>
    <row r="8205" spans="1:6" ht="30">
      <c r="A8205" s="414">
        <v>95619</v>
      </c>
      <c r="B8205" s="415" t="s">
        <v>10022</v>
      </c>
      <c r="C8205" s="416" t="s">
        <v>5337</v>
      </c>
      <c r="D8205" s="417">
        <v>1.22</v>
      </c>
      <c r="E8205" s="417">
        <v>0</v>
      </c>
      <c r="F8205" s="417">
        <v>1.22</v>
      </c>
    </row>
    <row r="8206" spans="1:6" ht="30">
      <c r="A8206" s="414">
        <v>95698</v>
      </c>
      <c r="B8206" s="415" t="s">
        <v>10023</v>
      </c>
      <c r="C8206" s="416" t="s">
        <v>5337</v>
      </c>
      <c r="D8206" s="417">
        <v>3.95</v>
      </c>
      <c r="E8206" s="417">
        <v>0</v>
      </c>
      <c r="F8206" s="417">
        <v>3.95</v>
      </c>
    </row>
    <row r="8207" spans="1:6" ht="30">
      <c r="A8207" s="414">
        <v>95699</v>
      </c>
      <c r="B8207" s="415" t="s">
        <v>10024</v>
      </c>
      <c r="C8207" s="416" t="s">
        <v>5337</v>
      </c>
      <c r="D8207" s="417">
        <v>0.47</v>
      </c>
      <c r="E8207" s="417">
        <v>0</v>
      </c>
      <c r="F8207" s="417">
        <v>0.47</v>
      </c>
    </row>
    <row r="8208" spans="1:6" ht="30">
      <c r="A8208" s="414">
        <v>95700</v>
      </c>
      <c r="B8208" s="415" t="s">
        <v>10025</v>
      </c>
      <c r="C8208" s="416" t="s">
        <v>5337</v>
      </c>
      <c r="D8208" s="417">
        <v>4.9400000000000004</v>
      </c>
      <c r="E8208" s="417">
        <v>0</v>
      </c>
      <c r="F8208" s="417">
        <v>4.9400000000000004</v>
      </c>
    </row>
    <row r="8209" spans="1:6" ht="30">
      <c r="A8209" s="414">
        <v>95701</v>
      </c>
      <c r="B8209" s="415" t="s">
        <v>10026</v>
      </c>
      <c r="C8209" s="416" t="s">
        <v>5337</v>
      </c>
      <c r="D8209" s="417">
        <v>2.0299999999999998</v>
      </c>
      <c r="E8209" s="417">
        <v>0</v>
      </c>
      <c r="F8209" s="417">
        <v>2.0299999999999998</v>
      </c>
    </row>
    <row r="8210" spans="1:6" ht="30">
      <c r="A8210" s="414">
        <v>95703</v>
      </c>
      <c r="B8210" s="415" t="s">
        <v>10014</v>
      </c>
      <c r="C8210" s="416" t="s">
        <v>9219</v>
      </c>
      <c r="D8210" s="417">
        <v>11.11</v>
      </c>
      <c r="E8210" s="417">
        <v>24.5</v>
      </c>
      <c r="F8210" s="417">
        <v>35.61</v>
      </c>
    </row>
    <row r="8211" spans="1:6" ht="30">
      <c r="A8211" s="414">
        <v>95704</v>
      </c>
      <c r="B8211" s="415" t="s">
        <v>10027</v>
      </c>
      <c r="C8211" s="416" t="s">
        <v>5337</v>
      </c>
      <c r="D8211" s="417">
        <v>51.1</v>
      </c>
      <c r="E8211" s="417">
        <v>0</v>
      </c>
      <c r="F8211" s="417">
        <v>51.1</v>
      </c>
    </row>
    <row r="8212" spans="1:6" ht="30">
      <c r="A8212" s="414">
        <v>95705</v>
      </c>
      <c r="B8212" s="415" t="s">
        <v>10028</v>
      </c>
      <c r="C8212" s="416" t="s">
        <v>5337</v>
      </c>
      <c r="D8212" s="417">
        <v>6.99</v>
      </c>
      <c r="E8212" s="417">
        <v>0</v>
      </c>
      <c r="F8212" s="417">
        <v>6.99</v>
      </c>
    </row>
    <row r="8213" spans="1:6" ht="30">
      <c r="A8213" s="414">
        <v>95706</v>
      </c>
      <c r="B8213" s="415" t="s">
        <v>10029</v>
      </c>
      <c r="C8213" s="416" t="s">
        <v>5337</v>
      </c>
      <c r="D8213" s="417">
        <v>63.95</v>
      </c>
      <c r="E8213" s="417">
        <v>0</v>
      </c>
      <c r="F8213" s="417">
        <v>63.95</v>
      </c>
    </row>
    <row r="8214" spans="1:6" ht="30">
      <c r="A8214" s="414">
        <v>95707</v>
      </c>
      <c r="B8214" s="415" t="s">
        <v>10030</v>
      </c>
      <c r="C8214" s="416" t="s">
        <v>5337</v>
      </c>
      <c r="D8214" s="417">
        <v>2.66</v>
      </c>
      <c r="E8214" s="417">
        <v>0</v>
      </c>
      <c r="F8214" s="417">
        <v>2.66</v>
      </c>
    </row>
    <row r="8215" spans="1:6" ht="30">
      <c r="A8215" s="414">
        <v>95709</v>
      </c>
      <c r="B8215" s="415" t="s">
        <v>10015</v>
      </c>
      <c r="C8215" s="416" t="s">
        <v>9219</v>
      </c>
      <c r="D8215" s="417">
        <v>64.78</v>
      </c>
      <c r="E8215" s="417">
        <v>24.5</v>
      </c>
      <c r="F8215" s="417">
        <v>89.28</v>
      </c>
    </row>
    <row r="8216" spans="1:6" ht="30">
      <c r="A8216" s="414">
        <v>95708</v>
      </c>
      <c r="B8216" s="415" t="s">
        <v>10011</v>
      </c>
      <c r="C8216" s="416" t="s">
        <v>9217</v>
      </c>
      <c r="D8216" s="417">
        <v>131.38999999999999</v>
      </c>
      <c r="E8216" s="417">
        <v>24.5</v>
      </c>
      <c r="F8216" s="417">
        <v>155.88999999999999</v>
      </c>
    </row>
    <row r="8217" spans="1:6" ht="45">
      <c r="A8217" s="414">
        <v>102873</v>
      </c>
      <c r="B8217" s="415" t="s">
        <v>10501</v>
      </c>
      <c r="C8217" s="416" t="s">
        <v>5337</v>
      </c>
      <c r="D8217" s="417">
        <v>125.73</v>
      </c>
      <c r="E8217" s="417">
        <v>0</v>
      </c>
      <c r="F8217" s="417">
        <v>125.73</v>
      </c>
    </row>
    <row r="8218" spans="1:6" ht="30">
      <c r="A8218" s="414">
        <v>102879</v>
      </c>
      <c r="B8218" s="415" t="s">
        <v>10502</v>
      </c>
      <c r="C8218" s="416" t="s">
        <v>5337</v>
      </c>
      <c r="D8218" s="417">
        <v>188.7</v>
      </c>
      <c r="E8218" s="417">
        <v>0</v>
      </c>
      <c r="F8218" s="417">
        <v>188.7</v>
      </c>
    </row>
    <row r="8219" spans="1:6" ht="45">
      <c r="A8219" s="414">
        <v>102963</v>
      </c>
      <c r="B8219" s="415" t="s">
        <v>10512</v>
      </c>
      <c r="C8219" s="416" t="s">
        <v>5337</v>
      </c>
      <c r="D8219" s="417">
        <v>89.12</v>
      </c>
      <c r="E8219" s="417">
        <v>0</v>
      </c>
      <c r="F8219" s="417">
        <v>89.12</v>
      </c>
    </row>
    <row r="8220" spans="1:6" ht="45">
      <c r="A8220" s="414">
        <v>103223</v>
      </c>
      <c r="B8220" s="415" t="s">
        <v>10520</v>
      </c>
      <c r="C8220" s="416" t="s">
        <v>5337</v>
      </c>
      <c r="D8220" s="417">
        <v>36.85</v>
      </c>
      <c r="E8220" s="417">
        <v>0</v>
      </c>
      <c r="F8220" s="417">
        <v>36.85</v>
      </c>
    </row>
    <row r="8221" spans="1:6" ht="45">
      <c r="A8221" s="414">
        <v>103229</v>
      </c>
      <c r="B8221" s="415" t="s">
        <v>10521</v>
      </c>
      <c r="C8221" s="416" t="s">
        <v>5337</v>
      </c>
      <c r="D8221" s="417">
        <v>61.01</v>
      </c>
      <c r="E8221" s="417">
        <v>0</v>
      </c>
      <c r="F8221" s="417">
        <v>61.01</v>
      </c>
    </row>
    <row r="8222" spans="1:6" ht="45">
      <c r="A8222" s="414">
        <v>103235</v>
      </c>
      <c r="B8222" s="415" t="s">
        <v>10522</v>
      </c>
      <c r="C8222" s="416" t="s">
        <v>5337</v>
      </c>
      <c r="D8222" s="417">
        <v>161.9</v>
      </c>
      <c r="E8222" s="417">
        <v>0</v>
      </c>
      <c r="F8222" s="417">
        <v>161.9</v>
      </c>
    </row>
    <row r="8223" spans="1:6">
      <c r="A8223" s="409"/>
      <c r="B8223" s="413" t="s">
        <v>10031</v>
      </c>
      <c r="C8223" s="411"/>
      <c r="D8223" s="418"/>
      <c r="E8223" s="418"/>
      <c r="F8223" s="418"/>
    </row>
    <row r="8224" spans="1:6" ht="30">
      <c r="A8224" s="414">
        <v>5765</v>
      </c>
      <c r="B8224" s="415" t="s">
        <v>10032</v>
      </c>
      <c r="C8224" s="416" t="s">
        <v>5337</v>
      </c>
      <c r="D8224" s="417">
        <v>4.24</v>
      </c>
      <c r="E8224" s="417">
        <v>0</v>
      </c>
      <c r="F8224" s="417">
        <v>4.24</v>
      </c>
    </row>
    <row r="8225" spans="1:6" ht="30">
      <c r="A8225" s="414">
        <v>5766</v>
      </c>
      <c r="B8225" s="415" t="s">
        <v>10033</v>
      </c>
      <c r="C8225" s="416" t="s">
        <v>5337</v>
      </c>
      <c r="D8225" s="417">
        <v>2.4900000000000002</v>
      </c>
      <c r="E8225" s="417">
        <v>0</v>
      </c>
      <c r="F8225" s="417">
        <v>2.4900000000000002</v>
      </c>
    </row>
    <row r="8226" spans="1:6" ht="30">
      <c r="A8226" s="414">
        <v>5909</v>
      </c>
      <c r="B8226" s="415" t="s">
        <v>10034</v>
      </c>
      <c r="C8226" s="416" t="s">
        <v>9217</v>
      </c>
      <c r="D8226" s="417">
        <v>18.659999999999997</v>
      </c>
      <c r="E8226" s="417">
        <v>17.420000000000002</v>
      </c>
      <c r="F8226" s="417">
        <v>36.08</v>
      </c>
    </row>
    <row r="8227" spans="1:6" ht="30">
      <c r="A8227" s="414">
        <v>5911</v>
      </c>
      <c r="B8227" s="415" t="s">
        <v>10035</v>
      </c>
      <c r="C8227" s="416" t="s">
        <v>9219</v>
      </c>
      <c r="D8227" s="417">
        <v>11.93</v>
      </c>
      <c r="E8227" s="417">
        <v>17.420000000000002</v>
      </c>
      <c r="F8227" s="417">
        <v>29.35</v>
      </c>
    </row>
    <row r="8228" spans="1:6" ht="30">
      <c r="A8228" s="414">
        <v>88569</v>
      </c>
      <c r="B8228" s="415" t="s">
        <v>10036</v>
      </c>
      <c r="C8228" s="416" t="s">
        <v>5337</v>
      </c>
      <c r="D8228" s="417">
        <v>3.63</v>
      </c>
      <c r="E8228" s="417">
        <v>0</v>
      </c>
      <c r="F8228" s="417">
        <v>3.63</v>
      </c>
    </row>
    <row r="8229" spans="1:6" ht="30">
      <c r="A8229" s="414">
        <v>88570</v>
      </c>
      <c r="B8229" s="415" t="s">
        <v>10037</v>
      </c>
      <c r="C8229" s="416" t="s">
        <v>5337</v>
      </c>
      <c r="D8229" s="417">
        <v>0.6</v>
      </c>
      <c r="E8229" s="417">
        <v>0</v>
      </c>
      <c r="F8229" s="417">
        <v>0.6</v>
      </c>
    </row>
    <row r="8230" spans="1:6" ht="45">
      <c r="A8230" s="414">
        <v>83361</v>
      </c>
      <c r="B8230" s="415" t="s">
        <v>10038</v>
      </c>
      <c r="C8230" s="416" t="s">
        <v>5337</v>
      </c>
      <c r="D8230" s="417">
        <v>40.53</v>
      </c>
      <c r="E8230" s="417">
        <v>0</v>
      </c>
      <c r="F8230" s="417">
        <v>40.53</v>
      </c>
    </row>
    <row r="8231" spans="1:6" ht="45">
      <c r="A8231" s="414">
        <v>83362</v>
      </c>
      <c r="B8231" s="415" t="s">
        <v>10039</v>
      </c>
      <c r="C8231" s="416" t="s">
        <v>9217</v>
      </c>
      <c r="D8231" s="417">
        <v>242.53</v>
      </c>
      <c r="E8231" s="417">
        <v>20.34</v>
      </c>
      <c r="F8231" s="417">
        <v>262.87</v>
      </c>
    </row>
    <row r="8232" spans="1:6" ht="45">
      <c r="A8232" s="414">
        <v>91486</v>
      </c>
      <c r="B8232" s="415" t="s">
        <v>10040</v>
      </c>
      <c r="C8232" s="416" t="s">
        <v>9219</v>
      </c>
      <c r="D8232" s="417">
        <v>39.28</v>
      </c>
      <c r="E8232" s="417">
        <v>20.34</v>
      </c>
      <c r="F8232" s="417">
        <v>59.62</v>
      </c>
    </row>
    <row r="8233" spans="1:6" ht="45">
      <c r="A8233" s="414">
        <v>91468</v>
      </c>
      <c r="B8233" s="415" t="s">
        <v>10041</v>
      </c>
      <c r="C8233" s="416" t="s">
        <v>5337</v>
      </c>
      <c r="D8233" s="417">
        <v>24</v>
      </c>
      <c r="E8233" s="417">
        <v>0</v>
      </c>
      <c r="F8233" s="417">
        <v>24</v>
      </c>
    </row>
    <row r="8234" spans="1:6" ht="45">
      <c r="A8234" s="414">
        <v>91469</v>
      </c>
      <c r="B8234" s="415" t="s">
        <v>10042</v>
      </c>
      <c r="C8234" s="416" t="s">
        <v>5337</v>
      </c>
      <c r="D8234" s="417">
        <v>4.79</v>
      </c>
      <c r="E8234" s="417">
        <v>0</v>
      </c>
      <c r="F8234" s="417">
        <v>4.79</v>
      </c>
    </row>
    <row r="8235" spans="1:6" ht="45">
      <c r="A8235" s="414">
        <v>91484</v>
      </c>
      <c r="B8235" s="415" t="s">
        <v>10043</v>
      </c>
      <c r="C8235" s="416" t="s">
        <v>5337</v>
      </c>
      <c r="D8235" s="417">
        <v>3.8</v>
      </c>
      <c r="E8235" s="417">
        <v>0</v>
      </c>
      <c r="F8235" s="417">
        <v>3.8</v>
      </c>
    </row>
    <row r="8236" spans="1:6" ht="45">
      <c r="A8236" s="414">
        <v>91485</v>
      </c>
      <c r="B8236" s="415" t="s">
        <v>10044</v>
      </c>
      <c r="C8236" s="416" t="s">
        <v>5337</v>
      </c>
      <c r="D8236" s="417">
        <v>162.72</v>
      </c>
      <c r="E8236" s="417">
        <v>0</v>
      </c>
      <c r="F8236" s="417">
        <v>162.72</v>
      </c>
    </row>
    <row r="8237" spans="1:6" ht="30">
      <c r="A8237" s="414">
        <v>92043</v>
      </c>
      <c r="B8237" s="415" t="s">
        <v>10045</v>
      </c>
      <c r="C8237" s="416" t="s">
        <v>9217</v>
      </c>
      <c r="D8237" s="417">
        <v>11.48</v>
      </c>
      <c r="E8237" s="417">
        <v>0</v>
      </c>
      <c r="F8237" s="417">
        <v>11.48</v>
      </c>
    </row>
    <row r="8238" spans="1:6" ht="30">
      <c r="A8238" s="414">
        <v>95127</v>
      </c>
      <c r="B8238" s="415" t="s">
        <v>10046</v>
      </c>
      <c r="C8238" s="416" t="s">
        <v>9217</v>
      </c>
      <c r="D8238" s="417">
        <v>198.31</v>
      </c>
      <c r="E8238" s="417">
        <v>24.5</v>
      </c>
      <c r="F8238" s="417">
        <v>222.81</v>
      </c>
    </row>
    <row r="8239" spans="1:6" ht="30">
      <c r="A8239" s="414">
        <v>92044</v>
      </c>
      <c r="B8239" s="415" t="s">
        <v>10047</v>
      </c>
      <c r="C8239" s="416" t="s">
        <v>9219</v>
      </c>
      <c r="D8239" s="417">
        <v>6.54</v>
      </c>
      <c r="E8239" s="417">
        <v>0</v>
      </c>
      <c r="F8239" s="417">
        <v>6.54</v>
      </c>
    </row>
    <row r="8240" spans="1:6" ht="30">
      <c r="A8240" s="414">
        <v>95128</v>
      </c>
      <c r="B8240" s="415" t="s">
        <v>10048</v>
      </c>
      <c r="C8240" s="416" t="s">
        <v>9219</v>
      </c>
      <c r="D8240" s="417">
        <v>25.619999999999997</v>
      </c>
      <c r="E8240" s="417">
        <v>24.5</v>
      </c>
      <c r="F8240" s="417">
        <v>50.12</v>
      </c>
    </row>
    <row r="8241" spans="1:6" ht="30">
      <c r="A8241" s="414">
        <v>92040</v>
      </c>
      <c r="B8241" s="415" t="s">
        <v>10049</v>
      </c>
      <c r="C8241" s="416" t="s">
        <v>5337</v>
      </c>
      <c r="D8241" s="417">
        <v>5.92</v>
      </c>
      <c r="E8241" s="417">
        <v>0</v>
      </c>
      <c r="F8241" s="417">
        <v>5.92</v>
      </c>
    </row>
    <row r="8242" spans="1:6" ht="30">
      <c r="A8242" s="414">
        <v>92041</v>
      </c>
      <c r="B8242" s="415" t="s">
        <v>10050</v>
      </c>
      <c r="C8242" s="416" t="s">
        <v>5337</v>
      </c>
      <c r="D8242" s="417">
        <v>0.62</v>
      </c>
      <c r="E8242" s="417">
        <v>0</v>
      </c>
      <c r="F8242" s="417">
        <v>0.62</v>
      </c>
    </row>
    <row r="8243" spans="1:6" ht="30">
      <c r="A8243" s="414">
        <v>92042</v>
      </c>
      <c r="B8243" s="415" t="s">
        <v>10051</v>
      </c>
      <c r="C8243" s="416" t="s">
        <v>5337</v>
      </c>
      <c r="D8243" s="417">
        <v>4.9400000000000004</v>
      </c>
      <c r="E8243" s="417">
        <v>0</v>
      </c>
      <c r="F8243" s="417">
        <v>4.9400000000000004</v>
      </c>
    </row>
    <row r="8244" spans="1:6" ht="30">
      <c r="A8244" s="414">
        <v>95123</v>
      </c>
      <c r="B8244" s="415" t="s">
        <v>10052</v>
      </c>
      <c r="C8244" s="416" t="s">
        <v>5337</v>
      </c>
      <c r="D8244" s="417">
        <v>16.36</v>
      </c>
      <c r="E8244" s="417">
        <v>0</v>
      </c>
      <c r="F8244" s="417">
        <v>16.36</v>
      </c>
    </row>
    <row r="8245" spans="1:6" ht="30">
      <c r="A8245" s="414">
        <v>95124</v>
      </c>
      <c r="B8245" s="415" t="s">
        <v>10053</v>
      </c>
      <c r="C8245" s="416" t="s">
        <v>5337</v>
      </c>
      <c r="D8245" s="417">
        <v>2.57</v>
      </c>
      <c r="E8245" s="417">
        <v>0</v>
      </c>
      <c r="F8245" s="417">
        <v>2.57</v>
      </c>
    </row>
    <row r="8246" spans="1:6" ht="30">
      <c r="A8246" s="414">
        <v>95125</v>
      </c>
      <c r="B8246" s="415" t="s">
        <v>10054</v>
      </c>
      <c r="C8246" s="416" t="s">
        <v>5337</v>
      </c>
      <c r="D8246" s="417">
        <v>17.899999999999999</v>
      </c>
      <c r="E8246" s="417">
        <v>0</v>
      </c>
      <c r="F8246" s="417">
        <v>17.899999999999999</v>
      </c>
    </row>
    <row r="8247" spans="1:6" ht="30">
      <c r="A8247" s="414">
        <v>95126</v>
      </c>
      <c r="B8247" s="415" t="s">
        <v>10055</v>
      </c>
      <c r="C8247" s="416" t="s">
        <v>5337</v>
      </c>
      <c r="D8247" s="417">
        <v>154.79</v>
      </c>
      <c r="E8247" s="417">
        <v>0</v>
      </c>
      <c r="F8247" s="417">
        <v>154.79</v>
      </c>
    </row>
    <row r="8248" spans="1:6">
      <c r="A8248" s="409"/>
      <c r="B8248" s="413" t="s">
        <v>8168</v>
      </c>
      <c r="C8248" s="411"/>
      <c r="D8248" s="418"/>
      <c r="E8248" s="418"/>
      <c r="F8248" s="418"/>
    </row>
    <row r="8249" spans="1:6" ht="30">
      <c r="A8249" s="414">
        <v>7030</v>
      </c>
      <c r="B8249" s="415" t="s">
        <v>10056</v>
      </c>
      <c r="C8249" s="416" t="s">
        <v>9217</v>
      </c>
      <c r="D8249" s="417">
        <v>280.66000000000003</v>
      </c>
      <c r="E8249" s="417">
        <v>0</v>
      </c>
      <c r="F8249" s="417">
        <v>280.66000000000003</v>
      </c>
    </row>
    <row r="8250" spans="1:6" ht="30">
      <c r="A8250" s="414">
        <v>7031</v>
      </c>
      <c r="B8250" s="415" t="s">
        <v>10057</v>
      </c>
      <c r="C8250" s="416" t="s">
        <v>9219</v>
      </c>
      <c r="D8250" s="417">
        <v>5.37</v>
      </c>
      <c r="E8250" s="417">
        <v>0</v>
      </c>
      <c r="F8250" s="417">
        <v>5.37</v>
      </c>
    </row>
    <row r="8251" spans="1:6" ht="30">
      <c r="A8251" s="414">
        <v>7032</v>
      </c>
      <c r="B8251" s="415" t="s">
        <v>10058</v>
      </c>
      <c r="C8251" s="416" t="s">
        <v>5337</v>
      </c>
      <c r="D8251" s="417">
        <v>4.5599999999999996</v>
      </c>
      <c r="E8251" s="417">
        <v>0</v>
      </c>
      <c r="F8251" s="417">
        <v>4.5599999999999996</v>
      </c>
    </row>
    <row r="8252" spans="1:6" ht="30">
      <c r="A8252" s="414">
        <v>7033</v>
      </c>
      <c r="B8252" s="415" t="s">
        <v>10059</v>
      </c>
      <c r="C8252" s="416" t="s">
        <v>5337</v>
      </c>
      <c r="D8252" s="417">
        <v>0.81</v>
      </c>
      <c r="E8252" s="417">
        <v>0</v>
      </c>
      <c r="F8252" s="417">
        <v>0.81</v>
      </c>
    </row>
    <row r="8253" spans="1:6" ht="30">
      <c r="A8253" s="414">
        <v>7034</v>
      </c>
      <c r="B8253" s="415" t="s">
        <v>10060</v>
      </c>
      <c r="C8253" s="416" t="s">
        <v>5337</v>
      </c>
      <c r="D8253" s="417">
        <v>5.71</v>
      </c>
      <c r="E8253" s="417">
        <v>0</v>
      </c>
      <c r="F8253" s="417">
        <v>5.71</v>
      </c>
    </row>
    <row r="8254" spans="1:6" ht="30">
      <c r="A8254" s="414">
        <v>7035</v>
      </c>
      <c r="B8254" s="415" t="s">
        <v>10061</v>
      </c>
      <c r="C8254" s="416" t="s">
        <v>5337</v>
      </c>
      <c r="D8254" s="417">
        <v>269.58</v>
      </c>
      <c r="E8254" s="417">
        <v>0</v>
      </c>
      <c r="F8254" s="417">
        <v>269.58</v>
      </c>
    </row>
    <row r="8255" spans="1:6" ht="30">
      <c r="A8255" s="414">
        <v>89028</v>
      </c>
      <c r="B8255" s="415" t="s">
        <v>10062</v>
      </c>
      <c r="C8255" s="416" t="s">
        <v>9217</v>
      </c>
      <c r="D8255" s="417">
        <v>188.71</v>
      </c>
      <c r="E8255" s="417">
        <v>0</v>
      </c>
      <c r="F8255" s="417">
        <v>188.71</v>
      </c>
    </row>
    <row r="8256" spans="1:6" ht="30">
      <c r="A8256" s="414">
        <v>89027</v>
      </c>
      <c r="B8256" s="415" t="s">
        <v>10063</v>
      </c>
      <c r="C8256" s="416" t="s">
        <v>9219</v>
      </c>
      <c r="D8256" s="417">
        <v>4.37</v>
      </c>
      <c r="E8256" s="417">
        <v>0</v>
      </c>
      <c r="F8256" s="417">
        <v>4.37</v>
      </c>
    </row>
    <row r="8257" spans="1:6" ht="30">
      <c r="A8257" s="414">
        <v>89023</v>
      </c>
      <c r="B8257" s="415" t="s">
        <v>10064</v>
      </c>
      <c r="C8257" s="416" t="s">
        <v>5337</v>
      </c>
      <c r="D8257" s="417">
        <v>3.71</v>
      </c>
      <c r="E8257" s="417">
        <v>0</v>
      </c>
      <c r="F8257" s="417">
        <v>3.71</v>
      </c>
    </row>
    <row r="8258" spans="1:6" ht="30">
      <c r="A8258" s="414">
        <v>89024</v>
      </c>
      <c r="B8258" s="415" t="s">
        <v>10065</v>
      </c>
      <c r="C8258" s="416" t="s">
        <v>5337</v>
      </c>
      <c r="D8258" s="417">
        <v>0.66</v>
      </c>
      <c r="E8258" s="417">
        <v>0</v>
      </c>
      <c r="F8258" s="417">
        <v>0.66</v>
      </c>
    </row>
    <row r="8259" spans="1:6" ht="30">
      <c r="A8259" s="414">
        <v>89025</v>
      </c>
      <c r="B8259" s="415" t="s">
        <v>10066</v>
      </c>
      <c r="C8259" s="416" t="s">
        <v>5337</v>
      </c>
      <c r="D8259" s="417">
        <v>4.6399999999999997</v>
      </c>
      <c r="E8259" s="417">
        <v>0</v>
      </c>
      <c r="F8259" s="417">
        <v>4.6399999999999997</v>
      </c>
    </row>
    <row r="8260" spans="1:6" ht="30">
      <c r="A8260" s="414">
        <v>89026</v>
      </c>
      <c r="B8260" s="415" t="s">
        <v>10067</v>
      </c>
      <c r="C8260" s="416" t="s">
        <v>5337</v>
      </c>
      <c r="D8260" s="417">
        <v>179.7</v>
      </c>
      <c r="E8260" s="417">
        <v>0</v>
      </c>
      <c r="F8260" s="417">
        <v>179.7</v>
      </c>
    </row>
    <row r="8261" spans="1:6">
      <c r="A8261" s="409"/>
      <c r="B8261" s="413" t="s">
        <v>11790</v>
      </c>
      <c r="C8261" s="411"/>
      <c r="D8261" s="418"/>
      <c r="E8261" s="418"/>
      <c r="F8261" s="418"/>
    </row>
    <row r="8262" spans="1:6" ht="30">
      <c r="A8262" s="414">
        <v>5839</v>
      </c>
      <c r="B8262" s="415" t="s">
        <v>10068</v>
      </c>
      <c r="C8262" s="416" t="s">
        <v>9217</v>
      </c>
      <c r="D8262" s="417">
        <v>11.31</v>
      </c>
      <c r="E8262" s="417">
        <v>0</v>
      </c>
      <c r="F8262" s="417">
        <v>11.31</v>
      </c>
    </row>
    <row r="8263" spans="1:6" ht="30">
      <c r="A8263" s="414">
        <v>5841</v>
      </c>
      <c r="B8263" s="415" t="s">
        <v>10069</v>
      </c>
      <c r="C8263" s="416" t="s">
        <v>9219</v>
      </c>
      <c r="D8263" s="417">
        <v>5.38</v>
      </c>
      <c r="E8263" s="417">
        <v>0</v>
      </c>
      <c r="F8263" s="417">
        <v>5.38</v>
      </c>
    </row>
    <row r="8264" spans="1:6" ht="30">
      <c r="A8264" s="414">
        <v>53804</v>
      </c>
      <c r="B8264" s="415" t="s">
        <v>10070</v>
      </c>
      <c r="C8264" s="416" t="s">
        <v>5337</v>
      </c>
      <c r="D8264" s="417">
        <v>5.93</v>
      </c>
      <c r="E8264" s="417">
        <v>0</v>
      </c>
      <c r="F8264" s="417">
        <v>5.93</v>
      </c>
    </row>
    <row r="8265" spans="1:6" ht="30">
      <c r="A8265" s="414">
        <v>89015</v>
      </c>
      <c r="B8265" s="415" t="s">
        <v>10071</v>
      </c>
      <c r="C8265" s="416" t="s">
        <v>5337</v>
      </c>
      <c r="D8265" s="417">
        <v>4.74</v>
      </c>
      <c r="E8265" s="417">
        <v>0</v>
      </c>
      <c r="F8265" s="417">
        <v>4.74</v>
      </c>
    </row>
    <row r="8266" spans="1:6" ht="30">
      <c r="A8266" s="414">
        <v>89016</v>
      </c>
      <c r="B8266" s="415" t="s">
        <v>10072</v>
      </c>
      <c r="C8266" s="416" t="s">
        <v>5337</v>
      </c>
      <c r="D8266" s="417">
        <v>0.64</v>
      </c>
      <c r="E8266" s="417">
        <v>0</v>
      </c>
      <c r="F8266" s="417">
        <v>0.64</v>
      </c>
    </row>
    <row r="8267" spans="1:6">
      <c r="A8267" s="409"/>
      <c r="B8267" s="413" t="s">
        <v>11791</v>
      </c>
      <c r="C8267" s="411"/>
      <c r="D8267" s="418"/>
      <c r="E8267" s="418"/>
      <c r="F8267" s="418"/>
    </row>
    <row r="8268" spans="1:6">
      <c r="A8268" s="414">
        <v>100647</v>
      </c>
      <c r="B8268" s="415" t="s">
        <v>10073</v>
      </c>
      <c r="C8268" s="416" t="s">
        <v>9217</v>
      </c>
      <c r="D8268" s="417">
        <v>6551.17</v>
      </c>
      <c r="E8268" s="417">
        <v>20.43</v>
      </c>
      <c r="F8268" s="417">
        <v>6571.6</v>
      </c>
    </row>
    <row r="8269" spans="1:6">
      <c r="A8269" s="414">
        <v>100648</v>
      </c>
      <c r="B8269" s="415" t="s">
        <v>10074</v>
      </c>
      <c r="C8269" s="416" t="s">
        <v>9219</v>
      </c>
      <c r="D8269" s="417">
        <v>380.68</v>
      </c>
      <c r="E8269" s="417">
        <v>20.43</v>
      </c>
      <c r="F8269" s="417">
        <v>401.11</v>
      </c>
    </row>
    <row r="8270" spans="1:6">
      <c r="A8270" s="414">
        <v>100643</v>
      </c>
      <c r="B8270" s="415" t="s">
        <v>10075</v>
      </c>
      <c r="C8270" s="416" t="s">
        <v>5337</v>
      </c>
      <c r="D8270" s="417">
        <v>316.94</v>
      </c>
      <c r="E8270" s="417">
        <v>0</v>
      </c>
      <c r="F8270" s="417">
        <v>316.94</v>
      </c>
    </row>
    <row r="8271" spans="1:6">
      <c r="A8271" s="414">
        <v>100644</v>
      </c>
      <c r="B8271" s="415" t="s">
        <v>10076</v>
      </c>
      <c r="C8271" s="416" t="s">
        <v>5337</v>
      </c>
      <c r="D8271" s="417">
        <v>57.05</v>
      </c>
      <c r="E8271" s="417">
        <v>0</v>
      </c>
      <c r="F8271" s="417">
        <v>57.05</v>
      </c>
    </row>
    <row r="8272" spans="1:6">
      <c r="A8272" s="414">
        <v>100645</v>
      </c>
      <c r="B8272" s="415" t="s">
        <v>10077</v>
      </c>
      <c r="C8272" s="416" t="s">
        <v>5337</v>
      </c>
      <c r="D8272" s="417">
        <v>509.49</v>
      </c>
      <c r="E8272" s="417">
        <v>0</v>
      </c>
      <c r="F8272" s="417">
        <v>509.49</v>
      </c>
    </row>
    <row r="8273" spans="1:6" ht="30">
      <c r="A8273" s="414">
        <v>100646</v>
      </c>
      <c r="B8273" s="415" t="s">
        <v>10078</v>
      </c>
      <c r="C8273" s="416" t="s">
        <v>5337</v>
      </c>
      <c r="D8273" s="417">
        <v>5661</v>
      </c>
      <c r="E8273" s="417">
        <v>0</v>
      </c>
      <c r="F8273" s="417">
        <v>5661</v>
      </c>
    </row>
    <row r="8274" spans="1:6">
      <c r="A8274" s="409"/>
      <c r="B8274" s="413" t="s">
        <v>11791</v>
      </c>
      <c r="C8274" s="411"/>
      <c r="D8274" s="418"/>
      <c r="E8274" s="418"/>
      <c r="F8274" s="418"/>
    </row>
    <row r="8275" spans="1:6" ht="30">
      <c r="A8275" s="414">
        <v>100641</v>
      </c>
      <c r="B8275" s="415" t="s">
        <v>10079</v>
      </c>
      <c r="C8275" s="416" t="s">
        <v>9217</v>
      </c>
      <c r="D8275" s="417">
        <v>4908.04</v>
      </c>
      <c r="E8275" s="417">
        <v>20.43</v>
      </c>
      <c r="F8275" s="417">
        <v>4928.47</v>
      </c>
    </row>
    <row r="8276" spans="1:6" ht="30">
      <c r="A8276" s="414">
        <v>100642</v>
      </c>
      <c r="B8276" s="415" t="s">
        <v>10080</v>
      </c>
      <c r="C8276" s="416" t="s">
        <v>9219</v>
      </c>
      <c r="D8276" s="417">
        <v>185.73999999999998</v>
      </c>
      <c r="E8276" s="417">
        <v>20.43</v>
      </c>
      <c r="F8276" s="417">
        <v>206.17</v>
      </c>
    </row>
    <row r="8277" spans="1:6" ht="30">
      <c r="A8277" s="414">
        <v>100637</v>
      </c>
      <c r="B8277" s="415" t="s">
        <v>10081</v>
      </c>
      <c r="C8277" s="416" t="s">
        <v>5337</v>
      </c>
      <c r="D8277" s="417">
        <v>154.68</v>
      </c>
      <c r="E8277" s="417">
        <v>0</v>
      </c>
      <c r="F8277" s="417">
        <v>154.68</v>
      </c>
    </row>
    <row r="8278" spans="1:6" ht="30">
      <c r="A8278" s="414">
        <v>100638</v>
      </c>
      <c r="B8278" s="415" t="s">
        <v>10082</v>
      </c>
      <c r="C8278" s="416" t="s">
        <v>5337</v>
      </c>
      <c r="D8278" s="417">
        <v>24.37</v>
      </c>
      <c r="E8278" s="417">
        <v>0</v>
      </c>
      <c r="F8278" s="417">
        <v>24.37</v>
      </c>
    </row>
    <row r="8279" spans="1:6" ht="30">
      <c r="A8279" s="414">
        <v>100639</v>
      </c>
      <c r="B8279" s="415" t="s">
        <v>10083</v>
      </c>
      <c r="C8279" s="416" t="s">
        <v>5337</v>
      </c>
      <c r="D8279" s="417">
        <v>193.5</v>
      </c>
      <c r="E8279" s="417">
        <v>0</v>
      </c>
      <c r="F8279" s="417">
        <v>193.5</v>
      </c>
    </row>
    <row r="8280" spans="1:6" ht="30">
      <c r="A8280" s="414">
        <v>100640</v>
      </c>
      <c r="B8280" s="415" t="s">
        <v>10084</v>
      </c>
      <c r="C8280" s="416" t="s">
        <v>5337</v>
      </c>
      <c r="D8280" s="417">
        <v>4528.8</v>
      </c>
      <c r="E8280" s="417">
        <v>0</v>
      </c>
      <c r="F8280" s="417">
        <v>4528.8</v>
      </c>
    </row>
    <row r="8281" spans="1:6" ht="30">
      <c r="A8281" s="414">
        <v>93433</v>
      </c>
      <c r="B8281" s="415" t="s">
        <v>10085</v>
      </c>
      <c r="C8281" s="416" t="s">
        <v>9217</v>
      </c>
      <c r="D8281" s="417">
        <v>2605.19</v>
      </c>
      <c r="E8281" s="417">
        <v>90.11</v>
      </c>
      <c r="F8281" s="417">
        <v>2695.3</v>
      </c>
    </row>
    <row r="8282" spans="1:6" ht="30">
      <c r="A8282" s="414">
        <v>93434</v>
      </c>
      <c r="B8282" s="415" t="s">
        <v>10086</v>
      </c>
      <c r="C8282" s="416" t="s">
        <v>9219</v>
      </c>
      <c r="D8282" s="417">
        <v>183.26</v>
      </c>
      <c r="E8282" s="417">
        <v>90.11</v>
      </c>
      <c r="F8282" s="417">
        <v>273.37</v>
      </c>
    </row>
    <row r="8283" spans="1:6" ht="30">
      <c r="A8283" s="414">
        <v>93429</v>
      </c>
      <c r="B8283" s="415" t="s">
        <v>10087</v>
      </c>
      <c r="C8283" s="416" t="s">
        <v>5337</v>
      </c>
      <c r="D8283" s="417">
        <v>125.93</v>
      </c>
      <c r="E8283" s="417">
        <v>0</v>
      </c>
      <c r="F8283" s="417">
        <v>125.93</v>
      </c>
    </row>
    <row r="8284" spans="1:6" ht="30">
      <c r="A8284" s="414">
        <v>93430</v>
      </c>
      <c r="B8284" s="415" t="s">
        <v>10088</v>
      </c>
      <c r="C8284" s="416" t="s">
        <v>5337</v>
      </c>
      <c r="D8284" s="417">
        <v>19.84</v>
      </c>
      <c r="E8284" s="417">
        <v>0</v>
      </c>
      <c r="F8284" s="417">
        <v>19.84</v>
      </c>
    </row>
    <row r="8285" spans="1:6" ht="30">
      <c r="A8285" s="414">
        <v>93431</v>
      </c>
      <c r="B8285" s="415" t="s">
        <v>10089</v>
      </c>
      <c r="C8285" s="416" t="s">
        <v>5337</v>
      </c>
      <c r="D8285" s="417">
        <v>157.53</v>
      </c>
      <c r="E8285" s="417">
        <v>0</v>
      </c>
      <c r="F8285" s="417">
        <v>157.53</v>
      </c>
    </row>
    <row r="8286" spans="1:6" ht="30">
      <c r="A8286" s="414">
        <v>93432</v>
      </c>
      <c r="B8286" s="415" t="s">
        <v>10090</v>
      </c>
      <c r="C8286" s="416" t="s">
        <v>5337</v>
      </c>
      <c r="D8286" s="417">
        <v>2264.4</v>
      </c>
      <c r="E8286" s="417">
        <v>0</v>
      </c>
      <c r="F8286" s="417">
        <v>2264.4</v>
      </c>
    </row>
    <row r="8287" spans="1:6">
      <c r="A8287" s="409"/>
      <c r="B8287" s="413" t="s">
        <v>11792</v>
      </c>
      <c r="C8287" s="411"/>
      <c r="D8287" s="418"/>
      <c r="E8287" s="418"/>
      <c r="F8287" s="418"/>
    </row>
    <row r="8288" spans="1:6" ht="45">
      <c r="A8288" s="414">
        <v>5741</v>
      </c>
      <c r="B8288" s="415" t="s">
        <v>10091</v>
      </c>
      <c r="C8288" s="416" t="s">
        <v>5337</v>
      </c>
      <c r="D8288" s="417">
        <v>39.14</v>
      </c>
      <c r="E8288" s="417">
        <v>0</v>
      </c>
      <c r="F8288" s="417">
        <v>39.14</v>
      </c>
    </row>
    <row r="8289" spans="1:6" ht="45">
      <c r="A8289" s="414">
        <v>5742</v>
      </c>
      <c r="B8289" s="415" t="s">
        <v>10092</v>
      </c>
      <c r="C8289" s="416" t="s">
        <v>5337</v>
      </c>
      <c r="D8289" s="417">
        <v>28.99</v>
      </c>
      <c r="E8289" s="417">
        <v>0</v>
      </c>
      <c r="F8289" s="417">
        <v>28.99</v>
      </c>
    </row>
    <row r="8290" spans="1:6" ht="45">
      <c r="A8290" s="414">
        <v>5882</v>
      </c>
      <c r="B8290" s="415" t="s">
        <v>10093</v>
      </c>
      <c r="C8290" s="416" t="s">
        <v>9217</v>
      </c>
      <c r="D8290" s="417">
        <v>101.09</v>
      </c>
      <c r="E8290" s="417">
        <v>17.420000000000002</v>
      </c>
      <c r="F8290" s="417">
        <v>118.51</v>
      </c>
    </row>
    <row r="8291" spans="1:6" ht="45">
      <c r="A8291" s="414">
        <v>5884</v>
      </c>
      <c r="B8291" s="415" t="s">
        <v>10094</v>
      </c>
      <c r="C8291" s="416" t="s">
        <v>9219</v>
      </c>
      <c r="D8291" s="417">
        <v>32.96</v>
      </c>
      <c r="E8291" s="417">
        <v>17.420000000000002</v>
      </c>
      <c r="F8291" s="417">
        <v>50.38</v>
      </c>
    </row>
    <row r="8292" spans="1:6" ht="45">
      <c r="A8292" s="414">
        <v>88847</v>
      </c>
      <c r="B8292" s="415" t="s">
        <v>10095</v>
      </c>
      <c r="C8292" s="416" t="s">
        <v>5337</v>
      </c>
      <c r="D8292" s="417">
        <v>20.88</v>
      </c>
      <c r="E8292" s="417">
        <v>0</v>
      </c>
      <c r="F8292" s="417">
        <v>20.88</v>
      </c>
    </row>
    <row r="8293" spans="1:6" ht="45">
      <c r="A8293" s="414">
        <v>88848</v>
      </c>
      <c r="B8293" s="415" t="s">
        <v>10096</v>
      </c>
      <c r="C8293" s="416" t="s">
        <v>5337</v>
      </c>
      <c r="D8293" s="417">
        <v>4.38</v>
      </c>
      <c r="E8293" s="417">
        <v>0</v>
      </c>
      <c r="F8293" s="417">
        <v>4.38</v>
      </c>
    </row>
    <row r="8294" spans="1:6">
      <c r="A8294" s="409"/>
      <c r="B8294" s="413" t="s">
        <v>11793</v>
      </c>
      <c r="C8294" s="411"/>
      <c r="D8294" s="418"/>
      <c r="E8294" s="418"/>
      <c r="F8294" s="418"/>
    </row>
    <row r="8295" spans="1:6" ht="30">
      <c r="A8295" s="414">
        <v>93439</v>
      </c>
      <c r="B8295" s="415" t="s">
        <v>10097</v>
      </c>
      <c r="C8295" s="416" t="s">
        <v>9217</v>
      </c>
      <c r="D8295" s="417">
        <v>171.45999999999998</v>
      </c>
      <c r="E8295" s="417">
        <v>90.11</v>
      </c>
      <c r="F8295" s="417">
        <v>261.57</v>
      </c>
    </row>
    <row r="8296" spans="1:6" ht="30">
      <c r="A8296" s="414">
        <v>93440</v>
      </c>
      <c r="B8296" s="415" t="s">
        <v>10098</v>
      </c>
      <c r="C8296" s="416" t="s">
        <v>9219</v>
      </c>
      <c r="D8296" s="417">
        <v>45.67</v>
      </c>
      <c r="E8296" s="417">
        <v>90.11</v>
      </c>
      <c r="F8296" s="417">
        <v>135.78</v>
      </c>
    </row>
    <row r="8297" spans="1:6" ht="30">
      <c r="A8297" s="414">
        <v>93435</v>
      </c>
      <c r="B8297" s="415" t="s">
        <v>10099</v>
      </c>
      <c r="C8297" s="416" t="s">
        <v>5337</v>
      </c>
      <c r="D8297" s="417">
        <v>7.07</v>
      </c>
      <c r="E8297" s="417">
        <v>0</v>
      </c>
      <c r="F8297" s="417">
        <v>7.07</v>
      </c>
    </row>
    <row r="8298" spans="1:6" ht="30">
      <c r="A8298" s="414">
        <v>93436</v>
      </c>
      <c r="B8298" s="415" t="s">
        <v>10100</v>
      </c>
      <c r="C8298" s="416" t="s">
        <v>5337</v>
      </c>
      <c r="D8298" s="417">
        <v>1.1100000000000001</v>
      </c>
      <c r="E8298" s="417">
        <v>0</v>
      </c>
      <c r="F8298" s="417">
        <v>1.1100000000000001</v>
      </c>
    </row>
    <row r="8299" spans="1:6" ht="30">
      <c r="A8299" s="414">
        <v>93437</v>
      </c>
      <c r="B8299" s="415" t="s">
        <v>10101</v>
      </c>
      <c r="C8299" s="416" t="s">
        <v>5337</v>
      </c>
      <c r="D8299" s="417">
        <v>7.73</v>
      </c>
      <c r="E8299" s="417">
        <v>0</v>
      </c>
      <c r="F8299" s="417">
        <v>7.73</v>
      </c>
    </row>
    <row r="8300" spans="1:6" ht="30">
      <c r="A8300" s="414">
        <v>93438</v>
      </c>
      <c r="B8300" s="415" t="s">
        <v>10102</v>
      </c>
      <c r="C8300" s="416" t="s">
        <v>5337</v>
      </c>
      <c r="D8300" s="417">
        <v>118.06</v>
      </c>
      <c r="E8300" s="417">
        <v>0</v>
      </c>
      <c r="F8300" s="417">
        <v>118.06</v>
      </c>
    </row>
    <row r="8301" spans="1:6">
      <c r="A8301" s="409"/>
      <c r="B8301" s="413" t="s">
        <v>11794</v>
      </c>
      <c r="C8301" s="411"/>
      <c r="D8301" s="418"/>
      <c r="E8301" s="418"/>
      <c r="F8301" s="418"/>
    </row>
    <row r="8302" spans="1:6" ht="30">
      <c r="A8302" s="414">
        <v>5703</v>
      </c>
      <c r="B8302" s="415" t="s">
        <v>10103</v>
      </c>
      <c r="C8302" s="416" t="s">
        <v>5337</v>
      </c>
      <c r="D8302" s="417">
        <v>15.47</v>
      </c>
      <c r="E8302" s="417">
        <v>0</v>
      </c>
      <c r="F8302" s="417">
        <v>15.47</v>
      </c>
    </row>
    <row r="8303" spans="1:6" ht="30">
      <c r="A8303" s="414">
        <v>95116</v>
      </c>
      <c r="B8303" s="415" t="s">
        <v>10104</v>
      </c>
      <c r="C8303" s="416" t="s">
        <v>5337</v>
      </c>
      <c r="D8303" s="417">
        <v>31.99</v>
      </c>
      <c r="E8303" s="417">
        <v>0</v>
      </c>
      <c r="F8303" s="417">
        <v>31.99</v>
      </c>
    </row>
    <row r="8304" spans="1:6" ht="30">
      <c r="A8304" s="414">
        <v>95117</v>
      </c>
      <c r="B8304" s="415" t="s">
        <v>10105</v>
      </c>
      <c r="C8304" s="416" t="s">
        <v>5337</v>
      </c>
      <c r="D8304" s="417">
        <v>5.04</v>
      </c>
      <c r="E8304" s="417">
        <v>0</v>
      </c>
      <c r="F8304" s="417">
        <v>5.04</v>
      </c>
    </row>
    <row r="8305" spans="1:6" ht="30">
      <c r="A8305" s="414">
        <v>5823</v>
      </c>
      <c r="B8305" s="415" t="s">
        <v>10106</v>
      </c>
      <c r="C8305" s="416" t="s">
        <v>9217</v>
      </c>
      <c r="D8305" s="417">
        <v>124.99</v>
      </c>
      <c r="E8305" s="417">
        <v>90.11</v>
      </c>
      <c r="F8305" s="417">
        <v>215.1</v>
      </c>
    </row>
    <row r="8306" spans="1:6" ht="30">
      <c r="A8306" s="414">
        <v>5829</v>
      </c>
      <c r="B8306" s="415" t="s">
        <v>10107</v>
      </c>
      <c r="C8306" s="416" t="s">
        <v>9219</v>
      </c>
      <c r="D8306" s="417">
        <v>74.52</v>
      </c>
      <c r="E8306" s="417">
        <v>90.11</v>
      </c>
      <c r="F8306" s="417">
        <v>164.63</v>
      </c>
    </row>
    <row r="8307" spans="1:6" ht="30">
      <c r="A8307" s="414">
        <v>53794</v>
      </c>
      <c r="B8307" s="415" t="s">
        <v>10108</v>
      </c>
      <c r="C8307" s="416" t="s">
        <v>5337</v>
      </c>
      <c r="D8307" s="417">
        <v>35</v>
      </c>
      <c r="E8307" s="417">
        <v>0</v>
      </c>
      <c r="F8307" s="417">
        <v>35</v>
      </c>
    </row>
    <row r="8308" spans="1:6">
      <c r="A8308" s="409"/>
      <c r="B8308" s="413" t="s">
        <v>11795</v>
      </c>
      <c r="C8308" s="411"/>
      <c r="D8308" s="418"/>
      <c r="E8308" s="418"/>
      <c r="F8308" s="418"/>
    </row>
    <row r="8309" spans="1:6" ht="30">
      <c r="A8309" s="414">
        <v>5707</v>
      </c>
      <c r="B8309" s="415" t="s">
        <v>10109</v>
      </c>
      <c r="C8309" s="416" t="s">
        <v>5337</v>
      </c>
      <c r="D8309" s="417">
        <v>63.19</v>
      </c>
      <c r="E8309" s="417">
        <v>0</v>
      </c>
      <c r="F8309" s="417">
        <v>63.19</v>
      </c>
    </row>
    <row r="8310" spans="1:6" ht="30">
      <c r="A8310" s="414">
        <v>95121</v>
      </c>
      <c r="B8310" s="415" t="s">
        <v>10110</v>
      </c>
      <c r="C8310" s="416" t="s">
        <v>9217</v>
      </c>
      <c r="D8310" s="417">
        <v>208.95</v>
      </c>
      <c r="E8310" s="417">
        <v>90.11</v>
      </c>
      <c r="F8310" s="417">
        <v>299.06</v>
      </c>
    </row>
    <row r="8311" spans="1:6" ht="30">
      <c r="A8311" s="414">
        <v>95122</v>
      </c>
      <c r="B8311" s="415" t="s">
        <v>10111</v>
      </c>
      <c r="C8311" s="416" t="s">
        <v>9219</v>
      </c>
      <c r="D8311" s="417">
        <v>104.33</v>
      </c>
      <c r="E8311" s="417">
        <v>90.11</v>
      </c>
      <c r="F8311" s="417">
        <v>194.44</v>
      </c>
    </row>
    <row r="8312" spans="1:6" ht="30">
      <c r="A8312" s="414">
        <v>95118</v>
      </c>
      <c r="B8312" s="415" t="s">
        <v>10112</v>
      </c>
      <c r="C8312" s="416" t="s">
        <v>5337</v>
      </c>
      <c r="D8312" s="417">
        <v>57.75</v>
      </c>
      <c r="E8312" s="417">
        <v>0</v>
      </c>
      <c r="F8312" s="417">
        <v>57.75</v>
      </c>
    </row>
    <row r="8313" spans="1:6" ht="30">
      <c r="A8313" s="414">
        <v>95119</v>
      </c>
      <c r="B8313" s="415" t="s">
        <v>10113</v>
      </c>
      <c r="C8313" s="416" t="s">
        <v>5337</v>
      </c>
      <c r="D8313" s="417">
        <v>9.09</v>
      </c>
      <c r="E8313" s="417">
        <v>0</v>
      </c>
      <c r="F8313" s="417">
        <v>9.09</v>
      </c>
    </row>
    <row r="8314" spans="1:6" ht="30">
      <c r="A8314" s="414">
        <v>95120</v>
      </c>
      <c r="B8314" s="415" t="s">
        <v>10114</v>
      </c>
      <c r="C8314" s="416" t="s">
        <v>5337</v>
      </c>
      <c r="D8314" s="417">
        <v>41.43</v>
      </c>
      <c r="E8314" s="417">
        <v>0</v>
      </c>
      <c r="F8314" s="417">
        <v>41.43</v>
      </c>
    </row>
    <row r="8315" spans="1:6">
      <c r="A8315" s="409"/>
      <c r="B8315" s="413" t="s">
        <v>10115</v>
      </c>
      <c r="C8315" s="411"/>
      <c r="D8315" s="418"/>
      <c r="E8315" s="418"/>
      <c r="F8315" s="418"/>
    </row>
    <row r="8316" spans="1:6" ht="45">
      <c r="A8316" s="414">
        <v>91285</v>
      </c>
      <c r="B8316" s="415" t="s">
        <v>10116</v>
      </c>
      <c r="C8316" s="416" t="s">
        <v>9219</v>
      </c>
      <c r="D8316" s="417">
        <v>0.82</v>
      </c>
      <c r="E8316" s="417">
        <v>0</v>
      </c>
      <c r="F8316" s="417">
        <v>0.82</v>
      </c>
    </row>
    <row r="8317" spans="1:6" ht="45">
      <c r="A8317" s="414">
        <v>91279</v>
      </c>
      <c r="B8317" s="415" t="s">
        <v>10117</v>
      </c>
      <c r="C8317" s="416" t="s">
        <v>5337</v>
      </c>
      <c r="D8317" s="417">
        <v>0.74</v>
      </c>
      <c r="E8317" s="417">
        <v>0</v>
      </c>
      <c r="F8317" s="417">
        <v>0.74</v>
      </c>
    </row>
    <row r="8318" spans="1:6" ht="45">
      <c r="A8318" s="414">
        <v>91280</v>
      </c>
      <c r="B8318" s="415" t="s">
        <v>10118</v>
      </c>
      <c r="C8318" s="416" t="s">
        <v>5337</v>
      </c>
      <c r="D8318" s="417">
        <v>0.08</v>
      </c>
      <c r="E8318" s="417">
        <v>0</v>
      </c>
      <c r="F8318" s="417">
        <v>0.08</v>
      </c>
    </row>
    <row r="8319" spans="1:6" ht="45">
      <c r="A8319" s="414">
        <v>91281</v>
      </c>
      <c r="B8319" s="415" t="s">
        <v>10119</v>
      </c>
      <c r="C8319" s="416" t="s">
        <v>5337</v>
      </c>
      <c r="D8319" s="417">
        <v>0.93</v>
      </c>
      <c r="E8319" s="417">
        <v>0</v>
      </c>
      <c r="F8319" s="417">
        <v>0.93</v>
      </c>
    </row>
    <row r="8320" spans="1:6" ht="45">
      <c r="A8320" s="414">
        <v>91282</v>
      </c>
      <c r="B8320" s="415" t="s">
        <v>10120</v>
      </c>
      <c r="C8320" s="416" t="s">
        <v>5337</v>
      </c>
      <c r="D8320" s="417">
        <v>7.54</v>
      </c>
      <c r="E8320" s="417">
        <v>0</v>
      </c>
      <c r="F8320" s="417">
        <v>7.54</v>
      </c>
    </row>
    <row r="8321" spans="1:6" ht="45">
      <c r="A8321" s="414">
        <v>91283</v>
      </c>
      <c r="B8321" s="415" t="s">
        <v>10121</v>
      </c>
      <c r="C8321" s="416" t="s">
        <v>9217</v>
      </c>
      <c r="D8321" s="417">
        <v>9.2899999999999991</v>
      </c>
      <c r="E8321" s="417">
        <v>0</v>
      </c>
      <c r="F8321" s="417">
        <v>9.2899999999999991</v>
      </c>
    </row>
    <row r="8322" spans="1:6">
      <c r="A8322" s="414">
        <v>102909</v>
      </c>
      <c r="B8322" s="415" t="s">
        <v>10504</v>
      </c>
      <c r="C8322" s="416" t="s">
        <v>5337</v>
      </c>
      <c r="D8322" s="417">
        <v>63.53</v>
      </c>
      <c r="E8322" s="417">
        <v>0</v>
      </c>
      <c r="F8322" s="417">
        <v>63.53</v>
      </c>
    </row>
    <row r="8323" spans="1:6">
      <c r="A8323" s="414">
        <v>102915</v>
      </c>
      <c r="B8323" s="415" t="s">
        <v>10505</v>
      </c>
      <c r="C8323" s="416" t="s">
        <v>5337</v>
      </c>
      <c r="D8323" s="417">
        <v>0.4</v>
      </c>
      <c r="E8323" s="417">
        <v>0</v>
      </c>
      <c r="F8323" s="417">
        <v>0.4</v>
      </c>
    </row>
    <row r="8324" spans="1:6" ht="45">
      <c r="A8324" s="414">
        <v>102927</v>
      </c>
      <c r="B8324" s="415" t="s">
        <v>10506</v>
      </c>
      <c r="C8324" s="416" t="s">
        <v>5337</v>
      </c>
      <c r="D8324" s="417">
        <v>0.61</v>
      </c>
      <c r="E8324" s="417">
        <v>0</v>
      </c>
      <c r="F8324" s="417">
        <v>0.61</v>
      </c>
    </row>
    <row r="8325" spans="1:6" ht="60">
      <c r="A8325" s="414">
        <v>102933</v>
      </c>
      <c r="B8325" s="415" t="s">
        <v>10507</v>
      </c>
      <c r="C8325" s="416" t="s">
        <v>5337</v>
      </c>
      <c r="D8325" s="417">
        <v>0.61</v>
      </c>
      <c r="E8325" s="417">
        <v>0</v>
      </c>
      <c r="F8325" s="417">
        <v>0.61</v>
      </c>
    </row>
    <row r="8326" spans="1:6" ht="30">
      <c r="A8326" s="414">
        <v>102939</v>
      </c>
      <c r="B8326" s="415" t="s">
        <v>10508</v>
      </c>
      <c r="C8326" s="416" t="s">
        <v>5337</v>
      </c>
      <c r="D8326" s="417">
        <v>6.07</v>
      </c>
      <c r="E8326" s="417">
        <v>0</v>
      </c>
      <c r="F8326" s="417">
        <v>6.07</v>
      </c>
    </row>
    <row r="8327" spans="1:6" ht="45">
      <c r="A8327" s="414">
        <v>102945</v>
      </c>
      <c r="B8327" s="415" t="s">
        <v>10509</v>
      </c>
      <c r="C8327" s="416" t="s">
        <v>5337</v>
      </c>
      <c r="D8327" s="417">
        <v>0.01</v>
      </c>
      <c r="E8327" s="417">
        <v>0</v>
      </c>
      <c r="F8327" s="417">
        <v>0.01</v>
      </c>
    </row>
    <row r="8328" spans="1:6">
      <c r="A8328" s="409"/>
      <c r="B8328" s="413" t="s">
        <v>13591</v>
      </c>
      <c r="C8328" s="411"/>
      <c r="D8328" s="418"/>
      <c r="E8328" s="418"/>
      <c r="F8328" s="418"/>
    </row>
    <row r="8329" spans="1:6" ht="30">
      <c r="A8329" s="414">
        <v>102809</v>
      </c>
      <c r="B8329" s="415" t="s">
        <v>11805</v>
      </c>
      <c r="C8329" s="416" t="s">
        <v>5337</v>
      </c>
      <c r="D8329" s="417">
        <v>16.68</v>
      </c>
      <c r="E8329" s="417">
        <v>0</v>
      </c>
      <c r="F8329" s="417">
        <v>16.68</v>
      </c>
    </row>
    <row r="8330" spans="1:6">
      <c r="A8330" s="409"/>
      <c r="B8330" s="413" t="s">
        <v>13602</v>
      </c>
      <c r="C8330" s="411"/>
      <c r="D8330" s="418"/>
      <c r="E8330" s="418"/>
      <c r="F8330" s="418"/>
    </row>
    <row r="8331" spans="1:6" ht="30">
      <c r="A8331" s="414">
        <v>102826</v>
      </c>
      <c r="B8331" s="415" t="s">
        <v>11807</v>
      </c>
      <c r="C8331" s="416" t="s">
        <v>5337</v>
      </c>
      <c r="D8331" s="417">
        <v>4.1399999999999997</v>
      </c>
      <c r="E8331" s="417">
        <v>0</v>
      </c>
      <c r="F8331" s="417">
        <v>4.1399999999999997</v>
      </c>
    </row>
    <row r="8332" spans="1:6" ht="45">
      <c r="A8332" s="414">
        <v>103937</v>
      </c>
      <c r="B8332" s="415" t="s">
        <v>11841</v>
      </c>
      <c r="C8332" s="416" t="s">
        <v>5337</v>
      </c>
      <c r="D8332" s="417">
        <v>0.99</v>
      </c>
      <c r="E8332" s="417">
        <v>0</v>
      </c>
      <c r="F8332" s="417">
        <v>0.99</v>
      </c>
    </row>
    <row r="8333" spans="1:6" ht="45">
      <c r="A8333" s="414">
        <v>103943</v>
      </c>
      <c r="B8333" s="415" t="s">
        <v>11842</v>
      </c>
      <c r="C8333" s="416" t="s">
        <v>5337</v>
      </c>
      <c r="D8333" s="417">
        <v>0.99</v>
      </c>
      <c r="E8333" s="417">
        <v>0</v>
      </c>
      <c r="F8333" s="417">
        <v>0.99</v>
      </c>
    </row>
    <row r="8334" spans="1:6">
      <c r="A8334" s="409"/>
      <c r="B8334" s="413" t="s">
        <v>13609</v>
      </c>
      <c r="C8334" s="411"/>
      <c r="D8334" s="418"/>
      <c r="E8334" s="418"/>
      <c r="F8334" s="418"/>
    </row>
    <row r="8335" spans="1:6" ht="30">
      <c r="A8335" s="414">
        <v>104519</v>
      </c>
      <c r="B8335" s="415" t="s">
        <v>11851</v>
      </c>
      <c r="C8335" s="416" t="s">
        <v>5337</v>
      </c>
      <c r="D8335" s="417">
        <v>0.41</v>
      </c>
      <c r="E8335" s="417">
        <v>0</v>
      </c>
      <c r="F8335" s="417">
        <v>0.41</v>
      </c>
    </row>
    <row r="8336" spans="1:6">
      <c r="A8336" s="409"/>
      <c r="B8336" s="413" t="s">
        <v>13610</v>
      </c>
      <c r="C8336" s="411"/>
      <c r="D8336" s="418"/>
      <c r="E8336" s="418"/>
      <c r="F8336" s="418"/>
    </row>
    <row r="8337" spans="1:6" ht="30">
      <c r="A8337" s="414">
        <v>103660</v>
      </c>
      <c r="B8337" s="415" t="s">
        <v>11838</v>
      </c>
      <c r="C8337" s="416" t="s">
        <v>5337</v>
      </c>
      <c r="D8337" s="417">
        <v>10.08</v>
      </c>
      <c r="E8337" s="417">
        <v>0</v>
      </c>
      <c r="F8337" s="417">
        <v>10.08</v>
      </c>
    </row>
    <row r="8338" spans="1:6">
      <c r="A8338" s="409"/>
      <c r="B8338" s="413" t="s">
        <v>13611</v>
      </c>
      <c r="C8338" s="411"/>
      <c r="D8338" s="418"/>
      <c r="E8338" s="418"/>
      <c r="F8338" s="418"/>
    </row>
    <row r="8339" spans="1:6" ht="30">
      <c r="A8339" s="414">
        <v>102861</v>
      </c>
      <c r="B8339" s="415" t="s">
        <v>11809</v>
      </c>
      <c r="C8339" s="416" t="s">
        <v>5337</v>
      </c>
      <c r="D8339" s="417">
        <v>0.81</v>
      </c>
      <c r="E8339" s="417">
        <v>0</v>
      </c>
      <c r="F8339" s="417">
        <v>0.81</v>
      </c>
    </row>
    <row r="8340" spans="1:6">
      <c r="A8340" s="409"/>
      <c r="B8340" s="413" t="s">
        <v>13612</v>
      </c>
      <c r="C8340" s="411"/>
      <c r="D8340" s="418"/>
      <c r="E8340" s="418"/>
      <c r="F8340" s="418"/>
    </row>
    <row r="8341" spans="1:6" ht="45">
      <c r="A8341" s="414">
        <v>102815</v>
      </c>
      <c r="B8341" s="415" t="s">
        <v>11806</v>
      </c>
      <c r="C8341" s="416" t="s">
        <v>5337</v>
      </c>
      <c r="D8341" s="417">
        <v>2.21</v>
      </c>
      <c r="E8341" s="417">
        <v>0</v>
      </c>
      <c r="F8341" s="417">
        <v>2.21</v>
      </c>
    </row>
    <row r="8342" spans="1:6">
      <c r="A8342" s="409"/>
      <c r="B8342" s="413" t="s">
        <v>13613</v>
      </c>
      <c r="C8342" s="411"/>
      <c r="D8342" s="418"/>
      <c r="E8342" s="418"/>
      <c r="F8342" s="418"/>
    </row>
    <row r="8343" spans="1:6" ht="30">
      <c r="A8343" s="414">
        <v>102903</v>
      </c>
      <c r="B8343" s="415" t="s">
        <v>11812</v>
      </c>
      <c r="C8343" s="416" t="s">
        <v>5337</v>
      </c>
      <c r="D8343" s="417">
        <v>12.26</v>
      </c>
      <c r="E8343" s="417">
        <v>0</v>
      </c>
      <c r="F8343" s="417">
        <v>12.26</v>
      </c>
    </row>
    <row r="8344" spans="1:6">
      <c r="A8344" s="409"/>
      <c r="B8344" s="413" t="s">
        <v>13614</v>
      </c>
      <c r="C8344" s="411"/>
      <c r="D8344" s="418"/>
      <c r="E8344" s="418"/>
      <c r="F8344" s="418"/>
    </row>
    <row r="8345" spans="1:6" ht="30">
      <c r="A8345" s="414">
        <v>102891</v>
      </c>
      <c r="B8345" s="415" t="s">
        <v>11811</v>
      </c>
      <c r="C8345" s="416" t="s">
        <v>5337</v>
      </c>
      <c r="D8345" s="417">
        <v>0.83</v>
      </c>
      <c r="E8345" s="417">
        <v>0</v>
      </c>
      <c r="F8345" s="417">
        <v>0.83</v>
      </c>
    </row>
    <row r="8346" spans="1:6">
      <c r="A8346" s="409"/>
      <c r="B8346" s="413" t="s">
        <v>13615</v>
      </c>
      <c r="C8346" s="411"/>
      <c r="D8346" s="418"/>
      <c r="E8346" s="418"/>
      <c r="F8346" s="418"/>
    </row>
    <row r="8347" spans="1:6">
      <c r="A8347" s="414">
        <v>102885</v>
      </c>
      <c r="B8347" s="415" t="s">
        <v>11810</v>
      </c>
      <c r="C8347" s="416" t="s">
        <v>5337</v>
      </c>
      <c r="D8347" s="417">
        <v>0.83</v>
      </c>
      <c r="E8347" s="417">
        <v>0</v>
      </c>
      <c r="F8347" s="417">
        <v>0.83</v>
      </c>
    </row>
    <row r="8348" spans="1:6">
      <c r="A8348" s="409"/>
      <c r="B8348" s="413" t="s">
        <v>13621</v>
      </c>
      <c r="C8348" s="411"/>
      <c r="D8348" s="418"/>
      <c r="E8348" s="418"/>
      <c r="F8348" s="418"/>
    </row>
    <row r="8349" spans="1:6" ht="30">
      <c r="A8349" s="414">
        <v>102832</v>
      </c>
      <c r="B8349" s="415" t="s">
        <v>11808</v>
      </c>
      <c r="C8349" s="416" t="s">
        <v>5337</v>
      </c>
      <c r="D8349" s="417">
        <v>5.52</v>
      </c>
      <c r="E8349" s="417">
        <v>0</v>
      </c>
      <c r="F8349" s="417">
        <v>5.52</v>
      </c>
    </row>
    <row r="8350" spans="1:6">
      <c r="A8350" s="409"/>
      <c r="B8350" s="413" t="s">
        <v>10122</v>
      </c>
      <c r="C8350" s="411"/>
      <c r="D8350" s="418"/>
      <c r="E8350" s="418"/>
      <c r="F8350" s="418"/>
    </row>
    <row r="8351" spans="1:6">
      <c r="A8351" s="414">
        <v>100288</v>
      </c>
      <c r="B8351" s="415" t="s">
        <v>10123</v>
      </c>
      <c r="C8351" s="416" t="s">
        <v>5337</v>
      </c>
      <c r="D8351" s="417">
        <v>0</v>
      </c>
      <c r="E8351" s="417">
        <v>0.09</v>
      </c>
      <c r="F8351" s="417">
        <v>0.09</v>
      </c>
    </row>
    <row r="8352" spans="1:6" ht="30">
      <c r="A8352" s="414">
        <v>100290</v>
      </c>
      <c r="B8352" s="415" t="s">
        <v>10124</v>
      </c>
      <c r="C8352" s="416" t="s">
        <v>5337</v>
      </c>
      <c r="D8352" s="417">
        <v>0</v>
      </c>
      <c r="E8352" s="417">
        <v>0.09</v>
      </c>
      <c r="F8352" s="417">
        <v>0.09</v>
      </c>
    </row>
    <row r="8353" spans="1:6" ht="30">
      <c r="A8353" s="414">
        <v>100291</v>
      </c>
      <c r="B8353" s="415" t="s">
        <v>10125</v>
      </c>
      <c r="C8353" s="416" t="s">
        <v>5337</v>
      </c>
      <c r="D8353" s="417">
        <v>0</v>
      </c>
      <c r="E8353" s="417">
        <v>0.28000000000000003</v>
      </c>
      <c r="F8353" s="417">
        <v>0.28000000000000003</v>
      </c>
    </row>
    <row r="8354" spans="1:6" ht="30">
      <c r="A8354" s="414">
        <v>100292</v>
      </c>
      <c r="B8354" s="415" t="s">
        <v>10126</v>
      </c>
      <c r="C8354" s="416" t="s">
        <v>5337</v>
      </c>
      <c r="D8354" s="417">
        <v>0</v>
      </c>
      <c r="E8354" s="417">
        <v>0.85</v>
      </c>
      <c r="F8354" s="417">
        <v>0.85</v>
      </c>
    </row>
    <row r="8355" spans="1:6" ht="30">
      <c r="A8355" s="414">
        <v>100293</v>
      </c>
      <c r="B8355" s="415" t="s">
        <v>10127</v>
      </c>
      <c r="C8355" s="416" t="s">
        <v>5337</v>
      </c>
      <c r="D8355" s="417">
        <v>0</v>
      </c>
      <c r="E8355" s="417">
        <v>0.26</v>
      </c>
      <c r="F8355" s="417">
        <v>0.26</v>
      </c>
    </row>
    <row r="8356" spans="1:6" ht="30">
      <c r="A8356" s="414">
        <v>100294</v>
      </c>
      <c r="B8356" s="415" t="s">
        <v>10128</v>
      </c>
      <c r="C8356" s="416" t="s">
        <v>5337</v>
      </c>
      <c r="D8356" s="417">
        <v>0</v>
      </c>
      <c r="E8356" s="417">
        <v>0.41</v>
      </c>
      <c r="F8356" s="417">
        <v>0.41</v>
      </c>
    </row>
    <row r="8357" spans="1:6" ht="30">
      <c r="A8357" s="414">
        <v>100295</v>
      </c>
      <c r="B8357" s="415" t="s">
        <v>10129</v>
      </c>
      <c r="C8357" s="416" t="s">
        <v>5337</v>
      </c>
      <c r="D8357" s="417">
        <v>0</v>
      </c>
      <c r="E8357" s="417">
        <v>0.66</v>
      </c>
      <c r="F8357" s="417">
        <v>0.66</v>
      </c>
    </row>
    <row r="8358" spans="1:6" ht="30">
      <c r="A8358" s="414">
        <v>100296</v>
      </c>
      <c r="B8358" s="415" t="s">
        <v>10130</v>
      </c>
      <c r="C8358" s="416" t="s">
        <v>5337</v>
      </c>
      <c r="D8358" s="417">
        <v>0</v>
      </c>
      <c r="E8358" s="417">
        <v>1.34</v>
      </c>
      <c r="F8358" s="417">
        <v>1.34</v>
      </c>
    </row>
    <row r="8359" spans="1:6" ht="30">
      <c r="A8359" s="414">
        <v>100297</v>
      </c>
      <c r="B8359" s="415" t="s">
        <v>10131</v>
      </c>
      <c r="C8359" s="416" t="s">
        <v>5337</v>
      </c>
      <c r="D8359" s="417">
        <v>0</v>
      </c>
      <c r="E8359" s="417">
        <v>1.51</v>
      </c>
      <c r="F8359" s="417">
        <v>1.51</v>
      </c>
    </row>
    <row r="8360" spans="1:6" ht="30">
      <c r="A8360" s="414">
        <v>100298</v>
      </c>
      <c r="B8360" s="415" t="s">
        <v>10132</v>
      </c>
      <c r="C8360" s="416" t="s">
        <v>5337</v>
      </c>
      <c r="D8360" s="417">
        <v>0</v>
      </c>
      <c r="E8360" s="417">
        <v>0.77</v>
      </c>
      <c r="F8360" s="417">
        <v>0.77</v>
      </c>
    </row>
    <row r="8361" spans="1:6" ht="30">
      <c r="A8361" s="414">
        <v>100299</v>
      </c>
      <c r="B8361" s="415" t="s">
        <v>10133</v>
      </c>
      <c r="C8361" s="416" t="s">
        <v>5337</v>
      </c>
      <c r="D8361" s="417">
        <v>0</v>
      </c>
      <c r="E8361" s="417">
        <v>0.6</v>
      </c>
      <c r="F8361" s="417">
        <v>0.6</v>
      </c>
    </row>
    <row r="8362" spans="1:6" ht="30">
      <c r="A8362" s="414">
        <v>100310</v>
      </c>
      <c r="B8362" s="415" t="s">
        <v>10134</v>
      </c>
      <c r="C8362" s="416" t="s">
        <v>11230</v>
      </c>
      <c r="D8362" s="417">
        <v>0</v>
      </c>
      <c r="E8362" s="417">
        <v>13.01</v>
      </c>
      <c r="F8362" s="417">
        <v>13.01</v>
      </c>
    </row>
    <row r="8363" spans="1:6" ht="30">
      <c r="A8363" s="414">
        <v>100311</v>
      </c>
      <c r="B8363" s="415" t="s">
        <v>10135</v>
      </c>
      <c r="C8363" s="416" t="s">
        <v>11230</v>
      </c>
      <c r="D8363" s="417">
        <v>0</v>
      </c>
      <c r="E8363" s="417">
        <v>112.62</v>
      </c>
      <c r="F8363" s="417">
        <v>112.62</v>
      </c>
    </row>
    <row r="8364" spans="1:6" ht="30">
      <c r="A8364" s="414">
        <v>100312</v>
      </c>
      <c r="B8364" s="415" t="s">
        <v>10136</v>
      </c>
      <c r="C8364" s="416" t="s">
        <v>11230</v>
      </c>
      <c r="D8364" s="417">
        <v>0</v>
      </c>
      <c r="E8364" s="417">
        <v>141.55000000000001</v>
      </c>
      <c r="F8364" s="417">
        <v>141.55000000000001</v>
      </c>
    </row>
    <row r="8365" spans="1:6" ht="30">
      <c r="A8365" s="414">
        <v>100313</v>
      </c>
      <c r="B8365" s="415" t="s">
        <v>10137</v>
      </c>
      <c r="C8365" s="416" t="s">
        <v>11230</v>
      </c>
      <c r="D8365" s="417">
        <v>0</v>
      </c>
      <c r="E8365" s="417">
        <v>176.65</v>
      </c>
      <c r="F8365" s="417">
        <v>176.65</v>
      </c>
    </row>
    <row r="8366" spans="1:6" ht="30">
      <c r="A8366" s="414">
        <v>100314</v>
      </c>
      <c r="B8366" s="415" t="s">
        <v>10138</v>
      </c>
      <c r="C8366" s="416" t="s">
        <v>11230</v>
      </c>
      <c r="D8366" s="417">
        <v>0</v>
      </c>
      <c r="E8366" s="417">
        <v>199.3</v>
      </c>
      <c r="F8366" s="417">
        <v>199.3</v>
      </c>
    </row>
    <row r="8367" spans="1:6" ht="30">
      <c r="A8367" s="414">
        <v>100315</v>
      </c>
      <c r="B8367" s="415" t="s">
        <v>10139</v>
      </c>
      <c r="C8367" s="416" t="s">
        <v>11230</v>
      </c>
      <c r="D8367" s="417">
        <v>0</v>
      </c>
      <c r="E8367" s="417">
        <v>80.17</v>
      </c>
      <c r="F8367" s="417">
        <v>80.17</v>
      </c>
    </row>
    <row r="8368" spans="1:6" ht="30">
      <c r="A8368" s="414">
        <v>100535</v>
      </c>
      <c r="B8368" s="415" t="s">
        <v>10140</v>
      </c>
      <c r="C8368" s="416" t="s">
        <v>5337</v>
      </c>
      <c r="D8368" s="417">
        <v>0</v>
      </c>
      <c r="E8368" s="417">
        <v>0.35</v>
      </c>
      <c r="F8368" s="417">
        <v>0.35</v>
      </c>
    </row>
    <row r="8369" spans="1:6" ht="30">
      <c r="A8369" s="414">
        <v>100536</v>
      </c>
      <c r="B8369" s="415" t="s">
        <v>10141</v>
      </c>
      <c r="C8369" s="416" t="s">
        <v>11230</v>
      </c>
      <c r="D8369" s="417">
        <v>0</v>
      </c>
      <c r="E8369" s="417">
        <v>47.43</v>
      </c>
      <c r="F8369" s="417">
        <v>47.43</v>
      </c>
    </row>
    <row r="8370" spans="1:6" ht="30">
      <c r="A8370" s="414">
        <v>101284</v>
      </c>
      <c r="B8370" s="415" t="s">
        <v>10142</v>
      </c>
      <c r="C8370" s="416" t="s">
        <v>5337</v>
      </c>
      <c r="D8370" s="417">
        <v>0</v>
      </c>
      <c r="E8370" s="417">
        <v>2.0699999999999998</v>
      </c>
      <c r="F8370" s="417">
        <v>2.0699999999999998</v>
      </c>
    </row>
    <row r="8371" spans="1:6" ht="30">
      <c r="A8371" s="414">
        <v>101285</v>
      </c>
      <c r="B8371" s="415" t="s">
        <v>10143</v>
      </c>
      <c r="C8371" s="416" t="s">
        <v>5337</v>
      </c>
      <c r="D8371" s="417">
        <v>0</v>
      </c>
      <c r="E8371" s="417">
        <v>0.39</v>
      </c>
      <c r="F8371" s="417">
        <v>0.39</v>
      </c>
    </row>
    <row r="8372" spans="1:6" ht="30">
      <c r="A8372" s="414">
        <v>101286</v>
      </c>
      <c r="B8372" s="415" t="s">
        <v>10144</v>
      </c>
      <c r="C8372" s="416" t="s">
        <v>11230</v>
      </c>
      <c r="D8372" s="417">
        <v>0</v>
      </c>
      <c r="E8372" s="417">
        <v>27.19</v>
      </c>
      <c r="F8372" s="417">
        <v>27.19</v>
      </c>
    </row>
    <row r="8373" spans="1:6" ht="30">
      <c r="A8373" s="414">
        <v>101287</v>
      </c>
      <c r="B8373" s="415" t="s">
        <v>10145</v>
      </c>
      <c r="C8373" s="416" t="s">
        <v>11230</v>
      </c>
      <c r="D8373" s="417">
        <v>0</v>
      </c>
      <c r="E8373" s="417">
        <v>95.39</v>
      </c>
      <c r="F8373" s="417">
        <v>95.39</v>
      </c>
    </row>
    <row r="8374" spans="1:6" ht="30">
      <c r="A8374" s="414">
        <v>101288</v>
      </c>
      <c r="B8374" s="415" t="s">
        <v>10146</v>
      </c>
      <c r="C8374" s="416" t="s">
        <v>11230</v>
      </c>
      <c r="D8374" s="417">
        <v>0</v>
      </c>
      <c r="E8374" s="417">
        <v>25.56</v>
      </c>
      <c r="F8374" s="417">
        <v>25.56</v>
      </c>
    </row>
    <row r="8375" spans="1:6" ht="30">
      <c r="A8375" s="414">
        <v>101289</v>
      </c>
      <c r="B8375" s="415" t="s">
        <v>10147</v>
      </c>
      <c r="C8375" s="416" t="s">
        <v>11230</v>
      </c>
      <c r="D8375" s="417">
        <v>0</v>
      </c>
      <c r="E8375" s="417">
        <v>29.49</v>
      </c>
      <c r="F8375" s="417">
        <v>29.49</v>
      </c>
    </row>
    <row r="8376" spans="1:6" ht="30">
      <c r="A8376" s="414">
        <v>101290</v>
      </c>
      <c r="B8376" s="415" t="s">
        <v>10148</v>
      </c>
      <c r="C8376" s="416" t="s">
        <v>11230</v>
      </c>
      <c r="D8376" s="417">
        <v>0</v>
      </c>
      <c r="E8376" s="417">
        <v>37.74</v>
      </c>
      <c r="F8376" s="417">
        <v>37.74</v>
      </c>
    </row>
    <row r="8377" spans="1:6" ht="30">
      <c r="A8377" s="414">
        <v>101291</v>
      </c>
      <c r="B8377" s="415" t="s">
        <v>10149</v>
      </c>
      <c r="C8377" s="416" t="s">
        <v>11230</v>
      </c>
      <c r="D8377" s="417">
        <v>0</v>
      </c>
      <c r="E8377" s="417">
        <v>29.49</v>
      </c>
      <c r="F8377" s="417">
        <v>29.49</v>
      </c>
    </row>
    <row r="8378" spans="1:6" ht="30">
      <c r="A8378" s="414">
        <v>101292</v>
      </c>
      <c r="B8378" s="415" t="s">
        <v>10150</v>
      </c>
      <c r="C8378" s="416" t="s">
        <v>11230</v>
      </c>
      <c r="D8378" s="417">
        <v>0</v>
      </c>
      <c r="E8378" s="417">
        <v>29.48</v>
      </c>
      <c r="F8378" s="417">
        <v>29.48</v>
      </c>
    </row>
    <row r="8379" spans="1:6">
      <c r="A8379" s="414">
        <v>101293</v>
      </c>
      <c r="B8379" s="415" t="s">
        <v>10151</v>
      </c>
      <c r="C8379" s="416" t="s">
        <v>11230</v>
      </c>
      <c r="D8379" s="417">
        <v>0</v>
      </c>
      <c r="E8379" s="417">
        <v>38.51</v>
      </c>
      <c r="F8379" s="417">
        <v>38.51</v>
      </c>
    </row>
    <row r="8380" spans="1:6" ht="30">
      <c r="A8380" s="414">
        <v>101294</v>
      </c>
      <c r="B8380" s="415" t="s">
        <v>10152</v>
      </c>
      <c r="C8380" s="416" t="s">
        <v>11230</v>
      </c>
      <c r="D8380" s="417">
        <v>0</v>
      </c>
      <c r="E8380" s="417">
        <v>45.25</v>
      </c>
      <c r="F8380" s="417">
        <v>45.25</v>
      </c>
    </row>
    <row r="8381" spans="1:6" ht="30">
      <c r="A8381" s="414">
        <v>101295</v>
      </c>
      <c r="B8381" s="415" t="s">
        <v>10153</v>
      </c>
      <c r="C8381" s="416" t="s">
        <v>11230</v>
      </c>
      <c r="D8381" s="417">
        <v>0</v>
      </c>
      <c r="E8381" s="417">
        <v>34.799999999999997</v>
      </c>
      <c r="F8381" s="417">
        <v>34.799999999999997</v>
      </c>
    </row>
    <row r="8382" spans="1:6" ht="30">
      <c r="A8382" s="414">
        <v>101296</v>
      </c>
      <c r="B8382" s="415" t="s">
        <v>10154</v>
      </c>
      <c r="C8382" s="416" t="s">
        <v>11230</v>
      </c>
      <c r="D8382" s="417">
        <v>0</v>
      </c>
      <c r="E8382" s="417">
        <v>45.96</v>
      </c>
      <c r="F8382" s="417">
        <v>45.96</v>
      </c>
    </row>
    <row r="8383" spans="1:6" ht="30">
      <c r="A8383" s="414">
        <v>101297</v>
      </c>
      <c r="B8383" s="415" t="s">
        <v>10155</v>
      </c>
      <c r="C8383" s="416" t="s">
        <v>11230</v>
      </c>
      <c r="D8383" s="417">
        <v>0</v>
      </c>
      <c r="E8383" s="417">
        <v>29.67</v>
      </c>
      <c r="F8383" s="417">
        <v>29.67</v>
      </c>
    </row>
    <row r="8384" spans="1:6" ht="30">
      <c r="A8384" s="414">
        <v>101298</v>
      </c>
      <c r="B8384" s="415" t="s">
        <v>10156</v>
      </c>
      <c r="C8384" s="416" t="s">
        <v>11230</v>
      </c>
      <c r="D8384" s="417">
        <v>0</v>
      </c>
      <c r="E8384" s="417">
        <v>25.46</v>
      </c>
      <c r="F8384" s="417">
        <v>25.46</v>
      </c>
    </row>
    <row r="8385" spans="1:6" ht="30">
      <c r="A8385" s="414">
        <v>101299</v>
      </c>
      <c r="B8385" s="415" t="s">
        <v>10157</v>
      </c>
      <c r="C8385" s="416" t="s">
        <v>11230</v>
      </c>
      <c r="D8385" s="417">
        <v>0</v>
      </c>
      <c r="E8385" s="417">
        <v>34.799999999999997</v>
      </c>
      <c r="F8385" s="417">
        <v>34.799999999999997</v>
      </c>
    </row>
    <row r="8386" spans="1:6" ht="30">
      <c r="A8386" s="414">
        <v>101300</v>
      </c>
      <c r="B8386" s="415" t="s">
        <v>10158</v>
      </c>
      <c r="C8386" s="416" t="s">
        <v>11230</v>
      </c>
      <c r="D8386" s="417">
        <v>0</v>
      </c>
      <c r="E8386" s="417">
        <v>27.2</v>
      </c>
      <c r="F8386" s="417">
        <v>27.2</v>
      </c>
    </row>
    <row r="8387" spans="1:6" ht="30">
      <c r="A8387" s="414">
        <v>101301</v>
      </c>
      <c r="B8387" s="415" t="s">
        <v>10159</v>
      </c>
      <c r="C8387" s="416" t="s">
        <v>11230</v>
      </c>
      <c r="D8387" s="417">
        <v>0</v>
      </c>
      <c r="E8387" s="417">
        <v>12.5</v>
      </c>
      <c r="F8387" s="417">
        <v>12.5</v>
      </c>
    </row>
    <row r="8388" spans="1:6" ht="30">
      <c r="A8388" s="414">
        <v>101302</v>
      </c>
      <c r="B8388" s="415" t="s">
        <v>10160</v>
      </c>
      <c r="C8388" s="416" t="s">
        <v>11230</v>
      </c>
      <c r="D8388" s="417">
        <v>0</v>
      </c>
      <c r="E8388" s="417">
        <v>43.54</v>
      </c>
      <c r="F8388" s="417">
        <v>43.54</v>
      </c>
    </row>
    <row r="8389" spans="1:6" ht="30">
      <c r="A8389" s="414">
        <v>101303</v>
      </c>
      <c r="B8389" s="415" t="s">
        <v>10161</v>
      </c>
      <c r="C8389" s="416" t="s">
        <v>11230</v>
      </c>
      <c r="D8389" s="417">
        <v>0</v>
      </c>
      <c r="E8389" s="417">
        <v>87.3</v>
      </c>
      <c r="F8389" s="417">
        <v>87.3</v>
      </c>
    </row>
    <row r="8390" spans="1:6" ht="30">
      <c r="A8390" s="414">
        <v>101304</v>
      </c>
      <c r="B8390" s="415" t="s">
        <v>10162</v>
      </c>
      <c r="C8390" s="416" t="s">
        <v>11230</v>
      </c>
      <c r="D8390" s="417">
        <v>0</v>
      </c>
      <c r="E8390" s="417">
        <v>49.3</v>
      </c>
      <c r="F8390" s="417">
        <v>49.3</v>
      </c>
    </row>
    <row r="8391" spans="1:6" ht="30">
      <c r="A8391" s="414">
        <v>101305</v>
      </c>
      <c r="B8391" s="415" t="s">
        <v>10163</v>
      </c>
      <c r="C8391" s="416" t="s">
        <v>11230</v>
      </c>
      <c r="D8391" s="417">
        <v>0</v>
      </c>
      <c r="E8391" s="417">
        <v>52.85</v>
      </c>
      <c r="F8391" s="417">
        <v>52.85</v>
      </c>
    </row>
    <row r="8392" spans="1:6">
      <c r="A8392" s="414">
        <v>101307</v>
      </c>
      <c r="B8392" s="415" t="s">
        <v>10164</v>
      </c>
      <c r="C8392" s="416" t="s">
        <v>11230</v>
      </c>
      <c r="D8392" s="417">
        <v>0</v>
      </c>
      <c r="E8392" s="417">
        <v>32.72</v>
      </c>
      <c r="F8392" s="417">
        <v>32.72</v>
      </c>
    </row>
    <row r="8393" spans="1:6" ht="30">
      <c r="A8393" s="414">
        <v>101308</v>
      </c>
      <c r="B8393" s="415" t="s">
        <v>10165</v>
      </c>
      <c r="C8393" s="416" t="s">
        <v>11230</v>
      </c>
      <c r="D8393" s="417">
        <v>0</v>
      </c>
      <c r="E8393" s="417">
        <v>35.979999999999997</v>
      </c>
      <c r="F8393" s="417">
        <v>35.979999999999997</v>
      </c>
    </row>
    <row r="8394" spans="1:6" ht="30">
      <c r="A8394" s="414">
        <v>101309</v>
      </c>
      <c r="B8394" s="415" t="s">
        <v>10166</v>
      </c>
      <c r="C8394" s="416" t="s">
        <v>11230</v>
      </c>
      <c r="D8394" s="417">
        <v>0</v>
      </c>
      <c r="E8394" s="417">
        <v>37.74</v>
      </c>
      <c r="F8394" s="417">
        <v>37.74</v>
      </c>
    </row>
    <row r="8395" spans="1:6" ht="30">
      <c r="A8395" s="414">
        <v>101310</v>
      </c>
      <c r="B8395" s="415" t="s">
        <v>10167</v>
      </c>
      <c r="C8395" s="416" t="s">
        <v>11230</v>
      </c>
      <c r="D8395" s="417">
        <v>0</v>
      </c>
      <c r="E8395" s="417">
        <v>46.42</v>
      </c>
      <c r="F8395" s="417">
        <v>46.42</v>
      </c>
    </row>
    <row r="8396" spans="1:6" ht="30">
      <c r="A8396" s="414">
        <v>101311</v>
      </c>
      <c r="B8396" s="415" t="s">
        <v>10168</v>
      </c>
      <c r="C8396" s="416" t="s">
        <v>11230</v>
      </c>
      <c r="D8396" s="417">
        <v>0</v>
      </c>
      <c r="E8396" s="417">
        <v>38.51</v>
      </c>
      <c r="F8396" s="417">
        <v>38.51</v>
      </c>
    </row>
    <row r="8397" spans="1:6" ht="30">
      <c r="A8397" s="414">
        <v>101312</v>
      </c>
      <c r="B8397" s="415" t="s">
        <v>10169</v>
      </c>
      <c r="C8397" s="416" t="s">
        <v>11230</v>
      </c>
      <c r="D8397" s="417">
        <v>0</v>
      </c>
      <c r="E8397" s="417">
        <v>25.05</v>
      </c>
      <c r="F8397" s="417">
        <v>25.05</v>
      </c>
    </row>
    <row r="8398" spans="1:6">
      <c r="A8398" s="414">
        <v>101313</v>
      </c>
      <c r="B8398" s="415" t="s">
        <v>10170</v>
      </c>
      <c r="C8398" s="416" t="s">
        <v>11230</v>
      </c>
      <c r="D8398" s="417">
        <v>0</v>
      </c>
      <c r="E8398" s="417">
        <v>124.6</v>
      </c>
      <c r="F8398" s="417">
        <v>124.6</v>
      </c>
    </row>
    <row r="8399" spans="1:6" ht="30">
      <c r="A8399" s="414">
        <v>101314</v>
      </c>
      <c r="B8399" s="415" t="s">
        <v>10171</v>
      </c>
      <c r="C8399" s="416" t="s">
        <v>11230</v>
      </c>
      <c r="D8399" s="417">
        <v>0</v>
      </c>
      <c r="E8399" s="417">
        <v>136.71</v>
      </c>
      <c r="F8399" s="417">
        <v>136.71</v>
      </c>
    </row>
    <row r="8400" spans="1:6" ht="30">
      <c r="A8400" s="414">
        <v>101315</v>
      </c>
      <c r="B8400" s="415" t="s">
        <v>10172</v>
      </c>
      <c r="C8400" s="416" t="s">
        <v>11230</v>
      </c>
      <c r="D8400" s="417">
        <v>0</v>
      </c>
      <c r="E8400" s="417">
        <v>129.69</v>
      </c>
      <c r="F8400" s="417">
        <v>129.69</v>
      </c>
    </row>
    <row r="8401" spans="1:6" ht="30">
      <c r="A8401" s="414">
        <v>101316</v>
      </c>
      <c r="B8401" s="415" t="s">
        <v>10173</v>
      </c>
      <c r="C8401" s="416" t="s">
        <v>11230</v>
      </c>
      <c r="D8401" s="417">
        <v>0</v>
      </c>
      <c r="E8401" s="417">
        <v>60.04</v>
      </c>
      <c r="F8401" s="417">
        <v>60.04</v>
      </c>
    </row>
    <row r="8402" spans="1:6" ht="30">
      <c r="A8402" s="414">
        <v>101317</v>
      </c>
      <c r="B8402" s="415" t="s">
        <v>10174</v>
      </c>
      <c r="C8402" s="416" t="s">
        <v>11230</v>
      </c>
      <c r="D8402" s="417">
        <v>0</v>
      </c>
      <c r="E8402" s="417">
        <v>273.12</v>
      </c>
      <c r="F8402" s="417">
        <v>273.12</v>
      </c>
    </row>
    <row r="8403" spans="1:6" ht="30">
      <c r="A8403" s="414">
        <v>101318</v>
      </c>
      <c r="B8403" s="415" t="s">
        <v>10175</v>
      </c>
      <c r="C8403" s="416" t="s">
        <v>11230</v>
      </c>
      <c r="D8403" s="417">
        <v>0</v>
      </c>
      <c r="E8403" s="417">
        <v>507.4</v>
      </c>
      <c r="F8403" s="417">
        <v>507.4</v>
      </c>
    </row>
    <row r="8404" spans="1:6" ht="30">
      <c r="A8404" s="414">
        <v>101319</v>
      </c>
      <c r="B8404" s="415" t="s">
        <v>10176</v>
      </c>
      <c r="C8404" s="416" t="s">
        <v>11230</v>
      </c>
      <c r="D8404" s="417">
        <v>0</v>
      </c>
      <c r="E8404" s="417">
        <v>52.51</v>
      </c>
      <c r="F8404" s="417">
        <v>52.51</v>
      </c>
    </row>
    <row r="8405" spans="1:6" ht="30">
      <c r="A8405" s="414">
        <v>101320</v>
      </c>
      <c r="B8405" s="415" t="s">
        <v>10177</v>
      </c>
      <c r="C8405" s="416" t="s">
        <v>11230</v>
      </c>
      <c r="D8405" s="417">
        <v>0</v>
      </c>
      <c r="E8405" s="417">
        <v>35.159999999999997</v>
      </c>
      <c r="F8405" s="417">
        <v>35.159999999999997</v>
      </c>
    </row>
    <row r="8406" spans="1:6">
      <c r="A8406" s="414">
        <v>101322</v>
      </c>
      <c r="B8406" s="415" t="s">
        <v>10178</v>
      </c>
      <c r="C8406" s="416" t="s">
        <v>11230</v>
      </c>
      <c r="D8406" s="417">
        <v>0</v>
      </c>
      <c r="E8406" s="417">
        <v>36.72</v>
      </c>
      <c r="F8406" s="417">
        <v>36.72</v>
      </c>
    </row>
    <row r="8407" spans="1:6" ht="30">
      <c r="A8407" s="414">
        <v>101323</v>
      </c>
      <c r="B8407" s="415" t="s">
        <v>10179</v>
      </c>
      <c r="C8407" s="416" t="s">
        <v>11230</v>
      </c>
      <c r="D8407" s="417">
        <v>0</v>
      </c>
      <c r="E8407" s="417">
        <v>70.819999999999993</v>
      </c>
      <c r="F8407" s="417">
        <v>70.819999999999993</v>
      </c>
    </row>
    <row r="8408" spans="1:6" ht="30">
      <c r="A8408" s="414">
        <v>101324</v>
      </c>
      <c r="B8408" s="415" t="s">
        <v>10180</v>
      </c>
      <c r="C8408" s="416" t="s">
        <v>11230</v>
      </c>
      <c r="D8408" s="417">
        <v>0</v>
      </c>
      <c r="E8408" s="417">
        <v>13.44</v>
      </c>
      <c r="F8408" s="417">
        <v>13.44</v>
      </c>
    </row>
    <row r="8409" spans="1:6" ht="30">
      <c r="A8409" s="414">
        <v>101325</v>
      </c>
      <c r="B8409" s="415" t="s">
        <v>10181</v>
      </c>
      <c r="C8409" s="416" t="s">
        <v>11230</v>
      </c>
      <c r="D8409" s="417">
        <v>0</v>
      </c>
      <c r="E8409" s="417">
        <v>56.8</v>
      </c>
      <c r="F8409" s="417">
        <v>56.8</v>
      </c>
    </row>
    <row r="8410" spans="1:6">
      <c r="A8410" s="414">
        <v>101326</v>
      </c>
      <c r="B8410" s="415" t="s">
        <v>10182</v>
      </c>
      <c r="C8410" s="416" t="s">
        <v>11230</v>
      </c>
      <c r="D8410" s="417">
        <v>0</v>
      </c>
      <c r="E8410" s="417">
        <v>12.81</v>
      </c>
      <c r="F8410" s="417">
        <v>12.81</v>
      </c>
    </row>
    <row r="8411" spans="1:6" ht="30">
      <c r="A8411" s="414">
        <v>101327</v>
      </c>
      <c r="B8411" s="415" t="s">
        <v>10183</v>
      </c>
      <c r="C8411" s="416" t="s">
        <v>11230</v>
      </c>
      <c r="D8411" s="417">
        <v>0</v>
      </c>
      <c r="E8411" s="417">
        <v>13.7</v>
      </c>
      <c r="F8411" s="417">
        <v>13.7</v>
      </c>
    </row>
    <row r="8412" spans="1:6" ht="30">
      <c r="A8412" s="414">
        <v>101328</v>
      </c>
      <c r="B8412" s="415" t="s">
        <v>10184</v>
      </c>
      <c r="C8412" s="416" t="s">
        <v>11230</v>
      </c>
      <c r="D8412" s="417">
        <v>0</v>
      </c>
      <c r="E8412" s="417">
        <v>19.04</v>
      </c>
      <c r="F8412" s="417">
        <v>19.04</v>
      </c>
    </row>
    <row r="8413" spans="1:6" ht="30">
      <c r="A8413" s="414">
        <v>101329</v>
      </c>
      <c r="B8413" s="415" t="s">
        <v>10185</v>
      </c>
      <c r="C8413" s="416" t="s">
        <v>11230</v>
      </c>
      <c r="D8413" s="417">
        <v>0</v>
      </c>
      <c r="E8413" s="417">
        <v>60.16</v>
      </c>
      <c r="F8413" s="417">
        <v>60.16</v>
      </c>
    </row>
    <row r="8414" spans="1:6">
      <c r="A8414" s="414">
        <v>101330</v>
      </c>
      <c r="B8414" s="415" t="s">
        <v>10186</v>
      </c>
      <c r="C8414" s="416" t="s">
        <v>11230</v>
      </c>
      <c r="D8414" s="417">
        <v>0</v>
      </c>
      <c r="E8414" s="417">
        <v>45.22</v>
      </c>
      <c r="F8414" s="417">
        <v>45.22</v>
      </c>
    </row>
    <row r="8415" spans="1:6" ht="30">
      <c r="A8415" s="414">
        <v>101331</v>
      </c>
      <c r="B8415" s="415" t="s">
        <v>10187</v>
      </c>
      <c r="C8415" s="416" t="s">
        <v>11230</v>
      </c>
      <c r="D8415" s="417">
        <v>0</v>
      </c>
      <c r="E8415" s="417">
        <v>56.03</v>
      </c>
      <c r="F8415" s="417">
        <v>56.03</v>
      </c>
    </row>
    <row r="8416" spans="1:6" ht="30">
      <c r="A8416" s="414">
        <v>101332</v>
      </c>
      <c r="B8416" s="415" t="s">
        <v>10188</v>
      </c>
      <c r="C8416" s="416" t="s">
        <v>11230</v>
      </c>
      <c r="D8416" s="417">
        <v>0</v>
      </c>
      <c r="E8416" s="417">
        <v>15.54</v>
      </c>
      <c r="F8416" s="417">
        <v>15.54</v>
      </c>
    </row>
    <row r="8417" spans="1:6" ht="30">
      <c r="A8417" s="414">
        <v>101333</v>
      </c>
      <c r="B8417" s="415" t="s">
        <v>10189</v>
      </c>
      <c r="C8417" s="416" t="s">
        <v>11230</v>
      </c>
      <c r="D8417" s="417">
        <v>0</v>
      </c>
      <c r="E8417" s="417">
        <v>32.1</v>
      </c>
      <c r="F8417" s="417">
        <v>32.1</v>
      </c>
    </row>
    <row r="8418" spans="1:6" ht="30">
      <c r="A8418" s="414">
        <v>101334</v>
      </c>
      <c r="B8418" s="415" t="s">
        <v>10190</v>
      </c>
      <c r="C8418" s="416" t="s">
        <v>11230</v>
      </c>
      <c r="D8418" s="417">
        <v>0</v>
      </c>
      <c r="E8418" s="417">
        <v>102.6</v>
      </c>
      <c r="F8418" s="417">
        <v>102.6</v>
      </c>
    </row>
    <row r="8419" spans="1:6" ht="30">
      <c r="A8419" s="414">
        <v>101335</v>
      </c>
      <c r="B8419" s="415" t="s">
        <v>10191</v>
      </c>
      <c r="C8419" s="416" t="s">
        <v>11230</v>
      </c>
      <c r="D8419" s="417">
        <v>0</v>
      </c>
      <c r="E8419" s="417">
        <v>16.12</v>
      </c>
      <c r="F8419" s="417">
        <v>16.12</v>
      </c>
    </row>
    <row r="8420" spans="1:6" ht="30">
      <c r="A8420" s="414">
        <v>101336</v>
      </c>
      <c r="B8420" s="415" t="s">
        <v>10192</v>
      </c>
      <c r="C8420" s="416" t="s">
        <v>11230</v>
      </c>
      <c r="D8420" s="417">
        <v>0</v>
      </c>
      <c r="E8420" s="417">
        <v>53.23</v>
      </c>
      <c r="F8420" s="417">
        <v>53.23</v>
      </c>
    </row>
    <row r="8421" spans="1:6">
      <c r="A8421" s="414">
        <v>101337</v>
      </c>
      <c r="B8421" s="415" t="s">
        <v>10193</v>
      </c>
      <c r="C8421" s="416" t="s">
        <v>11230</v>
      </c>
      <c r="D8421" s="417">
        <v>0</v>
      </c>
      <c r="E8421" s="417">
        <v>15.95</v>
      </c>
      <c r="F8421" s="417">
        <v>15.95</v>
      </c>
    </row>
    <row r="8422" spans="1:6" ht="30">
      <c r="A8422" s="414">
        <v>101338</v>
      </c>
      <c r="B8422" s="415" t="s">
        <v>10194</v>
      </c>
      <c r="C8422" s="416" t="s">
        <v>11230</v>
      </c>
      <c r="D8422" s="417">
        <v>0</v>
      </c>
      <c r="E8422" s="417">
        <v>25.39</v>
      </c>
      <c r="F8422" s="417">
        <v>25.39</v>
      </c>
    </row>
    <row r="8423" spans="1:6" ht="30">
      <c r="A8423" s="414">
        <v>101339</v>
      </c>
      <c r="B8423" s="415" t="s">
        <v>10195</v>
      </c>
      <c r="C8423" s="416" t="s">
        <v>11230</v>
      </c>
      <c r="D8423" s="417">
        <v>0</v>
      </c>
      <c r="E8423" s="417">
        <v>21.01</v>
      </c>
      <c r="F8423" s="417">
        <v>21.01</v>
      </c>
    </row>
    <row r="8424" spans="1:6" ht="30">
      <c r="A8424" s="414">
        <v>101340</v>
      </c>
      <c r="B8424" s="415" t="s">
        <v>10196</v>
      </c>
      <c r="C8424" s="416" t="s">
        <v>11230</v>
      </c>
      <c r="D8424" s="417">
        <v>0</v>
      </c>
      <c r="E8424" s="417">
        <v>20.27</v>
      </c>
      <c r="F8424" s="417">
        <v>20.27</v>
      </c>
    </row>
    <row r="8425" spans="1:6" ht="30">
      <c r="A8425" s="414">
        <v>101341</v>
      </c>
      <c r="B8425" s="415" t="s">
        <v>10197</v>
      </c>
      <c r="C8425" s="416" t="s">
        <v>11230</v>
      </c>
      <c r="D8425" s="417">
        <v>0</v>
      </c>
      <c r="E8425" s="417">
        <v>22.9</v>
      </c>
      <c r="F8425" s="417">
        <v>22.9</v>
      </c>
    </row>
    <row r="8426" spans="1:6" ht="30">
      <c r="A8426" s="414">
        <v>101342</v>
      </c>
      <c r="B8426" s="415" t="s">
        <v>10198</v>
      </c>
      <c r="C8426" s="416" t="s">
        <v>11230</v>
      </c>
      <c r="D8426" s="417">
        <v>0</v>
      </c>
      <c r="E8426" s="417">
        <v>25.86</v>
      </c>
      <c r="F8426" s="417">
        <v>25.86</v>
      </c>
    </row>
    <row r="8427" spans="1:6" ht="30">
      <c r="A8427" s="414">
        <v>101343</v>
      </c>
      <c r="B8427" s="415" t="s">
        <v>10199</v>
      </c>
      <c r="C8427" s="416" t="s">
        <v>11230</v>
      </c>
      <c r="D8427" s="417">
        <v>0</v>
      </c>
      <c r="E8427" s="417">
        <v>39.28</v>
      </c>
      <c r="F8427" s="417">
        <v>39.28</v>
      </c>
    </row>
    <row r="8428" spans="1:6" ht="30">
      <c r="A8428" s="414">
        <v>101344</v>
      </c>
      <c r="B8428" s="415" t="s">
        <v>10200</v>
      </c>
      <c r="C8428" s="416" t="s">
        <v>11230</v>
      </c>
      <c r="D8428" s="417">
        <v>0</v>
      </c>
      <c r="E8428" s="417">
        <v>51.21</v>
      </c>
      <c r="F8428" s="417">
        <v>51.21</v>
      </c>
    </row>
    <row r="8429" spans="1:6" ht="30">
      <c r="A8429" s="414">
        <v>101345</v>
      </c>
      <c r="B8429" s="415" t="s">
        <v>10201</v>
      </c>
      <c r="C8429" s="416" t="s">
        <v>11230</v>
      </c>
      <c r="D8429" s="417">
        <v>0</v>
      </c>
      <c r="E8429" s="417">
        <v>126.23</v>
      </c>
      <c r="F8429" s="417">
        <v>126.23</v>
      </c>
    </row>
    <row r="8430" spans="1:6" ht="30">
      <c r="A8430" s="414">
        <v>101346</v>
      </c>
      <c r="B8430" s="415" t="s">
        <v>10202</v>
      </c>
      <c r="C8430" s="416" t="s">
        <v>11230</v>
      </c>
      <c r="D8430" s="417">
        <v>0</v>
      </c>
      <c r="E8430" s="417">
        <v>35.159999999999997</v>
      </c>
      <c r="F8430" s="417">
        <v>35.159999999999997</v>
      </c>
    </row>
    <row r="8431" spans="1:6" ht="30">
      <c r="A8431" s="414">
        <v>101347</v>
      </c>
      <c r="B8431" s="415" t="s">
        <v>10203</v>
      </c>
      <c r="C8431" s="416" t="s">
        <v>11230</v>
      </c>
      <c r="D8431" s="417">
        <v>0</v>
      </c>
      <c r="E8431" s="417">
        <v>38.64</v>
      </c>
      <c r="F8431" s="417">
        <v>38.64</v>
      </c>
    </row>
    <row r="8432" spans="1:6" ht="30">
      <c r="A8432" s="414">
        <v>101348</v>
      </c>
      <c r="B8432" s="415" t="s">
        <v>10204</v>
      </c>
      <c r="C8432" s="416" t="s">
        <v>11230</v>
      </c>
      <c r="D8432" s="417">
        <v>0</v>
      </c>
      <c r="E8432" s="417">
        <v>22.42</v>
      </c>
      <c r="F8432" s="417">
        <v>22.42</v>
      </c>
    </row>
    <row r="8433" spans="1:6" ht="30">
      <c r="A8433" s="414">
        <v>101349</v>
      </c>
      <c r="B8433" s="415" t="s">
        <v>10205</v>
      </c>
      <c r="C8433" s="416" t="s">
        <v>11230</v>
      </c>
      <c r="D8433" s="417">
        <v>0</v>
      </c>
      <c r="E8433" s="417">
        <v>26.3</v>
      </c>
      <c r="F8433" s="417">
        <v>26.3</v>
      </c>
    </row>
    <row r="8434" spans="1:6" ht="30">
      <c r="A8434" s="414">
        <v>101350</v>
      </c>
      <c r="B8434" s="415" t="s">
        <v>10206</v>
      </c>
      <c r="C8434" s="416" t="s">
        <v>11230</v>
      </c>
      <c r="D8434" s="417">
        <v>0</v>
      </c>
      <c r="E8434" s="417">
        <v>32.26</v>
      </c>
      <c r="F8434" s="417">
        <v>32.26</v>
      </c>
    </row>
    <row r="8435" spans="1:6" ht="30">
      <c r="A8435" s="414">
        <v>101351</v>
      </c>
      <c r="B8435" s="415" t="s">
        <v>10207</v>
      </c>
      <c r="C8435" s="416" t="s">
        <v>11230</v>
      </c>
      <c r="D8435" s="417">
        <v>0</v>
      </c>
      <c r="E8435" s="417">
        <v>26.67</v>
      </c>
      <c r="F8435" s="417">
        <v>26.67</v>
      </c>
    </row>
    <row r="8436" spans="1:6" ht="30">
      <c r="A8436" s="414">
        <v>101352</v>
      </c>
      <c r="B8436" s="415" t="s">
        <v>10208</v>
      </c>
      <c r="C8436" s="416" t="s">
        <v>11230</v>
      </c>
      <c r="D8436" s="417">
        <v>0</v>
      </c>
      <c r="E8436" s="417">
        <v>27.15</v>
      </c>
      <c r="F8436" s="417">
        <v>27.15</v>
      </c>
    </row>
    <row r="8437" spans="1:6" ht="30">
      <c r="A8437" s="414">
        <v>101353</v>
      </c>
      <c r="B8437" s="415" t="s">
        <v>10209</v>
      </c>
      <c r="C8437" s="416" t="s">
        <v>11230</v>
      </c>
      <c r="D8437" s="417">
        <v>0</v>
      </c>
      <c r="E8437" s="417">
        <v>23.66</v>
      </c>
      <c r="F8437" s="417">
        <v>23.66</v>
      </c>
    </row>
    <row r="8438" spans="1:6" ht="30">
      <c r="A8438" s="414">
        <v>101354</v>
      </c>
      <c r="B8438" s="415" t="s">
        <v>10210</v>
      </c>
      <c r="C8438" s="416" t="s">
        <v>11230</v>
      </c>
      <c r="D8438" s="417">
        <v>0</v>
      </c>
      <c r="E8438" s="417">
        <v>41.43</v>
      </c>
      <c r="F8438" s="417">
        <v>41.43</v>
      </c>
    </row>
    <row r="8439" spans="1:6" ht="30">
      <c r="A8439" s="414">
        <v>101355</v>
      </c>
      <c r="B8439" s="415" t="s">
        <v>10211</v>
      </c>
      <c r="C8439" s="416" t="s">
        <v>11230</v>
      </c>
      <c r="D8439" s="417">
        <v>0</v>
      </c>
      <c r="E8439" s="417">
        <v>23.31</v>
      </c>
      <c r="F8439" s="417">
        <v>23.31</v>
      </c>
    </row>
    <row r="8440" spans="1:6">
      <c r="A8440" s="414">
        <v>101356</v>
      </c>
      <c r="B8440" s="415" t="s">
        <v>10212</v>
      </c>
      <c r="C8440" s="416" t="s">
        <v>11230</v>
      </c>
      <c r="D8440" s="417">
        <v>0</v>
      </c>
      <c r="E8440" s="417">
        <v>49.3</v>
      </c>
      <c r="F8440" s="417">
        <v>49.3</v>
      </c>
    </row>
    <row r="8441" spans="1:6">
      <c r="A8441" s="414">
        <v>101357</v>
      </c>
      <c r="B8441" s="415" t="s">
        <v>10213</v>
      </c>
      <c r="C8441" s="416" t="s">
        <v>11230</v>
      </c>
      <c r="D8441" s="417">
        <v>0</v>
      </c>
      <c r="E8441" s="417">
        <v>70.819999999999993</v>
      </c>
      <c r="F8441" s="417">
        <v>70.819999999999993</v>
      </c>
    </row>
    <row r="8442" spans="1:6">
      <c r="A8442" s="414">
        <v>101358</v>
      </c>
      <c r="B8442" s="415" t="s">
        <v>10214</v>
      </c>
      <c r="C8442" s="416" t="s">
        <v>11230</v>
      </c>
      <c r="D8442" s="417">
        <v>0</v>
      </c>
      <c r="E8442" s="417">
        <v>49.3</v>
      </c>
      <c r="F8442" s="417">
        <v>49.3</v>
      </c>
    </row>
    <row r="8443" spans="1:6" ht="30">
      <c r="A8443" s="414">
        <v>101359</v>
      </c>
      <c r="B8443" s="415" t="s">
        <v>10215</v>
      </c>
      <c r="C8443" s="416" t="s">
        <v>11230</v>
      </c>
      <c r="D8443" s="417">
        <v>0</v>
      </c>
      <c r="E8443" s="417">
        <v>47.87</v>
      </c>
      <c r="F8443" s="417">
        <v>47.87</v>
      </c>
    </row>
    <row r="8444" spans="1:6" ht="30">
      <c r="A8444" s="414">
        <v>101360</v>
      </c>
      <c r="B8444" s="415" t="s">
        <v>10216</v>
      </c>
      <c r="C8444" s="416" t="s">
        <v>11230</v>
      </c>
      <c r="D8444" s="417">
        <v>0</v>
      </c>
      <c r="E8444" s="417">
        <v>49.3</v>
      </c>
      <c r="F8444" s="417">
        <v>49.3</v>
      </c>
    </row>
    <row r="8445" spans="1:6" ht="30">
      <c r="A8445" s="414">
        <v>101361</v>
      </c>
      <c r="B8445" s="415" t="s">
        <v>10217</v>
      </c>
      <c r="C8445" s="416" t="s">
        <v>11230</v>
      </c>
      <c r="D8445" s="417">
        <v>0</v>
      </c>
      <c r="E8445" s="417">
        <v>52.05</v>
      </c>
      <c r="F8445" s="417">
        <v>52.05</v>
      </c>
    </row>
    <row r="8446" spans="1:6">
      <c r="A8446" s="414">
        <v>101362</v>
      </c>
      <c r="B8446" s="415" t="s">
        <v>10218</v>
      </c>
      <c r="C8446" s="416" t="s">
        <v>11230</v>
      </c>
      <c r="D8446" s="417">
        <v>0</v>
      </c>
      <c r="E8446" s="417">
        <v>11.23</v>
      </c>
      <c r="F8446" s="417">
        <v>11.23</v>
      </c>
    </row>
    <row r="8447" spans="1:6">
      <c r="A8447" s="414">
        <v>101363</v>
      </c>
      <c r="B8447" s="415" t="s">
        <v>10219</v>
      </c>
      <c r="C8447" s="416" t="s">
        <v>11230</v>
      </c>
      <c r="D8447" s="417">
        <v>0</v>
      </c>
      <c r="E8447" s="417">
        <v>38.51</v>
      </c>
      <c r="F8447" s="417">
        <v>38.51</v>
      </c>
    </row>
    <row r="8448" spans="1:6" ht="30">
      <c r="A8448" s="414">
        <v>101364</v>
      </c>
      <c r="B8448" s="415" t="s">
        <v>10220</v>
      </c>
      <c r="C8448" s="416" t="s">
        <v>11230</v>
      </c>
      <c r="D8448" s="417">
        <v>0</v>
      </c>
      <c r="E8448" s="417">
        <v>50.01</v>
      </c>
      <c r="F8448" s="417">
        <v>50.01</v>
      </c>
    </row>
    <row r="8449" spans="1:6">
      <c r="A8449" s="414">
        <v>101365</v>
      </c>
      <c r="B8449" s="415" t="s">
        <v>10221</v>
      </c>
      <c r="C8449" s="416" t="s">
        <v>11230</v>
      </c>
      <c r="D8449" s="417">
        <v>0</v>
      </c>
      <c r="E8449" s="417">
        <v>39.590000000000003</v>
      </c>
      <c r="F8449" s="417">
        <v>39.590000000000003</v>
      </c>
    </row>
    <row r="8450" spans="1:6" ht="30">
      <c r="A8450" s="414">
        <v>101366</v>
      </c>
      <c r="B8450" s="415" t="s">
        <v>10222</v>
      </c>
      <c r="C8450" s="416" t="s">
        <v>11230</v>
      </c>
      <c r="D8450" s="417">
        <v>0</v>
      </c>
      <c r="E8450" s="417">
        <v>32.04</v>
      </c>
      <c r="F8450" s="417">
        <v>32.04</v>
      </c>
    </row>
    <row r="8451" spans="1:6" ht="30">
      <c r="A8451" s="414">
        <v>101367</v>
      </c>
      <c r="B8451" s="415" t="s">
        <v>10223</v>
      </c>
      <c r="C8451" s="416" t="s">
        <v>11230</v>
      </c>
      <c r="D8451" s="417">
        <v>0</v>
      </c>
      <c r="E8451" s="417">
        <v>38.51</v>
      </c>
      <c r="F8451" s="417">
        <v>38.51</v>
      </c>
    </row>
    <row r="8452" spans="1:6" ht="30">
      <c r="A8452" s="414">
        <v>101368</v>
      </c>
      <c r="B8452" s="415" t="s">
        <v>10224</v>
      </c>
      <c r="C8452" s="416" t="s">
        <v>11230</v>
      </c>
      <c r="D8452" s="417">
        <v>0</v>
      </c>
      <c r="E8452" s="417">
        <v>40.630000000000003</v>
      </c>
      <c r="F8452" s="417">
        <v>40.630000000000003</v>
      </c>
    </row>
    <row r="8453" spans="1:6" ht="30">
      <c r="A8453" s="414">
        <v>101369</v>
      </c>
      <c r="B8453" s="415" t="s">
        <v>10225</v>
      </c>
      <c r="C8453" s="416" t="s">
        <v>11230</v>
      </c>
      <c r="D8453" s="417">
        <v>0</v>
      </c>
      <c r="E8453" s="417">
        <v>40.72</v>
      </c>
      <c r="F8453" s="417">
        <v>40.72</v>
      </c>
    </row>
    <row r="8454" spans="1:6">
      <c r="A8454" s="414">
        <v>101370</v>
      </c>
      <c r="B8454" s="415" t="s">
        <v>10226</v>
      </c>
      <c r="C8454" s="416" t="s">
        <v>11230</v>
      </c>
      <c r="D8454" s="417">
        <v>0</v>
      </c>
      <c r="E8454" s="417">
        <v>38.06</v>
      </c>
      <c r="F8454" s="417">
        <v>38.06</v>
      </c>
    </row>
    <row r="8455" spans="1:6">
      <c r="A8455" s="414">
        <v>101371</v>
      </c>
      <c r="B8455" s="415" t="s">
        <v>10227</v>
      </c>
      <c r="C8455" s="416" t="s">
        <v>11230</v>
      </c>
      <c r="D8455" s="417">
        <v>0</v>
      </c>
      <c r="E8455" s="417">
        <v>50.05</v>
      </c>
      <c r="F8455" s="417">
        <v>50.05</v>
      </c>
    </row>
    <row r="8456" spans="1:6">
      <c r="A8456" s="414">
        <v>101372</v>
      </c>
      <c r="B8456" s="415" t="s">
        <v>10228</v>
      </c>
      <c r="C8456" s="416" t="s">
        <v>11230</v>
      </c>
      <c r="D8456" s="417">
        <v>0</v>
      </c>
      <c r="E8456" s="417">
        <v>12.27</v>
      </c>
      <c r="F8456" s="417">
        <v>12.27</v>
      </c>
    </row>
    <row r="8457" spans="1:6" ht="30">
      <c r="A8457" s="414">
        <v>95308</v>
      </c>
      <c r="B8457" s="415" t="s">
        <v>10229</v>
      </c>
      <c r="C8457" s="416" t="s">
        <v>5337</v>
      </c>
      <c r="D8457" s="417">
        <v>0</v>
      </c>
      <c r="E8457" s="417">
        <v>0.2</v>
      </c>
      <c r="F8457" s="417">
        <v>0.2</v>
      </c>
    </row>
    <row r="8458" spans="1:6" ht="30">
      <c r="A8458" s="414">
        <v>95309</v>
      </c>
      <c r="B8458" s="415" t="s">
        <v>10230</v>
      </c>
      <c r="C8458" s="416" t="s">
        <v>5337</v>
      </c>
      <c r="D8458" s="417">
        <v>0</v>
      </c>
      <c r="E8458" s="417">
        <v>0.28000000000000003</v>
      </c>
      <c r="F8458" s="417">
        <v>0.28000000000000003</v>
      </c>
    </row>
    <row r="8459" spans="1:6" ht="30">
      <c r="A8459" s="414">
        <v>95310</v>
      </c>
      <c r="B8459" s="415" t="s">
        <v>10231</v>
      </c>
      <c r="C8459" s="416" t="s">
        <v>5337</v>
      </c>
      <c r="D8459" s="417">
        <v>0</v>
      </c>
      <c r="E8459" s="417">
        <v>0.19</v>
      </c>
      <c r="F8459" s="417">
        <v>0.19</v>
      </c>
    </row>
    <row r="8460" spans="1:6" ht="30">
      <c r="A8460" s="414">
        <v>95311</v>
      </c>
      <c r="B8460" s="415" t="s">
        <v>10232</v>
      </c>
      <c r="C8460" s="416" t="s">
        <v>5337</v>
      </c>
      <c r="D8460" s="417">
        <v>0</v>
      </c>
      <c r="E8460" s="417">
        <v>0.22</v>
      </c>
      <c r="F8460" s="417">
        <v>0.22</v>
      </c>
    </row>
    <row r="8461" spans="1:6" ht="30">
      <c r="A8461" s="414">
        <v>95312</v>
      </c>
      <c r="B8461" s="415" t="s">
        <v>10233</v>
      </c>
      <c r="C8461" s="416" t="s">
        <v>5337</v>
      </c>
      <c r="D8461" s="417">
        <v>0</v>
      </c>
      <c r="E8461" s="417">
        <v>0.26</v>
      </c>
      <c r="F8461" s="417">
        <v>0.26</v>
      </c>
    </row>
    <row r="8462" spans="1:6" ht="30">
      <c r="A8462" s="414">
        <v>95313</v>
      </c>
      <c r="B8462" s="415" t="s">
        <v>10234</v>
      </c>
      <c r="C8462" s="416" t="s">
        <v>5337</v>
      </c>
      <c r="D8462" s="417">
        <v>0</v>
      </c>
      <c r="E8462" s="417">
        <v>0.22</v>
      </c>
      <c r="F8462" s="417">
        <v>0.22</v>
      </c>
    </row>
    <row r="8463" spans="1:6">
      <c r="A8463" s="414">
        <v>95314</v>
      </c>
      <c r="B8463" s="415" t="s">
        <v>10235</v>
      </c>
      <c r="C8463" s="416" t="s">
        <v>5337</v>
      </c>
      <c r="D8463" s="417">
        <v>0</v>
      </c>
      <c r="E8463" s="417">
        <v>0.28999999999999998</v>
      </c>
      <c r="F8463" s="417">
        <v>0.28999999999999998</v>
      </c>
    </row>
    <row r="8464" spans="1:6" ht="30">
      <c r="A8464" s="414">
        <v>95315</v>
      </c>
      <c r="B8464" s="415" t="s">
        <v>10236</v>
      </c>
      <c r="C8464" s="416" t="s">
        <v>5337</v>
      </c>
      <c r="D8464" s="417">
        <v>0</v>
      </c>
      <c r="E8464" s="417">
        <v>0.34</v>
      </c>
      <c r="F8464" s="417">
        <v>0.34</v>
      </c>
    </row>
    <row r="8465" spans="1:6" ht="30">
      <c r="A8465" s="414">
        <v>95316</v>
      </c>
      <c r="B8465" s="415" t="s">
        <v>10237</v>
      </c>
      <c r="C8465" s="416" t="s">
        <v>5337</v>
      </c>
      <c r="D8465" s="417">
        <v>0</v>
      </c>
      <c r="E8465" s="417">
        <v>0.72</v>
      </c>
      <c r="F8465" s="417">
        <v>0.72</v>
      </c>
    </row>
    <row r="8466" spans="1:6" ht="30">
      <c r="A8466" s="414">
        <v>95317</v>
      </c>
      <c r="B8466" s="415" t="s">
        <v>10238</v>
      </c>
      <c r="C8466" s="416" t="s">
        <v>5337</v>
      </c>
      <c r="D8466" s="417">
        <v>0</v>
      </c>
      <c r="E8466" s="417">
        <v>0.34</v>
      </c>
      <c r="F8466" s="417">
        <v>0.34</v>
      </c>
    </row>
    <row r="8467" spans="1:6" ht="30">
      <c r="A8467" s="414">
        <v>95318</v>
      </c>
      <c r="B8467" s="415" t="s">
        <v>10239</v>
      </c>
      <c r="C8467" s="416" t="s">
        <v>5337</v>
      </c>
      <c r="D8467" s="417">
        <v>0</v>
      </c>
      <c r="E8467" s="417">
        <v>0.22</v>
      </c>
      <c r="F8467" s="417">
        <v>0.22</v>
      </c>
    </row>
    <row r="8468" spans="1:6" ht="30">
      <c r="A8468" s="414">
        <v>95319</v>
      </c>
      <c r="B8468" s="415" t="s">
        <v>10240</v>
      </c>
      <c r="C8468" s="416" t="s">
        <v>5337</v>
      </c>
      <c r="D8468" s="417">
        <v>0</v>
      </c>
      <c r="E8468" s="417">
        <v>0.19</v>
      </c>
      <c r="F8468" s="417">
        <v>0.19</v>
      </c>
    </row>
    <row r="8469" spans="1:6" ht="30">
      <c r="A8469" s="414">
        <v>95320</v>
      </c>
      <c r="B8469" s="415" t="s">
        <v>10241</v>
      </c>
      <c r="C8469" s="416" t="s">
        <v>5337</v>
      </c>
      <c r="D8469" s="417">
        <v>0</v>
      </c>
      <c r="E8469" s="417">
        <v>0.22</v>
      </c>
      <c r="F8469" s="417">
        <v>0.22</v>
      </c>
    </row>
    <row r="8470" spans="1:6" ht="30">
      <c r="A8470" s="414">
        <v>95321</v>
      </c>
      <c r="B8470" s="415" t="s">
        <v>10242</v>
      </c>
      <c r="C8470" s="416" t="s">
        <v>5337</v>
      </c>
      <c r="D8470" s="417">
        <v>0</v>
      </c>
      <c r="E8470" s="417">
        <v>0.2</v>
      </c>
      <c r="F8470" s="417">
        <v>0.2</v>
      </c>
    </row>
    <row r="8471" spans="1:6" ht="30">
      <c r="A8471" s="414">
        <v>95322</v>
      </c>
      <c r="B8471" s="415" t="s">
        <v>10243</v>
      </c>
      <c r="C8471" s="416" t="s">
        <v>5337</v>
      </c>
      <c r="D8471" s="417">
        <v>0</v>
      </c>
      <c r="E8471" s="417">
        <v>0.09</v>
      </c>
      <c r="F8471" s="417">
        <v>0.09</v>
      </c>
    </row>
    <row r="8472" spans="1:6" ht="30">
      <c r="A8472" s="414">
        <v>95323</v>
      </c>
      <c r="B8472" s="415" t="s">
        <v>10244</v>
      </c>
      <c r="C8472" s="416" t="s">
        <v>5337</v>
      </c>
      <c r="D8472" s="417">
        <v>0</v>
      </c>
      <c r="E8472" s="417">
        <v>0.32</v>
      </c>
      <c r="F8472" s="417">
        <v>0.32</v>
      </c>
    </row>
    <row r="8473" spans="1:6" ht="30">
      <c r="A8473" s="414">
        <v>95324</v>
      </c>
      <c r="B8473" s="415" t="s">
        <v>10245</v>
      </c>
      <c r="C8473" s="416" t="s">
        <v>5337</v>
      </c>
      <c r="D8473" s="417">
        <v>0</v>
      </c>
      <c r="E8473" s="417">
        <v>0.37</v>
      </c>
      <c r="F8473" s="417">
        <v>0.37</v>
      </c>
    </row>
    <row r="8474" spans="1:6" ht="30">
      <c r="A8474" s="414">
        <v>95325</v>
      </c>
      <c r="B8474" s="415" t="s">
        <v>10246</v>
      </c>
      <c r="C8474" s="416" t="s">
        <v>5337</v>
      </c>
      <c r="D8474" s="417">
        <v>0</v>
      </c>
      <c r="E8474" s="417">
        <v>0.4</v>
      </c>
      <c r="F8474" s="417">
        <v>0.4</v>
      </c>
    </row>
    <row r="8475" spans="1:6" ht="30">
      <c r="A8475" s="414">
        <v>95326</v>
      </c>
      <c r="B8475" s="415" t="s">
        <v>10247</v>
      </c>
      <c r="C8475" s="416" t="s">
        <v>5337</v>
      </c>
      <c r="D8475" s="417">
        <v>0</v>
      </c>
      <c r="E8475" s="417">
        <v>0.1</v>
      </c>
      <c r="F8475" s="417">
        <v>0.1</v>
      </c>
    </row>
    <row r="8476" spans="1:6">
      <c r="A8476" s="414">
        <v>95328</v>
      </c>
      <c r="B8476" s="415" t="s">
        <v>10248</v>
      </c>
      <c r="C8476" s="416" t="s">
        <v>5337</v>
      </c>
      <c r="D8476" s="417">
        <v>0</v>
      </c>
      <c r="E8476" s="417">
        <v>0.24</v>
      </c>
      <c r="F8476" s="417">
        <v>0.24</v>
      </c>
    </row>
    <row r="8477" spans="1:6" ht="30">
      <c r="A8477" s="414">
        <v>95329</v>
      </c>
      <c r="B8477" s="415" t="s">
        <v>10249</v>
      </c>
      <c r="C8477" s="416" t="s">
        <v>5337</v>
      </c>
      <c r="D8477" s="417">
        <v>0</v>
      </c>
      <c r="E8477" s="417">
        <v>0.35</v>
      </c>
      <c r="F8477" s="417">
        <v>0.35</v>
      </c>
    </row>
    <row r="8478" spans="1:6" ht="30">
      <c r="A8478" s="414">
        <v>95330</v>
      </c>
      <c r="B8478" s="415" t="s">
        <v>10250</v>
      </c>
      <c r="C8478" s="416" t="s">
        <v>5337</v>
      </c>
      <c r="D8478" s="417">
        <v>0</v>
      </c>
      <c r="E8478" s="417">
        <v>0.28999999999999998</v>
      </c>
      <c r="F8478" s="417">
        <v>0.28999999999999998</v>
      </c>
    </row>
    <row r="8479" spans="1:6" ht="30">
      <c r="A8479" s="414">
        <v>95331</v>
      </c>
      <c r="B8479" s="415" t="s">
        <v>10251</v>
      </c>
      <c r="C8479" s="416" t="s">
        <v>5337</v>
      </c>
      <c r="D8479" s="417">
        <v>0</v>
      </c>
      <c r="E8479" s="417">
        <v>0.18</v>
      </c>
      <c r="F8479" s="417">
        <v>0.18</v>
      </c>
    </row>
    <row r="8480" spans="1:6">
      <c r="A8480" s="414">
        <v>95332</v>
      </c>
      <c r="B8480" s="415" t="s">
        <v>10252</v>
      </c>
      <c r="C8480" s="416" t="s">
        <v>5337</v>
      </c>
      <c r="D8480" s="417">
        <v>0</v>
      </c>
      <c r="E8480" s="417">
        <v>0.94</v>
      </c>
      <c r="F8480" s="417">
        <v>0.94</v>
      </c>
    </row>
    <row r="8481" spans="1:6" ht="30">
      <c r="A8481" s="414">
        <v>95333</v>
      </c>
      <c r="B8481" s="415" t="s">
        <v>10253</v>
      </c>
      <c r="C8481" s="416" t="s">
        <v>5337</v>
      </c>
      <c r="D8481" s="417">
        <v>0</v>
      </c>
      <c r="E8481" s="417">
        <v>1.03</v>
      </c>
      <c r="F8481" s="417">
        <v>1.03</v>
      </c>
    </row>
    <row r="8482" spans="1:6">
      <c r="A8482" s="414">
        <v>95334</v>
      </c>
      <c r="B8482" s="415" t="s">
        <v>10254</v>
      </c>
      <c r="C8482" s="416" t="s">
        <v>5337</v>
      </c>
      <c r="D8482" s="417">
        <v>0</v>
      </c>
      <c r="E8482" s="417">
        <v>0.98</v>
      </c>
      <c r="F8482" s="417">
        <v>0.98</v>
      </c>
    </row>
    <row r="8483" spans="1:6" ht="30">
      <c r="A8483" s="414">
        <v>95335</v>
      </c>
      <c r="B8483" s="415" t="s">
        <v>10255</v>
      </c>
      <c r="C8483" s="416" t="s">
        <v>5337</v>
      </c>
      <c r="D8483" s="417">
        <v>0</v>
      </c>
      <c r="E8483" s="417">
        <v>0.45</v>
      </c>
      <c r="F8483" s="417">
        <v>0.45</v>
      </c>
    </row>
    <row r="8484" spans="1:6">
      <c r="A8484" s="414">
        <v>95337</v>
      </c>
      <c r="B8484" s="415" t="s">
        <v>10256</v>
      </c>
      <c r="C8484" s="416" t="s">
        <v>5337</v>
      </c>
      <c r="D8484" s="417">
        <v>0</v>
      </c>
      <c r="E8484" s="417">
        <v>0.27</v>
      </c>
      <c r="F8484" s="417">
        <v>0.27</v>
      </c>
    </row>
    <row r="8485" spans="1:6" ht="30">
      <c r="A8485" s="414">
        <v>95338</v>
      </c>
      <c r="B8485" s="415" t="s">
        <v>10257</v>
      </c>
      <c r="C8485" s="416" t="s">
        <v>5337</v>
      </c>
      <c r="D8485" s="417">
        <v>0</v>
      </c>
      <c r="E8485" s="417">
        <v>0.53</v>
      </c>
      <c r="F8485" s="417">
        <v>0.53</v>
      </c>
    </row>
    <row r="8486" spans="1:6">
      <c r="A8486" s="414">
        <v>95339</v>
      </c>
      <c r="B8486" s="415" t="s">
        <v>10258</v>
      </c>
      <c r="C8486" s="416" t="s">
        <v>5337</v>
      </c>
      <c r="D8486" s="417">
        <v>0</v>
      </c>
      <c r="E8486" s="417">
        <v>0.45</v>
      </c>
      <c r="F8486" s="417">
        <v>0.45</v>
      </c>
    </row>
    <row r="8487" spans="1:6">
      <c r="A8487" s="414">
        <v>95340</v>
      </c>
      <c r="B8487" s="415" t="s">
        <v>10259</v>
      </c>
      <c r="C8487" s="416" t="s">
        <v>5337</v>
      </c>
      <c r="D8487" s="417">
        <v>0</v>
      </c>
      <c r="E8487" s="417">
        <v>0.34</v>
      </c>
      <c r="F8487" s="417">
        <v>0.34</v>
      </c>
    </row>
    <row r="8488" spans="1:6" ht="30">
      <c r="A8488" s="414">
        <v>95341</v>
      </c>
      <c r="B8488" s="415" t="s">
        <v>10260</v>
      </c>
      <c r="C8488" s="416" t="s">
        <v>5337</v>
      </c>
      <c r="D8488" s="417">
        <v>0</v>
      </c>
      <c r="E8488" s="417">
        <v>0.42</v>
      </c>
      <c r="F8488" s="417">
        <v>0.42</v>
      </c>
    </row>
    <row r="8489" spans="1:6" ht="30">
      <c r="A8489" s="414">
        <v>95342</v>
      </c>
      <c r="B8489" s="415" t="s">
        <v>10261</v>
      </c>
      <c r="C8489" s="416" t="s">
        <v>5337</v>
      </c>
      <c r="D8489" s="417">
        <v>0</v>
      </c>
      <c r="E8489" s="417">
        <v>0.24</v>
      </c>
      <c r="F8489" s="417">
        <v>0.24</v>
      </c>
    </row>
    <row r="8490" spans="1:6" ht="30">
      <c r="A8490" s="414">
        <v>95343</v>
      </c>
      <c r="B8490" s="415" t="s">
        <v>10262</v>
      </c>
      <c r="C8490" s="416" t="s">
        <v>5337</v>
      </c>
      <c r="D8490" s="417">
        <v>0</v>
      </c>
      <c r="E8490" s="417">
        <v>0.43</v>
      </c>
      <c r="F8490" s="417">
        <v>0.43</v>
      </c>
    </row>
    <row r="8491" spans="1:6" ht="30">
      <c r="A8491" s="414">
        <v>95344</v>
      </c>
      <c r="B8491" s="415" t="s">
        <v>10263</v>
      </c>
      <c r="C8491" s="416" t="s">
        <v>5337</v>
      </c>
      <c r="D8491" s="417">
        <v>0</v>
      </c>
      <c r="E8491" s="417">
        <v>0.27</v>
      </c>
      <c r="F8491" s="417">
        <v>0.27</v>
      </c>
    </row>
    <row r="8492" spans="1:6" ht="30">
      <c r="A8492" s="414">
        <v>95345</v>
      </c>
      <c r="B8492" s="415" t="s">
        <v>10264</v>
      </c>
      <c r="C8492" s="416" t="s">
        <v>5337</v>
      </c>
      <c r="D8492" s="417">
        <v>0</v>
      </c>
      <c r="E8492" s="417">
        <v>0.98</v>
      </c>
      <c r="F8492" s="417">
        <v>0.98</v>
      </c>
    </row>
    <row r="8493" spans="1:6" ht="30">
      <c r="A8493" s="414">
        <v>95346</v>
      </c>
      <c r="B8493" s="415" t="s">
        <v>10265</v>
      </c>
      <c r="C8493" s="416" t="s">
        <v>5337</v>
      </c>
      <c r="D8493" s="417">
        <v>0</v>
      </c>
      <c r="E8493" s="417">
        <v>0.1</v>
      </c>
      <c r="F8493" s="417">
        <v>0.1</v>
      </c>
    </row>
    <row r="8494" spans="1:6" ht="30">
      <c r="A8494" s="414">
        <v>95347</v>
      </c>
      <c r="B8494" s="415" t="s">
        <v>10266</v>
      </c>
      <c r="C8494" s="416" t="s">
        <v>5337</v>
      </c>
      <c r="D8494" s="417">
        <v>0</v>
      </c>
      <c r="E8494" s="417">
        <v>0.1</v>
      </c>
      <c r="F8494" s="417">
        <v>0.1</v>
      </c>
    </row>
    <row r="8495" spans="1:6" ht="30">
      <c r="A8495" s="414">
        <v>95348</v>
      </c>
      <c r="B8495" s="415" t="s">
        <v>10267</v>
      </c>
      <c r="C8495" s="416" t="s">
        <v>5337</v>
      </c>
      <c r="D8495" s="417">
        <v>0</v>
      </c>
      <c r="E8495" s="417">
        <v>0.14000000000000001</v>
      </c>
      <c r="F8495" s="417">
        <v>0.14000000000000001</v>
      </c>
    </row>
    <row r="8496" spans="1:6" ht="30">
      <c r="A8496" s="414">
        <v>95349</v>
      </c>
      <c r="B8496" s="415" t="s">
        <v>10268</v>
      </c>
      <c r="C8496" s="416" t="s">
        <v>5337</v>
      </c>
      <c r="D8496" s="417">
        <v>0</v>
      </c>
      <c r="E8496" s="417">
        <v>0.11</v>
      </c>
      <c r="F8496" s="417">
        <v>0.11</v>
      </c>
    </row>
    <row r="8497" spans="1:6" ht="30">
      <c r="A8497" s="414">
        <v>95350</v>
      </c>
      <c r="B8497" s="415" t="s">
        <v>10269</v>
      </c>
      <c r="C8497" s="416" t="s">
        <v>5337</v>
      </c>
      <c r="D8497" s="417">
        <v>0</v>
      </c>
      <c r="E8497" s="417">
        <v>0.12</v>
      </c>
      <c r="F8497" s="417">
        <v>0.12</v>
      </c>
    </row>
    <row r="8498" spans="1:6" ht="30">
      <c r="A8498" s="414">
        <v>95351</v>
      </c>
      <c r="B8498" s="415" t="s">
        <v>10270</v>
      </c>
      <c r="C8498" s="416" t="s">
        <v>5337</v>
      </c>
      <c r="D8498" s="417">
        <v>0</v>
      </c>
      <c r="E8498" s="417">
        <v>0.4</v>
      </c>
      <c r="F8498" s="417">
        <v>0.4</v>
      </c>
    </row>
    <row r="8499" spans="1:6">
      <c r="A8499" s="414">
        <v>95352</v>
      </c>
      <c r="B8499" s="415" t="s">
        <v>10271</v>
      </c>
      <c r="C8499" s="416" t="s">
        <v>5337</v>
      </c>
      <c r="D8499" s="417">
        <v>0</v>
      </c>
      <c r="E8499" s="417">
        <v>0.12</v>
      </c>
      <c r="F8499" s="417">
        <v>0.12</v>
      </c>
    </row>
    <row r="8500" spans="1:6" ht="30">
      <c r="A8500" s="414">
        <v>95354</v>
      </c>
      <c r="B8500" s="415" t="s">
        <v>10272</v>
      </c>
      <c r="C8500" s="416" t="s">
        <v>5337</v>
      </c>
      <c r="D8500" s="417">
        <v>0</v>
      </c>
      <c r="E8500" s="417">
        <v>0.15</v>
      </c>
      <c r="F8500" s="417">
        <v>0.15</v>
      </c>
    </row>
    <row r="8501" spans="1:6" ht="30">
      <c r="A8501" s="414">
        <v>95355</v>
      </c>
      <c r="B8501" s="415" t="s">
        <v>10273</v>
      </c>
      <c r="C8501" s="416" t="s">
        <v>5337</v>
      </c>
      <c r="D8501" s="417">
        <v>0</v>
      </c>
      <c r="E8501" s="417">
        <v>0.17</v>
      </c>
      <c r="F8501" s="417">
        <v>0.17</v>
      </c>
    </row>
    <row r="8502" spans="1:6" ht="30">
      <c r="A8502" s="414">
        <v>95356</v>
      </c>
      <c r="B8502" s="415" t="s">
        <v>10274</v>
      </c>
      <c r="C8502" s="416" t="s">
        <v>5337</v>
      </c>
      <c r="D8502" s="417">
        <v>0</v>
      </c>
      <c r="E8502" s="417">
        <v>0.19</v>
      </c>
      <c r="F8502" s="417">
        <v>0.19</v>
      </c>
    </row>
    <row r="8503" spans="1:6" ht="30">
      <c r="A8503" s="414">
        <v>95357</v>
      </c>
      <c r="B8503" s="415" t="s">
        <v>10275</v>
      </c>
      <c r="C8503" s="416" t="s">
        <v>5337</v>
      </c>
      <c r="D8503" s="417">
        <v>0</v>
      </c>
      <c r="E8503" s="417">
        <v>0.28999999999999998</v>
      </c>
      <c r="F8503" s="417">
        <v>0.28999999999999998</v>
      </c>
    </row>
    <row r="8504" spans="1:6" ht="30">
      <c r="A8504" s="414">
        <v>95358</v>
      </c>
      <c r="B8504" s="415" t="s">
        <v>10276</v>
      </c>
      <c r="C8504" s="416" t="s">
        <v>5337</v>
      </c>
      <c r="D8504" s="417">
        <v>0</v>
      </c>
      <c r="E8504" s="417">
        <v>0.38</v>
      </c>
      <c r="F8504" s="417">
        <v>0.38</v>
      </c>
    </row>
    <row r="8505" spans="1:6" ht="30">
      <c r="A8505" s="414">
        <v>95359</v>
      </c>
      <c r="B8505" s="415" t="s">
        <v>10277</v>
      </c>
      <c r="C8505" s="416" t="s">
        <v>5337</v>
      </c>
      <c r="D8505" s="417">
        <v>0</v>
      </c>
      <c r="E8505" s="417">
        <v>0.95</v>
      </c>
      <c r="F8505" s="417">
        <v>0.95</v>
      </c>
    </row>
    <row r="8506" spans="1:6" ht="30">
      <c r="A8506" s="414">
        <v>95360</v>
      </c>
      <c r="B8506" s="415" t="s">
        <v>10278</v>
      </c>
      <c r="C8506" s="416" t="s">
        <v>5337</v>
      </c>
      <c r="D8506" s="417">
        <v>0</v>
      </c>
      <c r="E8506" s="417">
        <v>0.28999999999999998</v>
      </c>
      <c r="F8506" s="417">
        <v>0.28999999999999998</v>
      </c>
    </row>
    <row r="8507" spans="1:6" ht="30">
      <c r="A8507" s="414">
        <v>95361</v>
      </c>
      <c r="B8507" s="415" t="s">
        <v>10279</v>
      </c>
      <c r="C8507" s="416" t="s">
        <v>5337</v>
      </c>
      <c r="D8507" s="417">
        <v>0</v>
      </c>
      <c r="E8507" s="417">
        <v>0.16</v>
      </c>
      <c r="F8507" s="417">
        <v>0.16</v>
      </c>
    </row>
    <row r="8508" spans="1:6" ht="30">
      <c r="A8508" s="414">
        <v>95362</v>
      </c>
      <c r="B8508" s="415" t="s">
        <v>10280</v>
      </c>
      <c r="C8508" s="416" t="s">
        <v>5337</v>
      </c>
      <c r="D8508" s="417">
        <v>0</v>
      </c>
      <c r="E8508" s="417">
        <v>0.19</v>
      </c>
      <c r="F8508" s="417">
        <v>0.19</v>
      </c>
    </row>
    <row r="8509" spans="1:6" ht="30">
      <c r="A8509" s="414">
        <v>95363</v>
      </c>
      <c r="B8509" s="415" t="s">
        <v>10281</v>
      </c>
      <c r="C8509" s="416" t="s">
        <v>5337</v>
      </c>
      <c r="D8509" s="417">
        <v>0</v>
      </c>
      <c r="E8509" s="417">
        <v>0.24</v>
      </c>
      <c r="F8509" s="417">
        <v>0.24</v>
      </c>
    </row>
    <row r="8510" spans="1:6" ht="30">
      <c r="A8510" s="414">
        <v>95364</v>
      </c>
      <c r="B8510" s="415" t="s">
        <v>10282</v>
      </c>
      <c r="C8510" s="416" t="s">
        <v>5337</v>
      </c>
      <c r="D8510" s="417">
        <v>0</v>
      </c>
      <c r="E8510" s="417">
        <v>0.2</v>
      </c>
      <c r="F8510" s="417">
        <v>0.2</v>
      </c>
    </row>
    <row r="8511" spans="1:6" ht="30">
      <c r="A8511" s="414">
        <v>95365</v>
      </c>
      <c r="B8511" s="415" t="s">
        <v>10283</v>
      </c>
      <c r="C8511" s="416" t="s">
        <v>5337</v>
      </c>
      <c r="D8511" s="417">
        <v>0</v>
      </c>
      <c r="E8511" s="417">
        <v>0.2</v>
      </c>
      <c r="F8511" s="417">
        <v>0.2</v>
      </c>
    </row>
    <row r="8512" spans="1:6" ht="30">
      <c r="A8512" s="414">
        <v>95366</v>
      </c>
      <c r="B8512" s="415" t="s">
        <v>10284</v>
      </c>
      <c r="C8512" s="416" t="s">
        <v>5337</v>
      </c>
      <c r="D8512" s="417">
        <v>0</v>
      </c>
      <c r="E8512" s="417">
        <v>0.17</v>
      </c>
      <c r="F8512" s="417">
        <v>0.17</v>
      </c>
    </row>
    <row r="8513" spans="1:6" ht="30">
      <c r="A8513" s="414">
        <v>95368</v>
      </c>
      <c r="B8513" s="415" t="s">
        <v>10285</v>
      </c>
      <c r="C8513" s="416" t="s">
        <v>5337</v>
      </c>
      <c r="D8513" s="417">
        <v>0</v>
      </c>
      <c r="E8513" s="417">
        <v>0.26</v>
      </c>
      <c r="F8513" s="417">
        <v>0.26</v>
      </c>
    </row>
    <row r="8514" spans="1:6" ht="30">
      <c r="A8514" s="414">
        <v>95369</v>
      </c>
      <c r="B8514" s="415" t="s">
        <v>10286</v>
      </c>
      <c r="C8514" s="416" t="s">
        <v>5337</v>
      </c>
      <c r="D8514" s="417">
        <v>0</v>
      </c>
      <c r="E8514" s="417">
        <v>0.19</v>
      </c>
      <c r="F8514" s="417">
        <v>0.19</v>
      </c>
    </row>
    <row r="8515" spans="1:6" ht="30">
      <c r="A8515" s="414">
        <v>95367</v>
      </c>
      <c r="B8515" s="415" t="s">
        <v>10287</v>
      </c>
      <c r="C8515" s="416" t="s">
        <v>5337</v>
      </c>
      <c r="D8515" s="417">
        <v>0</v>
      </c>
      <c r="E8515" s="417">
        <v>0.17</v>
      </c>
      <c r="F8515" s="417">
        <v>0.17</v>
      </c>
    </row>
    <row r="8516" spans="1:6">
      <c r="A8516" s="414">
        <v>95370</v>
      </c>
      <c r="B8516" s="415" t="s">
        <v>10288</v>
      </c>
      <c r="C8516" s="416" t="s">
        <v>5337</v>
      </c>
      <c r="D8516" s="417">
        <v>0</v>
      </c>
      <c r="E8516" s="417">
        <v>0.37</v>
      </c>
      <c r="F8516" s="417">
        <v>0.37</v>
      </c>
    </row>
    <row r="8517" spans="1:6">
      <c r="A8517" s="414">
        <v>95371</v>
      </c>
      <c r="B8517" s="415" t="s">
        <v>10289</v>
      </c>
      <c r="C8517" s="416" t="s">
        <v>5337</v>
      </c>
      <c r="D8517" s="417">
        <v>0</v>
      </c>
      <c r="E8517" s="417">
        <v>0.53</v>
      </c>
      <c r="F8517" s="417">
        <v>0.53</v>
      </c>
    </row>
    <row r="8518" spans="1:6">
      <c r="A8518" s="414">
        <v>95372</v>
      </c>
      <c r="B8518" s="415" t="s">
        <v>10290</v>
      </c>
      <c r="C8518" s="416" t="s">
        <v>5337</v>
      </c>
      <c r="D8518" s="417">
        <v>0</v>
      </c>
      <c r="E8518" s="417">
        <v>0.37</v>
      </c>
      <c r="F8518" s="417">
        <v>0.37</v>
      </c>
    </row>
    <row r="8519" spans="1:6" ht="30">
      <c r="A8519" s="414">
        <v>95373</v>
      </c>
      <c r="B8519" s="415" t="s">
        <v>10291</v>
      </c>
      <c r="C8519" s="416" t="s">
        <v>5337</v>
      </c>
      <c r="D8519" s="417">
        <v>0</v>
      </c>
      <c r="E8519" s="417">
        <v>0.36</v>
      </c>
      <c r="F8519" s="417">
        <v>0.36</v>
      </c>
    </row>
    <row r="8520" spans="1:6" ht="30">
      <c r="A8520" s="414">
        <v>95374</v>
      </c>
      <c r="B8520" s="415" t="s">
        <v>10292</v>
      </c>
      <c r="C8520" s="416" t="s">
        <v>5337</v>
      </c>
      <c r="D8520" s="417">
        <v>0</v>
      </c>
      <c r="E8520" s="417">
        <v>0.37</v>
      </c>
      <c r="F8520" s="417">
        <v>0.37</v>
      </c>
    </row>
    <row r="8521" spans="1:6">
      <c r="A8521" s="414">
        <v>95375</v>
      </c>
      <c r="B8521" s="415" t="s">
        <v>10293</v>
      </c>
      <c r="C8521" s="416" t="s">
        <v>5337</v>
      </c>
      <c r="D8521" s="417">
        <v>0</v>
      </c>
      <c r="E8521" s="417">
        <v>0.39</v>
      </c>
      <c r="F8521" s="417">
        <v>0.39</v>
      </c>
    </row>
    <row r="8522" spans="1:6">
      <c r="A8522" s="414">
        <v>95376</v>
      </c>
      <c r="B8522" s="415" t="s">
        <v>10294</v>
      </c>
      <c r="C8522" s="416" t="s">
        <v>5337</v>
      </c>
      <c r="D8522" s="417">
        <v>0</v>
      </c>
      <c r="E8522" s="417">
        <v>0.08</v>
      </c>
      <c r="F8522" s="417">
        <v>0.08</v>
      </c>
    </row>
    <row r="8523" spans="1:6">
      <c r="A8523" s="414">
        <v>95377</v>
      </c>
      <c r="B8523" s="415" t="s">
        <v>10295</v>
      </c>
      <c r="C8523" s="416" t="s">
        <v>5337</v>
      </c>
      <c r="D8523" s="417">
        <v>0</v>
      </c>
      <c r="E8523" s="417">
        <v>0.28999999999999998</v>
      </c>
      <c r="F8523" s="417">
        <v>0.28999999999999998</v>
      </c>
    </row>
    <row r="8524" spans="1:6">
      <c r="A8524" s="414">
        <v>95378</v>
      </c>
      <c r="B8524" s="415" t="s">
        <v>10296</v>
      </c>
      <c r="C8524" s="416" t="s">
        <v>5337</v>
      </c>
      <c r="D8524" s="417">
        <v>0</v>
      </c>
      <c r="E8524" s="417">
        <v>0.37</v>
      </c>
      <c r="F8524" s="417">
        <v>0.37</v>
      </c>
    </row>
    <row r="8525" spans="1:6">
      <c r="A8525" s="414">
        <v>95379</v>
      </c>
      <c r="B8525" s="415" t="s">
        <v>10297</v>
      </c>
      <c r="C8525" s="416" t="s">
        <v>5337</v>
      </c>
      <c r="D8525" s="417">
        <v>0</v>
      </c>
      <c r="E8525" s="417">
        <v>0.3</v>
      </c>
      <c r="F8525" s="417">
        <v>0.3</v>
      </c>
    </row>
    <row r="8526" spans="1:6" ht="30">
      <c r="A8526" s="414">
        <v>95380</v>
      </c>
      <c r="B8526" s="415" t="s">
        <v>10298</v>
      </c>
      <c r="C8526" s="416" t="s">
        <v>5337</v>
      </c>
      <c r="D8526" s="417">
        <v>0</v>
      </c>
      <c r="E8526" s="417">
        <v>0.24</v>
      </c>
      <c r="F8526" s="417">
        <v>0.24</v>
      </c>
    </row>
    <row r="8527" spans="1:6" ht="30">
      <c r="A8527" s="414">
        <v>95382</v>
      </c>
      <c r="B8527" s="415" t="s">
        <v>10299</v>
      </c>
      <c r="C8527" s="416" t="s">
        <v>5337</v>
      </c>
      <c r="D8527" s="417">
        <v>0</v>
      </c>
      <c r="E8527" s="417">
        <v>0.28999999999999998</v>
      </c>
      <c r="F8527" s="417">
        <v>0.28999999999999998</v>
      </c>
    </row>
    <row r="8528" spans="1:6" ht="30">
      <c r="A8528" s="414">
        <v>95383</v>
      </c>
      <c r="B8528" s="415" t="s">
        <v>10300</v>
      </c>
      <c r="C8528" s="416" t="s">
        <v>5337</v>
      </c>
      <c r="D8528" s="417">
        <v>0</v>
      </c>
      <c r="E8528" s="417">
        <v>0.3</v>
      </c>
      <c r="F8528" s="417">
        <v>0.3</v>
      </c>
    </row>
    <row r="8529" spans="1:6" ht="30">
      <c r="A8529" s="414">
        <v>95384</v>
      </c>
      <c r="B8529" s="415" t="s">
        <v>10301</v>
      </c>
      <c r="C8529" s="416" t="s">
        <v>5337</v>
      </c>
      <c r="D8529" s="417">
        <v>0</v>
      </c>
      <c r="E8529" s="417">
        <v>0.3</v>
      </c>
      <c r="F8529" s="417">
        <v>0.3</v>
      </c>
    </row>
    <row r="8530" spans="1:6">
      <c r="A8530" s="414">
        <v>95385</v>
      </c>
      <c r="B8530" s="415" t="s">
        <v>10302</v>
      </c>
      <c r="C8530" s="416" t="s">
        <v>5337</v>
      </c>
      <c r="D8530" s="417">
        <v>0</v>
      </c>
      <c r="E8530" s="417">
        <v>0.28000000000000003</v>
      </c>
      <c r="F8530" s="417">
        <v>0.28000000000000003</v>
      </c>
    </row>
    <row r="8531" spans="1:6">
      <c r="A8531" s="414">
        <v>95386</v>
      </c>
      <c r="B8531" s="415" t="s">
        <v>10303</v>
      </c>
      <c r="C8531" s="416" t="s">
        <v>5337</v>
      </c>
      <c r="D8531" s="417">
        <v>0</v>
      </c>
      <c r="E8531" s="417">
        <v>0.31</v>
      </c>
      <c r="F8531" s="417">
        <v>0.31</v>
      </c>
    </row>
    <row r="8532" spans="1:6">
      <c r="A8532" s="414">
        <v>95387</v>
      </c>
      <c r="B8532" s="415" t="s">
        <v>10304</v>
      </c>
      <c r="C8532" s="416" t="s">
        <v>5337</v>
      </c>
      <c r="D8532" s="417">
        <v>0</v>
      </c>
      <c r="E8532" s="417">
        <v>0.37</v>
      </c>
      <c r="F8532" s="417">
        <v>0.37</v>
      </c>
    </row>
    <row r="8533" spans="1:6">
      <c r="A8533" s="414">
        <v>95388</v>
      </c>
      <c r="B8533" s="415" t="s">
        <v>10305</v>
      </c>
      <c r="C8533" s="416" t="s">
        <v>5337</v>
      </c>
      <c r="D8533" s="417">
        <v>0</v>
      </c>
      <c r="E8533" s="417">
        <v>0.12</v>
      </c>
      <c r="F8533" s="417">
        <v>0.12</v>
      </c>
    </row>
    <row r="8534" spans="1:6" ht="30">
      <c r="A8534" s="414">
        <v>95389</v>
      </c>
      <c r="B8534" s="415" t="s">
        <v>10306</v>
      </c>
      <c r="C8534" s="416" t="s">
        <v>5337</v>
      </c>
      <c r="D8534" s="417">
        <v>0</v>
      </c>
      <c r="E8534" s="417">
        <v>0.15</v>
      </c>
      <c r="F8534" s="417">
        <v>0.15</v>
      </c>
    </row>
    <row r="8535" spans="1:6">
      <c r="A8535" s="414">
        <v>95390</v>
      </c>
      <c r="B8535" s="415" t="s">
        <v>10307</v>
      </c>
      <c r="C8535" s="416" t="s">
        <v>5337</v>
      </c>
      <c r="D8535" s="417">
        <v>0</v>
      </c>
      <c r="E8535" s="417">
        <v>0.09</v>
      </c>
      <c r="F8535" s="417">
        <v>0.09</v>
      </c>
    </row>
    <row r="8536" spans="1:6" ht="30">
      <c r="A8536" s="414">
        <v>95391</v>
      </c>
      <c r="B8536" s="415" t="s">
        <v>10308</v>
      </c>
      <c r="C8536" s="416" t="s">
        <v>5337</v>
      </c>
      <c r="D8536" s="417">
        <v>0</v>
      </c>
      <c r="E8536" s="417">
        <v>0.19</v>
      </c>
      <c r="F8536" s="417">
        <v>0.19</v>
      </c>
    </row>
    <row r="8537" spans="1:6">
      <c r="A8537" s="414">
        <v>95392</v>
      </c>
      <c r="B8537" s="415" t="s">
        <v>10309</v>
      </c>
      <c r="C8537" s="416" t="s">
        <v>5337</v>
      </c>
      <c r="D8537" s="417">
        <v>0</v>
      </c>
      <c r="E8537" s="417">
        <v>0.12</v>
      </c>
      <c r="F8537" s="417">
        <v>0.12</v>
      </c>
    </row>
    <row r="8538" spans="1:6" ht="30">
      <c r="A8538" s="414">
        <v>95393</v>
      </c>
      <c r="B8538" s="415" t="s">
        <v>10310</v>
      </c>
      <c r="C8538" s="416" t="s">
        <v>5337</v>
      </c>
      <c r="D8538" s="417">
        <v>0</v>
      </c>
      <c r="E8538" s="417">
        <v>0.47</v>
      </c>
      <c r="F8538" s="417">
        <v>0.47</v>
      </c>
    </row>
    <row r="8539" spans="1:6" ht="30">
      <c r="A8539" s="414">
        <v>95394</v>
      </c>
      <c r="B8539" s="415" t="s">
        <v>10311</v>
      </c>
      <c r="C8539" s="416" t="s">
        <v>5337</v>
      </c>
      <c r="D8539" s="417">
        <v>0</v>
      </c>
      <c r="E8539" s="417">
        <v>0.7</v>
      </c>
      <c r="F8539" s="417">
        <v>0.7</v>
      </c>
    </row>
    <row r="8540" spans="1:6" ht="30">
      <c r="A8540" s="414">
        <v>95395</v>
      </c>
      <c r="B8540" s="415" t="s">
        <v>10312</v>
      </c>
      <c r="C8540" s="416" t="s">
        <v>5337</v>
      </c>
      <c r="D8540" s="417">
        <v>0</v>
      </c>
      <c r="E8540" s="417">
        <v>0.99</v>
      </c>
      <c r="F8540" s="417">
        <v>0.99</v>
      </c>
    </row>
    <row r="8541" spans="1:6" ht="30">
      <c r="A8541" s="414">
        <v>95396</v>
      </c>
      <c r="B8541" s="415" t="s">
        <v>10313</v>
      </c>
      <c r="C8541" s="416" t="s">
        <v>5337</v>
      </c>
      <c r="D8541" s="417">
        <v>0</v>
      </c>
      <c r="E8541" s="417">
        <v>1.31</v>
      </c>
      <c r="F8541" s="417">
        <v>1.31</v>
      </c>
    </row>
    <row r="8542" spans="1:6" ht="30">
      <c r="A8542" s="414">
        <v>95397</v>
      </c>
      <c r="B8542" s="415" t="s">
        <v>10314</v>
      </c>
      <c r="C8542" s="416" t="s">
        <v>5337</v>
      </c>
      <c r="D8542" s="417">
        <v>0</v>
      </c>
      <c r="E8542" s="417">
        <v>0.08</v>
      </c>
      <c r="F8542" s="417">
        <v>0.08</v>
      </c>
    </row>
    <row r="8543" spans="1:6" ht="30">
      <c r="A8543" s="414">
        <v>95398</v>
      </c>
      <c r="B8543" s="415" t="s">
        <v>10315</v>
      </c>
      <c r="C8543" s="416" t="s">
        <v>5337</v>
      </c>
      <c r="D8543" s="417">
        <v>0</v>
      </c>
      <c r="E8543" s="417">
        <v>0.1</v>
      </c>
      <c r="F8543" s="417">
        <v>0.1</v>
      </c>
    </row>
    <row r="8544" spans="1:6" ht="30">
      <c r="A8544" s="414">
        <v>95399</v>
      </c>
      <c r="B8544" s="415" t="s">
        <v>10316</v>
      </c>
      <c r="C8544" s="416" t="s">
        <v>5337</v>
      </c>
      <c r="D8544" s="417">
        <v>0</v>
      </c>
      <c r="E8544" s="417">
        <v>0.06</v>
      </c>
      <c r="F8544" s="417">
        <v>0.06</v>
      </c>
    </row>
    <row r="8545" spans="1:6" ht="30">
      <c r="A8545" s="414">
        <v>95400</v>
      </c>
      <c r="B8545" s="415" t="s">
        <v>10317</v>
      </c>
      <c r="C8545" s="416" t="s">
        <v>5337</v>
      </c>
      <c r="D8545" s="417">
        <v>0</v>
      </c>
      <c r="E8545" s="417">
        <v>0.1</v>
      </c>
      <c r="F8545" s="417">
        <v>0.1</v>
      </c>
    </row>
    <row r="8546" spans="1:6" ht="30">
      <c r="A8546" s="414">
        <v>95401</v>
      </c>
      <c r="B8546" s="415" t="s">
        <v>10318</v>
      </c>
      <c r="C8546" s="416" t="s">
        <v>5337</v>
      </c>
      <c r="D8546" s="417">
        <v>0</v>
      </c>
      <c r="E8546" s="417">
        <v>0.81</v>
      </c>
      <c r="F8546" s="417">
        <v>0.81</v>
      </c>
    </row>
    <row r="8547" spans="1:6" ht="30">
      <c r="A8547" s="414">
        <v>95402</v>
      </c>
      <c r="B8547" s="415" t="s">
        <v>10319</v>
      </c>
      <c r="C8547" s="416" t="s">
        <v>5337</v>
      </c>
      <c r="D8547" s="417">
        <v>0</v>
      </c>
      <c r="E8547" s="417">
        <v>1.69</v>
      </c>
      <c r="F8547" s="417">
        <v>1.69</v>
      </c>
    </row>
    <row r="8548" spans="1:6" ht="30">
      <c r="A8548" s="414">
        <v>95403</v>
      </c>
      <c r="B8548" s="415" t="s">
        <v>10320</v>
      </c>
      <c r="C8548" s="416" t="s">
        <v>5337</v>
      </c>
      <c r="D8548" s="417">
        <v>0</v>
      </c>
      <c r="E8548" s="417">
        <v>1.92</v>
      </c>
      <c r="F8548" s="417">
        <v>1.92</v>
      </c>
    </row>
    <row r="8549" spans="1:6" ht="30">
      <c r="A8549" s="414">
        <v>95404</v>
      </c>
      <c r="B8549" s="415" t="s">
        <v>10321</v>
      </c>
      <c r="C8549" s="416" t="s">
        <v>5337</v>
      </c>
      <c r="D8549" s="417">
        <v>0</v>
      </c>
      <c r="E8549" s="417">
        <v>2.63</v>
      </c>
      <c r="F8549" s="417">
        <v>2.63</v>
      </c>
    </row>
    <row r="8550" spans="1:6">
      <c r="A8550" s="414">
        <v>95405</v>
      </c>
      <c r="B8550" s="415" t="s">
        <v>10322</v>
      </c>
      <c r="C8550" s="416" t="s">
        <v>5337</v>
      </c>
      <c r="D8550" s="417">
        <v>0</v>
      </c>
      <c r="E8550" s="417">
        <v>1.39</v>
      </c>
      <c r="F8550" s="417">
        <v>1.39</v>
      </c>
    </row>
    <row r="8551" spans="1:6">
      <c r="A8551" s="414">
        <v>95406</v>
      </c>
      <c r="B8551" s="415" t="s">
        <v>10323</v>
      </c>
      <c r="C8551" s="416" t="s">
        <v>5337</v>
      </c>
      <c r="D8551" s="417">
        <v>0</v>
      </c>
      <c r="E8551" s="417">
        <v>0.21</v>
      </c>
      <c r="F8551" s="417">
        <v>0.21</v>
      </c>
    </row>
    <row r="8552" spans="1:6" ht="30">
      <c r="A8552" s="414">
        <v>95407</v>
      </c>
      <c r="B8552" s="415" t="s">
        <v>10324</v>
      </c>
      <c r="C8552" s="416" t="s">
        <v>5337</v>
      </c>
      <c r="D8552" s="417">
        <v>0</v>
      </c>
      <c r="E8552" s="417">
        <v>3.85</v>
      </c>
      <c r="F8552" s="417">
        <v>3.85</v>
      </c>
    </row>
    <row r="8553" spans="1:6" ht="30">
      <c r="A8553" s="414">
        <v>95408</v>
      </c>
      <c r="B8553" s="415" t="s">
        <v>10325</v>
      </c>
      <c r="C8553" s="416" t="s">
        <v>11230</v>
      </c>
      <c r="D8553" s="417">
        <v>0</v>
      </c>
      <c r="E8553" s="417">
        <v>14.25</v>
      </c>
      <c r="F8553" s="417">
        <v>14.25</v>
      </c>
    </row>
    <row r="8554" spans="1:6" ht="30">
      <c r="A8554" s="414">
        <v>95409</v>
      </c>
      <c r="B8554" s="415" t="s">
        <v>10326</v>
      </c>
      <c r="C8554" s="416" t="s">
        <v>11230</v>
      </c>
      <c r="D8554" s="417">
        <v>0</v>
      </c>
      <c r="E8554" s="417">
        <v>26.3</v>
      </c>
      <c r="F8554" s="417">
        <v>26.3</v>
      </c>
    </row>
    <row r="8555" spans="1:6" ht="30">
      <c r="A8555" s="414">
        <v>95410</v>
      </c>
      <c r="B8555" s="415" t="s">
        <v>10327</v>
      </c>
      <c r="C8555" s="416" t="s">
        <v>11230</v>
      </c>
      <c r="D8555" s="417">
        <v>0</v>
      </c>
      <c r="E8555" s="417">
        <v>8.66</v>
      </c>
      <c r="F8555" s="417">
        <v>8.66</v>
      </c>
    </row>
    <row r="8556" spans="1:6" ht="30">
      <c r="A8556" s="414">
        <v>95411</v>
      </c>
      <c r="B8556" s="415" t="s">
        <v>10328</v>
      </c>
      <c r="C8556" s="416" t="s">
        <v>11230</v>
      </c>
      <c r="D8556" s="417">
        <v>0</v>
      </c>
      <c r="E8556" s="417">
        <v>13.93</v>
      </c>
      <c r="F8556" s="417">
        <v>13.93</v>
      </c>
    </row>
    <row r="8557" spans="1:6" ht="30">
      <c r="A8557" s="414">
        <v>95412</v>
      </c>
      <c r="B8557" s="415" t="s">
        <v>10329</v>
      </c>
      <c r="C8557" s="416" t="s">
        <v>11230</v>
      </c>
      <c r="D8557" s="417">
        <v>0</v>
      </c>
      <c r="E8557" s="417">
        <v>11.76</v>
      </c>
      <c r="F8557" s="417">
        <v>11.76</v>
      </c>
    </row>
    <row r="8558" spans="1:6">
      <c r="A8558" s="414">
        <v>95413</v>
      </c>
      <c r="B8558" s="415" t="s">
        <v>10330</v>
      </c>
      <c r="C8558" s="416" t="s">
        <v>11230</v>
      </c>
      <c r="D8558" s="417">
        <v>0</v>
      </c>
      <c r="E8558" s="417">
        <v>16.989999999999998</v>
      </c>
      <c r="F8558" s="417">
        <v>16.989999999999998</v>
      </c>
    </row>
    <row r="8559" spans="1:6" ht="30">
      <c r="A8559" s="414">
        <v>95414</v>
      </c>
      <c r="B8559" s="415" t="s">
        <v>10331</v>
      </c>
      <c r="C8559" s="416" t="s">
        <v>11230</v>
      </c>
      <c r="D8559" s="417">
        <v>0</v>
      </c>
      <c r="E8559" s="417">
        <v>62.5</v>
      </c>
      <c r="F8559" s="417">
        <v>62.5</v>
      </c>
    </row>
    <row r="8560" spans="1:6" ht="30">
      <c r="A8560" s="414">
        <v>95415</v>
      </c>
      <c r="B8560" s="415" t="s">
        <v>10332</v>
      </c>
      <c r="C8560" s="416" t="s">
        <v>11230</v>
      </c>
      <c r="D8560" s="417">
        <v>0</v>
      </c>
      <c r="E8560" s="417">
        <v>222.85</v>
      </c>
      <c r="F8560" s="417">
        <v>222.85</v>
      </c>
    </row>
    <row r="8561" spans="1:6" ht="30">
      <c r="A8561" s="414">
        <v>95416</v>
      </c>
      <c r="B8561" s="415" t="s">
        <v>10333</v>
      </c>
      <c r="C8561" s="416" t="s">
        <v>11230</v>
      </c>
      <c r="D8561" s="417">
        <v>0</v>
      </c>
      <c r="E8561" s="417">
        <v>13.61</v>
      </c>
      <c r="F8561" s="417">
        <v>13.61</v>
      </c>
    </row>
    <row r="8562" spans="1:6" ht="30">
      <c r="A8562" s="414">
        <v>95417</v>
      </c>
      <c r="B8562" s="415" t="s">
        <v>10334</v>
      </c>
      <c r="C8562" s="416" t="s">
        <v>11230</v>
      </c>
      <c r="D8562" s="417">
        <v>0</v>
      </c>
      <c r="E8562" s="417">
        <v>253.65</v>
      </c>
      <c r="F8562" s="417">
        <v>253.65</v>
      </c>
    </row>
    <row r="8563" spans="1:6" ht="30">
      <c r="A8563" s="414">
        <v>95418</v>
      </c>
      <c r="B8563" s="415" t="s">
        <v>10335</v>
      </c>
      <c r="C8563" s="416" t="s">
        <v>11230</v>
      </c>
      <c r="D8563" s="417">
        <v>0</v>
      </c>
      <c r="E8563" s="417">
        <v>346.73</v>
      </c>
      <c r="F8563" s="417">
        <v>346.73</v>
      </c>
    </row>
    <row r="8564" spans="1:6" ht="30">
      <c r="A8564" s="414">
        <v>95419</v>
      </c>
      <c r="B8564" s="415" t="s">
        <v>10336</v>
      </c>
      <c r="C8564" s="416" t="s">
        <v>11230</v>
      </c>
      <c r="D8564" s="417">
        <v>0</v>
      </c>
      <c r="E8564" s="417">
        <v>92.55</v>
      </c>
      <c r="F8564" s="417">
        <v>92.55</v>
      </c>
    </row>
    <row r="8565" spans="1:6" ht="30">
      <c r="A8565" s="414">
        <v>95420</v>
      </c>
      <c r="B8565" s="415" t="s">
        <v>10337</v>
      </c>
      <c r="C8565" s="416" t="s">
        <v>11230</v>
      </c>
      <c r="D8565" s="417">
        <v>0</v>
      </c>
      <c r="E8565" s="417">
        <v>131.46</v>
      </c>
      <c r="F8565" s="417">
        <v>131.46</v>
      </c>
    </row>
    <row r="8566" spans="1:6" ht="30">
      <c r="A8566" s="414">
        <v>95421</v>
      </c>
      <c r="B8566" s="415" t="s">
        <v>10338</v>
      </c>
      <c r="C8566" s="416" t="s">
        <v>11230</v>
      </c>
      <c r="D8566" s="417">
        <v>0</v>
      </c>
      <c r="E8566" s="417">
        <v>173.81</v>
      </c>
      <c r="F8566" s="417">
        <v>173.81</v>
      </c>
    </row>
    <row r="8567" spans="1:6" ht="30">
      <c r="A8567" s="414">
        <v>95422</v>
      </c>
      <c r="B8567" s="415" t="s">
        <v>10339</v>
      </c>
      <c r="C8567" s="416" t="s">
        <v>11230</v>
      </c>
      <c r="D8567" s="417">
        <v>0</v>
      </c>
      <c r="E8567" s="417">
        <v>107.34</v>
      </c>
      <c r="F8567" s="417">
        <v>107.34</v>
      </c>
    </row>
    <row r="8568" spans="1:6" ht="30">
      <c r="A8568" s="414">
        <v>95423</v>
      </c>
      <c r="B8568" s="415" t="s">
        <v>10340</v>
      </c>
      <c r="C8568" s="416" t="s">
        <v>11230</v>
      </c>
      <c r="D8568" s="417">
        <v>0</v>
      </c>
      <c r="E8568" s="417">
        <v>183.85</v>
      </c>
      <c r="F8568" s="417">
        <v>183.85</v>
      </c>
    </row>
    <row r="8569" spans="1:6">
      <c r="A8569" s="414">
        <v>95424</v>
      </c>
      <c r="B8569" s="415" t="s">
        <v>10341</v>
      </c>
      <c r="C8569" s="416" t="s">
        <v>11230</v>
      </c>
      <c r="D8569" s="417">
        <v>0</v>
      </c>
      <c r="E8569" s="417">
        <v>27.77</v>
      </c>
      <c r="F8569" s="417">
        <v>27.77</v>
      </c>
    </row>
  </sheetData>
  <sheetProtection algorithmName="SHA-512" hashValue="xG79UQKtaEyIMh1dcX2jSYIiCRYFQIG8dxokdZTWuAqsjlNNTIh01SbPZSLO1pJvIYY2lD3hMWr2I0j8RbP1Fw==" saltValue="w5cVq7ZygzmxckjxAiysEg==" spinCount="100000" sheet="1" autoFilter="0"/>
  <autoFilter ref="A4:F8569"/>
  <sortState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4939"/>
  <sheetViews>
    <sheetView view="pageLayout" topLeftCell="A13" zoomScaleNormal="85" zoomScaleSheetLayoutView="115" workbookViewId="0">
      <selection activeCell="B14" sqref="B14"/>
    </sheetView>
  </sheetViews>
  <sheetFormatPr defaultColWidth="8.7109375" defaultRowHeight="15"/>
  <cols>
    <col min="1" max="1" width="8.85546875" style="88" customWidth="1"/>
    <col min="2" max="2" width="86.85546875" style="17" customWidth="1"/>
    <col min="3" max="3" width="9.140625" style="18" customWidth="1"/>
    <col min="4" max="4" width="11.85546875" style="26" customWidth="1"/>
    <col min="5" max="16384" width="8.7109375" style="17"/>
  </cols>
  <sheetData>
    <row r="1" spans="1:4" s="528" customFormat="1" ht="60.75" customHeight="1" thickBot="1">
      <c r="A1" s="534"/>
      <c r="B1" s="526"/>
      <c r="C1" s="18"/>
      <c r="D1" s="526"/>
    </row>
    <row r="2" spans="1:4" s="16" customFormat="1" ht="30">
      <c r="A2" s="226" t="s">
        <v>89</v>
      </c>
      <c r="B2" s="83" t="s">
        <v>64</v>
      </c>
      <c r="C2" s="83" t="s">
        <v>92</v>
      </c>
      <c r="D2" s="83" t="s">
        <v>65</v>
      </c>
    </row>
    <row r="3" spans="1:4" s="25" customFormat="1" ht="30">
      <c r="A3" s="326">
        <v>38605</v>
      </c>
      <c r="B3" s="327" t="s">
        <v>734</v>
      </c>
      <c r="C3" s="328" t="s">
        <v>731</v>
      </c>
      <c r="D3" s="329">
        <v>177.68</v>
      </c>
    </row>
    <row r="4" spans="1:4" s="25" customFormat="1">
      <c r="A4" s="326">
        <v>11270</v>
      </c>
      <c r="B4" s="327" t="s">
        <v>735</v>
      </c>
      <c r="C4" s="328" t="s">
        <v>731</v>
      </c>
      <c r="D4" s="329">
        <v>2.4</v>
      </c>
    </row>
    <row r="5" spans="1:4" s="25" customFormat="1">
      <c r="A5" s="326">
        <v>412</v>
      </c>
      <c r="B5" s="327" t="s">
        <v>736</v>
      </c>
      <c r="C5" s="328" t="s">
        <v>731</v>
      </c>
      <c r="D5" s="329">
        <v>1.44</v>
      </c>
    </row>
    <row r="6" spans="1:4" s="25" customFormat="1">
      <c r="A6" s="326">
        <v>414</v>
      </c>
      <c r="B6" s="327" t="s">
        <v>737</v>
      </c>
      <c r="C6" s="328" t="s">
        <v>731</v>
      </c>
      <c r="D6" s="329">
        <v>0.09</v>
      </c>
    </row>
    <row r="7" spans="1:4">
      <c r="A7" s="326">
        <v>410</v>
      </c>
      <c r="B7" s="327" t="s">
        <v>738</v>
      </c>
      <c r="C7" s="328" t="s">
        <v>731</v>
      </c>
      <c r="D7" s="329">
        <v>0.22</v>
      </c>
    </row>
    <row r="8" spans="1:4">
      <c r="A8" s="326">
        <v>411</v>
      </c>
      <c r="B8" s="327" t="s">
        <v>739</v>
      </c>
      <c r="C8" s="328" t="s">
        <v>731</v>
      </c>
      <c r="D8" s="329">
        <v>0.28000000000000003</v>
      </c>
    </row>
    <row r="9" spans="1:4">
      <c r="A9" s="326">
        <v>408</v>
      </c>
      <c r="B9" s="327" t="s">
        <v>740</v>
      </c>
      <c r="C9" s="328" t="s">
        <v>731</v>
      </c>
      <c r="D9" s="329">
        <v>1.39</v>
      </c>
    </row>
    <row r="10" spans="1:4" ht="30">
      <c r="A10" s="326">
        <v>39131</v>
      </c>
      <c r="B10" s="327" t="s">
        <v>741</v>
      </c>
      <c r="C10" s="328" t="s">
        <v>731</v>
      </c>
      <c r="D10" s="329">
        <v>3.84</v>
      </c>
    </row>
    <row r="11" spans="1:4" ht="30">
      <c r="A11" s="326">
        <v>394</v>
      </c>
      <c r="B11" s="327" t="s">
        <v>742</v>
      </c>
      <c r="C11" s="328" t="s">
        <v>731</v>
      </c>
      <c r="D11" s="329">
        <v>3.89</v>
      </c>
    </row>
    <row r="12" spans="1:4" ht="30">
      <c r="A12" s="326">
        <v>39130</v>
      </c>
      <c r="B12" s="327" t="s">
        <v>743</v>
      </c>
      <c r="C12" s="328" t="s">
        <v>731</v>
      </c>
      <c r="D12" s="329">
        <v>3.51</v>
      </c>
    </row>
    <row r="13" spans="1:4" ht="30">
      <c r="A13" s="326">
        <v>395</v>
      </c>
      <c r="B13" s="327" t="s">
        <v>744</v>
      </c>
      <c r="C13" s="328" t="s">
        <v>731</v>
      </c>
      <c r="D13" s="329">
        <v>3.75</v>
      </c>
    </row>
    <row r="14" spans="1:4" ht="30">
      <c r="A14" s="326">
        <v>39127</v>
      </c>
      <c r="B14" s="327" t="s">
        <v>745</v>
      </c>
      <c r="C14" s="328" t="s">
        <v>731</v>
      </c>
      <c r="D14" s="329">
        <v>1.85</v>
      </c>
    </row>
    <row r="15" spans="1:4" ht="30">
      <c r="A15" s="326">
        <v>392</v>
      </c>
      <c r="B15" s="327" t="s">
        <v>746</v>
      </c>
      <c r="C15" s="328" t="s">
        <v>731</v>
      </c>
      <c r="D15" s="329">
        <v>1.89</v>
      </c>
    </row>
    <row r="16" spans="1:4" ht="30">
      <c r="A16" s="326">
        <v>39129</v>
      </c>
      <c r="B16" s="327" t="s">
        <v>747</v>
      </c>
      <c r="C16" s="328" t="s">
        <v>731</v>
      </c>
      <c r="D16" s="329">
        <v>2.16</v>
      </c>
    </row>
    <row r="17" spans="1:4" ht="30">
      <c r="A17" s="326">
        <v>393</v>
      </c>
      <c r="B17" s="327" t="s">
        <v>748</v>
      </c>
      <c r="C17" s="328" t="s">
        <v>731</v>
      </c>
      <c r="D17" s="329">
        <v>2.2599999999999998</v>
      </c>
    </row>
    <row r="18" spans="1:4" ht="30">
      <c r="A18" s="326">
        <v>39133</v>
      </c>
      <c r="B18" s="327" t="s">
        <v>749</v>
      </c>
      <c r="C18" s="328" t="s">
        <v>731</v>
      </c>
      <c r="D18" s="329">
        <v>5.04</v>
      </c>
    </row>
    <row r="19" spans="1:4" ht="30">
      <c r="A19" s="326">
        <v>397</v>
      </c>
      <c r="B19" s="327" t="s">
        <v>750</v>
      </c>
      <c r="C19" s="328" t="s">
        <v>731</v>
      </c>
      <c r="D19" s="329">
        <v>5.57</v>
      </c>
    </row>
    <row r="20" spans="1:4" ht="30">
      <c r="A20" s="326">
        <v>39132</v>
      </c>
      <c r="B20" s="327" t="s">
        <v>751</v>
      </c>
      <c r="C20" s="328" t="s">
        <v>731</v>
      </c>
      <c r="D20" s="329">
        <v>4.03</v>
      </c>
    </row>
    <row r="21" spans="1:4" ht="30">
      <c r="A21" s="326">
        <v>396</v>
      </c>
      <c r="B21" s="327" t="s">
        <v>752</v>
      </c>
      <c r="C21" s="328" t="s">
        <v>731</v>
      </c>
      <c r="D21" s="329">
        <v>4.32</v>
      </c>
    </row>
    <row r="22" spans="1:4" ht="30">
      <c r="A22" s="326">
        <v>39135</v>
      </c>
      <c r="B22" s="327" t="s">
        <v>753</v>
      </c>
      <c r="C22" s="328" t="s">
        <v>731</v>
      </c>
      <c r="D22" s="329">
        <v>8.07</v>
      </c>
    </row>
    <row r="23" spans="1:4" ht="30">
      <c r="A23" s="326">
        <v>39128</v>
      </c>
      <c r="B23" s="327" t="s">
        <v>754</v>
      </c>
      <c r="C23" s="328" t="s">
        <v>731</v>
      </c>
      <c r="D23" s="329">
        <v>2.0099999999999998</v>
      </c>
    </row>
    <row r="24" spans="1:4" ht="30">
      <c r="A24" s="326">
        <v>400</v>
      </c>
      <c r="B24" s="327" t="s">
        <v>755</v>
      </c>
      <c r="C24" s="328" t="s">
        <v>731</v>
      </c>
      <c r="D24" s="329">
        <v>1.97</v>
      </c>
    </row>
    <row r="25" spans="1:4" ht="30">
      <c r="A25" s="326">
        <v>39125</v>
      </c>
      <c r="B25" s="327" t="s">
        <v>756</v>
      </c>
      <c r="C25" s="328" t="s">
        <v>731</v>
      </c>
      <c r="D25" s="329">
        <v>2.0099999999999998</v>
      </c>
    </row>
    <row r="26" spans="1:4" ht="30">
      <c r="A26" s="326">
        <v>39134</v>
      </c>
      <c r="B26" s="327" t="s">
        <v>757</v>
      </c>
      <c r="C26" s="328" t="s">
        <v>731</v>
      </c>
      <c r="D26" s="329">
        <v>6.73</v>
      </c>
    </row>
    <row r="27" spans="1:4" ht="30">
      <c r="A27" s="326">
        <v>398</v>
      </c>
      <c r="B27" s="327" t="s">
        <v>758</v>
      </c>
      <c r="C27" s="328" t="s">
        <v>731</v>
      </c>
      <c r="D27" s="329">
        <v>6.2</v>
      </c>
    </row>
    <row r="28" spans="1:4" ht="30">
      <c r="A28" s="326">
        <v>39126</v>
      </c>
      <c r="B28" s="327" t="s">
        <v>759</v>
      </c>
      <c r="C28" s="328" t="s">
        <v>731</v>
      </c>
      <c r="D28" s="329">
        <v>9.08</v>
      </c>
    </row>
    <row r="29" spans="1:4" ht="30">
      <c r="A29" s="326">
        <v>399</v>
      </c>
      <c r="B29" s="327" t="s">
        <v>760</v>
      </c>
      <c r="C29" s="328" t="s">
        <v>731</v>
      </c>
      <c r="D29" s="329">
        <v>8</v>
      </c>
    </row>
    <row r="30" spans="1:4" ht="30">
      <c r="A30" s="326">
        <v>39158</v>
      </c>
      <c r="B30" s="327" t="s">
        <v>761</v>
      </c>
      <c r="C30" s="328" t="s">
        <v>731</v>
      </c>
      <c r="D30" s="329">
        <v>21.49</v>
      </c>
    </row>
    <row r="31" spans="1:4">
      <c r="A31" s="326">
        <v>39141</v>
      </c>
      <c r="B31" s="327" t="s">
        <v>762</v>
      </c>
      <c r="C31" s="328" t="s">
        <v>731</v>
      </c>
      <c r="D31" s="329">
        <v>1.56</v>
      </c>
    </row>
    <row r="32" spans="1:4">
      <c r="A32" s="326">
        <v>39140</v>
      </c>
      <c r="B32" s="327" t="s">
        <v>763</v>
      </c>
      <c r="C32" s="328" t="s">
        <v>731</v>
      </c>
      <c r="D32" s="329">
        <v>1.41</v>
      </c>
    </row>
    <row r="33" spans="1:4">
      <c r="A33" s="326">
        <v>39137</v>
      </c>
      <c r="B33" s="327" t="s">
        <v>764</v>
      </c>
      <c r="C33" s="328" t="s">
        <v>731</v>
      </c>
      <c r="D33" s="329">
        <v>0.81</v>
      </c>
    </row>
    <row r="34" spans="1:4">
      <c r="A34" s="326">
        <v>39139</v>
      </c>
      <c r="B34" s="327" t="s">
        <v>765</v>
      </c>
      <c r="C34" s="328" t="s">
        <v>731</v>
      </c>
      <c r="D34" s="329">
        <v>1.17</v>
      </c>
    </row>
    <row r="35" spans="1:4">
      <c r="A35" s="326">
        <v>39143</v>
      </c>
      <c r="B35" s="327" t="s">
        <v>766</v>
      </c>
      <c r="C35" s="328" t="s">
        <v>731</v>
      </c>
      <c r="D35" s="329">
        <v>3.22</v>
      </c>
    </row>
    <row r="36" spans="1:4">
      <c r="A36" s="326">
        <v>39142</v>
      </c>
      <c r="B36" s="327" t="s">
        <v>767</v>
      </c>
      <c r="C36" s="328" t="s">
        <v>731</v>
      </c>
      <c r="D36" s="329">
        <v>2.2999999999999998</v>
      </c>
    </row>
    <row r="37" spans="1:4">
      <c r="A37" s="326">
        <v>39138</v>
      </c>
      <c r="B37" s="327" t="s">
        <v>768</v>
      </c>
      <c r="C37" s="328" t="s">
        <v>731</v>
      </c>
      <c r="D37" s="329">
        <v>0.86</v>
      </c>
    </row>
    <row r="38" spans="1:4">
      <c r="A38" s="326">
        <v>39136</v>
      </c>
      <c r="B38" s="327" t="s">
        <v>769</v>
      </c>
      <c r="C38" s="328" t="s">
        <v>731</v>
      </c>
      <c r="D38" s="329">
        <v>0.56999999999999995</v>
      </c>
    </row>
    <row r="39" spans="1:4">
      <c r="A39" s="326">
        <v>39144</v>
      </c>
      <c r="B39" s="327" t="s">
        <v>770</v>
      </c>
      <c r="C39" s="328" t="s">
        <v>731</v>
      </c>
      <c r="D39" s="329">
        <v>3.75</v>
      </c>
    </row>
    <row r="40" spans="1:4">
      <c r="A40" s="326">
        <v>39145</v>
      </c>
      <c r="B40" s="327" t="s">
        <v>771</v>
      </c>
      <c r="C40" s="328" t="s">
        <v>731</v>
      </c>
      <c r="D40" s="329">
        <v>6.17</v>
      </c>
    </row>
    <row r="41" spans="1:4" ht="30">
      <c r="A41" s="326">
        <v>12615</v>
      </c>
      <c r="B41" s="327" t="s">
        <v>13625</v>
      </c>
      <c r="C41" s="328" t="s">
        <v>731</v>
      </c>
      <c r="D41" s="329">
        <v>14.32</v>
      </c>
    </row>
    <row r="42" spans="1:4" ht="30">
      <c r="A42" s="326">
        <v>11927</v>
      </c>
      <c r="B42" s="327" t="s">
        <v>772</v>
      </c>
      <c r="C42" s="328" t="s">
        <v>731</v>
      </c>
      <c r="D42" s="329">
        <v>7.16</v>
      </c>
    </row>
    <row r="43" spans="1:4" ht="30">
      <c r="A43" s="326">
        <v>11928</v>
      </c>
      <c r="B43" s="327" t="s">
        <v>773</v>
      </c>
      <c r="C43" s="328" t="s">
        <v>731</v>
      </c>
      <c r="D43" s="329">
        <v>8.1999999999999993</v>
      </c>
    </row>
    <row r="44" spans="1:4" ht="30">
      <c r="A44" s="326">
        <v>11929</v>
      </c>
      <c r="B44" s="327" t="s">
        <v>774</v>
      </c>
      <c r="C44" s="328" t="s">
        <v>731</v>
      </c>
      <c r="D44" s="329">
        <v>12.69</v>
      </c>
    </row>
    <row r="45" spans="1:4">
      <c r="A45" s="326">
        <v>36801</v>
      </c>
      <c r="B45" s="327" t="s">
        <v>775</v>
      </c>
      <c r="C45" s="328" t="s">
        <v>731</v>
      </c>
      <c r="D45" s="329">
        <v>27.73</v>
      </c>
    </row>
    <row r="46" spans="1:4" ht="30">
      <c r="A46" s="326">
        <v>36246</v>
      </c>
      <c r="B46" s="327" t="s">
        <v>776</v>
      </c>
      <c r="C46" s="328" t="s">
        <v>733</v>
      </c>
      <c r="D46" s="329">
        <v>4.26</v>
      </c>
    </row>
    <row r="47" spans="1:4">
      <c r="A47" s="326">
        <v>37600</v>
      </c>
      <c r="B47" s="327" t="s">
        <v>777</v>
      </c>
      <c r="C47" s="328" t="s">
        <v>731</v>
      </c>
      <c r="D47" s="329">
        <v>118.4</v>
      </c>
    </row>
    <row r="48" spans="1:4">
      <c r="A48" s="326">
        <v>37599</v>
      </c>
      <c r="B48" s="327" t="s">
        <v>778</v>
      </c>
      <c r="C48" s="328" t="s">
        <v>731</v>
      </c>
      <c r="D48" s="329">
        <v>110.21</v>
      </c>
    </row>
    <row r="49" spans="1:4" ht="30">
      <c r="A49" s="326">
        <v>1</v>
      </c>
      <c r="B49" s="327" t="s">
        <v>13626</v>
      </c>
      <c r="C49" s="328" t="s">
        <v>779</v>
      </c>
      <c r="D49" s="329">
        <v>73.569999999999993</v>
      </c>
    </row>
    <row r="50" spans="1:4">
      <c r="A50" s="326">
        <v>3</v>
      </c>
      <c r="B50" s="327" t="s">
        <v>780</v>
      </c>
      <c r="C50" s="328" t="s">
        <v>781</v>
      </c>
      <c r="D50" s="329">
        <v>15.03</v>
      </c>
    </row>
    <row r="51" spans="1:4">
      <c r="A51" s="326">
        <v>43054</v>
      </c>
      <c r="B51" s="327" t="s">
        <v>782</v>
      </c>
      <c r="C51" s="328" t="s">
        <v>779</v>
      </c>
      <c r="D51" s="329">
        <v>9.15</v>
      </c>
    </row>
    <row r="52" spans="1:4">
      <c r="A52" s="326">
        <v>42402</v>
      </c>
      <c r="B52" s="327" t="s">
        <v>783</v>
      </c>
      <c r="C52" s="328" t="s">
        <v>779</v>
      </c>
      <c r="D52" s="329">
        <v>8.75</v>
      </c>
    </row>
    <row r="53" spans="1:4">
      <c r="A53" s="326">
        <v>42403</v>
      </c>
      <c r="B53" s="327" t="s">
        <v>784</v>
      </c>
      <c r="C53" s="328" t="s">
        <v>779</v>
      </c>
      <c r="D53" s="329">
        <v>11.22</v>
      </c>
    </row>
    <row r="54" spans="1:4">
      <c r="A54" s="326">
        <v>42404</v>
      </c>
      <c r="B54" s="327" t="s">
        <v>785</v>
      </c>
      <c r="C54" s="328" t="s">
        <v>779</v>
      </c>
      <c r="D54" s="329">
        <v>11.16</v>
      </c>
    </row>
    <row r="55" spans="1:4">
      <c r="A55" s="326">
        <v>42405</v>
      </c>
      <c r="B55" s="327" t="s">
        <v>786</v>
      </c>
      <c r="C55" s="328" t="s">
        <v>779</v>
      </c>
      <c r="D55" s="329">
        <v>11.89</v>
      </c>
    </row>
    <row r="56" spans="1:4">
      <c r="A56" s="326">
        <v>34341</v>
      </c>
      <c r="B56" s="327" t="s">
        <v>787</v>
      </c>
      <c r="C56" s="328" t="s">
        <v>779</v>
      </c>
      <c r="D56" s="329">
        <v>10.32</v>
      </c>
    </row>
    <row r="57" spans="1:4">
      <c r="A57" s="326">
        <v>43053</v>
      </c>
      <c r="B57" s="327" t="s">
        <v>788</v>
      </c>
      <c r="C57" s="328" t="s">
        <v>779</v>
      </c>
      <c r="D57" s="329">
        <v>8.18</v>
      </c>
    </row>
    <row r="58" spans="1:4">
      <c r="A58" s="326">
        <v>43058</v>
      </c>
      <c r="B58" s="327" t="s">
        <v>789</v>
      </c>
      <c r="C58" s="328" t="s">
        <v>779</v>
      </c>
      <c r="D58" s="329">
        <v>8.48</v>
      </c>
    </row>
    <row r="59" spans="1:4">
      <c r="A59" s="326">
        <v>34</v>
      </c>
      <c r="B59" s="327" t="s">
        <v>790</v>
      </c>
      <c r="C59" s="328" t="s">
        <v>779</v>
      </c>
      <c r="D59" s="329">
        <v>8.52</v>
      </c>
    </row>
    <row r="60" spans="1:4">
      <c r="A60" s="326">
        <v>43055</v>
      </c>
      <c r="B60" s="327" t="s">
        <v>791</v>
      </c>
      <c r="C60" s="328" t="s">
        <v>779</v>
      </c>
      <c r="D60" s="329">
        <v>7.38</v>
      </c>
    </row>
    <row r="61" spans="1:4">
      <c r="A61" s="326">
        <v>43056</v>
      </c>
      <c r="B61" s="327" t="s">
        <v>792</v>
      </c>
      <c r="C61" s="328" t="s">
        <v>779</v>
      </c>
      <c r="D61" s="329">
        <v>8.51</v>
      </c>
    </row>
    <row r="62" spans="1:4">
      <c r="A62" s="326">
        <v>43057</v>
      </c>
      <c r="B62" s="327" t="s">
        <v>793</v>
      </c>
      <c r="C62" s="328" t="s">
        <v>779</v>
      </c>
      <c r="D62" s="329">
        <v>9.35</v>
      </c>
    </row>
    <row r="63" spans="1:4">
      <c r="A63" s="326">
        <v>34449</v>
      </c>
      <c r="B63" s="327" t="s">
        <v>794</v>
      </c>
      <c r="C63" s="328" t="s">
        <v>779</v>
      </c>
      <c r="D63" s="329">
        <v>9.99</v>
      </c>
    </row>
    <row r="64" spans="1:4">
      <c r="A64" s="326">
        <v>32</v>
      </c>
      <c r="B64" s="327" t="s">
        <v>795</v>
      </c>
      <c r="C64" s="328" t="s">
        <v>779</v>
      </c>
      <c r="D64" s="329">
        <v>8.99</v>
      </c>
    </row>
    <row r="65" spans="1:4">
      <c r="A65" s="326">
        <v>33</v>
      </c>
      <c r="B65" s="327" t="s">
        <v>796</v>
      </c>
      <c r="C65" s="328" t="s">
        <v>779</v>
      </c>
      <c r="D65" s="329">
        <v>9.0399999999999991</v>
      </c>
    </row>
    <row r="66" spans="1:4">
      <c r="A66" s="326">
        <v>43061</v>
      </c>
      <c r="B66" s="327" t="s">
        <v>797</v>
      </c>
      <c r="C66" s="328" t="s">
        <v>779</v>
      </c>
      <c r="D66" s="329">
        <v>8.4499999999999993</v>
      </c>
    </row>
    <row r="67" spans="1:4">
      <c r="A67" s="326">
        <v>43059</v>
      </c>
      <c r="B67" s="327" t="s">
        <v>798</v>
      </c>
      <c r="C67" s="328" t="s">
        <v>779</v>
      </c>
      <c r="D67" s="329">
        <v>8.06</v>
      </c>
    </row>
    <row r="68" spans="1:4">
      <c r="A68" s="326">
        <v>43062</v>
      </c>
      <c r="B68" s="327" t="s">
        <v>799</v>
      </c>
      <c r="C68" s="328" t="s">
        <v>779</v>
      </c>
      <c r="D68" s="329">
        <v>8.93</v>
      </c>
    </row>
    <row r="69" spans="1:4">
      <c r="A69" s="326">
        <v>43060</v>
      </c>
      <c r="B69" s="327" t="s">
        <v>800</v>
      </c>
      <c r="C69" s="328" t="s">
        <v>779</v>
      </c>
      <c r="D69" s="329">
        <v>7.02</v>
      </c>
    </row>
    <row r="70" spans="1:4" ht="30">
      <c r="A70" s="326">
        <v>40410</v>
      </c>
      <c r="B70" s="327" t="s">
        <v>801</v>
      </c>
      <c r="C70" s="328" t="s">
        <v>731</v>
      </c>
      <c r="D70" s="329">
        <v>26.72</v>
      </c>
    </row>
    <row r="71" spans="1:4" ht="30">
      <c r="A71" s="326">
        <v>40411</v>
      </c>
      <c r="B71" s="327" t="s">
        <v>802</v>
      </c>
      <c r="C71" s="328" t="s">
        <v>731</v>
      </c>
      <c r="D71" s="329">
        <v>29</v>
      </c>
    </row>
    <row r="72" spans="1:4" ht="30">
      <c r="A72" s="326">
        <v>40412</v>
      </c>
      <c r="B72" s="327" t="s">
        <v>803</v>
      </c>
      <c r="C72" s="328" t="s">
        <v>731</v>
      </c>
      <c r="D72" s="329">
        <v>32.54</v>
      </c>
    </row>
    <row r="73" spans="1:4" ht="30">
      <c r="A73" s="326">
        <v>44254</v>
      </c>
      <c r="B73" s="327" t="s">
        <v>13627</v>
      </c>
      <c r="C73" s="328" t="s">
        <v>731</v>
      </c>
      <c r="D73" s="329">
        <v>30.62</v>
      </c>
    </row>
    <row r="74" spans="1:4" ht="30">
      <c r="A74" s="326">
        <v>44255</v>
      </c>
      <c r="B74" s="327" t="s">
        <v>13628</v>
      </c>
      <c r="C74" s="328" t="s">
        <v>731</v>
      </c>
      <c r="D74" s="329">
        <v>33.94</v>
      </c>
    </row>
    <row r="75" spans="1:4" ht="30">
      <c r="A75" s="326">
        <v>44256</v>
      </c>
      <c r="B75" s="327" t="s">
        <v>13629</v>
      </c>
      <c r="C75" s="328" t="s">
        <v>731</v>
      </c>
      <c r="D75" s="329">
        <v>38.33</v>
      </c>
    </row>
    <row r="76" spans="1:4" ht="30">
      <c r="A76" s="326">
        <v>44257</v>
      </c>
      <c r="B76" s="327" t="s">
        <v>13630</v>
      </c>
      <c r="C76" s="328" t="s">
        <v>731</v>
      </c>
      <c r="D76" s="329">
        <v>60.64</v>
      </c>
    </row>
    <row r="77" spans="1:4" ht="30">
      <c r="A77" s="326">
        <v>44258</v>
      </c>
      <c r="B77" s="327" t="s">
        <v>13631</v>
      </c>
      <c r="C77" s="328" t="s">
        <v>731</v>
      </c>
      <c r="D77" s="329">
        <v>69.3</v>
      </c>
    </row>
    <row r="78" spans="1:4" ht="30">
      <c r="A78" s="326">
        <v>44259</v>
      </c>
      <c r="B78" s="327" t="s">
        <v>13632</v>
      </c>
      <c r="C78" s="328" t="s">
        <v>731</v>
      </c>
      <c r="D78" s="329">
        <v>95.13</v>
      </c>
    </row>
    <row r="79" spans="1:4" ht="30">
      <c r="A79" s="326">
        <v>55</v>
      </c>
      <c r="B79" s="327" t="s">
        <v>804</v>
      </c>
      <c r="C79" s="328" t="s">
        <v>731</v>
      </c>
      <c r="D79" s="329">
        <v>4.6500000000000004</v>
      </c>
    </row>
    <row r="80" spans="1:4" ht="30">
      <c r="A80" s="326">
        <v>61</v>
      </c>
      <c r="B80" s="327" t="s">
        <v>805</v>
      </c>
      <c r="C80" s="328" t="s">
        <v>731</v>
      </c>
      <c r="D80" s="329">
        <v>4.4000000000000004</v>
      </c>
    </row>
    <row r="81" spans="1:4" ht="30">
      <c r="A81" s="326">
        <v>62</v>
      </c>
      <c r="B81" s="327" t="s">
        <v>806</v>
      </c>
      <c r="C81" s="328" t="s">
        <v>731</v>
      </c>
      <c r="D81" s="329">
        <v>9.11</v>
      </c>
    </row>
    <row r="82" spans="1:4">
      <c r="A82" s="326">
        <v>103</v>
      </c>
      <c r="B82" s="327" t="s">
        <v>807</v>
      </c>
      <c r="C82" s="328" t="s">
        <v>731</v>
      </c>
      <c r="D82" s="329">
        <v>48.64</v>
      </c>
    </row>
    <row r="83" spans="1:4">
      <c r="A83" s="326">
        <v>107</v>
      </c>
      <c r="B83" s="327" t="s">
        <v>808</v>
      </c>
      <c r="C83" s="328" t="s">
        <v>731</v>
      </c>
      <c r="D83" s="329">
        <v>0.91</v>
      </c>
    </row>
    <row r="84" spans="1:4">
      <c r="A84" s="326">
        <v>65</v>
      </c>
      <c r="B84" s="327" t="s">
        <v>809</v>
      </c>
      <c r="C84" s="328" t="s">
        <v>731</v>
      </c>
      <c r="D84" s="329">
        <v>1</v>
      </c>
    </row>
    <row r="85" spans="1:4">
      <c r="A85" s="326">
        <v>108</v>
      </c>
      <c r="B85" s="327" t="s">
        <v>810</v>
      </c>
      <c r="C85" s="328" t="s">
        <v>731</v>
      </c>
      <c r="D85" s="329">
        <v>2.0099999999999998</v>
      </c>
    </row>
    <row r="86" spans="1:4">
      <c r="A86" s="326">
        <v>110</v>
      </c>
      <c r="B86" s="327" t="s">
        <v>811</v>
      </c>
      <c r="C86" s="328" t="s">
        <v>731</v>
      </c>
      <c r="D86" s="329">
        <v>7</v>
      </c>
    </row>
    <row r="87" spans="1:4">
      <c r="A87" s="326">
        <v>109</v>
      </c>
      <c r="B87" s="327" t="s">
        <v>812</v>
      </c>
      <c r="C87" s="328" t="s">
        <v>731</v>
      </c>
      <c r="D87" s="329">
        <v>4.17</v>
      </c>
    </row>
    <row r="88" spans="1:4">
      <c r="A88" s="326">
        <v>111</v>
      </c>
      <c r="B88" s="327" t="s">
        <v>813</v>
      </c>
      <c r="C88" s="328" t="s">
        <v>731</v>
      </c>
      <c r="D88" s="329">
        <v>9.4700000000000006</v>
      </c>
    </row>
    <row r="89" spans="1:4">
      <c r="A89" s="326">
        <v>112</v>
      </c>
      <c r="B89" s="327" t="s">
        <v>814</v>
      </c>
      <c r="C89" s="328" t="s">
        <v>731</v>
      </c>
      <c r="D89" s="329">
        <v>5.0199999999999996</v>
      </c>
    </row>
    <row r="90" spans="1:4">
      <c r="A90" s="326">
        <v>113</v>
      </c>
      <c r="B90" s="327" t="s">
        <v>815</v>
      </c>
      <c r="C90" s="328" t="s">
        <v>731</v>
      </c>
      <c r="D90" s="329">
        <v>12.56</v>
      </c>
    </row>
    <row r="91" spans="1:4">
      <c r="A91" s="326">
        <v>104</v>
      </c>
      <c r="B91" s="327" t="s">
        <v>816</v>
      </c>
      <c r="C91" s="328" t="s">
        <v>731</v>
      </c>
      <c r="D91" s="329">
        <v>21.86</v>
      </c>
    </row>
    <row r="92" spans="1:4">
      <c r="A92" s="326">
        <v>102</v>
      </c>
      <c r="B92" s="327" t="s">
        <v>817</v>
      </c>
      <c r="C92" s="328" t="s">
        <v>731</v>
      </c>
      <c r="D92" s="329">
        <v>30.14</v>
      </c>
    </row>
    <row r="93" spans="1:4" ht="30">
      <c r="A93" s="326">
        <v>95</v>
      </c>
      <c r="B93" s="327" t="s">
        <v>818</v>
      </c>
      <c r="C93" s="328" t="s">
        <v>731</v>
      </c>
      <c r="D93" s="329">
        <v>12.74</v>
      </c>
    </row>
    <row r="94" spans="1:4" ht="30">
      <c r="A94" s="326">
        <v>96</v>
      </c>
      <c r="B94" s="327" t="s">
        <v>819</v>
      </c>
      <c r="C94" s="328" t="s">
        <v>731</v>
      </c>
      <c r="D94" s="329">
        <v>13.85</v>
      </c>
    </row>
    <row r="95" spans="1:4" ht="30">
      <c r="A95" s="326">
        <v>97</v>
      </c>
      <c r="B95" s="327" t="s">
        <v>820</v>
      </c>
      <c r="C95" s="328" t="s">
        <v>731</v>
      </c>
      <c r="D95" s="329">
        <v>20.84</v>
      </c>
    </row>
    <row r="96" spans="1:4" ht="30">
      <c r="A96" s="326">
        <v>98</v>
      </c>
      <c r="B96" s="327" t="s">
        <v>821</v>
      </c>
      <c r="C96" s="328" t="s">
        <v>731</v>
      </c>
      <c r="D96" s="329">
        <v>31.2</v>
      </c>
    </row>
    <row r="97" spans="1:4" ht="30">
      <c r="A97" s="326">
        <v>99</v>
      </c>
      <c r="B97" s="327" t="s">
        <v>822</v>
      </c>
      <c r="C97" s="328" t="s">
        <v>731</v>
      </c>
      <c r="D97" s="329">
        <v>29.49</v>
      </c>
    </row>
    <row r="98" spans="1:4" ht="30">
      <c r="A98" s="326">
        <v>100</v>
      </c>
      <c r="B98" s="327" t="s">
        <v>823</v>
      </c>
      <c r="C98" s="328" t="s">
        <v>731</v>
      </c>
      <c r="D98" s="329">
        <v>51.52</v>
      </c>
    </row>
    <row r="99" spans="1:4">
      <c r="A99" s="326">
        <v>75</v>
      </c>
      <c r="B99" s="327" t="s">
        <v>824</v>
      </c>
      <c r="C99" s="328" t="s">
        <v>731</v>
      </c>
      <c r="D99" s="329">
        <v>300.38</v>
      </c>
    </row>
    <row r="100" spans="1:4">
      <c r="A100" s="326">
        <v>83</v>
      </c>
      <c r="B100" s="327" t="s">
        <v>825</v>
      </c>
      <c r="C100" s="328" t="s">
        <v>731</v>
      </c>
      <c r="D100" s="329">
        <v>240.14</v>
      </c>
    </row>
    <row r="101" spans="1:4">
      <c r="A101" s="326">
        <v>74</v>
      </c>
      <c r="B101" s="327" t="s">
        <v>826</v>
      </c>
      <c r="C101" s="328" t="s">
        <v>731</v>
      </c>
      <c r="D101" s="329">
        <v>343.34</v>
      </c>
    </row>
    <row r="102" spans="1:4">
      <c r="A102" s="326">
        <v>106</v>
      </c>
      <c r="B102" s="327" t="s">
        <v>827</v>
      </c>
      <c r="C102" s="328" t="s">
        <v>731</v>
      </c>
      <c r="D102" s="329">
        <v>434.16</v>
      </c>
    </row>
    <row r="103" spans="1:4">
      <c r="A103" s="326">
        <v>88</v>
      </c>
      <c r="B103" s="327" t="s">
        <v>828</v>
      </c>
      <c r="C103" s="328" t="s">
        <v>731</v>
      </c>
      <c r="D103" s="329">
        <v>12.2</v>
      </c>
    </row>
    <row r="104" spans="1:4" ht="30">
      <c r="A104" s="326">
        <v>82</v>
      </c>
      <c r="B104" s="327" t="s">
        <v>829</v>
      </c>
      <c r="C104" s="328" t="s">
        <v>731</v>
      </c>
      <c r="D104" s="329">
        <v>228.47</v>
      </c>
    </row>
    <row r="105" spans="1:4">
      <c r="A105" s="326">
        <v>105</v>
      </c>
      <c r="B105" s="327" t="s">
        <v>830</v>
      </c>
      <c r="C105" s="328" t="s">
        <v>731</v>
      </c>
      <c r="D105" s="329">
        <v>323.75</v>
      </c>
    </row>
    <row r="106" spans="1:4">
      <c r="A106" s="326">
        <v>60</v>
      </c>
      <c r="B106" s="327" t="s">
        <v>831</v>
      </c>
      <c r="C106" s="328" t="s">
        <v>731</v>
      </c>
      <c r="D106" s="329">
        <v>6.03</v>
      </c>
    </row>
    <row r="107" spans="1:4">
      <c r="A107" s="326">
        <v>72</v>
      </c>
      <c r="B107" s="327" t="s">
        <v>832</v>
      </c>
      <c r="C107" s="328" t="s">
        <v>731</v>
      </c>
      <c r="D107" s="329">
        <v>56.55</v>
      </c>
    </row>
    <row r="108" spans="1:4">
      <c r="A108" s="326">
        <v>67</v>
      </c>
      <c r="B108" s="327" t="s">
        <v>13633</v>
      </c>
      <c r="C108" s="328" t="s">
        <v>731</v>
      </c>
      <c r="D108" s="329">
        <v>18.28</v>
      </c>
    </row>
    <row r="109" spans="1:4">
      <c r="A109" s="326">
        <v>71</v>
      </c>
      <c r="B109" s="327" t="s">
        <v>13634</v>
      </c>
      <c r="C109" s="328" t="s">
        <v>731</v>
      </c>
      <c r="D109" s="329">
        <v>34.93</v>
      </c>
    </row>
    <row r="110" spans="1:4">
      <c r="A110" s="326">
        <v>73</v>
      </c>
      <c r="B110" s="327" t="s">
        <v>13635</v>
      </c>
      <c r="C110" s="328" t="s">
        <v>731</v>
      </c>
      <c r="D110" s="329">
        <v>17.5</v>
      </c>
    </row>
    <row r="111" spans="1:4">
      <c r="A111" s="326">
        <v>37997</v>
      </c>
      <c r="B111" s="327" t="s">
        <v>833</v>
      </c>
      <c r="C111" s="328" t="s">
        <v>731</v>
      </c>
      <c r="D111" s="329">
        <v>18.239999999999998</v>
      </c>
    </row>
    <row r="112" spans="1:4">
      <c r="A112" s="326">
        <v>37998</v>
      </c>
      <c r="B112" s="327" t="s">
        <v>834</v>
      </c>
      <c r="C112" s="328" t="s">
        <v>731</v>
      </c>
      <c r="D112" s="329">
        <v>24.42</v>
      </c>
    </row>
    <row r="113" spans="1:4" ht="30">
      <c r="A113" s="326">
        <v>10899</v>
      </c>
      <c r="B113" s="327" t="s">
        <v>835</v>
      </c>
      <c r="C113" s="328" t="s">
        <v>731</v>
      </c>
      <c r="D113" s="329">
        <v>109.52</v>
      </c>
    </row>
    <row r="114" spans="1:4" ht="30">
      <c r="A114" s="326">
        <v>10900</v>
      </c>
      <c r="B114" s="327" t="s">
        <v>836</v>
      </c>
      <c r="C114" s="328" t="s">
        <v>731</v>
      </c>
      <c r="D114" s="329">
        <v>85.71</v>
      </c>
    </row>
    <row r="115" spans="1:4">
      <c r="A115" s="326">
        <v>46</v>
      </c>
      <c r="B115" s="327" t="s">
        <v>837</v>
      </c>
      <c r="C115" s="328" t="s">
        <v>731</v>
      </c>
      <c r="D115" s="329">
        <v>49.14</v>
      </c>
    </row>
    <row r="116" spans="1:4">
      <c r="A116" s="326">
        <v>47</v>
      </c>
      <c r="B116" s="327" t="s">
        <v>838</v>
      </c>
      <c r="C116" s="328" t="s">
        <v>731</v>
      </c>
      <c r="D116" s="329">
        <v>84.02</v>
      </c>
    </row>
    <row r="117" spans="1:4">
      <c r="A117" s="326">
        <v>48</v>
      </c>
      <c r="B117" s="327" t="s">
        <v>839</v>
      </c>
      <c r="C117" s="328" t="s">
        <v>731</v>
      </c>
      <c r="D117" s="329">
        <v>21.91</v>
      </c>
    </row>
    <row r="118" spans="1:4">
      <c r="A118" s="326">
        <v>52</v>
      </c>
      <c r="B118" s="327" t="s">
        <v>840</v>
      </c>
      <c r="C118" s="328" t="s">
        <v>731</v>
      </c>
      <c r="D118" s="329">
        <v>16.649999999999999</v>
      </c>
    </row>
    <row r="119" spans="1:4">
      <c r="A119" s="326">
        <v>43</v>
      </c>
      <c r="B119" s="327" t="s">
        <v>841</v>
      </c>
      <c r="C119" s="328" t="s">
        <v>731</v>
      </c>
      <c r="D119" s="329">
        <v>56.19</v>
      </c>
    </row>
    <row r="120" spans="1:4" ht="30">
      <c r="A120" s="326">
        <v>39719</v>
      </c>
      <c r="B120" s="327" t="s">
        <v>842</v>
      </c>
      <c r="C120" s="328" t="s">
        <v>781</v>
      </c>
      <c r="D120" s="329">
        <v>198.15</v>
      </c>
    </row>
    <row r="121" spans="1:4">
      <c r="A121" s="326">
        <v>3410</v>
      </c>
      <c r="B121" s="327" t="s">
        <v>843</v>
      </c>
      <c r="C121" s="328" t="s">
        <v>779</v>
      </c>
      <c r="D121" s="329">
        <v>44.57</v>
      </c>
    </row>
    <row r="122" spans="1:4">
      <c r="A122" s="326">
        <v>4791</v>
      </c>
      <c r="B122" s="327" t="s">
        <v>844</v>
      </c>
      <c r="C122" s="328" t="s">
        <v>779</v>
      </c>
      <c r="D122" s="329">
        <v>43.81</v>
      </c>
    </row>
    <row r="123" spans="1:4" ht="30">
      <c r="A123" s="326">
        <v>157</v>
      </c>
      <c r="B123" s="327" t="s">
        <v>845</v>
      </c>
      <c r="C123" s="328" t="s">
        <v>779</v>
      </c>
      <c r="D123" s="329">
        <v>134.88</v>
      </c>
    </row>
    <row r="124" spans="1:4">
      <c r="A124" s="326">
        <v>156</v>
      </c>
      <c r="B124" s="327" t="s">
        <v>846</v>
      </c>
      <c r="C124" s="328" t="s">
        <v>779</v>
      </c>
      <c r="D124" s="329">
        <v>48.02</v>
      </c>
    </row>
    <row r="125" spans="1:4">
      <c r="A125" s="326">
        <v>131</v>
      </c>
      <c r="B125" s="327" t="s">
        <v>847</v>
      </c>
      <c r="C125" s="328" t="s">
        <v>779</v>
      </c>
      <c r="D125" s="329">
        <v>41.07</v>
      </c>
    </row>
    <row r="126" spans="1:4">
      <c r="A126" s="326">
        <v>21114</v>
      </c>
      <c r="B126" s="327" t="s">
        <v>848</v>
      </c>
      <c r="C126" s="328" t="s">
        <v>731</v>
      </c>
      <c r="D126" s="329">
        <v>39.06</v>
      </c>
    </row>
    <row r="127" spans="1:4">
      <c r="A127" s="326">
        <v>119</v>
      </c>
      <c r="B127" s="327" t="s">
        <v>849</v>
      </c>
      <c r="C127" s="328" t="s">
        <v>731</v>
      </c>
      <c r="D127" s="329">
        <v>9.9</v>
      </c>
    </row>
    <row r="128" spans="1:4">
      <c r="A128" s="326">
        <v>122</v>
      </c>
      <c r="B128" s="327" t="s">
        <v>850</v>
      </c>
      <c r="C128" s="328" t="s">
        <v>731</v>
      </c>
      <c r="D128" s="329">
        <v>76.17</v>
      </c>
    </row>
    <row r="129" spans="1:4">
      <c r="A129" s="326">
        <v>20080</v>
      </c>
      <c r="B129" s="327" t="s">
        <v>851</v>
      </c>
      <c r="C129" s="328" t="s">
        <v>731</v>
      </c>
      <c r="D129" s="329">
        <v>24.86</v>
      </c>
    </row>
    <row r="130" spans="1:4" ht="30">
      <c r="A130" s="326">
        <v>124</v>
      </c>
      <c r="B130" s="327" t="s">
        <v>852</v>
      </c>
      <c r="C130" s="328" t="s">
        <v>781</v>
      </c>
      <c r="D130" s="329">
        <v>15.84</v>
      </c>
    </row>
    <row r="131" spans="1:4">
      <c r="A131" s="326">
        <v>7334</v>
      </c>
      <c r="B131" s="327" t="s">
        <v>853</v>
      </c>
      <c r="C131" s="328" t="s">
        <v>781</v>
      </c>
      <c r="D131" s="329">
        <v>19.34</v>
      </c>
    </row>
    <row r="132" spans="1:4" ht="30">
      <c r="A132" s="326">
        <v>123</v>
      </c>
      <c r="B132" s="327" t="s">
        <v>854</v>
      </c>
      <c r="C132" s="328" t="s">
        <v>781</v>
      </c>
      <c r="D132" s="329">
        <v>6.48</v>
      </c>
    </row>
    <row r="133" spans="1:4">
      <c r="A133" s="326">
        <v>127</v>
      </c>
      <c r="B133" s="327" t="s">
        <v>855</v>
      </c>
      <c r="C133" s="328" t="s">
        <v>781</v>
      </c>
      <c r="D133" s="329">
        <v>15.47</v>
      </c>
    </row>
    <row r="134" spans="1:4">
      <c r="A134" s="326">
        <v>41373</v>
      </c>
      <c r="B134" s="327" t="s">
        <v>856</v>
      </c>
      <c r="C134" s="328" t="s">
        <v>781</v>
      </c>
      <c r="D134" s="329">
        <v>21.55</v>
      </c>
    </row>
    <row r="135" spans="1:4" ht="30">
      <c r="A135" s="326">
        <v>133</v>
      </c>
      <c r="B135" s="327" t="s">
        <v>857</v>
      </c>
      <c r="C135" s="328" t="s">
        <v>781</v>
      </c>
      <c r="D135" s="329">
        <v>6.42</v>
      </c>
    </row>
    <row r="136" spans="1:4" ht="30">
      <c r="A136" s="326">
        <v>43617</v>
      </c>
      <c r="B136" s="327" t="s">
        <v>858</v>
      </c>
      <c r="C136" s="328" t="s">
        <v>781</v>
      </c>
      <c r="D136" s="329">
        <v>7.18</v>
      </c>
    </row>
    <row r="137" spans="1:4" ht="30">
      <c r="A137" s="326">
        <v>132</v>
      </c>
      <c r="B137" s="327" t="s">
        <v>859</v>
      </c>
      <c r="C137" s="328" t="s">
        <v>781</v>
      </c>
      <c r="D137" s="329">
        <v>6.66</v>
      </c>
    </row>
    <row r="138" spans="1:4" ht="30">
      <c r="A138" s="326">
        <v>43618</v>
      </c>
      <c r="B138" s="327" t="s">
        <v>860</v>
      </c>
      <c r="C138" s="328" t="s">
        <v>779</v>
      </c>
      <c r="D138" s="329">
        <v>16.77</v>
      </c>
    </row>
    <row r="139" spans="1:4" ht="45">
      <c r="A139" s="326">
        <v>37476</v>
      </c>
      <c r="B139" s="327" t="s">
        <v>861</v>
      </c>
      <c r="C139" s="328" t="s">
        <v>731</v>
      </c>
      <c r="D139" s="329">
        <v>2662.18</v>
      </c>
    </row>
    <row r="140" spans="1:4" ht="45">
      <c r="A140" s="326">
        <v>37478</v>
      </c>
      <c r="B140" s="327" t="s">
        <v>862</v>
      </c>
      <c r="C140" s="328" t="s">
        <v>731</v>
      </c>
      <c r="D140" s="329">
        <v>3334.45</v>
      </c>
    </row>
    <row r="141" spans="1:4" ht="45">
      <c r="A141" s="326">
        <v>37477</v>
      </c>
      <c r="B141" s="327" t="s">
        <v>863</v>
      </c>
      <c r="C141" s="328" t="s">
        <v>731</v>
      </c>
      <c r="D141" s="329">
        <v>4517.6400000000003</v>
      </c>
    </row>
    <row r="142" spans="1:4" ht="45">
      <c r="A142" s="326">
        <v>37479</v>
      </c>
      <c r="B142" s="327" t="s">
        <v>864</v>
      </c>
      <c r="C142" s="328" t="s">
        <v>731</v>
      </c>
      <c r="D142" s="329">
        <v>5357.98</v>
      </c>
    </row>
    <row r="143" spans="1:4">
      <c r="A143" s="326">
        <v>4319</v>
      </c>
      <c r="B143" s="327" t="s">
        <v>865</v>
      </c>
      <c r="C143" s="328" t="s">
        <v>731</v>
      </c>
      <c r="D143" s="329">
        <v>1.35</v>
      </c>
    </row>
    <row r="144" spans="1:4">
      <c r="A144" s="326">
        <v>42409</v>
      </c>
      <c r="B144" s="327" t="s">
        <v>866</v>
      </c>
      <c r="C144" s="328" t="s">
        <v>779</v>
      </c>
      <c r="D144" s="329">
        <v>10.56</v>
      </c>
    </row>
    <row r="145" spans="1:4">
      <c r="A145" s="326">
        <v>40553</v>
      </c>
      <c r="B145" s="327" t="s">
        <v>867</v>
      </c>
      <c r="C145" s="328" t="s">
        <v>868</v>
      </c>
      <c r="D145" s="329">
        <v>23</v>
      </c>
    </row>
    <row r="146" spans="1:4">
      <c r="A146" s="326">
        <v>6114</v>
      </c>
      <c r="B146" s="327" t="s">
        <v>869</v>
      </c>
      <c r="C146" s="328" t="s">
        <v>870</v>
      </c>
      <c r="D146" s="329">
        <v>17.03</v>
      </c>
    </row>
    <row r="147" spans="1:4">
      <c r="A147" s="326">
        <v>40912</v>
      </c>
      <c r="B147" s="327" t="s">
        <v>871</v>
      </c>
      <c r="C147" s="328" t="s">
        <v>872</v>
      </c>
      <c r="D147" s="329">
        <v>2984.91</v>
      </c>
    </row>
    <row r="148" spans="1:4">
      <c r="A148" s="326">
        <v>247</v>
      </c>
      <c r="B148" s="327" t="s">
        <v>13636</v>
      </c>
      <c r="C148" s="328" t="s">
        <v>870</v>
      </c>
      <c r="D148" s="329">
        <v>18.48</v>
      </c>
    </row>
    <row r="149" spans="1:4">
      <c r="A149" s="326">
        <v>40919</v>
      </c>
      <c r="B149" s="327" t="s">
        <v>873</v>
      </c>
      <c r="C149" s="328" t="s">
        <v>872</v>
      </c>
      <c r="D149" s="329">
        <v>3237.11</v>
      </c>
    </row>
    <row r="150" spans="1:4">
      <c r="A150" s="326">
        <v>40984</v>
      </c>
      <c r="B150" s="327" t="s">
        <v>874</v>
      </c>
      <c r="C150" s="328" t="s">
        <v>872</v>
      </c>
      <c r="D150" s="329">
        <v>2806.08</v>
      </c>
    </row>
    <row r="151" spans="1:4">
      <c r="A151" s="326">
        <v>44499</v>
      </c>
      <c r="B151" s="327" t="s">
        <v>875</v>
      </c>
      <c r="C151" s="328" t="s">
        <v>870</v>
      </c>
      <c r="D151" s="329">
        <v>16.010000000000002</v>
      </c>
    </row>
    <row r="152" spans="1:4">
      <c r="A152" s="326">
        <v>248</v>
      </c>
      <c r="B152" s="327" t="s">
        <v>876</v>
      </c>
      <c r="C152" s="328" t="s">
        <v>870</v>
      </c>
      <c r="D152" s="329">
        <v>18.48</v>
      </c>
    </row>
    <row r="153" spans="1:4">
      <c r="A153" s="326">
        <v>41086</v>
      </c>
      <c r="B153" s="327" t="s">
        <v>877</v>
      </c>
      <c r="C153" s="328" t="s">
        <v>872</v>
      </c>
      <c r="D153" s="329">
        <v>3237.11</v>
      </c>
    </row>
    <row r="154" spans="1:4">
      <c r="A154" s="326">
        <v>34466</v>
      </c>
      <c r="B154" s="327" t="s">
        <v>13637</v>
      </c>
      <c r="C154" s="328" t="s">
        <v>870</v>
      </c>
      <c r="D154" s="329">
        <v>18.48</v>
      </c>
    </row>
    <row r="155" spans="1:4">
      <c r="A155" s="326">
        <v>41083</v>
      </c>
      <c r="B155" s="327" t="s">
        <v>878</v>
      </c>
      <c r="C155" s="328" t="s">
        <v>872</v>
      </c>
      <c r="D155" s="329">
        <v>3237.11</v>
      </c>
    </row>
    <row r="156" spans="1:4">
      <c r="A156" s="326">
        <v>252</v>
      </c>
      <c r="B156" s="327" t="s">
        <v>879</v>
      </c>
      <c r="C156" s="328" t="s">
        <v>870</v>
      </c>
      <c r="D156" s="329">
        <v>18.48</v>
      </c>
    </row>
    <row r="157" spans="1:4">
      <c r="A157" s="326">
        <v>40909</v>
      </c>
      <c r="B157" s="327" t="s">
        <v>880</v>
      </c>
      <c r="C157" s="328" t="s">
        <v>872</v>
      </c>
      <c r="D157" s="329">
        <v>3237.11</v>
      </c>
    </row>
    <row r="158" spans="1:4">
      <c r="A158" s="326">
        <v>242</v>
      </c>
      <c r="B158" s="327" t="s">
        <v>13638</v>
      </c>
      <c r="C158" s="328" t="s">
        <v>870</v>
      </c>
      <c r="D158" s="329">
        <v>18.48</v>
      </c>
    </row>
    <row r="159" spans="1:4">
      <c r="A159" s="326">
        <v>41085</v>
      </c>
      <c r="B159" s="327" t="s">
        <v>881</v>
      </c>
      <c r="C159" s="328" t="s">
        <v>872</v>
      </c>
      <c r="D159" s="329">
        <v>3236.93</v>
      </c>
    </row>
    <row r="160" spans="1:4" ht="30">
      <c r="A160" s="326">
        <v>427</v>
      </c>
      <c r="B160" s="327" t="s">
        <v>882</v>
      </c>
      <c r="C160" s="328" t="s">
        <v>731</v>
      </c>
      <c r="D160" s="329">
        <v>3.9</v>
      </c>
    </row>
    <row r="161" spans="1:4" ht="30">
      <c r="A161" s="326">
        <v>417</v>
      </c>
      <c r="B161" s="327" t="s">
        <v>883</v>
      </c>
      <c r="C161" s="328" t="s">
        <v>731</v>
      </c>
      <c r="D161" s="329">
        <v>1.84</v>
      </c>
    </row>
    <row r="162" spans="1:4" ht="30">
      <c r="A162" s="326">
        <v>11273</v>
      </c>
      <c r="B162" s="327" t="s">
        <v>884</v>
      </c>
      <c r="C162" s="328" t="s">
        <v>731</v>
      </c>
      <c r="D162" s="329">
        <v>5.71</v>
      </c>
    </row>
    <row r="163" spans="1:4" ht="30">
      <c r="A163" s="326">
        <v>11272</v>
      </c>
      <c r="B163" s="327" t="s">
        <v>885</v>
      </c>
      <c r="C163" s="328" t="s">
        <v>731</v>
      </c>
      <c r="D163" s="329">
        <v>3.45</v>
      </c>
    </row>
    <row r="164" spans="1:4" ht="30">
      <c r="A164" s="326">
        <v>11275</v>
      </c>
      <c r="B164" s="327" t="s">
        <v>886</v>
      </c>
      <c r="C164" s="328" t="s">
        <v>731</v>
      </c>
      <c r="D164" s="329">
        <v>1.38</v>
      </c>
    </row>
    <row r="165" spans="1:4" ht="30">
      <c r="A165" s="326">
        <v>11274</v>
      </c>
      <c r="B165" s="327" t="s">
        <v>887</v>
      </c>
      <c r="C165" s="328" t="s">
        <v>731</v>
      </c>
      <c r="D165" s="329">
        <v>1.05</v>
      </c>
    </row>
    <row r="166" spans="1:4">
      <c r="A166" s="326">
        <v>38470</v>
      </c>
      <c r="B166" s="327" t="s">
        <v>888</v>
      </c>
      <c r="C166" s="328" t="s">
        <v>731</v>
      </c>
      <c r="D166" s="329">
        <v>57.38</v>
      </c>
    </row>
    <row r="167" spans="1:4">
      <c r="A167" s="326">
        <v>38547</v>
      </c>
      <c r="B167" s="327" t="s">
        <v>889</v>
      </c>
      <c r="C167" s="328" t="s">
        <v>731</v>
      </c>
      <c r="D167" s="329">
        <v>156.58000000000001</v>
      </c>
    </row>
    <row r="168" spans="1:4">
      <c r="A168" s="326">
        <v>38469</v>
      </c>
      <c r="B168" s="327" t="s">
        <v>890</v>
      </c>
      <c r="C168" s="328" t="s">
        <v>731</v>
      </c>
      <c r="D168" s="329">
        <v>168.36</v>
      </c>
    </row>
    <row r="169" spans="1:4">
      <c r="A169" s="326">
        <v>38467</v>
      </c>
      <c r="B169" s="327" t="s">
        <v>891</v>
      </c>
      <c r="C169" s="328" t="s">
        <v>731</v>
      </c>
      <c r="D169" s="329">
        <v>94.73</v>
      </c>
    </row>
    <row r="170" spans="1:4">
      <c r="A170" s="326">
        <v>38468</v>
      </c>
      <c r="B170" s="327" t="s">
        <v>892</v>
      </c>
      <c r="C170" s="328" t="s">
        <v>731</v>
      </c>
      <c r="D170" s="329">
        <v>104.25</v>
      </c>
    </row>
    <row r="171" spans="1:4">
      <c r="A171" s="326">
        <v>38471</v>
      </c>
      <c r="B171" s="327" t="s">
        <v>893</v>
      </c>
      <c r="C171" s="328" t="s">
        <v>731</v>
      </c>
      <c r="D171" s="329">
        <v>135.38</v>
      </c>
    </row>
    <row r="172" spans="1:4">
      <c r="A172" s="326">
        <v>37370</v>
      </c>
      <c r="B172" s="327" t="s">
        <v>13639</v>
      </c>
      <c r="C172" s="328" t="s">
        <v>870</v>
      </c>
      <c r="D172" s="329">
        <v>3.79</v>
      </c>
    </row>
    <row r="173" spans="1:4">
      <c r="A173" s="326">
        <v>40861</v>
      </c>
      <c r="B173" s="327" t="s">
        <v>13640</v>
      </c>
      <c r="C173" s="328" t="s">
        <v>872</v>
      </c>
      <c r="D173" s="329">
        <v>162.47</v>
      </c>
    </row>
    <row r="174" spans="1:4" ht="30">
      <c r="A174" s="326">
        <v>10658</v>
      </c>
      <c r="B174" s="327" t="s">
        <v>894</v>
      </c>
      <c r="C174" s="328" t="s">
        <v>731</v>
      </c>
      <c r="D174" s="329">
        <v>8364.5</v>
      </c>
    </row>
    <row r="175" spans="1:4">
      <c r="A175" s="326">
        <v>253</v>
      </c>
      <c r="B175" s="327" t="s">
        <v>13641</v>
      </c>
      <c r="C175" s="328" t="s">
        <v>870</v>
      </c>
      <c r="D175" s="329">
        <v>24.15</v>
      </c>
    </row>
    <row r="176" spans="1:4">
      <c r="A176" s="326">
        <v>40809</v>
      </c>
      <c r="B176" s="327" t="s">
        <v>895</v>
      </c>
      <c r="C176" s="328" t="s">
        <v>872</v>
      </c>
      <c r="D176" s="329">
        <v>4228.24</v>
      </c>
    </row>
    <row r="177" spans="1:4" ht="45">
      <c r="A177" s="326">
        <v>42428</v>
      </c>
      <c r="B177" s="327" t="s">
        <v>896</v>
      </c>
      <c r="C177" s="328" t="s">
        <v>731</v>
      </c>
      <c r="D177" s="329">
        <v>2251</v>
      </c>
    </row>
    <row r="178" spans="1:4">
      <c r="A178" s="326">
        <v>583</v>
      </c>
      <c r="B178" s="327" t="s">
        <v>897</v>
      </c>
      <c r="C178" s="328" t="s">
        <v>779</v>
      </c>
      <c r="D178" s="329">
        <v>44.33</v>
      </c>
    </row>
    <row r="179" spans="1:4">
      <c r="A179" s="326">
        <v>301</v>
      </c>
      <c r="B179" s="327" t="s">
        <v>898</v>
      </c>
      <c r="C179" s="328" t="s">
        <v>731</v>
      </c>
      <c r="D179" s="329">
        <v>2.5499999999999998</v>
      </c>
    </row>
    <row r="180" spans="1:4">
      <c r="A180" s="326">
        <v>296</v>
      </c>
      <c r="B180" s="327" t="s">
        <v>899</v>
      </c>
      <c r="C180" s="328" t="s">
        <v>731</v>
      </c>
      <c r="D180" s="329">
        <v>1.44</v>
      </c>
    </row>
    <row r="181" spans="1:4">
      <c r="A181" s="326">
        <v>297</v>
      </c>
      <c r="B181" s="327" t="s">
        <v>900</v>
      </c>
      <c r="C181" s="328" t="s">
        <v>731</v>
      </c>
      <c r="D181" s="329">
        <v>2.12</v>
      </c>
    </row>
    <row r="182" spans="1:4">
      <c r="A182" s="326">
        <v>299</v>
      </c>
      <c r="B182" s="327" t="s">
        <v>901</v>
      </c>
      <c r="C182" s="328" t="s">
        <v>731</v>
      </c>
      <c r="D182" s="329">
        <v>2.99</v>
      </c>
    </row>
    <row r="183" spans="1:4">
      <c r="A183" s="326">
        <v>300</v>
      </c>
      <c r="B183" s="327" t="s">
        <v>902</v>
      </c>
      <c r="C183" s="328" t="s">
        <v>731</v>
      </c>
      <c r="D183" s="329">
        <v>10.35</v>
      </c>
    </row>
    <row r="184" spans="1:4">
      <c r="A184" s="326">
        <v>20085</v>
      </c>
      <c r="B184" s="327" t="s">
        <v>903</v>
      </c>
      <c r="C184" s="328" t="s">
        <v>731</v>
      </c>
      <c r="D184" s="329">
        <v>1.89</v>
      </c>
    </row>
    <row r="185" spans="1:4">
      <c r="A185" s="326">
        <v>298</v>
      </c>
      <c r="B185" s="327" t="s">
        <v>904</v>
      </c>
      <c r="C185" s="328" t="s">
        <v>731</v>
      </c>
      <c r="D185" s="329">
        <v>2.2999999999999998</v>
      </c>
    </row>
    <row r="186" spans="1:4">
      <c r="A186" s="326">
        <v>311</v>
      </c>
      <c r="B186" s="327" t="s">
        <v>905</v>
      </c>
      <c r="C186" s="328" t="s">
        <v>731</v>
      </c>
      <c r="D186" s="329">
        <v>8.5299999999999994</v>
      </c>
    </row>
    <row r="187" spans="1:4">
      <c r="A187" s="326">
        <v>318</v>
      </c>
      <c r="B187" s="327" t="s">
        <v>906</v>
      </c>
      <c r="C187" s="328" t="s">
        <v>731</v>
      </c>
      <c r="D187" s="329">
        <v>17.190000000000001</v>
      </c>
    </row>
    <row r="188" spans="1:4">
      <c r="A188" s="326">
        <v>319</v>
      </c>
      <c r="B188" s="327" t="s">
        <v>907</v>
      </c>
      <c r="C188" s="328" t="s">
        <v>731</v>
      </c>
      <c r="D188" s="329">
        <v>26.95</v>
      </c>
    </row>
    <row r="189" spans="1:4">
      <c r="A189" s="326">
        <v>303</v>
      </c>
      <c r="B189" s="327" t="s">
        <v>908</v>
      </c>
      <c r="C189" s="328" t="s">
        <v>731</v>
      </c>
      <c r="D189" s="329">
        <v>2.82</v>
      </c>
    </row>
    <row r="190" spans="1:4">
      <c r="A190" s="326">
        <v>305</v>
      </c>
      <c r="B190" s="327" t="s">
        <v>909</v>
      </c>
      <c r="C190" s="328" t="s">
        <v>731</v>
      </c>
      <c r="D190" s="329">
        <v>8.8800000000000008</v>
      </c>
    </row>
    <row r="191" spans="1:4">
      <c r="A191" s="326">
        <v>306</v>
      </c>
      <c r="B191" s="327" t="s">
        <v>910</v>
      </c>
      <c r="C191" s="328" t="s">
        <v>731</v>
      </c>
      <c r="D191" s="329">
        <v>13.47</v>
      </c>
    </row>
    <row r="192" spans="1:4">
      <c r="A192" s="326">
        <v>307</v>
      </c>
      <c r="B192" s="327" t="s">
        <v>911</v>
      </c>
      <c r="C192" s="328" t="s">
        <v>731</v>
      </c>
      <c r="D192" s="329">
        <v>34.049999999999997</v>
      </c>
    </row>
    <row r="193" spans="1:4">
      <c r="A193" s="326">
        <v>309</v>
      </c>
      <c r="B193" s="327" t="s">
        <v>912</v>
      </c>
      <c r="C193" s="328" t="s">
        <v>731</v>
      </c>
      <c r="D193" s="329">
        <v>55.77</v>
      </c>
    </row>
    <row r="194" spans="1:4">
      <c r="A194" s="326">
        <v>310</v>
      </c>
      <c r="B194" s="327" t="s">
        <v>913</v>
      </c>
      <c r="C194" s="328" t="s">
        <v>731</v>
      </c>
      <c r="D194" s="329">
        <v>77.3</v>
      </c>
    </row>
    <row r="195" spans="1:4">
      <c r="A195" s="326">
        <v>328</v>
      </c>
      <c r="B195" s="327" t="s">
        <v>914</v>
      </c>
      <c r="C195" s="328" t="s">
        <v>731</v>
      </c>
      <c r="D195" s="329">
        <v>6.76</v>
      </c>
    </row>
    <row r="196" spans="1:4">
      <c r="A196" s="326">
        <v>325</v>
      </c>
      <c r="B196" s="327" t="s">
        <v>915</v>
      </c>
      <c r="C196" s="328" t="s">
        <v>731</v>
      </c>
      <c r="D196" s="329">
        <v>1.99</v>
      </c>
    </row>
    <row r="197" spans="1:4">
      <c r="A197" s="326">
        <v>20326</v>
      </c>
      <c r="B197" s="327" t="s">
        <v>916</v>
      </c>
      <c r="C197" s="328" t="s">
        <v>731</v>
      </c>
      <c r="D197" s="329">
        <v>3.65</v>
      </c>
    </row>
    <row r="198" spans="1:4">
      <c r="A198" s="326">
        <v>329</v>
      </c>
      <c r="B198" s="327" t="s">
        <v>917</v>
      </c>
      <c r="C198" s="328" t="s">
        <v>731</v>
      </c>
      <c r="D198" s="329">
        <v>5.65</v>
      </c>
    </row>
    <row r="199" spans="1:4">
      <c r="A199" s="326">
        <v>308</v>
      </c>
      <c r="B199" s="327" t="s">
        <v>918</v>
      </c>
      <c r="C199" s="328" t="s">
        <v>731</v>
      </c>
      <c r="D199" s="329">
        <v>75.989999999999995</v>
      </c>
    </row>
    <row r="200" spans="1:4" ht="30">
      <c r="A200" s="326">
        <v>39642</v>
      </c>
      <c r="B200" s="327" t="s">
        <v>919</v>
      </c>
      <c r="C200" s="328" t="s">
        <v>731</v>
      </c>
      <c r="D200" s="329">
        <v>2.5</v>
      </c>
    </row>
    <row r="201" spans="1:4" ht="30">
      <c r="A201" s="326">
        <v>39641</v>
      </c>
      <c r="B201" s="327" t="s">
        <v>920</v>
      </c>
      <c r="C201" s="328" t="s">
        <v>731</v>
      </c>
      <c r="D201" s="329">
        <v>2.2000000000000002</v>
      </c>
    </row>
    <row r="202" spans="1:4" ht="30">
      <c r="A202" s="326">
        <v>39643</v>
      </c>
      <c r="B202" s="327" t="s">
        <v>921</v>
      </c>
      <c r="C202" s="328" t="s">
        <v>731</v>
      </c>
      <c r="D202" s="329">
        <v>2.94</v>
      </c>
    </row>
    <row r="203" spans="1:4" ht="30">
      <c r="A203" s="326">
        <v>39644</v>
      </c>
      <c r="B203" s="327" t="s">
        <v>922</v>
      </c>
      <c r="C203" s="328" t="s">
        <v>731</v>
      </c>
      <c r="D203" s="329">
        <v>4.5599999999999996</v>
      </c>
    </row>
    <row r="204" spans="1:4" ht="30">
      <c r="A204" s="326">
        <v>39645</v>
      </c>
      <c r="B204" s="327" t="s">
        <v>923</v>
      </c>
      <c r="C204" s="328" t="s">
        <v>731</v>
      </c>
      <c r="D204" s="329">
        <v>4.99</v>
      </c>
    </row>
    <row r="205" spans="1:4">
      <c r="A205" s="326">
        <v>41610</v>
      </c>
      <c r="B205" s="327" t="s">
        <v>924</v>
      </c>
      <c r="C205" s="328" t="s">
        <v>731</v>
      </c>
      <c r="D205" s="329">
        <v>493.9</v>
      </c>
    </row>
    <row r="206" spans="1:4">
      <c r="A206" s="326">
        <v>41611</v>
      </c>
      <c r="B206" s="327" t="s">
        <v>925</v>
      </c>
      <c r="C206" s="328" t="s">
        <v>731</v>
      </c>
      <c r="D206" s="329">
        <v>778.48</v>
      </c>
    </row>
    <row r="207" spans="1:4">
      <c r="A207" s="326">
        <v>41612</v>
      </c>
      <c r="B207" s="327" t="s">
        <v>926</v>
      </c>
      <c r="C207" s="328" t="s">
        <v>731</v>
      </c>
      <c r="D207" s="329">
        <v>1093.0999999999999</v>
      </c>
    </row>
    <row r="208" spans="1:4">
      <c r="A208" s="326">
        <v>41637</v>
      </c>
      <c r="B208" s="327" t="s">
        <v>927</v>
      </c>
      <c r="C208" s="328" t="s">
        <v>731</v>
      </c>
      <c r="D208" s="329">
        <v>102.18</v>
      </c>
    </row>
    <row r="209" spans="1:4">
      <c r="A209" s="326">
        <v>41638</v>
      </c>
      <c r="B209" s="327" t="s">
        <v>928</v>
      </c>
      <c r="C209" s="328" t="s">
        <v>731</v>
      </c>
      <c r="D209" s="329">
        <v>133.1</v>
      </c>
    </row>
    <row r="210" spans="1:4">
      <c r="A210" s="326">
        <v>41639</v>
      </c>
      <c r="B210" s="327" t="s">
        <v>929</v>
      </c>
      <c r="C210" s="328" t="s">
        <v>731</v>
      </c>
      <c r="D210" s="329">
        <v>322.01</v>
      </c>
    </row>
    <row r="211" spans="1:4">
      <c r="A211" s="326">
        <v>11789</v>
      </c>
      <c r="B211" s="327" t="s">
        <v>930</v>
      </c>
      <c r="C211" s="328" t="s">
        <v>731</v>
      </c>
      <c r="D211" s="329">
        <v>0.52</v>
      </c>
    </row>
    <row r="212" spans="1:4" ht="30">
      <c r="A212" s="326">
        <v>20975</v>
      </c>
      <c r="B212" s="327" t="s">
        <v>931</v>
      </c>
      <c r="C212" s="328" t="s">
        <v>731</v>
      </c>
      <c r="D212" s="329">
        <v>17.170000000000002</v>
      </c>
    </row>
    <row r="213" spans="1:4" ht="30">
      <c r="A213" s="326">
        <v>20976</v>
      </c>
      <c r="B213" s="327" t="s">
        <v>932</v>
      </c>
      <c r="C213" s="328" t="s">
        <v>731</v>
      </c>
      <c r="D213" s="329">
        <v>25.95</v>
      </c>
    </row>
    <row r="214" spans="1:4">
      <c r="A214" s="326">
        <v>40340</v>
      </c>
      <c r="B214" s="327" t="s">
        <v>933</v>
      </c>
      <c r="C214" s="328" t="s">
        <v>731</v>
      </c>
      <c r="D214" s="329">
        <v>18.760000000000002</v>
      </c>
    </row>
    <row r="215" spans="1:4">
      <c r="A215" s="326">
        <v>40341</v>
      </c>
      <c r="B215" s="327" t="s">
        <v>934</v>
      </c>
      <c r="C215" s="328" t="s">
        <v>731</v>
      </c>
      <c r="D215" s="329">
        <v>22.38</v>
      </c>
    </row>
    <row r="216" spans="1:4">
      <c r="A216" s="326">
        <v>40342</v>
      </c>
      <c r="B216" s="327" t="s">
        <v>935</v>
      </c>
      <c r="C216" s="328" t="s">
        <v>731</v>
      </c>
      <c r="D216" s="329">
        <v>26.7</v>
      </c>
    </row>
    <row r="217" spans="1:4">
      <c r="A217" s="326">
        <v>40343</v>
      </c>
      <c r="B217" s="327" t="s">
        <v>936</v>
      </c>
      <c r="C217" s="328" t="s">
        <v>731</v>
      </c>
      <c r="D217" s="329">
        <v>31.67</v>
      </c>
    </row>
    <row r="218" spans="1:4">
      <c r="A218" s="326">
        <v>40344</v>
      </c>
      <c r="B218" s="327" t="s">
        <v>937</v>
      </c>
      <c r="C218" s="328" t="s">
        <v>731</v>
      </c>
      <c r="D218" s="329">
        <v>43.17</v>
      </c>
    </row>
    <row r="219" spans="1:4">
      <c r="A219" s="326">
        <v>40345</v>
      </c>
      <c r="B219" s="327" t="s">
        <v>938</v>
      </c>
      <c r="C219" s="328" t="s">
        <v>731</v>
      </c>
      <c r="D219" s="329">
        <v>53.2</v>
      </c>
    </row>
    <row r="220" spans="1:4">
      <c r="A220" s="326">
        <v>40346</v>
      </c>
      <c r="B220" s="327" t="s">
        <v>939</v>
      </c>
      <c r="C220" s="328" t="s">
        <v>731</v>
      </c>
      <c r="D220" s="329">
        <v>61.71</v>
      </c>
    </row>
    <row r="221" spans="1:4">
      <c r="A221" s="326">
        <v>40347</v>
      </c>
      <c r="B221" s="327" t="s">
        <v>940</v>
      </c>
      <c r="C221" s="328" t="s">
        <v>731</v>
      </c>
      <c r="D221" s="329">
        <v>77.53</v>
      </c>
    </row>
    <row r="222" spans="1:4">
      <c r="A222" s="326">
        <v>6138</v>
      </c>
      <c r="B222" s="327" t="s">
        <v>941</v>
      </c>
      <c r="C222" s="328" t="s">
        <v>731</v>
      </c>
      <c r="D222" s="329">
        <v>11.49</v>
      </c>
    </row>
    <row r="223" spans="1:4" ht="30">
      <c r="A223" s="326">
        <v>43424</v>
      </c>
      <c r="B223" s="327" t="s">
        <v>942</v>
      </c>
      <c r="C223" s="328" t="s">
        <v>731</v>
      </c>
      <c r="D223" s="329">
        <v>413.8</v>
      </c>
    </row>
    <row r="224" spans="1:4" ht="30">
      <c r="A224" s="326">
        <v>43426</v>
      </c>
      <c r="B224" s="327" t="s">
        <v>943</v>
      </c>
      <c r="C224" s="328" t="s">
        <v>731</v>
      </c>
      <c r="D224" s="329">
        <v>1427.22</v>
      </c>
    </row>
    <row r="225" spans="1:4" ht="30">
      <c r="A225" s="326">
        <v>12565</v>
      </c>
      <c r="B225" s="327" t="s">
        <v>944</v>
      </c>
      <c r="C225" s="328" t="s">
        <v>731</v>
      </c>
      <c r="D225" s="329">
        <v>500.51</v>
      </c>
    </row>
    <row r="226" spans="1:4" ht="30">
      <c r="A226" s="326">
        <v>12567</v>
      </c>
      <c r="B226" s="327" t="s">
        <v>945</v>
      </c>
      <c r="C226" s="328" t="s">
        <v>731</v>
      </c>
      <c r="D226" s="329">
        <v>672.26</v>
      </c>
    </row>
    <row r="227" spans="1:4" ht="30">
      <c r="A227" s="326">
        <v>12568</v>
      </c>
      <c r="B227" s="327" t="s">
        <v>946</v>
      </c>
      <c r="C227" s="328" t="s">
        <v>731</v>
      </c>
      <c r="D227" s="329">
        <v>941.17</v>
      </c>
    </row>
    <row r="228" spans="1:4" ht="30">
      <c r="A228" s="326">
        <v>43441</v>
      </c>
      <c r="B228" s="327" t="s">
        <v>947</v>
      </c>
      <c r="C228" s="328" t="s">
        <v>731</v>
      </c>
      <c r="D228" s="329">
        <v>121</v>
      </c>
    </row>
    <row r="229" spans="1:4" ht="30">
      <c r="A229" s="326">
        <v>43423</v>
      </c>
      <c r="B229" s="327" t="s">
        <v>948</v>
      </c>
      <c r="C229" s="328" t="s">
        <v>731</v>
      </c>
      <c r="D229" s="329">
        <v>56.47</v>
      </c>
    </row>
    <row r="230" spans="1:4" ht="30">
      <c r="A230" s="326">
        <v>12532</v>
      </c>
      <c r="B230" s="327" t="s">
        <v>949</v>
      </c>
      <c r="C230" s="328" t="s">
        <v>731</v>
      </c>
      <c r="D230" s="329">
        <v>87.09</v>
      </c>
    </row>
    <row r="231" spans="1:4" ht="30">
      <c r="A231" s="326">
        <v>43444</v>
      </c>
      <c r="B231" s="327" t="s">
        <v>950</v>
      </c>
      <c r="C231" s="328" t="s">
        <v>731</v>
      </c>
      <c r="D231" s="329">
        <v>292.43</v>
      </c>
    </row>
    <row r="232" spans="1:4" ht="30">
      <c r="A232" s="326">
        <v>12551</v>
      </c>
      <c r="B232" s="327" t="s">
        <v>951</v>
      </c>
      <c r="C232" s="328" t="s">
        <v>731</v>
      </c>
      <c r="D232" s="329">
        <v>208.64</v>
      </c>
    </row>
    <row r="233" spans="1:4" ht="30">
      <c r="A233" s="326">
        <v>43442</v>
      </c>
      <c r="B233" s="327" t="s">
        <v>952</v>
      </c>
      <c r="C233" s="328" t="s">
        <v>731</v>
      </c>
      <c r="D233" s="329">
        <v>161.34</v>
      </c>
    </row>
    <row r="234" spans="1:4" ht="30">
      <c r="A234" s="326">
        <v>43443</v>
      </c>
      <c r="B234" s="327" t="s">
        <v>953</v>
      </c>
      <c r="C234" s="328" t="s">
        <v>731</v>
      </c>
      <c r="D234" s="329">
        <v>211.76</v>
      </c>
    </row>
    <row r="235" spans="1:4" ht="30">
      <c r="A235" s="326">
        <v>12544</v>
      </c>
      <c r="B235" s="327" t="s">
        <v>954</v>
      </c>
      <c r="C235" s="328" t="s">
        <v>731</v>
      </c>
      <c r="D235" s="329">
        <v>114.28</v>
      </c>
    </row>
    <row r="236" spans="1:4" ht="30">
      <c r="A236" s="326">
        <v>12547</v>
      </c>
      <c r="B236" s="327" t="s">
        <v>955</v>
      </c>
      <c r="C236" s="328" t="s">
        <v>731</v>
      </c>
      <c r="D236" s="329">
        <v>153.69999999999999</v>
      </c>
    </row>
    <row r="237" spans="1:4" ht="30">
      <c r="A237" s="326">
        <v>43445</v>
      </c>
      <c r="B237" s="327" t="s">
        <v>956</v>
      </c>
      <c r="C237" s="328" t="s">
        <v>731</v>
      </c>
      <c r="D237" s="329">
        <v>403.36</v>
      </c>
    </row>
    <row r="238" spans="1:4" ht="30">
      <c r="A238" s="326">
        <v>12563</v>
      </c>
      <c r="B238" s="327" t="s">
        <v>957</v>
      </c>
      <c r="C238" s="328" t="s">
        <v>731</v>
      </c>
      <c r="D238" s="329">
        <v>288.58999999999997</v>
      </c>
    </row>
    <row r="239" spans="1:4" ht="30">
      <c r="A239" s="326">
        <v>43425</v>
      </c>
      <c r="B239" s="327" t="s">
        <v>958</v>
      </c>
      <c r="C239" s="328" t="s">
        <v>731</v>
      </c>
      <c r="D239" s="329">
        <v>181.51</v>
      </c>
    </row>
    <row r="240" spans="1:4" ht="30">
      <c r="A240" s="326">
        <v>43446</v>
      </c>
      <c r="B240" s="327" t="s">
        <v>959</v>
      </c>
      <c r="C240" s="328" t="s">
        <v>731</v>
      </c>
      <c r="D240" s="329">
        <v>383.19</v>
      </c>
    </row>
    <row r="241" spans="1:4" ht="30">
      <c r="A241" s="326">
        <v>43447</v>
      </c>
      <c r="B241" s="327" t="s">
        <v>960</v>
      </c>
      <c r="C241" s="328" t="s">
        <v>731</v>
      </c>
      <c r="D241" s="329">
        <v>470.58</v>
      </c>
    </row>
    <row r="242" spans="1:4" ht="30">
      <c r="A242" s="326">
        <v>43448</v>
      </c>
      <c r="B242" s="327" t="s">
        <v>961</v>
      </c>
      <c r="C242" s="328" t="s">
        <v>731</v>
      </c>
      <c r="D242" s="329">
        <v>658.82</v>
      </c>
    </row>
    <row r="243" spans="1:4" ht="30">
      <c r="A243" s="326">
        <v>13761</v>
      </c>
      <c r="B243" s="327" t="s">
        <v>962</v>
      </c>
      <c r="C243" s="328" t="s">
        <v>731</v>
      </c>
      <c r="D243" s="329">
        <v>2622.07</v>
      </c>
    </row>
    <row r="244" spans="1:4" ht="30">
      <c r="A244" s="326">
        <v>4814</v>
      </c>
      <c r="B244" s="327" t="s">
        <v>963</v>
      </c>
      <c r="C244" s="328" t="s">
        <v>731</v>
      </c>
      <c r="D244" s="329">
        <v>94.85</v>
      </c>
    </row>
    <row r="245" spans="1:4">
      <c r="A245" s="326">
        <v>44473</v>
      </c>
      <c r="B245" s="327" t="s">
        <v>964</v>
      </c>
      <c r="C245" s="328" t="s">
        <v>731</v>
      </c>
      <c r="D245" s="329">
        <v>2782.37</v>
      </c>
    </row>
    <row r="246" spans="1:4">
      <c r="A246" s="326">
        <v>6122</v>
      </c>
      <c r="B246" s="327" t="s">
        <v>13642</v>
      </c>
      <c r="C246" s="328" t="s">
        <v>870</v>
      </c>
      <c r="D246" s="329">
        <v>21.3</v>
      </c>
    </row>
    <row r="247" spans="1:4">
      <c r="A247" s="326">
        <v>40810</v>
      </c>
      <c r="B247" s="327" t="s">
        <v>965</v>
      </c>
      <c r="C247" s="328" t="s">
        <v>872</v>
      </c>
      <c r="D247" s="329">
        <v>3731.37</v>
      </c>
    </row>
    <row r="248" spans="1:4">
      <c r="A248" s="326">
        <v>21100</v>
      </c>
      <c r="B248" s="327" t="s">
        <v>966</v>
      </c>
      <c r="C248" s="328" t="s">
        <v>731</v>
      </c>
      <c r="D248" s="329">
        <v>3845.1</v>
      </c>
    </row>
    <row r="249" spans="1:4" ht="30">
      <c r="A249" s="326">
        <v>11816</v>
      </c>
      <c r="B249" s="327" t="s">
        <v>967</v>
      </c>
      <c r="C249" s="328" t="s">
        <v>731</v>
      </c>
      <c r="D249" s="329">
        <v>4100</v>
      </c>
    </row>
    <row r="250" spans="1:4" ht="30">
      <c r="A250" s="326">
        <v>11814</v>
      </c>
      <c r="B250" s="327" t="s">
        <v>968</v>
      </c>
      <c r="C250" s="328" t="s">
        <v>731</v>
      </c>
      <c r="D250" s="329">
        <v>8924.67</v>
      </c>
    </row>
    <row r="251" spans="1:4" ht="30">
      <c r="A251" s="326">
        <v>14186</v>
      </c>
      <c r="B251" s="327" t="s">
        <v>969</v>
      </c>
      <c r="C251" s="328" t="s">
        <v>731</v>
      </c>
      <c r="D251" s="329">
        <v>11206.13</v>
      </c>
    </row>
    <row r="252" spans="1:4" ht="30">
      <c r="A252" s="326">
        <v>14185</v>
      </c>
      <c r="B252" s="327" t="s">
        <v>970</v>
      </c>
      <c r="C252" s="328" t="s">
        <v>731</v>
      </c>
      <c r="D252" s="329">
        <v>14516.3</v>
      </c>
    </row>
    <row r="253" spans="1:4" ht="30">
      <c r="A253" s="326">
        <v>11811</v>
      </c>
      <c r="B253" s="327" t="s">
        <v>971</v>
      </c>
      <c r="C253" s="328" t="s">
        <v>731</v>
      </c>
      <c r="D253" s="329">
        <v>5550.48</v>
      </c>
    </row>
    <row r="254" spans="1:4">
      <c r="A254" s="326">
        <v>44498</v>
      </c>
      <c r="B254" s="327" t="s">
        <v>972</v>
      </c>
      <c r="C254" s="328" t="s">
        <v>731</v>
      </c>
      <c r="D254" s="329">
        <v>291184.53000000003</v>
      </c>
    </row>
    <row r="255" spans="1:4" ht="30">
      <c r="A255" s="326">
        <v>34469</v>
      </c>
      <c r="B255" s="327" t="s">
        <v>973</v>
      </c>
      <c r="C255" s="328" t="s">
        <v>731</v>
      </c>
      <c r="D255" s="329">
        <v>10372.16</v>
      </c>
    </row>
    <row r="256" spans="1:4" ht="30">
      <c r="A256" s="326">
        <v>34476</v>
      </c>
      <c r="B256" s="327" t="s">
        <v>974</v>
      </c>
      <c r="C256" s="328" t="s">
        <v>731</v>
      </c>
      <c r="D256" s="329">
        <v>5409.52</v>
      </c>
    </row>
    <row r="257" spans="1:4" ht="30">
      <c r="A257" s="326">
        <v>34477</v>
      </c>
      <c r="B257" s="327" t="s">
        <v>975</v>
      </c>
      <c r="C257" s="328" t="s">
        <v>731</v>
      </c>
      <c r="D257" s="329">
        <v>7179.48</v>
      </c>
    </row>
    <row r="258" spans="1:4" ht="30">
      <c r="A258" s="326">
        <v>34482</v>
      </c>
      <c r="B258" s="327" t="s">
        <v>976</v>
      </c>
      <c r="C258" s="328" t="s">
        <v>731</v>
      </c>
      <c r="D258" s="329">
        <v>6705.24</v>
      </c>
    </row>
    <row r="259" spans="1:4" ht="45">
      <c r="A259" s="326">
        <v>34472</v>
      </c>
      <c r="B259" s="327" t="s">
        <v>977</v>
      </c>
      <c r="C259" s="328" t="s">
        <v>731</v>
      </c>
      <c r="D259" s="329">
        <v>3191.19</v>
      </c>
    </row>
    <row r="260" spans="1:4" ht="30">
      <c r="A260" s="326">
        <v>42425</v>
      </c>
      <c r="B260" s="327" t="s">
        <v>978</v>
      </c>
      <c r="C260" s="328" t="s">
        <v>731</v>
      </c>
      <c r="D260" s="329">
        <v>2221.23</v>
      </c>
    </row>
    <row r="261" spans="1:4" ht="30">
      <c r="A261" s="326">
        <v>42422</v>
      </c>
      <c r="B261" s="327" t="s">
        <v>979</v>
      </c>
      <c r="C261" s="328" t="s">
        <v>731</v>
      </c>
      <c r="D261" s="329">
        <v>3297.49</v>
      </c>
    </row>
    <row r="262" spans="1:4" ht="30">
      <c r="A262" s="326">
        <v>43184</v>
      </c>
      <c r="B262" s="327" t="s">
        <v>980</v>
      </c>
      <c r="C262" s="328" t="s">
        <v>731</v>
      </c>
      <c r="D262" s="329">
        <v>4557.45</v>
      </c>
    </row>
    <row r="263" spans="1:4" ht="30">
      <c r="A263" s="326">
        <v>42424</v>
      </c>
      <c r="B263" s="327" t="s">
        <v>981</v>
      </c>
      <c r="C263" s="328" t="s">
        <v>731</v>
      </c>
      <c r="D263" s="329">
        <v>1983.75</v>
      </c>
    </row>
    <row r="264" spans="1:4" ht="45">
      <c r="A264" s="326">
        <v>42421</v>
      </c>
      <c r="B264" s="327" t="s">
        <v>982</v>
      </c>
      <c r="C264" s="328" t="s">
        <v>731</v>
      </c>
      <c r="D264" s="329">
        <v>18061.84</v>
      </c>
    </row>
    <row r="265" spans="1:4" ht="30">
      <c r="A265" s="326">
        <v>42416</v>
      </c>
      <c r="B265" s="327" t="s">
        <v>983</v>
      </c>
      <c r="C265" s="328" t="s">
        <v>731</v>
      </c>
      <c r="D265" s="329">
        <v>8551.7199999999993</v>
      </c>
    </row>
    <row r="266" spans="1:4" ht="30">
      <c r="A266" s="326">
        <v>42417</v>
      </c>
      <c r="B266" s="327" t="s">
        <v>984</v>
      </c>
      <c r="C266" s="328" t="s">
        <v>731</v>
      </c>
      <c r="D266" s="329">
        <v>9587.18</v>
      </c>
    </row>
    <row r="267" spans="1:4" ht="30">
      <c r="A267" s="326">
        <v>42419</v>
      </c>
      <c r="B267" s="327" t="s">
        <v>985</v>
      </c>
      <c r="C267" s="328" t="s">
        <v>731</v>
      </c>
      <c r="D267" s="329">
        <v>10831.48</v>
      </c>
    </row>
    <row r="268" spans="1:4" ht="30">
      <c r="A268" s="326">
        <v>42420</v>
      </c>
      <c r="B268" s="327" t="s">
        <v>986</v>
      </c>
      <c r="C268" s="328" t="s">
        <v>731</v>
      </c>
      <c r="D268" s="329">
        <v>14887.07</v>
      </c>
    </row>
    <row r="269" spans="1:4" ht="30">
      <c r="A269" s="326">
        <v>43195</v>
      </c>
      <c r="B269" s="327" t="s">
        <v>987</v>
      </c>
      <c r="C269" s="328" t="s">
        <v>731</v>
      </c>
      <c r="D269" s="329">
        <v>5241.95</v>
      </c>
    </row>
    <row r="270" spans="1:4" ht="30">
      <c r="A270" s="326">
        <v>43196</v>
      </c>
      <c r="B270" s="327" t="s">
        <v>988</v>
      </c>
      <c r="C270" s="328" t="s">
        <v>731</v>
      </c>
      <c r="D270" s="329">
        <v>6496.64</v>
      </c>
    </row>
    <row r="271" spans="1:4" ht="30">
      <c r="A271" s="326">
        <v>43198</v>
      </c>
      <c r="B271" s="327" t="s">
        <v>989</v>
      </c>
      <c r="C271" s="328" t="s">
        <v>731</v>
      </c>
      <c r="D271" s="329">
        <v>9653.86</v>
      </c>
    </row>
    <row r="272" spans="1:4" ht="30">
      <c r="A272" s="326">
        <v>43199</v>
      </c>
      <c r="B272" s="327" t="s">
        <v>990</v>
      </c>
      <c r="C272" s="328" t="s">
        <v>731</v>
      </c>
      <c r="D272" s="329">
        <v>10007.61</v>
      </c>
    </row>
    <row r="273" spans="1:4" ht="30">
      <c r="A273" s="326">
        <v>43200</v>
      </c>
      <c r="B273" s="327" t="s">
        <v>991</v>
      </c>
      <c r="C273" s="328" t="s">
        <v>731</v>
      </c>
      <c r="D273" s="329">
        <v>11484.46</v>
      </c>
    </row>
    <row r="274" spans="1:4" ht="30">
      <c r="A274" s="326">
        <v>39556</v>
      </c>
      <c r="B274" s="327" t="s">
        <v>992</v>
      </c>
      <c r="C274" s="328" t="s">
        <v>731</v>
      </c>
      <c r="D274" s="329">
        <v>6272.47</v>
      </c>
    </row>
    <row r="275" spans="1:4" ht="30">
      <c r="A275" s="326">
        <v>39557</v>
      </c>
      <c r="B275" s="327" t="s">
        <v>993</v>
      </c>
      <c r="C275" s="328" t="s">
        <v>731</v>
      </c>
      <c r="D275" s="329">
        <v>6754.08</v>
      </c>
    </row>
    <row r="276" spans="1:4" ht="30">
      <c r="A276" s="326">
        <v>39559</v>
      </c>
      <c r="B276" s="327" t="s">
        <v>994</v>
      </c>
      <c r="C276" s="328" t="s">
        <v>731</v>
      </c>
      <c r="D276" s="329">
        <v>9981.24</v>
      </c>
    </row>
    <row r="277" spans="1:4" ht="30">
      <c r="A277" s="326">
        <v>39560</v>
      </c>
      <c r="B277" s="327" t="s">
        <v>995</v>
      </c>
      <c r="C277" s="328" t="s">
        <v>731</v>
      </c>
      <c r="D277" s="329">
        <v>11547.32</v>
      </c>
    </row>
    <row r="278" spans="1:4" ht="30">
      <c r="A278" s="326">
        <v>39561</v>
      </c>
      <c r="B278" s="327" t="s">
        <v>996</v>
      </c>
      <c r="C278" s="328" t="s">
        <v>731</v>
      </c>
      <c r="D278" s="329">
        <v>12079.97</v>
      </c>
    </row>
    <row r="279" spans="1:4" ht="30">
      <c r="A279" s="326">
        <v>43190</v>
      </c>
      <c r="B279" s="327" t="s">
        <v>997</v>
      </c>
      <c r="C279" s="328" t="s">
        <v>731</v>
      </c>
      <c r="D279" s="329">
        <v>1782.68</v>
      </c>
    </row>
    <row r="280" spans="1:4" ht="30">
      <c r="A280" s="326">
        <v>39555</v>
      </c>
      <c r="B280" s="327" t="s">
        <v>998</v>
      </c>
      <c r="C280" s="328" t="s">
        <v>731</v>
      </c>
      <c r="D280" s="329">
        <v>1928.4</v>
      </c>
    </row>
    <row r="281" spans="1:4" ht="30">
      <c r="A281" s="326">
        <v>43191</v>
      </c>
      <c r="B281" s="327" t="s">
        <v>999</v>
      </c>
      <c r="C281" s="328" t="s">
        <v>731</v>
      </c>
      <c r="D281" s="329">
        <v>2565.04</v>
      </c>
    </row>
    <row r="282" spans="1:4" ht="30">
      <c r="A282" s="326">
        <v>39548</v>
      </c>
      <c r="B282" s="327" t="s">
        <v>1000</v>
      </c>
      <c r="C282" s="328" t="s">
        <v>731</v>
      </c>
      <c r="D282" s="329">
        <v>2860.42</v>
      </c>
    </row>
    <row r="283" spans="1:4" ht="30">
      <c r="A283" s="326">
        <v>43192</v>
      </c>
      <c r="B283" s="327" t="s">
        <v>1001</v>
      </c>
      <c r="C283" s="328" t="s">
        <v>731</v>
      </c>
      <c r="D283" s="329">
        <v>3359.97</v>
      </c>
    </row>
    <row r="284" spans="1:4" ht="30">
      <c r="A284" s="326">
        <v>39554</v>
      </c>
      <c r="B284" s="327" t="s">
        <v>1002</v>
      </c>
      <c r="C284" s="328" t="s">
        <v>731</v>
      </c>
      <c r="D284" s="329">
        <v>3782.47</v>
      </c>
    </row>
    <row r="285" spans="1:4" ht="30">
      <c r="A285" s="326">
        <v>43194</v>
      </c>
      <c r="B285" s="327" t="s">
        <v>1003</v>
      </c>
      <c r="C285" s="328" t="s">
        <v>731</v>
      </c>
      <c r="D285" s="329">
        <v>1527.17</v>
      </c>
    </row>
    <row r="286" spans="1:4" ht="30">
      <c r="A286" s="326">
        <v>39551</v>
      </c>
      <c r="B286" s="327" t="s">
        <v>1004</v>
      </c>
      <c r="C286" s="328" t="s">
        <v>731</v>
      </c>
      <c r="D286" s="329">
        <v>1681.58</v>
      </c>
    </row>
    <row r="287" spans="1:4" ht="30">
      <c r="A287" s="326">
        <v>43185</v>
      </c>
      <c r="B287" s="327" t="s">
        <v>1005</v>
      </c>
      <c r="C287" s="328" t="s">
        <v>731</v>
      </c>
      <c r="D287" s="329">
        <v>4778.74</v>
      </c>
    </row>
    <row r="288" spans="1:4" ht="30">
      <c r="A288" s="326">
        <v>43186</v>
      </c>
      <c r="B288" s="327" t="s">
        <v>1006</v>
      </c>
      <c r="C288" s="328" t="s">
        <v>731</v>
      </c>
      <c r="D288" s="329">
        <v>5040.6099999999997</v>
      </c>
    </row>
    <row r="289" spans="1:4" ht="30">
      <c r="A289" s="326">
        <v>43187</v>
      </c>
      <c r="B289" s="327" t="s">
        <v>1007</v>
      </c>
      <c r="C289" s="328" t="s">
        <v>731</v>
      </c>
      <c r="D289" s="329">
        <v>6688.94</v>
      </c>
    </row>
    <row r="290" spans="1:4" ht="30">
      <c r="A290" s="326">
        <v>43188</v>
      </c>
      <c r="B290" s="327" t="s">
        <v>1008</v>
      </c>
      <c r="C290" s="328" t="s">
        <v>731</v>
      </c>
      <c r="D290" s="329">
        <v>8104.54</v>
      </c>
    </row>
    <row r="291" spans="1:4" ht="30">
      <c r="A291" s="326">
        <v>43189</v>
      </c>
      <c r="B291" s="327" t="s">
        <v>1009</v>
      </c>
      <c r="C291" s="328" t="s">
        <v>731</v>
      </c>
      <c r="D291" s="329">
        <v>9116.26</v>
      </c>
    </row>
    <row r="292" spans="1:4">
      <c r="A292" s="326">
        <v>39580</v>
      </c>
      <c r="B292" s="327" t="s">
        <v>1010</v>
      </c>
      <c r="C292" s="328" t="s">
        <v>731</v>
      </c>
      <c r="D292" s="329">
        <v>71839.839999999997</v>
      </c>
    </row>
    <row r="293" spans="1:4">
      <c r="A293" s="326">
        <v>39577</v>
      </c>
      <c r="B293" s="327" t="s">
        <v>1011</v>
      </c>
      <c r="C293" s="328" t="s">
        <v>731</v>
      </c>
      <c r="D293" s="329">
        <v>22485.72</v>
      </c>
    </row>
    <row r="294" spans="1:4">
      <c r="A294" s="326">
        <v>39578</v>
      </c>
      <c r="B294" s="327" t="s">
        <v>1012</v>
      </c>
      <c r="C294" s="328" t="s">
        <v>731</v>
      </c>
      <c r="D294" s="329">
        <v>29018.26</v>
      </c>
    </row>
    <row r="295" spans="1:4">
      <c r="A295" s="326">
        <v>39579</v>
      </c>
      <c r="B295" s="327" t="s">
        <v>1013</v>
      </c>
      <c r="C295" s="328" t="s">
        <v>731</v>
      </c>
      <c r="D295" s="329">
        <v>42219.3</v>
      </c>
    </row>
    <row r="296" spans="1:4" ht="30">
      <c r="A296" s="326">
        <v>39826</v>
      </c>
      <c r="B296" s="327" t="s">
        <v>1014</v>
      </c>
      <c r="C296" s="328" t="s">
        <v>731</v>
      </c>
      <c r="D296" s="329">
        <v>5185.3</v>
      </c>
    </row>
    <row r="297" spans="1:4">
      <c r="A297" s="326">
        <v>10700</v>
      </c>
      <c r="B297" s="327" t="s">
        <v>1015</v>
      </c>
      <c r="C297" s="328" t="s">
        <v>731</v>
      </c>
      <c r="D297" s="329">
        <v>29021.73</v>
      </c>
    </row>
    <row r="298" spans="1:4">
      <c r="A298" s="326">
        <v>346</v>
      </c>
      <c r="B298" s="327" t="s">
        <v>1016</v>
      </c>
      <c r="C298" s="328" t="s">
        <v>779</v>
      </c>
      <c r="D298" s="329">
        <v>31.07</v>
      </c>
    </row>
    <row r="299" spans="1:4">
      <c r="A299" s="326">
        <v>3312</v>
      </c>
      <c r="B299" s="327" t="s">
        <v>1017</v>
      </c>
      <c r="C299" s="328" t="s">
        <v>779</v>
      </c>
      <c r="D299" s="329">
        <v>27.52</v>
      </c>
    </row>
    <row r="300" spans="1:4">
      <c r="A300" s="326">
        <v>339</v>
      </c>
      <c r="B300" s="327" t="s">
        <v>1018</v>
      </c>
      <c r="C300" s="328" t="s">
        <v>733</v>
      </c>
      <c r="D300" s="329">
        <v>1.6</v>
      </c>
    </row>
    <row r="301" spans="1:4">
      <c r="A301" s="326">
        <v>340</v>
      </c>
      <c r="B301" s="327" t="s">
        <v>1019</v>
      </c>
      <c r="C301" s="328" t="s">
        <v>733</v>
      </c>
      <c r="D301" s="329">
        <v>1.44</v>
      </c>
    </row>
    <row r="302" spans="1:4" ht="30">
      <c r="A302" s="326">
        <v>43130</v>
      </c>
      <c r="B302" s="327" t="s">
        <v>1020</v>
      </c>
      <c r="C302" s="328" t="s">
        <v>779</v>
      </c>
      <c r="D302" s="329">
        <v>26.23</v>
      </c>
    </row>
    <row r="303" spans="1:4">
      <c r="A303" s="326">
        <v>344</v>
      </c>
      <c r="B303" s="327" t="s">
        <v>1021</v>
      </c>
      <c r="C303" s="328" t="s">
        <v>779</v>
      </c>
      <c r="D303" s="329">
        <v>34.479999999999997</v>
      </c>
    </row>
    <row r="304" spans="1:4">
      <c r="A304" s="326">
        <v>345</v>
      </c>
      <c r="B304" s="327" t="s">
        <v>1022</v>
      </c>
      <c r="C304" s="328" t="s">
        <v>779</v>
      </c>
      <c r="D304" s="329">
        <v>37.409999999999997</v>
      </c>
    </row>
    <row r="305" spans="1:4" ht="30">
      <c r="A305" s="326">
        <v>43131</v>
      </c>
      <c r="B305" s="327" t="s">
        <v>1023</v>
      </c>
      <c r="C305" s="328" t="s">
        <v>779</v>
      </c>
      <c r="D305" s="329">
        <v>30.47</v>
      </c>
    </row>
    <row r="306" spans="1:4">
      <c r="A306" s="326">
        <v>3313</v>
      </c>
      <c r="B306" s="327" t="s">
        <v>1024</v>
      </c>
      <c r="C306" s="328" t="s">
        <v>779</v>
      </c>
      <c r="D306" s="329">
        <v>35.409999999999997</v>
      </c>
    </row>
    <row r="307" spans="1:4">
      <c r="A307" s="326">
        <v>43132</v>
      </c>
      <c r="B307" s="327" t="s">
        <v>1025</v>
      </c>
      <c r="C307" s="328" t="s">
        <v>779</v>
      </c>
      <c r="D307" s="329">
        <v>26.23</v>
      </c>
    </row>
    <row r="308" spans="1:4">
      <c r="A308" s="326">
        <v>366</v>
      </c>
      <c r="B308" s="327" t="s">
        <v>1026</v>
      </c>
      <c r="C308" s="328" t="s">
        <v>868</v>
      </c>
      <c r="D308" s="329">
        <v>86.75</v>
      </c>
    </row>
    <row r="309" spans="1:4">
      <c r="A309" s="326">
        <v>367</v>
      </c>
      <c r="B309" s="327" t="s">
        <v>1027</v>
      </c>
      <c r="C309" s="328" t="s">
        <v>868</v>
      </c>
      <c r="D309" s="329">
        <v>87.88</v>
      </c>
    </row>
    <row r="310" spans="1:4">
      <c r="A310" s="326">
        <v>370</v>
      </c>
      <c r="B310" s="327" t="s">
        <v>1028</v>
      </c>
      <c r="C310" s="328" t="s">
        <v>868</v>
      </c>
      <c r="D310" s="329">
        <v>86.75</v>
      </c>
    </row>
    <row r="311" spans="1:4">
      <c r="A311" s="326">
        <v>368</v>
      </c>
      <c r="B311" s="327" t="s">
        <v>1029</v>
      </c>
      <c r="C311" s="328" t="s">
        <v>868</v>
      </c>
      <c r="D311" s="329">
        <v>43.37</v>
      </c>
    </row>
    <row r="312" spans="1:4" ht="30">
      <c r="A312" s="326">
        <v>11075</v>
      </c>
      <c r="B312" s="327" t="s">
        <v>1030</v>
      </c>
      <c r="C312" s="328" t="s">
        <v>868</v>
      </c>
      <c r="D312" s="329">
        <v>995.62</v>
      </c>
    </row>
    <row r="313" spans="1:4">
      <c r="A313" s="326">
        <v>1381</v>
      </c>
      <c r="B313" s="327" t="s">
        <v>1031</v>
      </c>
      <c r="C313" s="328" t="s">
        <v>779</v>
      </c>
      <c r="D313" s="329">
        <v>0.73</v>
      </c>
    </row>
    <row r="314" spans="1:4">
      <c r="A314" s="326">
        <v>34353</v>
      </c>
      <c r="B314" s="327" t="s">
        <v>1032</v>
      </c>
      <c r="C314" s="328" t="s">
        <v>779</v>
      </c>
      <c r="D314" s="329">
        <v>1.35</v>
      </c>
    </row>
    <row r="315" spans="1:4">
      <c r="A315" s="326">
        <v>37595</v>
      </c>
      <c r="B315" s="327" t="s">
        <v>1033</v>
      </c>
      <c r="C315" s="328" t="s">
        <v>779</v>
      </c>
      <c r="D315" s="329">
        <v>2.2400000000000002</v>
      </c>
    </row>
    <row r="316" spans="1:4">
      <c r="A316" s="326">
        <v>37596</v>
      </c>
      <c r="B316" s="327" t="s">
        <v>1034</v>
      </c>
      <c r="C316" s="328" t="s">
        <v>779</v>
      </c>
      <c r="D316" s="329">
        <v>2.57</v>
      </c>
    </row>
    <row r="317" spans="1:4" ht="30">
      <c r="A317" s="326">
        <v>371</v>
      </c>
      <c r="B317" s="327" t="s">
        <v>1035</v>
      </c>
      <c r="C317" s="328" t="s">
        <v>779</v>
      </c>
      <c r="D317" s="329">
        <v>0.79</v>
      </c>
    </row>
    <row r="318" spans="1:4">
      <c r="A318" s="326">
        <v>37553</v>
      </c>
      <c r="B318" s="327" t="s">
        <v>1036</v>
      </c>
      <c r="C318" s="328" t="s">
        <v>779</v>
      </c>
      <c r="D318" s="329">
        <v>1.49</v>
      </c>
    </row>
    <row r="319" spans="1:4">
      <c r="A319" s="326">
        <v>37552</v>
      </c>
      <c r="B319" s="327" t="s">
        <v>1037</v>
      </c>
      <c r="C319" s="328" t="s">
        <v>779</v>
      </c>
      <c r="D319" s="329">
        <v>2.39</v>
      </c>
    </row>
    <row r="320" spans="1:4">
      <c r="A320" s="326">
        <v>36880</v>
      </c>
      <c r="B320" s="327" t="s">
        <v>1038</v>
      </c>
      <c r="C320" s="328" t="s">
        <v>779</v>
      </c>
      <c r="D320" s="329">
        <v>2.4300000000000002</v>
      </c>
    </row>
    <row r="321" spans="1:4">
      <c r="A321" s="326">
        <v>34355</v>
      </c>
      <c r="B321" s="327" t="s">
        <v>1039</v>
      </c>
      <c r="C321" s="328" t="s">
        <v>779</v>
      </c>
      <c r="D321" s="329">
        <v>2.09</v>
      </c>
    </row>
    <row r="322" spans="1:4">
      <c r="A322" s="326">
        <v>130</v>
      </c>
      <c r="B322" s="327" t="s">
        <v>1040</v>
      </c>
      <c r="C322" s="328" t="s">
        <v>779</v>
      </c>
      <c r="D322" s="329">
        <v>3.69</v>
      </c>
    </row>
    <row r="323" spans="1:4" ht="30">
      <c r="A323" s="326">
        <v>135</v>
      </c>
      <c r="B323" s="327" t="s">
        <v>1041</v>
      </c>
      <c r="C323" s="328" t="s">
        <v>779</v>
      </c>
      <c r="D323" s="329">
        <v>2.97</v>
      </c>
    </row>
    <row r="324" spans="1:4">
      <c r="A324" s="326">
        <v>36886</v>
      </c>
      <c r="B324" s="327" t="s">
        <v>1042</v>
      </c>
      <c r="C324" s="328" t="s">
        <v>779</v>
      </c>
      <c r="D324" s="329">
        <v>0.75</v>
      </c>
    </row>
    <row r="325" spans="1:4" ht="30">
      <c r="A325" s="326">
        <v>38546</v>
      </c>
      <c r="B325" s="327" t="s">
        <v>1043</v>
      </c>
      <c r="C325" s="328" t="s">
        <v>868</v>
      </c>
      <c r="D325" s="329">
        <v>444.09</v>
      </c>
    </row>
    <row r="326" spans="1:4">
      <c r="A326" s="326">
        <v>34549</v>
      </c>
      <c r="B326" s="327" t="s">
        <v>1044</v>
      </c>
      <c r="C326" s="328" t="s">
        <v>868</v>
      </c>
      <c r="D326" s="329">
        <v>730.33</v>
      </c>
    </row>
    <row r="327" spans="1:4">
      <c r="A327" s="326">
        <v>6081</v>
      </c>
      <c r="B327" s="327" t="s">
        <v>1045</v>
      </c>
      <c r="C327" s="328" t="s">
        <v>868</v>
      </c>
      <c r="D327" s="329">
        <v>51.12</v>
      </c>
    </row>
    <row r="328" spans="1:4">
      <c r="A328" s="326">
        <v>6077</v>
      </c>
      <c r="B328" s="327" t="s">
        <v>1046</v>
      </c>
      <c r="C328" s="328" t="s">
        <v>868</v>
      </c>
      <c r="D328" s="329">
        <v>36.51</v>
      </c>
    </row>
    <row r="329" spans="1:4">
      <c r="A329" s="326">
        <v>6079</v>
      </c>
      <c r="B329" s="327" t="s">
        <v>1047</v>
      </c>
      <c r="C329" s="328" t="s">
        <v>868</v>
      </c>
      <c r="D329" s="329">
        <v>36.51</v>
      </c>
    </row>
    <row r="330" spans="1:4" ht="30">
      <c r="A330" s="326">
        <v>1091</v>
      </c>
      <c r="B330" s="327" t="s">
        <v>1048</v>
      </c>
      <c r="C330" s="328" t="s">
        <v>731</v>
      </c>
      <c r="D330" s="329">
        <v>15.56</v>
      </c>
    </row>
    <row r="331" spans="1:4" ht="30">
      <c r="A331" s="326">
        <v>1094</v>
      </c>
      <c r="B331" s="327" t="s">
        <v>1049</v>
      </c>
      <c r="C331" s="328" t="s">
        <v>731</v>
      </c>
      <c r="D331" s="329">
        <v>10.88</v>
      </c>
    </row>
    <row r="332" spans="1:4" ht="30">
      <c r="A332" s="326">
        <v>1095</v>
      </c>
      <c r="B332" s="327" t="s">
        <v>1050</v>
      </c>
      <c r="C332" s="328" t="s">
        <v>731</v>
      </c>
      <c r="D332" s="329">
        <v>23.13</v>
      </c>
    </row>
    <row r="333" spans="1:4" ht="30">
      <c r="A333" s="326">
        <v>1092</v>
      </c>
      <c r="B333" s="327" t="s">
        <v>1051</v>
      </c>
      <c r="C333" s="328" t="s">
        <v>731</v>
      </c>
      <c r="D333" s="329">
        <v>17.899999999999999</v>
      </c>
    </row>
    <row r="334" spans="1:4" ht="30">
      <c r="A334" s="326">
        <v>1093</v>
      </c>
      <c r="B334" s="327" t="s">
        <v>1052</v>
      </c>
      <c r="C334" s="328" t="s">
        <v>731</v>
      </c>
      <c r="D334" s="329">
        <v>41.8</v>
      </c>
    </row>
    <row r="335" spans="1:4" ht="30">
      <c r="A335" s="326">
        <v>1090</v>
      </c>
      <c r="B335" s="327" t="s">
        <v>1053</v>
      </c>
      <c r="C335" s="328" t="s">
        <v>731</v>
      </c>
      <c r="D335" s="329">
        <v>29.93</v>
      </c>
    </row>
    <row r="336" spans="1:4" ht="30">
      <c r="A336" s="326">
        <v>1096</v>
      </c>
      <c r="B336" s="327" t="s">
        <v>1054</v>
      </c>
      <c r="C336" s="328" t="s">
        <v>731</v>
      </c>
      <c r="D336" s="329">
        <v>53.86</v>
      </c>
    </row>
    <row r="337" spans="1:4" ht="30">
      <c r="A337" s="326">
        <v>1097</v>
      </c>
      <c r="B337" s="327" t="s">
        <v>1055</v>
      </c>
      <c r="C337" s="328" t="s">
        <v>731</v>
      </c>
      <c r="D337" s="329">
        <v>45.72</v>
      </c>
    </row>
    <row r="338" spans="1:4">
      <c r="A338" s="326">
        <v>378</v>
      </c>
      <c r="B338" s="327" t="s">
        <v>1056</v>
      </c>
      <c r="C338" s="328" t="s">
        <v>870</v>
      </c>
      <c r="D338" s="329">
        <v>24.15</v>
      </c>
    </row>
    <row r="339" spans="1:4">
      <c r="A339" s="326">
        <v>40911</v>
      </c>
      <c r="B339" s="327" t="s">
        <v>1057</v>
      </c>
      <c r="C339" s="328" t="s">
        <v>872</v>
      </c>
      <c r="D339" s="329">
        <v>4228.24</v>
      </c>
    </row>
    <row r="340" spans="1:4">
      <c r="A340" s="326">
        <v>33939</v>
      </c>
      <c r="B340" s="327" t="s">
        <v>1058</v>
      </c>
      <c r="C340" s="328" t="s">
        <v>870</v>
      </c>
      <c r="D340" s="329">
        <v>80.459999999999994</v>
      </c>
    </row>
    <row r="341" spans="1:4">
      <c r="A341" s="326">
        <v>40815</v>
      </c>
      <c r="B341" s="327" t="s">
        <v>1059</v>
      </c>
      <c r="C341" s="328" t="s">
        <v>872</v>
      </c>
      <c r="D341" s="329">
        <v>14087.87</v>
      </c>
    </row>
    <row r="342" spans="1:4">
      <c r="A342" s="326">
        <v>34760</v>
      </c>
      <c r="B342" s="327" t="s">
        <v>1060</v>
      </c>
      <c r="C342" s="328" t="s">
        <v>870</v>
      </c>
      <c r="D342" s="329">
        <v>77.88</v>
      </c>
    </row>
    <row r="343" spans="1:4">
      <c r="A343" s="326">
        <v>40935</v>
      </c>
      <c r="B343" s="327" t="s">
        <v>1061</v>
      </c>
      <c r="C343" s="328" t="s">
        <v>872</v>
      </c>
      <c r="D343" s="329">
        <v>13637.57</v>
      </c>
    </row>
    <row r="344" spans="1:4">
      <c r="A344" s="326">
        <v>33952</v>
      </c>
      <c r="B344" s="327" t="s">
        <v>1062</v>
      </c>
      <c r="C344" s="328" t="s">
        <v>870</v>
      </c>
      <c r="D344" s="329">
        <v>114.29</v>
      </c>
    </row>
    <row r="345" spans="1:4">
      <c r="A345" s="326">
        <v>40816</v>
      </c>
      <c r="B345" s="327" t="s">
        <v>1063</v>
      </c>
      <c r="C345" s="328" t="s">
        <v>872</v>
      </c>
      <c r="D345" s="329">
        <v>20010.650000000001</v>
      </c>
    </row>
    <row r="346" spans="1:4">
      <c r="A346" s="326">
        <v>33953</v>
      </c>
      <c r="B346" s="327" t="s">
        <v>1064</v>
      </c>
      <c r="C346" s="328" t="s">
        <v>870</v>
      </c>
      <c r="D346" s="329">
        <v>151.09</v>
      </c>
    </row>
    <row r="347" spans="1:4">
      <c r="A347" s="326">
        <v>40817</v>
      </c>
      <c r="B347" s="327" t="s">
        <v>1065</v>
      </c>
      <c r="C347" s="328" t="s">
        <v>872</v>
      </c>
      <c r="D347" s="329">
        <v>26455.87</v>
      </c>
    </row>
    <row r="348" spans="1:4" ht="30">
      <c r="A348" s="326">
        <v>13348</v>
      </c>
      <c r="B348" s="327" t="s">
        <v>1066</v>
      </c>
      <c r="C348" s="328" t="s">
        <v>731</v>
      </c>
      <c r="D348" s="329">
        <v>1.7</v>
      </c>
    </row>
    <row r="349" spans="1:4">
      <c r="A349" s="326">
        <v>39211</v>
      </c>
      <c r="B349" s="327" t="s">
        <v>1067</v>
      </c>
      <c r="C349" s="328" t="s">
        <v>731</v>
      </c>
      <c r="D349" s="329">
        <v>1.78</v>
      </c>
    </row>
    <row r="350" spans="1:4">
      <c r="A350" s="326">
        <v>39212</v>
      </c>
      <c r="B350" s="327" t="s">
        <v>1068</v>
      </c>
      <c r="C350" s="328" t="s">
        <v>731</v>
      </c>
      <c r="D350" s="329">
        <v>1.99</v>
      </c>
    </row>
    <row r="351" spans="1:4">
      <c r="A351" s="326">
        <v>39208</v>
      </c>
      <c r="B351" s="327" t="s">
        <v>1069</v>
      </c>
      <c r="C351" s="328" t="s">
        <v>731</v>
      </c>
      <c r="D351" s="329">
        <v>0.54</v>
      </c>
    </row>
    <row r="352" spans="1:4">
      <c r="A352" s="326">
        <v>39210</v>
      </c>
      <c r="B352" s="327" t="s">
        <v>1070</v>
      </c>
      <c r="C352" s="328" t="s">
        <v>731</v>
      </c>
      <c r="D352" s="329">
        <v>1</v>
      </c>
    </row>
    <row r="353" spans="1:4">
      <c r="A353" s="326">
        <v>39214</v>
      </c>
      <c r="B353" s="327" t="s">
        <v>1071</v>
      </c>
      <c r="C353" s="328" t="s">
        <v>731</v>
      </c>
      <c r="D353" s="329">
        <v>3.69</v>
      </c>
    </row>
    <row r="354" spans="1:4">
      <c r="A354" s="326">
        <v>39213</v>
      </c>
      <c r="B354" s="327" t="s">
        <v>1072</v>
      </c>
      <c r="C354" s="328" t="s">
        <v>731</v>
      </c>
      <c r="D354" s="329">
        <v>2.6</v>
      </c>
    </row>
    <row r="355" spans="1:4">
      <c r="A355" s="326">
        <v>39209</v>
      </c>
      <c r="B355" s="327" t="s">
        <v>1073</v>
      </c>
      <c r="C355" s="328" t="s">
        <v>731</v>
      </c>
      <c r="D355" s="329">
        <v>0.64</v>
      </c>
    </row>
    <row r="356" spans="1:4">
      <c r="A356" s="326">
        <v>39207</v>
      </c>
      <c r="B356" s="327" t="s">
        <v>1074</v>
      </c>
      <c r="C356" s="328" t="s">
        <v>731</v>
      </c>
      <c r="D356" s="329">
        <v>1</v>
      </c>
    </row>
    <row r="357" spans="1:4">
      <c r="A357" s="326">
        <v>39215</v>
      </c>
      <c r="B357" s="327" t="s">
        <v>1075</v>
      </c>
      <c r="C357" s="328" t="s">
        <v>731</v>
      </c>
      <c r="D357" s="329">
        <v>6.72</v>
      </c>
    </row>
    <row r="358" spans="1:4">
      <c r="A358" s="326">
        <v>39216</v>
      </c>
      <c r="B358" s="327" t="s">
        <v>1076</v>
      </c>
      <c r="C358" s="328" t="s">
        <v>731</v>
      </c>
      <c r="D358" s="329">
        <v>9.3699999999999992</v>
      </c>
    </row>
    <row r="359" spans="1:4" ht="30">
      <c r="A359" s="326">
        <v>11267</v>
      </c>
      <c r="B359" s="327" t="s">
        <v>1077</v>
      </c>
      <c r="C359" s="328" t="s">
        <v>731</v>
      </c>
      <c r="D359" s="329">
        <v>1.49</v>
      </c>
    </row>
    <row r="360" spans="1:4" ht="30">
      <c r="A360" s="326">
        <v>379</v>
      </c>
      <c r="B360" s="327" t="s">
        <v>1078</v>
      </c>
      <c r="C360" s="328" t="s">
        <v>731</v>
      </c>
      <c r="D360" s="329">
        <v>1.5</v>
      </c>
    </row>
    <row r="361" spans="1:4" ht="30">
      <c r="A361" s="326">
        <v>510</v>
      </c>
      <c r="B361" s="327" t="s">
        <v>1079</v>
      </c>
      <c r="C361" s="328" t="s">
        <v>779</v>
      </c>
      <c r="D361" s="329">
        <v>10.89</v>
      </c>
    </row>
    <row r="362" spans="1:4" ht="30">
      <c r="A362" s="326">
        <v>516</v>
      </c>
      <c r="B362" s="327" t="s">
        <v>1080</v>
      </c>
      <c r="C362" s="328" t="s">
        <v>779</v>
      </c>
      <c r="D362" s="329">
        <v>12.91</v>
      </c>
    </row>
    <row r="363" spans="1:4" ht="30">
      <c r="A363" s="326">
        <v>509</v>
      </c>
      <c r="B363" s="327" t="s">
        <v>1081</v>
      </c>
      <c r="C363" s="328" t="s">
        <v>779</v>
      </c>
      <c r="D363" s="329">
        <v>14.48</v>
      </c>
    </row>
    <row r="364" spans="1:4">
      <c r="A364" s="326">
        <v>40331</v>
      </c>
      <c r="B364" s="327" t="s">
        <v>1082</v>
      </c>
      <c r="C364" s="328" t="s">
        <v>870</v>
      </c>
      <c r="D364" s="329">
        <v>22.15</v>
      </c>
    </row>
    <row r="365" spans="1:4">
      <c r="A365" s="326">
        <v>40930</v>
      </c>
      <c r="B365" s="327" t="s">
        <v>1083</v>
      </c>
      <c r="C365" s="328" t="s">
        <v>872</v>
      </c>
      <c r="D365" s="329">
        <v>3881.38</v>
      </c>
    </row>
    <row r="366" spans="1:4">
      <c r="A366" s="326">
        <v>11761</v>
      </c>
      <c r="B366" s="327" t="s">
        <v>1084</v>
      </c>
      <c r="C366" s="328" t="s">
        <v>731</v>
      </c>
      <c r="D366" s="329">
        <v>82.78</v>
      </c>
    </row>
    <row r="367" spans="1:4">
      <c r="A367" s="326">
        <v>377</v>
      </c>
      <c r="B367" s="327" t="s">
        <v>1085</v>
      </c>
      <c r="C367" s="328" t="s">
        <v>731</v>
      </c>
      <c r="D367" s="329">
        <v>38.9</v>
      </c>
    </row>
    <row r="368" spans="1:4">
      <c r="A368" s="326">
        <v>7588</v>
      </c>
      <c r="B368" s="327" t="s">
        <v>1086</v>
      </c>
      <c r="C368" s="328" t="s">
        <v>731</v>
      </c>
      <c r="D368" s="329">
        <v>39.9</v>
      </c>
    </row>
    <row r="369" spans="1:4">
      <c r="A369" s="326">
        <v>34392</v>
      </c>
      <c r="B369" s="327" t="s">
        <v>13643</v>
      </c>
      <c r="C369" s="328" t="s">
        <v>870</v>
      </c>
      <c r="D369" s="329">
        <v>18.48</v>
      </c>
    </row>
    <row r="370" spans="1:4">
      <c r="A370" s="326">
        <v>40908</v>
      </c>
      <c r="B370" s="327" t="s">
        <v>1087</v>
      </c>
      <c r="C370" s="328" t="s">
        <v>872</v>
      </c>
      <c r="D370" s="329">
        <v>3237.11</v>
      </c>
    </row>
    <row r="371" spans="1:4">
      <c r="A371" s="326">
        <v>34551</v>
      </c>
      <c r="B371" s="327" t="s">
        <v>1088</v>
      </c>
      <c r="C371" s="328" t="s">
        <v>870</v>
      </c>
      <c r="D371" s="329">
        <v>17.03</v>
      </c>
    </row>
    <row r="372" spans="1:4">
      <c r="A372" s="326">
        <v>41078</v>
      </c>
      <c r="B372" s="327" t="s">
        <v>1089</v>
      </c>
      <c r="C372" s="328" t="s">
        <v>872</v>
      </c>
      <c r="D372" s="329">
        <v>2984.91</v>
      </c>
    </row>
    <row r="373" spans="1:4">
      <c r="A373" s="326">
        <v>246</v>
      </c>
      <c r="B373" s="327" t="s">
        <v>13644</v>
      </c>
      <c r="C373" s="328" t="s">
        <v>870</v>
      </c>
      <c r="D373" s="329">
        <v>18.48</v>
      </c>
    </row>
    <row r="374" spans="1:4">
      <c r="A374" s="326">
        <v>40927</v>
      </c>
      <c r="B374" s="327" t="s">
        <v>1090</v>
      </c>
      <c r="C374" s="328" t="s">
        <v>872</v>
      </c>
      <c r="D374" s="329">
        <v>3237.11</v>
      </c>
    </row>
    <row r="375" spans="1:4">
      <c r="A375" s="326">
        <v>2350</v>
      </c>
      <c r="B375" s="327" t="s">
        <v>13645</v>
      </c>
      <c r="C375" s="328" t="s">
        <v>870</v>
      </c>
      <c r="D375" s="329">
        <v>19.329999999999998</v>
      </c>
    </row>
    <row r="376" spans="1:4">
      <c r="A376" s="326">
        <v>40812</v>
      </c>
      <c r="B376" s="327" t="s">
        <v>1091</v>
      </c>
      <c r="C376" s="328" t="s">
        <v>872</v>
      </c>
      <c r="D376" s="329">
        <v>3387.63</v>
      </c>
    </row>
    <row r="377" spans="1:4">
      <c r="A377" s="326">
        <v>245</v>
      </c>
      <c r="B377" s="327" t="s">
        <v>13646</v>
      </c>
      <c r="C377" s="328" t="s">
        <v>870</v>
      </c>
      <c r="D377" s="329">
        <v>25.77</v>
      </c>
    </row>
    <row r="378" spans="1:4">
      <c r="A378" s="326">
        <v>41090</v>
      </c>
      <c r="B378" s="327" t="s">
        <v>1092</v>
      </c>
      <c r="C378" s="328" t="s">
        <v>872</v>
      </c>
      <c r="D378" s="329">
        <v>4516.8500000000004</v>
      </c>
    </row>
    <row r="379" spans="1:4">
      <c r="A379" s="326">
        <v>251</v>
      </c>
      <c r="B379" s="327" t="s">
        <v>1093</v>
      </c>
      <c r="C379" s="328" t="s">
        <v>870</v>
      </c>
      <c r="D379" s="329">
        <v>15.94</v>
      </c>
    </row>
    <row r="380" spans="1:4">
      <c r="A380" s="326">
        <v>40975</v>
      </c>
      <c r="B380" s="327" t="s">
        <v>1094</v>
      </c>
      <c r="C380" s="328" t="s">
        <v>872</v>
      </c>
      <c r="D380" s="329">
        <v>2795.51</v>
      </c>
    </row>
    <row r="381" spans="1:4">
      <c r="A381" s="326">
        <v>6127</v>
      </c>
      <c r="B381" s="327" t="s">
        <v>1095</v>
      </c>
      <c r="C381" s="328" t="s">
        <v>870</v>
      </c>
      <c r="D381" s="329">
        <v>17.03</v>
      </c>
    </row>
    <row r="382" spans="1:4">
      <c r="A382" s="326">
        <v>41072</v>
      </c>
      <c r="B382" s="327" t="s">
        <v>1096</v>
      </c>
      <c r="C382" s="328" t="s">
        <v>872</v>
      </c>
      <c r="D382" s="329">
        <v>2984.91</v>
      </c>
    </row>
    <row r="383" spans="1:4">
      <c r="A383" s="326">
        <v>6121</v>
      </c>
      <c r="B383" s="327" t="s">
        <v>1097</v>
      </c>
      <c r="C383" s="328" t="s">
        <v>870</v>
      </c>
      <c r="D383" s="329">
        <v>17.05</v>
      </c>
    </row>
    <row r="384" spans="1:4">
      <c r="A384" s="326">
        <v>41071</v>
      </c>
      <c r="B384" s="327" t="s">
        <v>1098</v>
      </c>
      <c r="C384" s="328" t="s">
        <v>872</v>
      </c>
      <c r="D384" s="329">
        <v>2985.98</v>
      </c>
    </row>
    <row r="385" spans="1:4">
      <c r="A385" s="326">
        <v>244</v>
      </c>
      <c r="B385" s="327" t="s">
        <v>13647</v>
      </c>
      <c r="C385" s="328" t="s">
        <v>870</v>
      </c>
      <c r="D385" s="329">
        <v>10.85</v>
      </c>
    </row>
    <row r="386" spans="1:4">
      <c r="A386" s="326">
        <v>41093</v>
      </c>
      <c r="B386" s="327" t="s">
        <v>1099</v>
      </c>
      <c r="C386" s="328" t="s">
        <v>872</v>
      </c>
      <c r="D386" s="329">
        <v>1902.82</v>
      </c>
    </row>
    <row r="387" spans="1:4">
      <c r="A387" s="326">
        <v>532</v>
      </c>
      <c r="B387" s="327" t="s">
        <v>1100</v>
      </c>
      <c r="C387" s="328" t="s">
        <v>870</v>
      </c>
      <c r="D387" s="329">
        <v>37.840000000000003</v>
      </c>
    </row>
    <row r="388" spans="1:4">
      <c r="A388" s="326">
        <v>40931</v>
      </c>
      <c r="B388" s="327" t="s">
        <v>1101</v>
      </c>
      <c r="C388" s="328" t="s">
        <v>872</v>
      </c>
      <c r="D388" s="329">
        <v>6628.52</v>
      </c>
    </row>
    <row r="389" spans="1:4">
      <c r="A389" s="326">
        <v>36150</v>
      </c>
      <c r="B389" s="327" t="s">
        <v>1102</v>
      </c>
      <c r="C389" s="328" t="s">
        <v>731</v>
      </c>
      <c r="D389" s="329">
        <v>44.55</v>
      </c>
    </row>
    <row r="390" spans="1:4">
      <c r="A390" s="326">
        <v>4760</v>
      </c>
      <c r="B390" s="327" t="s">
        <v>1103</v>
      </c>
      <c r="C390" s="328" t="s">
        <v>870</v>
      </c>
      <c r="D390" s="329">
        <v>24.15</v>
      </c>
    </row>
    <row r="391" spans="1:4">
      <c r="A391" s="326">
        <v>41069</v>
      </c>
      <c r="B391" s="327" t="s">
        <v>1104</v>
      </c>
      <c r="C391" s="328" t="s">
        <v>872</v>
      </c>
      <c r="D391" s="329">
        <v>4228.24</v>
      </c>
    </row>
    <row r="392" spans="1:4" ht="30">
      <c r="A392" s="326">
        <v>10422</v>
      </c>
      <c r="B392" s="327" t="s">
        <v>1105</v>
      </c>
      <c r="C392" s="328" t="s">
        <v>731</v>
      </c>
      <c r="D392" s="329">
        <v>374.83</v>
      </c>
    </row>
    <row r="393" spans="1:4" ht="30">
      <c r="A393" s="326">
        <v>44019</v>
      </c>
      <c r="B393" s="327" t="s">
        <v>1106</v>
      </c>
      <c r="C393" s="328" t="s">
        <v>731</v>
      </c>
      <c r="D393" s="329">
        <v>518.86</v>
      </c>
    </row>
    <row r="394" spans="1:4" ht="30">
      <c r="A394" s="326">
        <v>36520</v>
      </c>
      <c r="B394" s="327" t="s">
        <v>1107</v>
      </c>
      <c r="C394" s="328" t="s">
        <v>731</v>
      </c>
      <c r="D394" s="329">
        <v>630.87</v>
      </c>
    </row>
    <row r="395" spans="1:4" ht="30">
      <c r="A395" s="326">
        <v>42319</v>
      </c>
      <c r="B395" s="327" t="s">
        <v>1108</v>
      </c>
      <c r="C395" s="328" t="s">
        <v>731</v>
      </c>
      <c r="D395" s="329">
        <v>565.29</v>
      </c>
    </row>
    <row r="396" spans="1:4" ht="30">
      <c r="A396" s="326">
        <v>10420</v>
      </c>
      <c r="B396" s="327" t="s">
        <v>1109</v>
      </c>
      <c r="C396" s="328" t="s">
        <v>731</v>
      </c>
      <c r="D396" s="329">
        <v>200.53</v>
      </c>
    </row>
    <row r="397" spans="1:4" ht="30">
      <c r="A397" s="326">
        <v>10421</v>
      </c>
      <c r="B397" s="327" t="s">
        <v>1110</v>
      </c>
      <c r="C397" s="328" t="s">
        <v>731</v>
      </c>
      <c r="D397" s="329">
        <v>220.36</v>
      </c>
    </row>
    <row r="398" spans="1:4">
      <c r="A398" s="326">
        <v>11786</v>
      </c>
      <c r="B398" s="327" t="s">
        <v>1111</v>
      </c>
      <c r="C398" s="328" t="s">
        <v>731</v>
      </c>
      <c r="D398" s="329">
        <v>444.32</v>
      </c>
    </row>
    <row r="399" spans="1:4">
      <c r="A399" s="326">
        <v>10</v>
      </c>
      <c r="B399" s="327" t="s">
        <v>1112</v>
      </c>
      <c r="C399" s="328" t="s">
        <v>731</v>
      </c>
      <c r="D399" s="329">
        <v>14.31</v>
      </c>
    </row>
    <row r="400" spans="1:4">
      <c r="A400" s="326">
        <v>4815</v>
      </c>
      <c r="B400" s="327" t="s">
        <v>1113</v>
      </c>
      <c r="C400" s="328" t="s">
        <v>731</v>
      </c>
      <c r="D400" s="329">
        <v>6.3</v>
      </c>
    </row>
    <row r="401" spans="1:4">
      <c r="A401" s="326">
        <v>541</v>
      </c>
      <c r="B401" s="327" t="s">
        <v>1114</v>
      </c>
      <c r="C401" s="328" t="s">
        <v>731</v>
      </c>
      <c r="D401" s="329">
        <v>199</v>
      </c>
    </row>
    <row r="402" spans="1:4">
      <c r="A402" s="326">
        <v>542</v>
      </c>
      <c r="B402" s="327" t="s">
        <v>1115</v>
      </c>
      <c r="C402" s="328" t="s">
        <v>731</v>
      </c>
      <c r="D402" s="329">
        <v>249.45</v>
      </c>
    </row>
    <row r="403" spans="1:4">
      <c r="A403" s="326">
        <v>540</v>
      </c>
      <c r="B403" s="327" t="s">
        <v>1116</v>
      </c>
      <c r="C403" s="328" t="s">
        <v>731</v>
      </c>
      <c r="D403" s="329">
        <v>562.13</v>
      </c>
    </row>
    <row r="404" spans="1:4" ht="30">
      <c r="A404" s="326">
        <v>38364</v>
      </c>
      <c r="B404" s="327" t="s">
        <v>1117</v>
      </c>
      <c r="C404" s="328" t="s">
        <v>731</v>
      </c>
      <c r="D404" s="329">
        <v>859.53</v>
      </c>
    </row>
    <row r="405" spans="1:4">
      <c r="A405" s="326">
        <v>11692</v>
      </c>
      <c r="B405" s="327" t="s">
        <v>1118</v>
      </c>
      <c r="C405" s="328" t="s">
        <v>732</v>
      </c>
      <c r="D405" s="329">
        <v>601.36</v>
      </c>
    </row>
    <row r="406" spans="1:4" ht="30">
      <c r="A406" s="326">
        <v>1746</v>
      </c>
      <c r="B406" s="327" t="s">
        <v>1119</v>
      </c>
      <c r="C406" s="328" t="s">
        <v>731</v>
      </c>
      <c r="D406" s="329">
        <v>300</v>
      </c>
    </row>
    <row r="407" spans="1:4" ht="30">
      <c r="A407" s="326">
        <v>1748</v>
      </c>
      <c r="B407" s="327" t="s">
        <v>1120</v>
      </c>
      <c r="C407" s="328" t="s">
        <v>731</v>
      </c>
      <c r="D407" s="329">
        <v>398.93</v>
      </c>
    </row>
    <row r="408" spans="1:4" ht="30">
      <c r="A408" s="326">
        <v>1749</v>
      </c>
      <c r="B408" s="327" t="s">
        <v>1121</v>
      </c>
      <c r="C408" s="328" t="s">
        <v>731</v>
      </c>
      <c r="D408" s="329">
        <v>577.97</v>
      </c>
    </row>
    <row r="409" spans="1:4" ht="30">
      <c r="A409" s="326">
        <v>37412</v>
      </c>
      <c r="B409" s="327" t="s">
        <v>1122</v>
      </c>
      <c r="C409" s="328" t="s">
        <v>731</v>
      </c>
      <c r="D409" s="329">
        <v>293.25</v>
      </c>
    </row>
    <row r="410" spans="1:4" ht="30">
      <c r="A410" s="326">
        <v>1745</v>
      </c>
      <c r="B410" s="327" t="s">
        <v>1123</v>
      </c>
      <c r="C410" s="328" t="s">
        <v>731</v>
      </c>
      <c r="D410" s="329">
        <v>348.71</v>
      </c>
    </row>
    <row r="411" spans="1:4" ht="30">
      <c r="A411" s="326">
        <v>1750</v>
      </c>
      <c r="B411" s="327" t="s">
        <v>1124</v>
      </c>
      <c r="C411" s="328" t="s">
        <v>731</v>
      </c>
      <c r="D411" s="329">
        <v>814.89</v>
      </c>
    </row>
    <row r="412" spans="1:4" ht="30">
      <c r="A412" s="326">
        <v>11687</v>
      </c>
      <c r="B412" s="327" t="s">
        <v>1125</v>
      </c>
      <c r="C412" s="328" t="s">
        <v>733</v>
      </c>
      <c r="D412" s="329">
        <v>1298.3699999999999</v>
      </c>
    </row>
    <row r="413" spans="1:4" ht="30">
      <c r="A413" s="326">
        <v>11689</v>
      </c>
      <c r="B413" s="327" t="s">
        <v>1126</v>
      </c>
      <c r="C413" s="328" t="s">
        <v>733</v>
      </c>
      <c r="D413" s="329">
        <v>1626.78</v>
      </c>
    </row>
    <row r="414" spans="1:4">
      <c r="A414" s="326">
        <v>11693</v>
      </c>
      <c r="B414" s="327" t="s">
        <v>1127</v>
      </c>
      <c r="C414" s="328" t="s">
        <v>732</v>
      </c>
      <c r="D414" s="329">
        <v>220.65</v>
      </c>
    </row>
    <row r="415" spans="1:4">
      <c r="A415" s="326">
        <v>36215</v>
      </c>
      <c r="B415" s="327" t="s">
        <v>1128</v>
      </c>
      <c r="C415" s="328" t="s">
        <v>731</v>
      </c>
      <c r="D415" s="329">
        <v>897.92</v>
      </c>
    </row>
    <row r="416" spans="1:4" ht="45">
      <c r="A416" s="326">
        <v>42439</v>
      </c>
      <c r="B416" s="327" t="s">
        <v>1129</v>
      </c>
      <c r="C416" s="328" t="s">
        <v>731</v>
      </c>
      <c r="D416" s="329">
        <v>1197.21</v>
      </c>
    </row>
    <row r="417" spans="1:4">
      <c r="A417" s="326">
        <v>38381</v>
      </c>
      <c r="B417" s="327" t="s">
        <v>1130</v>
      </c>
      <c r="C417" s="328" t="s">
        <v>731</v>
      </c>
      <c r="D417" s="329">
        <v>9.1</v>
      </c>
    </row>
    <row r="418" spans="1:4">
      <c r="A418" s="326">
        <v>39621</v>
      </c>
      <c r="B418" s="327" t="s">
        <v>1131</v>
      </c>
      <c r="C418" s="328" t="s">
        <v>1132</v>
      </c>
      <c r="D418" s="329">
        <v>1318.5</v>
      </c>
    </row>
    <row r="419" spans="1:4">
      <c r="A419" s="326">
        <v>39624</v>
      </c>
      <c r="B419" s="327" t="s">
        <v>1133</v>
      </c>
      <c r="C419" s="328" t="s">
        <v>1132</v>
      </c>
      <c r="D419" s="329">
        <v>1454.45</v>
      </c>
    </row>
    <row r="420" spans="1:4">
      <c r="A420" s="326">
        <v>39615</v>
      </c>
      <c r="B420" s="327" t="s">
        <v>1134</v>
      </c>
      <c r="C420" s="328" t="s">
        <v>731</v>
      </c>
      <c r="D420" s="329">
        <v>587.73</v>
      </c>
    </row>
    <row r="421" spans="1:4">
      <c r="A421" s="326">
        <v>39620</v>
      </c>
      <c r="B421" s="327" t="s">
        <v>1135</v>
      </c>
      <c r="C421" s="328" t="s">
        <v>731</v>
      </c>
      <c r="D421" s="329">
        <v>897.63</v>
      </c>
    </row>
    <row r="422" spans="1:4">
      <c r="A422" s="326">
        <v>39623</v>
      </c>
      <c r="B422" s="327" t="s">
        <v>1136</v>
      </c>
      <c r="C422" s="328" t="s">
        <v>731</v>
      </c>
      <c r="D422" s="329">
        <v>961.43</v>
      </c>
    </row>
    <row r="423" spans="1:4">
      <c r="A423" s="326">
        <v>546</v>
      </c>
      <c r="B423" s="327" t="s">
        <v>13648</v>
      </c>
      <c r="C423" s="328" t="s">
        <v>779</v>
      </c>
      <c r="D423" s="329">
        <v>10.050000000000001</v>
      </c>
    </row>
    <row r="424" spans="1:4">
      <c r="A424" s="326">
        <v>566</v>
      </c>
      <c r="B424" s="327" t="s">
        <v>13649</v>
      </c>
      <c r="C424" s="328" t="s">
        <v>733</v>
      </c>
      <c r="D424" s="329">
        <v>4.7699999999999996</v>
      </c>
    </row>
    <row r="425" spans="1:4">
      <c r="A425" s="326">
        <v>565</v>
      </c>
      <c r="B425" s="327" t="s">
        <v>13650</v>
      </c>
      <c r="C425" s="328" t="s">
        <v>733</v>
      </c>
      <c r="D425" s="329">
        <v>17.38</v>
      </c>
    </row>
    <row r="426" spans="1:4">
      <c r="A426" s="326">
        <v>555</v>
      </c>
      <c r="B426" s="327" t="s">
        <v>13651</v>
      </c>
      <c r="C426" s="328" t="s">
        <v>733</v>
      </c>
      <c r="D426" s="329">
        <v>12.32</v>
      </c>
    </row>
    <row r="427" spans="1:4">
      <c r="A427" s="326">
        <v>557</v>
      </c>
      <c r="B427" s="327" t="s">
        <v>13652</v>
      </c>
      <c r="C427" s="328" t="s">
        <v>733</v>
      </c>
      <c r="D427" s="329">
        <v>38.67</v>
      </c>
    </row>
    <row r="428" spans="1:4">
      <c r="A428" s="326">
        <v>552</v>
      </c>
      <c r="B428" s="327" t="s">
        <v>13653</v>
      </c>
      <c r="C428" s="328" t="s">
        <v>733</v>
      </c>
      <c r="D428" s="329">
        <v>19.18</v>
      </c>
    </row>
    <row r="429" spans="1:4">
      <c r="A429" s="326">
        <v>563</v>
      </c>
      <c r="B429" s="327" t="s">
        <v>13654</v>
      </c>
      <c r="C429" s="328" t="s">
        <v>733</v>
      </c>
      <c r="D429" s="329">
        <v>28.83</v>
      </c>
    </row>
    <row r="430" spans="1:4">
      <c r="A430" s="326">
        <v>549</v>
      </c>
      <c r="B430" s="327" t="s">
        <v>13655</v>
      </c>
      <c r="C430" s="328" t="s">
        <v>733</v>
      </c>
      <c r="D430" s="329">
        <v>51.89</v>
      </c>
    </row>
    <row r="431" spans="1:4">
      <c r="A431" s="326">
        <v>551</v>
      </c>
      <c r="B431" s="327" t="s">
        <v>13656</v>
      </c>
      <c r="C431" s="328" t="s">
        <v>733</v>
      </c>
      <c r="D431" s="329">
        <v>102.74</v>
      </c>
    </row>
    <row r="432" spans="1:4">
      <c r="A432" s="326">
        <v>559</v>
      </c>
      <c r="B432" s="327" t="s">
        <v>13657</v>
      </c>
      <c r="C432" s="328" t="s">
        <v>733</v>
      </c>
      <c r="D432" s="329">
        <v>25.68</v>
      </c>
    </row>
    <row r="433" spans="1:4">
      <c r="A433" s="326">
        <v>560</v>
      </c>
      <c r="B433" s="327" t="s">
        <v>13658</v>
      </c>
      <c r="C433" s="328" t="s">
        <v>733</v>
      </c>
      <c r="D433" s="329">
        <v>32.130000000000003</v>
      </c>
    </row>
    <row r="434" spans="1:4">
      <c r="A434" s="326">
        <v>547</v>
      </c>
      <c r="B434" s="327" t="s">
        <v>13659</v>
      </c>
      <c r="C434" s="328" t="s">
        <v>733</v>
      </c>
      <c r="D434" s="329">
        <v>38.47</v>
      </c>
    </row>
    <row r="435" spans="1:4">
      <c r="A435" s="326">
        <v>36207</v>
      </c>
      <c r="B435" s="327" t="s">
        <v>1137</v>
      </c>
      <c r="C435" s="328" t="s">
        <v>731</v>
      </c>
      <c r="D435" s="329">
        <v>397.71</v>
      </c>
    </row>
    <row r="436" spans="1:4">
      <c r="A436" s="326">
        <v>36209</v>
      </c>
      <c r="B436" s="327" t="s">
        <v>1138</v>
      </c>
      <c r="C436" s="328" t="s">
        <v>731</v>
      </c>
      <c r="D436" s="329">
        <v>456.44</v>
      </c>
    </row>
    <row r="437" spans="1:4" ht="30">
      <c r="A437" s="326">
        <v>36210</v>
      </c>
      <c r="B437" s="327" t="s">
        <v>1139</v>
      </c>
      <c r="C437" s="328" t="s">
        <v>731</v>
      </c>
      <c r="D437" s="329">
        <v>493.85</v>
      </c>
    </row>
    <row r="438" spans="1:4">
      <c r="A438" s="326">
        <v>36204</v>
      </c>
      <c r="B438" s="327" t="s">
        <v>1140</v>
      </c>
      <c r="C438" s="328" t="s">
        <v>731</v>
      </c>
      <c r="D438" s="329">
        <v>175.1</v>
      </c>
    </row>
    <row r="439" spans="1:4">
      <c r="A439" s="326">
        <v>36205</v>
      </c>
      <c r="B439" s="327" t="s">
        <v>1141</v>
      </c>
      <c r="C439" s="328" t="s">
        <v>731</v>
      </c>
      <c r="D439" s="329">
        <v>194.46</v>
      </c>
    </row>
    <row r="440" spans="1:4">
      <c r="A440" s="326">
        <v>36081</v>
      </c>
      <c r="B440" s="327" t="s">
        <v>1142</v>
      </c>
      <c r="C440" s="328" t="s">
        <v>731</v>
      </c>
      <c r="D440" s="329">
        <v>207.35</v>
      </c>
    </row>
    <row r="441" spans="1:4" ht="30">
      <c r="A441" s="326">
        <v>36206</v>
      </c>
      <c r="B441" s="327" t="s">
        <v>1143</v>
      </c>
      <c r="C441" s="328" t="s">
        <v>731</v>
      </c>
      <c r="D441" s="329">
        <v>217.23</v>
      </c>
    </row>
    <row r="442" spans="1:4">
      <c r="A442" s="326">
        <v>36218</v>
      </c>
      <c r="B442" s="327" t="s">
        <v>1144</v>
      </c>
      <c r="C442" s="328" t="s">
        <v>731</v>
      </c>
      <c r="D442" s="329">
        <v>161.16999999999999</v>
      </c>
    </row>
    <row r="443" spans="1:4">
      <c r="A443" s="326">
        <v>36220</v>
      </c>
      <c r="B443" s="327" t="s">
        <v>1145</v>
      </c>
      <c r="C443" s="328" t="s">
        <v>731</v>
      </c>
      <c r="D443" s="329">
        <v>184.81</v>
      </c>
    </row>
    <row r="444" spans="1:4">
      <c r="A444" s="326">
        <v>36080</v>
      </c>
      <c r="B444" s="327" t="s">
        <v>1146</v>
      </c>
      <c r="C444" s="328" t="s">
        <v>731</v>
      </c>
      <c r="D444" s="329">
        <v>199.9</v>
      </c>
    </row>
    <row r="445" spans="1:4">
      <c r="A445" s="326">
        <v>36223</v>
      </c>
      <c r="B445" s="327" t="s">
        <v>1147</v>
      </c>
      <c r="C445" s="328" t="s">
        <v>731</v>
      </c>
      <c r="D445" s="329">
        <v>209.32</v>
      </c>
    </row>
    <row r="446" spans="1:4" ht="30">
      <c r="A446" s="326">
        <v>38127</v>
      </c>
      <c r="B446" s="327" t="s">
        <v>1148</v>
      </c>
      <c r="C446" s="328" t="s">
        <v>731</v>
      </c>
      <c r="D446" s="329">
        <v>353.1</v>
      </c>
    </row>
    <row r="447" spans="1:4">
      <c r="A447" s="326">
        <v>38060</v>
      </c>
      <c r="B447" s="327" t="s">
        <v>1149</v>
      </c>
      <c r="C447" s="328" t="s">
        <v>731</v>
      </c>
      <c r="D447" s="329">
        <v>55.41</v>
      </c>
    </row>
    <row r="448" spans="1:4">
      <c r="A448" s="326">
        <v>10956</v>
      </c>
      <c r="B448" s="327" t="s">
        <v>1150</v>
      </c>
      <c r="C448" s="328" t="s">
        <v>731</v>
      </c>
      <c r="D448" s="329">
        <v>60.76</v>
      </c>
    </row>
    <row r="449" spans="1:4">
      <c r="A449" s="326">
        <v>39380</v>
      </c>
      <c r="B449" s="327" t="s">
        <v>1151</v>
      </c>
      <c r="C449" s="328" t="s">
        <v>731</v>
      </c>
      <c r="D449" s="329">
        <v>25.36</v>
      </c>
    </row>
    <row r="450" spans="1:4">
      <c r="A450" s="326">
        <v>44172</v>
      </c>
      <c r="B450" s="327" t="s">
        <v>13660</v>
      </c>
      <c r="C450" s="328" t="s">
        <v>731</v>
      </c>
      <c r="D450" s="329">
        <v>9.15</v>
      </c>
    </row>
    <row r="451" spans="1:4">
      <c r="A451" s="326">
        <v>37597</v>
      </c>
      <c r="B451" s="327" t="s">
        <v>1152</v>
      </c>
      <c r="C451" s="328" t="s">
        <v>731</v>
      </c>
      <c r="D451" s="329">
        <v>632675.78</v>
      </c>
    </row>
    <row r="452" spans="1:4" ht="60">
      <c r="A452" s="326">
        <v>183</v>
      </c>
      <c r="B452" s="327" t="s">
        <v>1153</v>
      </c>
      <c r="C452" s="328" t="s">
        <v>1154</v>
      </c>
      <c r="D452" s="329">
        <v>228.5</v>
      </c>
    </row>
    <row r="453" spans="1:4" ht="45">
      <c r="A453" s="326">
        <v>184</v>
      </c>
      <c r="B453" s="327" t="s">
        <v>1155</v>
      </c>
      <c r="C453" s="328" t="s">
        <v>1154</v>
      </c>
      <c r="D453" s="329">
        <v>141.52000000000001</v>
      </c>
    </row>
    <row r="454" spans="1:4" ht="60">
      <c r="A454" s="326">
        <v>181</v>
      </c>
      <c r="B454" s="327" t="s">
        <v>1156</v>
      </c>
      <c r="C454" s="328" t="s">
        <v>1154</v>
      </c>
      <c r="D454" s="329">
        <v>305.14999999999998</v>
      </c>
    </row>
    <row r="455" spans="1:4" ht="45">
      <c r="A455" s="326">
        <v>20001</v>
      </c>
      <c r="B455" s="327" t="s">
        <v>1157</v>
      </c>
      <c r="C455" s="328" t="s">
        <v>1154</v>
      </c>
      <c r="D455" s="329">
        <v>176.9</v>
      </c>
    </row>
    <row r="456" spans="1:4" ht="30">
      <c r="A456" s="326">
        <v>39837</v>
      </c>
      <c r="B456" s="327" t="s">
        <v>1158</v>
      </c>
      <c r="C456" s="328" t="s">
        <v>1154</v>
      </c>
      <c r="D456" s="329">
        <v>326.13</v>
      </c>
    </row>
    <row r="457" spans="1:4">
      <c r="A457" s="326">
        <v>43366</v>
      </c>
      <c r="B457" s="327" t="s">
        <v>1159</v>
      </c>
      <c r="C457" s="328" t="s">
        <v>779</v>
      </c>
      <c r="D457" s="329">
        <v>1.54</v>
      </c>
    </row>
    <row r="458" spans="1:4" ht="30">
      <c r="A458" s="326">
        <v>10535</v>
      </c>
      <c r="B458" s="327" t="s">
        <v>1160</v>
      </c>
      <c r="C458" s="328" t="s">
        <v>731</v>
      </c>
      <c r="D458" s="329">
        <v>4785</v>
      </c>
    </row>
    <row r="459" spans="1:4" ht="30">
      <c r="A459" s="326">
        <v>10537</v>
      </c>
      <c r="B459" s="327" t="s">
        <v>1161</v>
      </c>
      <c r="C459" s="328" t="s">
        <v>731</v>
      </c>
      <c r="D459" s="329">
        <v>6525.44</v>
      </c>
    </row>
    <row r="460" spans="1:4" ht="30">
      <c r="A460" s="326">
        <v>13891</v>
      </c>
      <c r="B460" s="327" t="s">
        <v>1162</v>
      </c>
      <c r="C460" s="328" t="s">
        <v>731</v>
      </c>
      <c r="D460" s="329">
        <v>5985.3</v>
      </c>
    </row>
    <row r="461" spans="1:4" ht="30">
      <c r="A461" s="326">
        <v>44492</v>
      </c>
      <c r="B461" s="327" t="s">
        <v>1163</v>
      </c>
      <c r="C461" s="328" t="s">
        <v>731</v>
      </c>
      <c r="D461" s="329">
        <v>26033.64</v>
      </c>
    </row>
    <row r="462" spans="1:4" ht="30">
      <c r="A462" s="326">
        <v>36396</v>
      </c>
      <c r="B462" s="327" t="s">
        <v>1164</v>
      </c>
      <c r="C462" s="328" t="s">
        <v>731</v>
      </c>
      <c r="D462" s="329">
        <v>5474.36</v>
      </c>
    </row>
    <row r="463" spans="1:4" ht="30">
      <c r="A463" s="326">
        <v>36397</v>
      </c>
      <c r="B463" s="327" t="s">
        <v>1165</v>
      </c>
      <c r="C463" s="328" t="s">
        <v>731</v>
      </c>
      <c r="D463" s="329">
        <v>19464.400000000001</v>
      </c>
    </row>
    <row r="464" spans="1:4" ht="30">
      <c r="A464" s="326">
        <v>36398</v>
      </c>
      <c r="B464" s="327" t="s">
        <v>1166</v>
      </c>
      <c r="C464" s="328" t="s">
        <v>731</v>
      </c>
      <c r="D464" s="329">
        <v>23657.360000000001</v>
      </c>
    </row>
    <row r="465" spans="1:4">
      <c r="A465" s="326">
        <v>647</v>
      </c>
      <c r="B465" s="327" t="s">
        <v>1167</v>
      </c>
      <c r="C465" s="328" t="s">
        <v>870</v>
      </c>
      <c r="D465" s="329">
        <v>21.24</v>
      </c>
    </row>
    <row r="466" spans="1:4">
      <c r="A466" s="326">
        <v>40920</v>
      </c>
      <c r="B466" s="327" t="s">
        <v>1168</v>
      </c>
      <c r="C466" s="328" t="s">
        <v>872</v>
      </c>
      <c r="D466" s="329">
        <v>3722.13</v>
      </c>
    </row>
    <row r="467" spans="1:4">
      <c r="A467" s="326">
        <v>715</v>
      </c>
      <c r="B467" s="327" t="s">
        <v>1169</v>
      </c>
      <c r="C467" s="328" t="s">
        <v>731</v>
      </c>
      <c r="D467" s="329">
        <v>19.760000000000002</v>
      </c>
    </row>
    <row r="468" spans="1:4">
      <c r="A468" s="326">
        <v>716</v>
      </c>
      <c r="B468" s="327" t="s">
        <v>1170</v>
      </c>
      <c r="C468" s="328" t="s">
        <v>731</v>
      </c>
      <c r="D468" s="329">
        <v>22.34</v>
      </c>
    </row>
    <row r="469" spans="1:4" ht="30">
      <c r="A469" s="326">
        <v>38783</v>
      </c>
      <c r="B469" s="327" t="s">
        <v>1171</v>
      </c>
      <c r="C469" s="328" t="s">
        <v>731</v>
      </c>
      <c r="D469" s="329">
        <v>1.07</v>
      </c>
    </row>
    <row r="470" spans="1:4" ht="30">
      <c r="A470" s="326">
        <v>37593</v>
      </c>
      <c r="B470" s="327" t="s">
        <v>1172</v>
      </c>
      <c r="C470" s="328" t="s">
        <v>731</v>
      </c>
      <c r="D470" s="329">
        <v>2.63</v>
      </c>
    </row>
    <row r="471" spans="1:4" ht="30">
      <c r="A471" s="326">
        <v>37594</v>
      </c>
      <c r="B471" s="327" t="s">
        <v>1173</v>
      </c>
      <c r="C471" s="328" t="s">
        <v>731</v>
      </c>
      <c r="D471" s="329">
        <v>3.27</v>
      </c>
    </row>
    <row r="472" spans="1:4" ht="30">
      <c r="A472" s="326">
        <v>37592</v>
      </c>
      <c r="B472" s="327" t="s">
        <v>1174</v>
      </c>
      <c r="C472" s="328" t="s">
        <v>731</v>
      </c>
      <c r="D472" s="329">
        <v>2.0699999999999998</v>
      </c>
    </row>
    <row r="473" spans="1:4" ht="30">
      <c r="A473" s="326">
        <v>7270</v>
      </c>
      <c r="B473" s="327" t="s">
        <v>1175</v>
      </c>
      <c r="C473" s="328" t="s">
        <v>731</v>
      </c>
      <c r="D473" s="329">
        <v>0.92</v>
      </c>
    </row>
    <row r="474" spans="1:4" ht="30">
      <c r="A474" s="326">
        <v>7267</v>
      </c>
      <c r="B474" s="327" t="s">
        <v>1176</v>
      </c>
      <c r="C474" s="328" t="s">
        <v>731</v>
      </c>
      <c r="D474" s="329">
        <v>0.72</v>
      </c>
    </row>
    <row r="475" spans="1:4" ht="30">
      <c r="A475" s="326">
        <v>7271</v>
      </c>
      <c r="B475" s="327" t="s">
        <v>1177</v>
      </c>
      <c r="C475" s="328" t="s">
        <v>731</v>
      </c>
      <c r="D475" s="329">
        <v>0.8</v>
      </c>
    </row>
    <row r="476" spans="1:4" ht="30">
      <c r="A476" s="326">
        <v>7268</v>
      </c>
      <c r="B476" s="327" t="s">
        <v>1179</v>
      </c>
      <c r="C476" s="328" t="s">
        <v>731</v>
      </c>
      <c r="D476" s="329">
        <v>1.1100000000000001</v>
      </c>
    </row>
    <row r="477" spans="1:4">
      <c r="A477" s="326">
        <v>41372</v>
      </c>
      <c r="B477" s="327" t="s">
        <v>13661</v>
      </c>
      <c r="C477" s="328" t="s">
        <v>732</v>
      </c>
      <c r="D477" s="329">
        <v>90.61</v>
      </c>
    </row>
    <row r="478" spans="1:4">
      <c r="A478" s="326">
        <v>41371</v>
      </c>
      <c r="B478" s="327" t="s">
        <v>13662</v>
      </c>
      <c r="C478" s="328" t="s">
        <v>732</v>
      </c>
      <c r="D478" s="329">
        <v>53.55</v>
      </c>
    </row>
    <row r="479" spans="1:4">
      <c r="A479" s="326">
        <v>34556</v>
      </c>
      <c r="B479" s="327" t="s">
        <v>1180</v>
      </c>
      <c r="C479" s="328" t="s">
        <v>731</v>
      </c>
      <c r="D479" s="329">
        <v>3.72</v>
      </c>
    </row>
    <row r="480" spans="1:4">
      <c r="A480" s="326">
        <v>37873</v>
      </c>
      <c r="B480" s="327" t="s">
        <v>1181</v>
      </c>
      <c r="C480" s="328" t="s">
        <v>731</v>
      </c>
      <c r="D480" s="329">
        <v>3.78</v>
      </c>
    </row>
    <row r="481" spans="1:4">
      <c r="A481" s="326">
        <v>34564</v>
      </c>
      <c r="B481" s="327" t="s">
        <v>1182</v>
      </c>
      <c r="C481" s="328" t="s">
        <v>731</v>
      </c>
      <c r="D481" s="329">
        <v>3.96</v>
      </c>
    </row>
    <row r="482" spans="1:4">
      <c r="A482" s="326">
        <v>34565</v>
      </c>
      <c r="B482" s="327" t="s">
        <v>1183</v>
      </c>
      <c r="C482" s="328" t="s">
        <v>731</v>
      </c>
      <c r="D482" s="329">
        <v>4.1900000000000004</v>
      </c>
    </row>
    <row r="483" spans="1:4">
      <c r="A483" s="326">
        <v>38590</v>
      </c>
      <c r="B483" s="327" t="s">
        <v>1184</v>
      </c>
      <c r="C483" s="328" t="s">
        <v>731</v>
      </c>
      <c r="D483" s="329">
        <v>3.1</v>
      </c>
    </row>
    <row r="484" spans="1:4">
      <c r="A484" s="326">
        <v>34566</v>
      </c>
      <c r="B484" s="327" t="s">
        <v>1185</v>
      </c>
      <c r="C484" s="328" t="s">
        <v>731</v>
      </c>
      <c r="D484" s="329">
        <v>3.25</v>
      </c>
    </row>
    <row r="485" spans="1:4">
      <c r="A485" s="326">
        <v>34567</v>
      </c>
      <c r="B485" s="327" t="s">
        <v>1186</v>
      </c>
      <c r="C485" s="328" t="s">
        <v>731</v>
      </c>
      <c r="D485" s="329">
        <v>3.45</v>
      </c>
    </row>
    <row r="486" spans="1:4">
      <c r="A486" s="326">
        <v>38591</v>
      </c>
      <c r="B486" s="327" t="s">
        <v>1187</v>
      </c>
      <c r="C486" s="328" t="s">
        <v>731</v>
      </c>
      <c r="D486" s="329">
        <v>3.13</v>
      </c>
    </row>
    <row r="487" spans="1:4">
      <c r="A487" s="326">
        <v>34568</v>
      </c>
      <c r="B487" s="327" t="s">
        <v>1188</v>
      </c>
      <c r="C487" s="328" t="s">
        <v>731</v>
      </c>
      <c r="D487" s="329">
        <v>4.08</v>
      </c>
    </row>
    <row r="488" spans="1:4">
      <c r="A488" s="326">
        <v>34569</v>
      </c>
      <c r="B488" s="327" t="s">
        <v>1189</v>
      </c>
      <c r="C488" s="328" t="s">
        <v>731</v>
      </c>
      <c r="D488" s="329">
        <v>4.1900000000000004</v>
      </c>
    </row>
    <row r="489" spans="1:4">
      <c r="A489" s="326">
        <v>34570</v>
      </c>
      <c r="B489" s="327" t="s">
        <v>1190</v>
      </c>
      <c r="C489" s="328" t="s">
        <v>731</v>
      </c>
      <c r="D489" s="329">
        <v>4.55</v>
      </c>
    </row>
    <row r="490" spans="1:4">
      <c r="A490" s="326">
        <v>25070</v>
      </c>
      <c r="B490" s="327" t="s">
        <v>1191</v>
      </c>
      <c r="C490" s="328" t="s">
        <v>731</v>
      </c>
      <c r="D490" s="329">
        <v>3.42</v>
      </c>
    </row>
    <row r="491" spans="1:4">
      <c r="A491" s="326">
        <v>34571</v>
      </c>
      <c r="B491" s="327" t="s">
        <v>1192</v>
      </c>
      <c r="C491" s="328" t="s">
        <v>731</v>
      </c>
      <c r="D491" s="329">
        <v>3.46</v>
      </c>
    </row>
    <row r="492" spans="1:4">
      <c r="A492" s="326">
        <v>34573</v>
      </c>
      <c r="B492" s="327" t="s">
        <v>1193</v>
      </c>
      <c r="C492" s="328" t="s">
        <v>731</v>
      </c>
      <c r="D492" s="329">
        <v>3.64</v>
      </c>
    </row>
    <row r="493" spans="1:4">
      <c r="A493" s="326">
        <v>37107</v>
      </c>
      <c r="B493" s="327" t="s">
        <v>1194</v>
      </c>
      <c r="C493" s="328" t="s">
        <v>731</v>
      </c>
      <c r="D493" s="329">
        <v>4.8</v>
      </c>
    </row>
    <row r="494" spans="1:4">
      <c r="A494" s="326">
        <v>34576</v>
      </c>
      <c r="B494" s="327" t="s">
        <v>1195</v>
      </c>
      <c r="C494" s="328" t="s">
        <v>731</v>
      </c>
      <c r="D494" s="329">
        <v>5.3</v>
      </c>
    </row>
    <row r="495" spans="1:4">
      <c r="A495" s="326">
        <v>34577</v>
      </c>
      <c r="B495" s="327" t="s">
        <v>1196</v>
      </c>
      <c r="C495" s="328" t="s">
        <v>731</v>
      </c>
      <c r="D495" s="329">
        <v>5.53</v>
      </c>
    </row>
    <row r="496" spans="1:4">
      <c r="A496" s="326">
        <v>34578</v>
      </c>
      <c r="B496" s="327" t="s">
        <v>1197</v>
      </c>
      <c r="C496" s="328" t="s">
        <v>731</v>
      </c>
      <c r="D496" s="329">
        <v>6</v>
      </c>
    </row>
    <row r="497" spans="1:4">
      <c r="A497" s="326">
        <v>34579</v>
      </c>
      <c r="B497" s="327" t="s">
        <v>1198</v>
      </c>
      <c r="C497" s="328" t="s">
        <v>731</v>
      </c>
      <c r="D497" s="329">
        <v>6.4</v>
      </c>
    </row>
    <row r="498" spans="1:4">
      <c r="A498" s="326">
        <v>25067</v>
      </c>
      <c r="B498" s="327" t="s">
        <v>1199</v>
      </c>
      <c r="C498" s="328" t="s">
        <v>731</v>
      </c>
      <c r="D498" s="329">
        <v>4.28</v>
      </c>
    </row>
    <row r="499" spans="1:4">
      <c r="A499" s="326">
        <v>34580</v>
      </c>
      <c r="B499" s="327" t="s">
        <v>1200</v>
      </c>
      <c r="C499" s="328" t="s">
        <v>731</v>
      </c>
      <c r="D499" s="329">
        <v>4.78</v>
      </c>
    </row>
    <row r="500" spans="1:4">
      <c r="A500" s="326">
        <v>25071</v>
      </c>
      <c r="B500" s="327" t="s">
        <v>1201</v>
      </c>
      <c r="C500" s="328" t="s">
        <v>731</v>
      </c>
      <c r="D500" s="329">
        <v>2.38</v>
      </c>
    </row>
    <row r="501" spans="1:4">
      <c r="A501" s="326">
        <v>44171</v>
      </c>
      <c r="B501" s="327" t="s">
        <v>13663</v>
      </c>
      <c r="C501" s="328" t="s">
        <v>731</v>
      </c>
      <c r="D501" s="329">
        <v>26.11</v>
      </c>
    </row>
    <row r="502" spans="1:4">
      <c r="A502" s="326">
        <v>38395</v>
      </c>
      <c r="B502" s="327" t="s">
        <v>1202</v>
      </c>
      <c r="C502" s="328" t="s">
        <v>731</v>
      </c>
      <c r="D502" s="329">
        <v>7.6</v>
      </c>
    </row>
    <row r="503" spans="1:4">
      <c r="A503" s="326">
        <v>34583</v>
      </c>
      <c r="B503" s="327" t="s">
        <v>1203</v>
      </c>
      <c r="C503" s="328" t="s">
        <v>732</v>
      </c>
      <c r="D503" s="329">
        <v>57.06</v>
      </c>
    </row>
    <row r="504" spans="1:4">
      <c r="A504" s="326">
        <v>34584</v>
      </c>
      <c r="B504" s="327" t="s">
        <v>1204</v>
      </c>
      <c r="C504" s="328" t="s">
        <v>732</v>
      </c>
      <c r="D504" s="329">
        <v>41.84</v>
      </c>
    </row>
    <row r="505" spans="1:4" ht="30">
      <c r="A505" s="326">
        <v>709</v>
      </c>
      <c r="B505" s="327" t="s">
        <v>1205</v>
      </c>
      <c r="C505" s="328" t="s">
        <v>732</v>
      </c>
      <c r="D505" s="329">
        <v>806.26</v>
      </c>
    </row>
    <row r="506" spans="1:4">
      <c r="A506" s="326">
        <v>34599</v>
      </c>
      <c r="B506" s="327" t="s">
        <v>1206</v>
      </c>
      <c r="C506" s="328" t="s">
        <v>731</v>
      </c>
      <c r="D506" s="329">
        <v>2.44</v>
      </c>
    </row>
    <row r="507" spans="1:4">
      <c r="A507" s="326">
        <v>34592</v>
      </c>
      <c r="B507" s="327" t="s">
        <v>1207</v>
      </c>
      <c r="C507" s="328" t="s">
        <v>731</v>
      </c>
      <c r="D507" s="329">
        <v>2.72</v>
      </c>
    </row>
    <row r="508" spans="1:4">
      <c r="A508" s="326">
        <v>37103</v>
      </c>
      <c r="B508" s="327" t="s">
        <v>1208</v>
      </c>
      <c r="C508" s="328" t="s">
        <v>731</v>
      </c>
      <c r="D508" s="329">
        <v>3.11</v>
      </c>
    </row>
    <row r="509" spans="1:4">
      <c r="A509" s="326">
        <v>34555</v>
      </c>
      <c r="B509" s="327" t="s">
        <v>1209</v>
      </c>
      <c r="C509" s="328" t="s">
        <v>731</v>
      </c>
      <c r="D509" s="329">
        <v>3.95</v>
      </c>
    </row>
    <row r="510" spans="1:4">
      <c r="A510" s="326">
        <v>674</v>
      </c>
      <c r="B510" s="327" t="s">
        <v>1210</v>
      </c>
      <c r="C510" s="328" t="s">
        <v>732</v>
      </c>
      <c r="D510" s="329">
        <v>64.56</v>
      </c>
    </row>
    <row r="511" spans="1:4">
      <c r="A511" s="326">
        <v>34600</v>
      </c>
      <c r="B511" s="327" t="s">
        <v>1211</v>
      </c>
      <c r="C511" s="328" t="s">
        <v>732</v>
      </c>
      <c r="D511" s="329">
        <v>94.83</v>
      </c>
    </row>
    <row r="512" spans="1:4">
      <c r="A512" s="326">
        <v>652</v>
      </c>
      <c r="B512" s="327" t="s">
        <v>1212</v>
      </c>
      <c r="C512" s="328" t="s">
        <v>732</v>
      </c>
      <c r="D512" s="329">
        <v>145.27000000000001</v>
      </c>
    </row>
    <row r="513" spans="1:4">
      <c r="A513" s="326">
        <v>651</v>
      </c>
      <c r="B513" s="327" t="s">
        <v>1213</v>
      </c>
      <c r="C513" s="328" t="s">
        <v>731</v>
      </c>
      <c r="D513" s="329">
        <v>3</v>
      </c>
    </row>
    <row r="514" spans="1:4">
      <c r="A514" s="326">
        <v>654</v>
      </c>
      <c r="B514" s="327" t="s">
        <v>1214</v>
      </c>
      <c r="C514" s="328" t="s">
        <v>731</v>
      </c>
      <c r="D514" s="329">
        <v>3.72</v>
      </c>
    </row>
    <row r="515" spans="1:4">
      <c r="A515" s="326">
        <v>650</v>
      </c>
      <c r="B515" s="327" t="s">
        <v>1215</v>
      </c>
      <c r="C515" s="328" t="s">
        <v>731</v>
      </c>
      <c r="D515" s="329">
        <v>2.4</v>
      </c>
    </row>
    <row r="516" spans="1:4">
      <c r="A516" s="326">
        <v>718</v>
      </c>
      <c r="B516" s="327" t="s">
        <v>1216</v>
      </c>
      <c r="C516" s="328" t="s">
        <v>731</v>
      </c>
      <c r="D516" s="329">
        <v>19.52</v>
      </c>
    </row>
    <row r="517" spans="1:4">
      <c r="A517" s="326">
        <v>11981</v>
      </c>
      <c r="B517" s="327" t="s">
        <v>1217</v>
      </c>
      <c r="C517" s="328" t="s">
        <v>731</v>
      </c>
      <c r="D517" s="329">
        <v>18.96</v>
      </c>
    </row>
    <row r="518" spans="1:4">
      <c r="A518" s="326">
        <v>34586</v>
      </c>
      <c r="B518" s="327" t="s">
        <v>1218</v>
      </c>
      <c r="C518" s="328" t="s">
        <v>731</v>
      </c>
      <c r="D518" s="329">
        <v>2.2400000000000002</v>
      </c>
    </row>
    <row r="519" spans="1:4">
      <c r="A519" s="326">
        <v>38603</v>
      </c>
      <c r="B519" s="327" t="s">
        <v>1219</v>
      </c>
      <c r="C519" s="328" t="s">
        <v>731</v>
      </c>
      <c r="D519" s="329">
        <v>2.72</v>
      </c>
    </row>
    <row r="520" spans="1:4">
      <c r="A520" s="326">
        <v>34588</v>
      </c>
      <c r="B520" s="327" t="s">
        <v>1220</v>
      </c>
      <c r="C520" s="328" t="s">
        <v>731</v>
      </c>
      <c r="D520" s="329">
        <v>2.93</v>
      </c>
    </row>
    <row r="521" spans="1:4">
      <c r="A521" s="326">
        <v>34590</v>
      </c>
      <c r="B521" s="327" t="s">
        <v>1221</v>
      </c>
      <c r="C521" s="328" t="s">
        <v>731</v>
      </c>
      <c r="D521" s="329">
        <v>2.68</v>
      </c>
    </row>
    <row r="522" spans="1:4">
      <c r="A522" s="326">
        <v>34591</v>
      </c>
      <c r="B522" s="327" t="s">
        <v>1222</v>
      </c>
      <c r="C522" s="328" t="s">
        <v>731</v>
      </c>
      <c r="D522" s="329">
        <v>3.63</v>
      </c>
    </row>
    <row r="523" spans="1:4" ht="30">
      <c r="A523" s="326">
        <v>40517</v>
      </c>
      <c r="B523" s="327" t="s">
        <v>1223</v>
      </c>
      <c r="C523" s="328" t="s">
        <v>732</v>
      </c>
      <c r="D523" s="329">
        <v>36.89</v>
      </c>
    </row>
    <row r="524" spans="1:4" ht="45">
      <c r="A524" s="326">
        <v>40515</v>
      </c>
      <c r="B524" s="327" t="s">
        <v>1224</v>
      </c>
      <c r="C524" s="328" t="s">
        <v>732</v>
      </c>
      <c r="D524" s="329">
        <v>83</v>
      </c>
    </row>
    <row r="525" spans="1:4" ht="45">
      <c r="A525" s="326">
        <v>40529</v>
      </c>
      <c r="B525" s="327" t="s">
        <v>1225</v>
      </c>
      <c r="C525" s="328" t="s">
        <v>732</v>
      </c>
      <c r="D525" s="329">
        <v>53.03</v>
      </c>
    </row>
    <row r="526" spans="1:4" ht="45">
      <c r="A526" s="326">
        <v>36170</v>
      </c>
      <c r="B526" s="327" t="s">
        <v>1226</v>
      </c>
      <c r="C526" s="328" t="s">
        <v>732</v>
      </c>
      <c r="D526" s="329">
        <v>44</v>
      </c>
    </row>
    <row r="527" spans="1:4" ht="45">
      <c r="A527" s="326">
        <v>40524</v>
      </c>
      <c r="B527" s="327" t="s">
        <v>1227</v>
      </c>
      <c r="C527" s="328" t="s">
        <v>732</v>
      </c>
      <c r="D527" s="329">
        <v>51.87</v>
      </c>
    </row>
    <row r="528" spans="1:4" ht="45">
      <c r="A528" s="326">
        <v>36156</v>
      </c>
      <c r="B528" s="327" t="s">
        <v>1228</v>
      </c>
      <c r="C528" s="328" t="s">
        <v>732</v>
      </c>
      <c r="D528" s="329">
        <v>40.35</v>
      </c>
    </row>
    <row r="529" spans="1:4" ht="45">
      <c r="A529" s="326">
        <v>36155</v>
      </c>
      <c r="B529" s="327" t="s">
        <v>1229</v>
      </c>
      <c r="C529" s="328" t="s">
        <v>732</v>
      </c>
      <c r="D529" s="329">
        <v>34.83</v>
      </c>
    </row>
    <row r="530" spans="1:4" ht="45">
      <c r="A530" s="326">
        <v>36154</v>
      </c>
      <c r="B530" s="327" t="s">
        <v>1230</v>
      </c>
      <c r="C530" s="328" t="s">
        <v>732</v>
      </c>
      <c r="D530" s="329">
        <v>48.42</v>
      </c>
    </row>
    <row r="531" spans="1:4" ht="30">
      <c r="A531" s="326">
        <v>695</v>
      </c>
      <c r="B531" s="327" t="s">
        <v>1231</v>
      </c>
      <c r="C531" s="328" t="s">
        <v>732</v>
      </c>
      <c r="D531" s="329">
        <v>35.56</v>
      </c>
    </row>
    <row r="532" spans="1:4" ht="30">
      <c r="A532" s="326">
        <v>679</v>
      </c>
      <c r="B532" s="327" t="s">
        <v>1232</v>
      </c>
      <c r="C532" s="328" t="s">
        <v>732</v>
      </c>
      <c r="D532" s="329">
        <v>53.03</v>
      </c>
    </row>
    <row r="533" spans="1:4" ht="30">
      <c r="A533" s="326">
        <v>711</v>
      </c>
      <c r="B533" s="327" t="s">
        <v>1233</v>
      </c>
      <c r="C533" s="328" t="s">
        <v>732</v>
      </c>
      <c r="D533" s="329">
        <v>35.08</v>
      </c>
    </row>
    <row r="534" spans="1:4" ht="30">
      <c r="A534" s="326">
        <v>712</v>
      </c>
      <c r="B534" s="327" t="s">
        <v>1234</v>
      </c>
      <c r="C534" s="328" t="s">
        <v>732</v>
      </c>
      <c r="D534" s="329">
        <v>44.19</v>
      </c>
    </row>
    <row r="535" spans="1:4" ht="30">
      <c r="A535" s="326">
        <v>12614</v>
      </c>
      <c r="B535" s="327" t="s">
        <v>13664</v>
      </c>
      <c r="C535" s="328" t="s">
        <v>731</v>
      </c>
      <c r="D535" s="329">
        <v>61.76</v>
      </c>
    </row>
    <row r="536" spans="1:4">
      <c r="A536" s="326">
        <v>6140</v>
      </c>
      <c r="B536" s="327" t="s">
        <v>1235</v>
      </c>
      <c r="C536" s="328" t="s">
        <v>731</v>
      </c>
      <c r="D536" s="329">
        <v>4.26</v>
      </c>
    </row>
    <row r="537" spans="1:4">
      <c r="A537" s="326">
        <v>38399</v>
      </c>
      <c r="B537" s="327" t="s">
        <v>1236</v>
      </c>
      <c r="C537" s="328" t="s">
        <v>731</v>
      </c>
      <c r="D537" s="329">
        <v>209.95</v>
      </c>
    </row>
    <row r="538" spans="1:4" ht="45">
      <c r="A538" s="326">
        <v>735</v>
      </c>
      <c r="B538" s="327" t="s">
        <v>1237</v>
      </c>
      <c r="C538" s="328" t="s">
        <v>731</v>
      </c>
      <c r="D538" s="329">
        <v>2568.27</v>
      </c>
    </row>
    <row r="539" spans="1:4" ht="30">
      <c r="A539" s="326">
        <v>736</v>
      </c>
      <c r="B539" s="327" t="s">
        <v>1238</v>
      </c>
      <c r="C539" s="328" t="s">
        <v>731</v>
      </c>
      <c r="D539" s="329">
        <v>2159.4499999999998</v>
      </c>
    </row>
    <row r="540" spans="1:4" ht="30">
      <c r="A540" s="326">
        <v>729</v>
      </c>
      <c r="B540" s="327" t="s">
        <v>1239</v>
      </c>
      <c r="C540" s="328" t="s">
        <v>731</v>
      </c>
      <c r="D540" s="329">
        <v>880</v>
      </c>
    </row>
    <row r="541" spans="1:4" ht="30">
      <c r="A541" s="326">
        <v>39925</v>
      </c>
      <c r="B541" s="327" t="s">
        <v>1240</v>
      </c>
      <c r="C541" s="328" t="s">
        <v>731</v>
      </c>
      <c r="D541" s="329">
        <v>12715.92</v>
      </c>
    </row>
    <row r="542" spans="1:4" ht="30">
      <c r="A542" s="326">
        <v>731</v>
      </c>
      <c r="B542" s="327" t="s">
        <v>1241</v>
      </c>
      <c r="C542" s="328" t="s">
        <v>731</v>
      </c>
      <c r="D542" s="329">
        <v>856.46</v>
      </c>
    </row>
    <row r="543" spans="1:4" ht="45">
      <c r="A543" s="326">
        <v>10575</v>
      </c>
      <c r="B543" s="327" t="s">
        <v>1242</v>
      </c>
      <c r="C543" s="328" t="s">
        <v>731</v>
      </c>
      <c r="D543" s="329">
        <v>1336.56</v>
      </c>
    </row>
    <row r="544" spans="1:4" ht="45">
      <c r="A544" s="326">
        <v>733</v>
      </c>
      <c r="B544" s="327" t="s">
        <v>1243</v>
      </c>
      <c r="C544" s="328" t="s">
        <v>731</v>
      </c>
      <c r="D544" s="329">
        <v>1463.38</v>
      </c>
    </row>
    <row r="545" spans="1:4" ht="30">
      <c r="A545" s="326">
        <v>732</v>
      </c>
      <c r="B545" s="327" t="s">
        <v>1244</v>
      </c>
      <c r="C545" s="328" t="s">
        <v>731</v>
      </c>
      <c r="D545" s="329">
        <v>1443.7</v>
      </c>
    </row>
    <row r="546" spans="1:4" ht="30">
      <c r="A546" s="326">
        <v>737</v>
      </c>
      <c r="B546" s="327" t="s">
        <v>1245</v>
      </c>
      <c r="C546" s="328" t="s">
        <v>731</v>
      </c>
      <c r="D546" s="329">
        <v>8095.85</v>
      </c>
    </row>
    <row r="547" spans="1:4" ht="30">
      <c r="A547" s="326">
        <v>738</v>
      </c>
      <c r="B547" s="327" t="s">
        <v>1246</v>
      </c>
      <c r="C547" s="328" t="s">
        <v>731</v>
      </c>
      <c r="D547" s="329">
        <v>3753.99</v>
      </c>
    </row>
    <row r="548" spans="1:4" ht="45">
      <c r="A548" s="326">
        <v>740</v>
      </c>
      <c r="B548" s="327" t="s">
        <v>1247</v>
      </c>
      <c r="C548" s="328" t="s">
        <v>731</v>
      </c>
      <c r="D548" s="329">
        <v>7616.07</v>
      </c>
    </row>
    <row r="549" spans="1:4" ht="30">
      <c r="A549" s="326">
        <v>734</v>
      </c>
      <c r="B549" s="327" t="s">
        <v>1248</v>
      </c>
      <c r="C549" s="328" t="s">
        <v>731</v>
      </c>
      <c r="D549" s="329">
        <v>1547.64</v>
      </c>
    </row>
    <row r="550" spans="1:4">
      <c r="A550" s="326">
        <v>39008</v>
      </c>
      <c r="B550" s="327" t="s">
        <v>1249</v>
      </c>
      <c r="C550" s="328" t="s">
        <v>731</v>
      </c>
      <c r="D550" s="329">
        <v>58330.61</v>
      </c>
    </row>
    <row r="551" spans="1:4">
      <c r="A551" s="326">
        <v>39009</v>
      </c>
      <c r="B551" s="327" t="s">
        <v>1250</v>
      </c>
      <c r="C551" s="328" t="s">
        <v>731</v>
      </c>
      <c r="D551" s="329">
        <v>62494.02</v>
      </c>
    </row>
    <row r="552" spans="1:4" ht="45">
      <c r="A552" s="326">
        <v>10587</v>
      </c>
      <c r="B552" s="327" t="s">
        <v>1251</v>
      </c>
      <c r="C552" s="328" t="s">
        <v>731</v>
      </c>
      <c r="D552" s="329">
        <v>4394.22</v>
      </c>
    </row>
    <row r="553" spans="1:4" ht="45">
      <c r="A553" s="326">
        <v>759</v>
      </c>
      <c r="B553" s="327" t="s">
        <v>1252</v>
      </c>
      <c r="C553" s="328" t="s">
        <v>731</v>
      </c>
      <c r="D553" s="329">
        <v>6318.02</v>
      </c>
    </row>
    <row r="554" spans="1:4" ht="45">
      <c r="A554" s="326">
        <v>761</v>
      </c>
      <c r="B554" s="327" t="s">
        <v>1253</v>
      </c>
      <c r="C554" s="328" t="s">
        <v>731</v>
      </c>
      <c r="D554" s="329">
        <v>10709.58</v>
      </c>
    </row>
    <row r="555" spans="1:4" ht="45">
      <c r="A555" s="326">
        <v>750</v>
      </c>
      <c r="B555" s="327" t="s">
        <v>1254</v>
      </c>
      <c r="C555" s="328" t="s">
        <v>731</v>
      </c>
      <c r="D555" s="329">
        <v>10167.89</v>
      </c>
    </row>
    <row r="556" spans="1:4" ht="45">
      <c r="A556" s="326">
        <v>755</v>
      </c>
      <c r="B556" s="327" t="s">
        <v>1255</v>
      </c>
      <c r="C556" s="328" t="s">
        <v>731</v>
      </c>
      <c r="D556" s="329">
        <v>41724.089999999997</v>
      </c>
    </row>
    <row r="557" spans="1:4" ht="45">
      <c r="A557" s="326">
        <v>749</v>
      </c>
      <c r="B557" s="327" t="s">
        <v>1256</v>
      </c>
      <c r="C557" s="328" t="s">
        <v>731</v>
      </c>
      <c r="D557" s="329">
        <v>15345.35</v>
      </c>
    </row>
    <row r="558" spans="1:4" ht="45">
      <c r="A558" s="326">
        <v>756</v>
      </c>
      <c r="B558" s="327" t="s">
        <v>1257</v>
      </c>
      <c r="C558" s="328" t="s">
        <v>731</v>
      </c>
      <c r="D558" s="329">
        <v>45505.71</v>
      </c>
    </row>
    <row r="559" spans="1:4" ht="30">
      <c r="A559" s="326">
        <v>757</v>
      </c>
      <c r="B559" s="327" t="s">
        <v>1258</v>
      </c>
      <c r="C559" s="328" t="s">
        <v>731</v>
      </c>
      <c r="D559" s="329">
        <v>20662.5</v>
      </c>
    </row>
    <row r="560" spans="1:4" ht="45">
      <c r="A560" s="326">
        <v>10588</v>
      </c>
      <c r="B560" s="327" t="s">
        <v>1259</v>
      </c>
      <c r="C560" s="328" t="s">
        <v>731</v>
      </c>
      <c r="D560" s="329">
        <v>4561.76</v>
      </c>
    </row>
    <row r="561" spans="1:4" ht="45">
      <c r="A561" s="326">
        <v>10592</v>
      </c>
      <c r="B561" s="327" t="s">
        <v>1260</v>
      </c>
      <c r="C561" s="328" t="s">
        <v>731</v>
      </c>
      <c r="D561" s="329">
        <v>5510</v>
      </c>
    </row>
    <row r="562" spans="1:4" ht="45">
      <c r="A562" s="326">
        <v>10589</v>
      </c>
      <c r="B562" s="327" t="s">
        <v>1261</v>
      </c>
      <c r="C562" s="328" t="s">
        <v>731</v>
      </c>
      <c r="D562" s="329">
        <v>7402.34</v>
      </c>
    </row>
    <row r="563" spans="1:4" ht="30">
      <c r="A563" s="326">
        <v>760</v>
      </c>
      <c r="B563" s="327" t="s">
        <v>1262</v>
      </c>
      <c r="C563" s="328" t="s">
        <v>731</v>
      </c>
      <c r="D563" s="329">
        <v>41325</v>
      </c>
    </row>
    <row r="564" spans="1:4" ht="45">
      <c r="A564" s="326">
        <v>751</v>
      </c>
      <c r="B564" s="327" t="s">
        <v>1263</v>
      </c>
      <c r="C564" s="328" t="s">
        <v>731</v>
      </c>
      <c r="D564" s="329">
        <v>6508.68</v>
      </c>
    </row>
    <row r="565" spans="1:4" ht="45">
      <c r="A565" s="326">
        <v>754</v>
      </c>
      <c r="B565" s="327" t="s">
        <v>1264</v>
      </c>
      <c r="C565" s="328" t="s">
        <v>731</v>
      </c>
      <c r="D565" s="329">
        <v>10331.25</v>
      </c>
    </row>
    <row r="566" spans="1:4">
      <c r="A566" s="326">
        <v>44489</v>
      </c>
      <c r="B566" s="327" t="s">
        <v>1265</v>
      </c>
      <c r="C566" s="328" t="s">
        <v>731</v>
      </c>
      <c r="D566" s="329">
        <v>218767.6</v>
      </c>
    </row>
    <row r="567" spans="1:4" ht="30">
      <c r="A567" s="326">
        <v>39917</v>
      </c>
      <c r="B567" s="327" t="s">
        <v>1266</v>
      </c>
      <c r="C567" s="328" t="s">
        <v>731</v>
      </c>
      <c r="D567" s="329">
        <v>89600.02</v>
      </c>
    </row>
    <row r="568" spans="1:4">
      <c r="A568" s="326">
        <v>38167</v>
      </c>
      <c r="B568" s="327" t="s">
        <v>1267</v>
      </c>
      <c r="C568" s="328" t="s">
        <v>1132</v>
      </c>
      <c r="D568" s="329">
        <v>27.25</v>
      </c>
    </row>
    <row r="569" spans="1:4">
      <c r="A569" s="326">
        <v>36145</v>
      </c>
      <c r="B569" s="327" t="s">
        <v>1268</v>
      </c>
      <c r="C569" s="328" t="s">
        <v>1132</v>
      </c>
      <c r="D569" s="329">
        <v>43.2</v>
      </c>
    </row>
    <row r="570" spans="1:4">
      <c r="A570" s="326">
        <v>12893</v>
      </c>
      <c r="B570" s="327" t="s">
        <v>1269</v>
      </c>
      <c r="C570" s="328" t="s">
        <v>1132</v>
      </c>
      <c r="D570" s="329">
        <v>72</v>
      </c>
    </row>
    <row r="571" spans="1:4">
      <c r="A571" s="326">
        <v>11685</v>
      </c>
      <c r="B571" s="327" t="s">
        <v>1270</v>
      </c>
      <c r="C571" s="328" t="s">
        <v>731</v>
      </c>
      <c r="D571" s="329">
        <v>60.77</v>
      </c>
    </row>
    <row r="572" spans="1:4">
      <c r="A572" s="326">
        <v>11680</v>
      </c>
      <c r="B572" s="327" t="s">
        <v>1271</v>
      </c>
      <c r="C572" s="328" t="s">
        <v>731</v>
      </c>
      <c r="D572" s="329">
        <v>17.59</v>
      </c>
    </row>
    <row r="573" spans="1:4">
      <c r="A573" s="326">
        <v>11679</v>
      </c>
      <c r="B573" s="327" t="s">
        <v>1272</v>
      </c>
      <c r="C573" s="328" t="s">
        <v>731</v>
      </c>
      <c r="D573" s="329">
        <v>23.85</v>
      </c>
    </row>
    <row r="574" spans="1:4">
      <c r="A574" s="326">
        <v>2512</v>
      </c>
      <c r="B574" s="327" t="s">
        <v>1273</v>
      </c>
      <c r="C574" s="328" t="s">
        <v>731</v>
      </c>
      <c r="D574" s="329">
        <v>48.75</v>
      </c>
    </row>
    <row r="575" spans="1:4">
      <c r="A575" s="326">
        <v>4374</v>
      </c>
      <c r="B575" s="327" t="s">
        <v>1274</v>
      </c>
      <c r="C575" s="328" t="s">
        <v>731</v>
      </c>
      <c r="D575" s="329">
        <v>0.62</v>
      </c>
    </row>
    <row r="576" spans="1:4" ht="30">
      <c r="A576" s="326">
        <v>7568</v>
      </c>
      <c r="B576" s="327" t="s">
        <v>1275</v>
      </c>
      <c r="C576" s="328" t="s">
        <v>731</v>
      </c>
      <c r="D576" s="329">
        <v>1.04</v>
      </c>
    </row>
    <row r="577" spans="1:4" ht="30">
      <c r="A577" s="326">
        <v>7584</v>
      </c>
      <c r="B577" s="327" t="s">
        <v>1276</v>
      </c>
      <c r="C577" s="328" t="s">
        <v>731</v>
      </c>
      <c r="D577" s="329">
        <v>1.59</v>
      </c>
    </row>
    <row r="578" spans="1:4">
      <c r="A578" s="326">
        <v>11945</v>
      </c>
      <c r="B578" s="327" t="s">
        <v>1277</v>
      </c>
      <c r="C578" s="328" t="s">
        <v>731</v>
      </c>
      <c r="D578" s="329">
        <v>0.1</v>
      </c>
    </row>
    <row r="579" spans="1:4">
      <c r="A579" s="326">
        <v>11946</v>
      </c>
      <c r="B579" s="327" t="s">
        <v>1278</v>
      </c>
      <c r="C579" s="328" t="s">
        <v>731</v>
      </c>
      <c r="D579" s="329">
        <v>0.11</v>
      </c>
    </row>
    <row r="580" spans="1:4">
      <c r="A580" s="326">
        <v>4375</v>
      </c>
      <c r="B580" s="327" t="s">
        <v>1279</v>
      </c>
      <c r="C580" s="328" t="s">
        <v>731</v>
      </c>
      <c r="D580" s="329">
        <v>0.17</v>
      </c>
    </row>
    <row r="581" spans="1:4" ht="30">
      <c r="A581" s="326">
        <v>11950</v>
      </c>
      <c r="B581" s="327" t="s">
        <v>1280</v>
      </c>
      <c r="C581" s="328" t="s">
        <v>731</v>
      </c>
      <c r="D581" s="329">
        <v>0.35</v>
      </c>
    </row>
    <row r="582" spans="1:4">
      <c r="A582" s="326">
        <v>4376</v>
      </c>
      <c r="B582" s="327" t="s">
        <v>1281</v>
      </c>
      <c r="C582" s="328" t="s">
        <v>731</v>
      </c>
      <c r="D582" s="329">
        <v>0.33</v>
      </c>
    </row>
    <row r="583" spans="1:4" ht="30">
      <c r="A583" s="326">
        <v>7583</v>
      </c>
      <c r="B583" s="327" t="s">
        <v>1282</v>
      </c>
      <c r="C583" s="328" t="s">
        <v>731</v>
      </c>
      <c r="D583" s="329">
        <v>0.71</v>
      </c>
    </row>
    <row r="584" spans="1:4" ht="30">
      <c r="A584" s="326">
        <v>4350</v>
      </c>
      <c r="B584" s="327" t="s">
        <v>1283</v>
      </c>
      <c r="C584" s="328" t="s">
        <v>731</v>
      </c>
      <c r="D584" s="329">
        <v>0.59</v>
      </c>
    </row>
    <row r="585" spans="1:4">
      <c r="A585" s="326">
        <v>44400</v>
      </c>
      <c r="B585" s="327" t="s">
        <v>13665</v>
      </c>
      <c r="C585" s="328" t="s">
        <v>731</v>
      </c>
      <c r="D585" s="329">
        <v>33.81</v>
      </c>
    </row>
    <row r="586" spans="1:4">
      <c r="A586" s="326">
        <v>39886</v>
      </c>
      <c r="B586" s="327" t="s">
        <v>1284</v>
      </c>
      <c r="C586" s="328" t="s">
        <v>731</v>
      </c>
      <c r="D586" s="329">
        <v>5.71</v>
      </c>
    </row>
    <row r="587" spans="1:4">
      <c r="A587" s="326">
        <v>39887</v>
      </c>
      <c r="B587" s="327" t="s">
        <v>1285</v>
      </c>
      <c r="C587" s="328" t="s">
        <v>731</v>
      </c>
      <c r="D587" s="329">
        <v>8.57</v>
      </c>
    </row>
    <row r="588" spans="1:4">
      <c r="A588" s="326">
        <v>39888</v>
      </c>
      <c r="B588" s="327" t="s">
        <v>1286</v>
      </c>
      <c r="C588" s="328" t="s">
        <v>731</v>
      </c>
      <c r="D588" s="329">
        <v>19.600000000000001</v>
      </c>
    </row>
    <row r="589" spans="1:4">
      <c r="A589" s="326">
        <v>39890</v>
      </c>
      <c r="B589" s="327" t="s">
        <v>1287</v>
      </c>
      <c r="C589" s="328" t="s">
        <v>731</v>
      </c>
      <c r="D589" s="329">
        <v>33.46</v>
      </c>
    </row>
    <row r="590" spans="1:4">
      <c r="A590" s="326">
        <v>39891</v>
      </c>
      <c r="B590" s="327" t="s">
        <v>1288</v>
      </c>
      <c r="C590" s="328" t="s">
        <v>731</v>
      </c>
      <c r="D590" s="329">
        <v>47.18</v>
      </c>
    </row>
    <row r="591" spans="1:4">
      <c r="A591" s="326">
        <v>39892</v>
      </c>
      <c r="B591" s="327" t="s">
        <v>1289</v>
      </c>
      <c r="C591" s="328" t="s">
        <v>731</v>
      </c>
      <c r="D591" s="329">
        <v>147.07</v>
      </c>
    </row>
    <row r="592" spans="1:4">
      <c r="A592" s="326">
        <v>790</v>
      </c>
      <c r="B592" s="327" t="s">
        <v>1290</v>
      </c>
      <c r="C592" s="328" t="s">
        <v>731</v>
      </c>
      <c r="D592" s="329">
        <v>21.7</v>
      </c>
    </row>
    <row r="593" spans="1:4">
      <c r="A593" s="326">
        <v>766</v>
      </c>
      <c r="B593" s="327" t="s">
        <v>1291</v>
      </c>
      <c r="C593" s="328" t="s">
        <v>731</v>
      </c>
      <c r="D593" s="329">
        <v>21.7</v>
      </c>
    </row>
    <row r="594" spans="1:4">
      <c r="A594" s="326">
        <v>791</v>
      </c>
      <c r="B594" s="327" t="s">
        <v>1292</v>
      </c>
      <c r="C594" s="328" t="s">
        <v>731</v>
      </c>
      <c r="D594" s="329">
        <v>21.7</v>
      </c>
    </row>
    <row r="595" spans="1:4">
      <c r="A595" s="326">
        <v>767</v>
      </c>
      <c r="B595" s="327" t="s">
        <v>1293</v>
      </c>
      <c r="C595" s="328" t="s">
        <v>731</v>
      </c>
      <c r="D595" s="329">
        <v>21.7</v>
      </c>
    </row>
    <row r="596" spans="1:4">
      <c r="A596" s="326">
        <v>768</v>
      </c>
      <c r="B596" s="327" t="s">
        <v>1294</v>
      </c>
      <c r="C596" s="328" t="s">
        <v>731</v>
      </c>
      <c r="D596" s="329">
        <v>17.04</v>
      </c>
    </row>
    <row r="597" spans="1:4">
      <c r="A597" s="326">
        <v>789</v>
      </c>
      <c r="B597" s="327" t="s">
        <v>1295</v>
      </c>
      <c r="C597" s="328" t="s">
        <v>731</v>
      </c>
      <c r="D597" s="329">
        <v>16.68</v>
      </c>
    </row>
    <row r="598" spans="1:4">
      <c r="A598" s="326">
        <v>769</v>
      </c>
      <c r="B598" s="327" t="s">
        <v>1296</v>
      </c>
      <c r="C598" s="328" t="s">
        <v>731</v>
      </c>
      <c r="D598" s="329">
        <v>17.04</v>
      </c>
    </row>
    <row r="599" spans="1:4">
      <c r="A599" s="326">
        <v>770</v>
      </c>
      <c r="B599" s="327" t="s">
        <v>1297</v>
      </c>
      <c r="C599" s="328" t="s">
        <v>731</v>
      </c>
      <c r="D599" s="329">
        <v>6.01</v>
      </c>
    </row>
    <row r="600" spans="1:4">
      <c r="A600" s="326">
        <v>12394</v>
      </c>
      <c r="B600" s="327" t="s">
        <v>1298</v>
      </c>
      <c r="C600" s="328" t="s">
        <v>731</v>
      </c>
      <c r="D600" s="329">
        <v>6.01</v>
      </c>
    </row>
    <row r="601" spans="1:4">
      <c r="A601" s="326">
        <v>764</v>
      </c>
      <c r="B601" s="327" t="s">
        <v>1299</v>
      </c>
      <c r="C601" s="328" t="s">
        <v>731</v>
      </c>
      <c r="D601" s="329">
        <v>10.49</v>
      </c>
    </row>
    <row r="602" spans="1:4">
      <c r="A602" s="326">
        <v>765</v>
      </c>
      <c r="B602" s="327" t="s">
        <v>1300</v>
      </c>
      <c r="C602" s="328" t="s">
        <v>731</v>
      </c>
      <c r="D602" s="329">
        <v>10.49</v>
      </c>
    </row>
    <row r="603" spans="1:4">
      <c r="A603" s="326">
        <v>787</v>
      </c>
      <c r="B603" s="327" t="s">
        <v>1301</v>
      </c>
      <c r="C603" s="328" t="s">
        <v>731</v>
      </c>
      <c r="D603" s="329">
        <v>46.86</v>
      </c>
    </row>
    <row r="604" spans="1:4">
      <c r="A604" s="326">
        <v>774</v>
      </c>
      <c r="B604" s="327" t="s">
        <v>1302</v>
      </c>
      <c r="C604" s="328" t="s">
        <v>731</v>
      </c>
      <c r="D604" s="329">
        <v>46.86</v>
      </c>
    </row>
    <row r="605" spans="1:4">
      <c r="A605" s="326">
        <v>773</v>
      </c>
      <c r="B605" s="327" t="s">
        <v>1303</v>
      </c>
      <c r="C605" s="328" t="s">
        <v>731</v>
      </c>
      <c r="D605" s="329">
        <v>46.86</v>
      </c>
    </row>
    <row r="606" spans="1:4">
      <c r="A606" s="326">
        <v>775</v>
      </c>
      <c r="B606" s="327" t="s">
        <v>1304</v>
      </c>
      <c r="C606" s="328" t="s">
        <v>731</v>
      </c>
      <c r="D606" s="329">
        <v>46.86</v>
      </c>
    </row>
    <row r="607" spans="1:4">
      <c r="A607" s="326">
        <v>788</v>
      </c>
      <c r="B607" s="327" t="s">
        <v>1305</v>
      </c>
      <c r="C607" s="328" t="s">
        <v>731</v>
      </c>
      <c r="D607" s="329">
        <v>29.12</v>
      </c>
    </row>
    <row r="608" spans="1:4">
      <c r="A608" s="326">
        <v>772</v>
      </c>
      <c r="B608" s="327" t="s">
        <v>1306</v>
      </c>
      <c r="C608" s="328" t="s">
        <v>731</v>
      </c>
      <c r="D608" s="329">
        <v>29.12</v>
      </c>
    </row>
    <row r="609" spans="1:4">
      <c r="A609" s="326">
        <v>771</v>
      </c>
      <c r="B609" s="327" t="s">
        <v>1307</v>
      </c>
      <c r="C609" s="328" t="s">
        <v>731</v>
      </c>
      <c r="D609" s="329">
        <v>29.12</v>
      </c>
    </row>
    <row r="610" spans="1:4">
      <c r="A610" s="326">
        <v>779</v>
      </c>
      <c r="B610" s="327" t="s">
        <v>1308</v>
      </c>
      <c r="C610" s="328" t="s">
        <v>731</v>
      </c>
      <c r="D610" s="329">
        <v>7.24</v>
      </c>
    </row>
    <row r="611" spans="1:4">
      <c r="A611" s="326">
        <v>776</v>
      </c>
      <c r="B611" s="327" t="s">
        <v>1309</v>
      </c>
      <c r="C611" s="328" t="s">
        <v>731</v>
      </c>
      <c r="D611" s="329">
        <v>69.08</v>
      </c>
    </row>
    <row r="612" spans="1:4">
      <c r="A612" s="326">
        <v>777</v>
      </c>
      <c r="B612" s="327" t="s">
        <v>1310</v>
      </c>
      <c r="C612" s="328" t="s">
        <v>731</v>
      </c>
      <c r="D612" s="329">
        <v>67.150000000000006</v>
      </c>
    </row>
    <row r="613" spans="1:4">
      <c r="A613" s="326">
        <v>780</v>
      </c>
      <c r="B613" s="327" t="s">
        <v>1311</v>
      </c>
      <c r="C613" s="328" t="s">
        <v>731</v>
      </c>
      <c r="D613" s="329">
        <v>67.489999999999995</v>
      </c>
    </row>
    <row r="614" spans="1:4">
      <c r="A614" s="326">
        <v>778</v>
      </c>
      <c r="B614" s="327" t="s">
        <v>1312</v>
      </c>
      <c r="C614" s="328" t="s">
        <v>731</v>
      </c>
      <c r="D614" s="329">
        <v>69.08</v>
      </c>
    </row>
    <row r="615" spans="1:4">
      <c r="A615" s="326">
        <v>781</v>
      </c>
      <c r="B615" s="327" t="s">
        <v>1313</v>
      </c>
      <c r="C615" s="328" t="s">
        <v>731</v>
      </c>
      <c r="D615" s="329">
        <v>127.63</v>
      </c>
    </row>
    <row r="616" spans="1:4">
      <c r="A616" s="326">
        <v>786</v>
      </c>
      <c r="B616" s="327" t="s">
        <v>1314</v>
      </c>
      <c r="C616" s="328" t="s">
        <v>731</v>
      </c>
      <c r="D616" s="329">
        <v>127.63</v>
      </c>
    </row>
    <row r="617" spans="1:4">
      <c r="A617" s="326">
        <v>782</v>
      </c>
      <c r="B617" s="327" t="s">
        <v>1315</v>
      </c>
      <c r="C617" s="328" t="s">
        <v>731</v>
      </c>
      <c r="D617" s="329">
        <v>127.63</v>
      </c>
    </row>
    <row r="618" spans="1:4">
      <c r="A618" s="326">
        <v>783</v>
      </c>
      <c r="B618" s="327" t="s">
        <v>1316</v>
      </c>
      <c r="C618" s="328" t="s">
        <v>731</v>
      </c>
      <c r="D618" s="329">
        <v>349.3</v>
      </c>
    </row>
    <row r="619" spans="1:4">
      <c r="A619" s="326">
        <v>785</v>
      </c>
      <c r="B619" s="327" t="s">
        <v>1317</v>
      </c>
      <c r="C619" s="328" t="s">
        <v>731</v>
      </c>
      <c r="D619" s="329">
        <v>369.07</v>
      </c>
    </row>
    <row r="620" spans="1:4">
      <c r="A620" s="326">
        <v>784</v>
      </c>
      <c r="B620" s="327" t="s">
        <v>1318</v>
      </c>
      <c r="C620" s="328" t="s">
        <v>731</v>
      </c>
      <c r="D620" s="329">
        <v>395.92</v>
      </c>
    </row>
    <row r="621" spans="1:4">
      <c r="A621" s="326">
        <v>828</v>
      </c>
      <c r="B621" s="327" t="s">
        <v>1319</v>
      </c>
      <c r="C621" s="328" t="s">
        <v>731</v>
      </c>
      <c r="D621" s="329">
        <v>0.67</v>
      </c>
    </row>
    <row r="622" spans="1:4">
      <c r="A622" s="326">
        <v>829</v>
      </c>
      <c r="B622" s="327" t="s">
        <v>1320</v>
      </c>
      <c r="C622" s="328" t="s">
        <v>731</v>
      </c>
      <c r="D622" s="329">
        <v>1.07</v>
      </c>
    </row>
    <row r="623" spans="1:4">
      <c r="A623" s="326">
        <v>812</v>
      </c>
      <c r="B623" s="327" t="s">
        <v>1321</v>
      </c>
      <c r="C623" s="328" t="s">
        <v>731</v>
      </c>
      <c r="D623" s="329">
        <v>2.37</v>
      </c>
    </row>
    <row r="624" spans="1:4">
      <c r="A624" s="326">
        <v>819</v>
      </c>
      <c r="B624" s="327" t="s">
        <v>1322</v>
      </c>
      <c r="C624" s="328" t="s">
        <v>731</v>
      </c>
      <c r="D624" s="329">
        <v>4.1100000000000003</v>
      </c>
    </row>
    <row r="625" spans="1:4">
      <c r="A625" s="326">
        <v>818</v>
      </c>
      <c r="B625" s="327" t="s">
        <v>1323</v>
      </c>
      <c r="C625" s="328" t="s">
        <v>731</v>
      </c>
      <c r="D625" s="329">
        <v>7.67</v>
      </c>
    </row>
    <row r="626" spans="1:4">
      <c r="A626" s="326">
        <v>832</v>
      </c>
      <c r="B626" s="327" t="s">
        <v>1324</v>
      </c>
      <c r="C626" s="328" t="s">
        <v>731</v>
      </c>
      <c r="D626" s="329">
        <v>3.16</v>
      </c>
    </row>
    <row r="627" spans="1:4">
      <c r="A627" s="326">
        <v>834</v>
      </c>
      <c r="B627" s="327" t="s">
        <v>1325</v>
      </c>
      <c r="C627" s="328" t="s">
        <v>731</v>
      </c>
      <c r="D627" s="329">
        <v>4.0999999999999996</v>
      </c>
    </row>
    <row r="628" spans="1:4">
      <c r="A628" s="326">
        <v>813</v>
      </c>
      <c r="B628" s="327" t="s">
        <v>1326</v>
      </c>
      <c r="C628" s="328" t="s">
        <v>731</v>
      </c>
      <c r="D628" s="329">
        <v>4.7699999999999996</v>
      </c>
    </row>
    <row r="629" spans="1:4">
      <c r="A629" s="326">
        <v>820</v>
      </c>
      <c r="B629" s="327" t="s">
        <v>1327</v>
      </c>
      <c r="C629" s="328" t="s">
        <v>731</v>
      </c>
      <c r="D629" s="329">
        <v>6.42</v>
      </c>
    </row>
    <row r="630" spans="1:4">
      <c r="A630" s="326">
        <v>816</v>
      </c>
      <c r="B630" s="327" t="s">
        <v>1328</v>
      </c>
      <c r="C630" s="328" t="s">
        <v>731</v>
      </c>
      <c r="D630" s="329">
        <v>11.44</v>
      </c>
    </row>
    <row r="631" spans="1:4">
      <c r="A631" s="326">
        <v>814</v>
      </c>
      <c r="B631" s="327" t="s">
        <v>1329</v>
      </c>
      <c r="C631" s="328" t="s">
        <v>731</v>
      </c>
      <c r="D631" s="329">
        <v>14.21</v>
      </c>
    </row>
    <row r="632" spans="1:4">
      <c r="A632" s="326">
        <v>822</v>
      </c>
      <c r="B632" s="327" t="s">
        <v>1330</v>
      </c>
      <c r="C632" s="328" t="s">
        <v>731</v>
      </c>
      <c r="D632" s="329">
        <v>18.559999999999999</v>
      </c>
    </row>
    <row r="633" spans="1:4">
      <c r="A633" s="326">
        <v>821</v>
      </c>
      <c r="B633" s="327" t="s">
        <v>1331</v>
      </c>
      <c r="C633" s="328" t="s">
        <v>731</v>
      </c>
      <c r="D633" s="329">
        <v>21.22</v>
      </c>
    </row>
    <row r="634" spans="1:4">
      <c r="A634" s="326">
        <v>20086</v>
      </c>
      <c r="B634" s="327" t="s">
        <v>1332</v>
      </c>
      <c r="C634" s="328" t="s">
        <v>731</v>
      </c>
      <c r="D634" s="329">
        <v>3.53</v>
      </c>
    </row>
    <row r="635" spans="1:4">
      <c r="A635" s="326">
        <v>39191</v>
      </c>
      <c r="B635" s="327" t="s">
        <v>1333</v>
      </c>
      <c r="C635" s="328" t="s">
        <v>731</v>
      </c>
      <c r="D635" s="329">
        <v>20.93</v>
      </c>
    </row>
    <row r="636" spans="1:4">
      <c r="A636" s="326">
        <v>39190</v>
      </c>
      <c r="B636" s="327" t="s">
        <v>1334</v>
      </c>
      <c r="C636" s="328" t="s">
        <v>731</v>
      </c>
      <c r="D636" s="329">
        <v>21.86</v>
      </c>
    </row>
    <row r="637" spans="1:4">
      <c r="A637" s="326">
        <v>39189</v>
      </c>
      <c r="B637" s="327" t="s">
        <v>1335</v>
      </c>
      <c r="C637" s="328" t="s">
        <v>731</v>
      </c>
      <c r="D637" s="329">
        <v>23.14</v>
      </c>
    </row>
    <row r="638" spans="1:4">
      <c r="A638" s="326">
        <v>39186</v>
      </c>
      <c r="B638" s="327" t="s">
        <v>1336</v>
      </c>
      <c r="C638" s="328" t="s">
        <v>731</v>
      </c>
      <c r="D638" s="329">
        <v>20.7</v>
      </c>
    </row>
    <row r="639" spans="1:4">
      <c r="A639" s="326">
        <v>39188</v>
      </c>
      <c r="B639" s="327" t="s">
        <v>1337</v>
      </c>
      <c r="C639" s="328" t="s">
        <v>731</v>
      </c>
      <c r="D639" s="329">
        <v>17.03</v>
      </c>
    </row>
    <row r="640" spans="1:4">
      <c r="A640" s="326">
        <v>39187</v>
      </c>
      <c r="B640" s="327" t="s">
        <v>1338</v>
      </c>
      <c r="C640" s="328" t="s">
        <v>731</v>
      </c>
      <c r="D640" s="329">
        <v>17.850000000000001</v>
      </c>
    </row>
    <row r="641" spans="1:4">
      <c r="A641" s="326">
        <v>39184</v>
      </c>
      <c r="B641" s="327" t="s">
        <v>1339</v>
      </c>
      <c r="C641" s="328" t="s">
        <v>731</v>
      </c>
      <c r="D641" s="329">
        <v>6.72</v>
      </c>
    </row>
    <row r="642" spans="1:4">
      <c r="A642" s="326">
        <v>39185</v>
      </c>
      <c r="B642" s="327" t="s">
        <v>1340</v>
      </c>
      <c r="C642" s="328" t="s">
        <v>731</v>
      </c>
      <c r="D642" s="329">
        <v>6.12</v>
      </c>
    </row>
    <row r="643" spans="1:4">
      <c r="A643" s="326">
        <v>39198</v>
      </c>
      <c r="B643" s="327" t="s">
        <v>1341</v>
      </c>
      <c r="C643" s="328" t="s">
        <v>731</v>
      </c>
      <c r="D643" s="329">
        <v>68.67</v>
      </c>
    </row>
    <row r="644" spans="1:4">
      <c r="A644" s="326">
        <v>39197</v>
      </c>
      <c r="B644" s="327" t="s">
        <v>1342</v>
      </c>
      <c r="C644" s="328" t="s">
        <v>731</v>
      </c>
      <c r="D644" s="329">
        <v>71.73</v>
      </c>
    </row>
    <row r="645" spans="1:4">
      <c r="A645" s="326">
        <v>39196</v>
      </c>
      <c r="B645" s="327" t="s">
        <v>1343</v>
      </c>
      <c r="C645" s="328" t="s">
        <v>731</v>
      </c>
      <c r="D645" s="329">
        <v>73.97</v>
      </c>
    </row>
    <row r="646" spans="1:4">
      <c r="A646" s="326">
        <v>39199</v>
      </c>
      <c r="B646" s="327" t="s">
        <v>1344</v>
      </c>
      <c r="C646" s="328" t="s">
        <v>731</v>
      </c>
      <c r="D646" s="329">
        <v>66.08</v>
      </c>
    </row>
    <row r="647" spans="1:4">
      <c r="A647" s="326">
        <v>39195</v>
      </c>
      <c r="B647" s="327" t="s">
        <v>1345</v>
      </c>
      <c r="C647" s="328" t="s">
        <v>731</v>
      </c>
      <c r="D647" s="329">
        <v>38.14</v>
      </c>
    </row>
    <row r="648" spans="1:4">
      <c r="A648" s="326">
        <v>39194</v>
      </c>
      <c r="B648" s="327" t="s">
        <v>1346</v>
      </c>
      <c r="C648" s="328" t="s">
        <v>731</v>
      </c>
      <c r="D648" s="329">
        <v>40.82</v>
      </c>
    </row>
    <row r="649" spans="1:4">
      <c r="A649" s="326">
        <v>39193</v>
      </c>
      <c r="B649" s="327" t="s">
        <v>1347</v>
      </c>
      <c r="C649" s="328" t="s">
        <v>731</v>
      </c>
      <c r="D649" s="329">
        <v>44.74</v>
      </c>
    </row>
    <row r="650" spans="1:4">
      <c r="A650" s="326">
        <v>39192</v>
      </c>
      <c r="B650" s="327" t="s">
        <v>1348</v>
      </c>
      <c r="C650" s="328" t="s">
        <v>731</v>
      </c>
      <c r="D650" s="329">
        <v>46.54</v>
      </c>
    </row>
    <row r="651" spans="1:4">
      <c r="A651" s="326">
        <v>39920</v>
      </c>
      <c r="B651" s="327" t="s">
        <v>1349</v>
      </c>
      <c r="C651" s="328" t="s">
        <v>731</v>
      </c>
      <c r="D651" s="329">
        <v>5.63</v>
      </c>
    </row>
    <row r="652" spans="1:4">
      <c r="A652" s="326">
        <v>39201</v>
      </c>
      <c r="B652" s="327" t="s">
        <v>1350</v>
      </c>
      <c r="C652" s="328" t="s">
        <v>731</v>
      </c>
      <c r="D652" s="329">
        <v>82.1</v>
      </c>
    </row>
    <row r="653" spans="1:4">
      <c r="A653" s="326">
        <v>39200</v>
      </c>
      <c r="B653" s="327" t="s">
        <v>1351</v>
      </c>
      <c r="C653" s="328" t="s">
        <v>731</v>
      </c>
      <c r="D653" s="329">
        <v>82.76</v>
      </c>
    </row>
    <row r="654" spans="1:4">
      <c r="A654" s="326">
        <v>39203</v>
      </c>
      <c r="B654" s="327" t="s">
        <v>1352</v>
      </c>
      <c r="C654" s="328" t="s">
        <v>731</v>
      </c>
      <c r="D654" s="329">
        <v>66.819999999999993</v>
      </c>
    </row>
    <row r="655" spans="1:4">
      <c r="A655" s="326">
        <v>39202</v>
      </c>
      <c r="B655" s="327" t="s">
        <v>1353</v>
      </c>
      <c r="C655" s="328" t="s">
        <v>731</v>
      </c>
      <c r="D655" s="329">
        <v>78.5</v>
      </c>
    </row>
    <row r="656" spans="1:4">
      <c r="A656" s="326">
        <v>39205</v>
      </c>
      <c r="B656" s="327" t="s">
        <v>1354</v>
      </c>
      <c r="C656" s="328" t="s">
        <v>731</v>
      </c>
      <c r="D656" s="329">
        <v>130.96</v>
      </c>
    </row>
    <row r="657" spans="1:4">
      <c r="A657" s="326">
        <v>39204</v>
      </c>
      <c r="B657" s="327" t="s">
        <v>1355</v>
      </c>
      <c r="C657" s="328" t="s">
        <v>731</v>
      </c>
      <c r="D657" s="329">
        <v>134.13</v>
      </c>
    </row>
    <row r="658" spans="1:4">
      <c r="A658" s="326">
        <v>39206</v>
      </c>
      <c r="B658" s="327" t="s">
        <v>1356</v>
      </c>
      <c r="C658" s="328" t="s">
        <v>731</v>
      </c>
      <c r="D658" s="329">
        <v>127.25</v>
      </c>
    </row>
    <row r="659" spans="1:4">
      <c r="A659" s="326">
        <v>798</v>
      </c>
      <c r="B659" s="327" t="s">
        <v>1357</v>
      </c>
      <c r="C659" s="328" t="s">
        <v>731</v>
      </c>
      <c r="D659" s="329">
        <v>1.32</v>
      </c>
    </row>
    <row r="660" spans="1:4">
      <c r="A660" s="326">
        <v>797</v>
      </c>
      <c r="B660" s="327" t="s">
        <v>13666</v>
      </c>
      <c r="C660" s="328" t="s">
        <v>731</v>
      </c>
      <c r="D660" s="329">
        <v>9.61</v>
      </c>
    </row>
    <row r="661" spans="1:4">
      <c r="A661" s="326">
        <v>796</v>
      </c>
      <c r="B661" s="327" t="s">
        <v>13667</v>
      </c>
      <c r="C661" s="328" t="s">
        <v>731</v>
      </c>
      <c r="D661" s="329">
        <v>8.16</v>
      </c>
    </row>
    <row r="662" spans="1:4">
      <c r="A662" s="326">
        <v>799</v>
      </c>
      <c r="B662" s="327" t="s">
        <v>13668</v>
      </c>
      <c r="C662" s="328" t="s">
        <v>731</v>
      </c>
      <c r="D662" s="329">
        <v>3.95</v>
      </c>
    </row>
    <row r="663" spans="1:4">
      <c r="A663" s="326">
        <v>792</v>
      </c>
      <c r="B663" s="327" t="s">
        <v>13669</v>
      </c>
      <c r="C663" s="328" t="s">
        <v>731</v>
      </c>
      <c r="D663" s="329">
        <v>3.82</v>
      </c>
    </row>
    <row r="664" spans="1:4">
      <c r="A664" s="326">
        <v>38001</v>
      </c>
      <c r="B664" s="327" t="s">
        <v>1358</v>
      </c>
      <c r="C664" s="328" t="s">
        <v>731</v>
      </c>
      <c r="D664" s="329">
        <v>1.25</v>
      </c>
    </row>
    <row r="665" spans="1:4">
      <c r="A665" s="326">
        <v>38002</v>
      </c>
      <c r="B665" s="327" t="s">
        <v>1359</v>
      </c>
      <c r="C665" s="328" t="s">
        <v>731</v>
      </c>
      <c r="D665" s="329">
        <v>4.3600000000000003</v>
      </c>
    </row>
    <row r="666" spans="1:4">
      <c r="A666" s="326">
        <v>38003</v>
      </c>
      <c r="B666" s="327" t="s">
        <v>1360</v>
      </c>
      <c r="C666" s="328" t="s">
        <v>731</v>
      </c>
      <c r="D666" s="329">
        <v>29.81</v>
      </c>
    </row>
    <row r="667" spans="1:4">
      <c r="A667" s="326">
        <v>38004</v>
      </c>
      <c r="B667" s="327" t="s">
        <v>1361</v>
      </c>
      <c r="C667" s="328" t="s">
        <v>731</v>
      </c>
      <c r="D667" s="329">
        <v>34.29</v>
      </c>
    </row>
    <row r="668" spans="1:4">
      <c r="A668" s="326">
        <v>44263</v>
      </c>
      <c r="B668" s="327" t="s">
        <v>13670</v>
      </c>
      <c r="C668" s="328" t="s">
        <v>731</v>
      </c>
      <c r="D668" s="329">
        <v>61.55</v>
      </c>
    </row>
    <row r="669" spans="1:4">
      <c r="A669" s="326">
        <v>36327</v>
      </c>
      <c r="B669" s="327" t="s">
        <v>1362</v>
      </c>
      <c r="C669" s="328" t="s">
        <v>731</v>
      </c>
      <c r="D669" s="329">
        <v>4.59</v>
      </c>
    </row>
    <row r="670" spans="1:4">
      <c r="A670" s="326">
        <v>38992</v>
      </c>
      <c r="B670" s="327" t="s">
        <v>1363</v>
      </c>
      <c r="C670" s="328" t="s">
        <v>731</v>
      </c>
      <c r="D670" s="329">
        <v>5.57</v>
      </c>
    </row>
    <row r="671" spans="1:4">
      <c r="A671" s="326">
        <v>38993</v>
      </c>
      <c r="B671" s="327" t="s">
        <v>1364</v>
      </c>
      <c r="C671" s="328" t="s">
        <v>731</v>
      </c>
      <c r="D671" s="329">
        <v>14.49</v>
      </c>
    </row>
    <row r="672" spans="1:4">
      <c r="A672" s="326">
        <v>44175</v>
      </c>
      <c r="B672" s="327" t="s">
        <v>13671</v>
      </c>
      <c r="C672" s="328" t="s">
        <v>731</v>
      </c>
      <c r="D672" s="329">
        <v>25.28</v>
      </c>
    </row>
    <row r="673" spans="1:4">
      <c r="A673" s="326">
        <v>44177</v>
      </c>
      <c r="B673" s="327" t="s">
        <v>13672</v>
      </c>
      <c r="C673" s="328" t="s">
        <v>731</v>
      </c>
      <c r="D673" s="329">
        <v>18.89</v>
      </c>
    </row>
    <row r="674" spans="1:4">
      <c r="A674" s="326">
        <v>38418</v>
      </c>
      <c r="B674" s="327" t="s">
        <v>13673</v>
      </c>
      <c r="C674" s="328" t="s">
        <v>731</v>
      </c>
      <c r="D674" s="329">
        <v>6.07</v>
      </c>
    </row>
    <row r="675" spans="1:4">
      <c r="A675" s="326">
        <v>39178</v>
      </c>
      <c r="B675" s="327" t="s">
        <v>1365</v>
      </c>
      <c r="C675" s="328" t="s">
        <v>731</v>
      </c>
      <c r="D675" s="329">
        <v>2.2599999999999998</v>
      </c>
    </row>
    <row r="676" spans="1:4">
      <c r="A676" s="326">
        <v>39177</v>
      </c>
      <c r="B676" s="327" t="s">
        <v>1366</v>
      </c>
      <c r="C676" s="328" t="s">
        <v>731</v>
      </c>
      <c r="D676" s="329">
        <v>2.0499999999999998</v>
      </c>
    </row>
    <row r="677" spans="1:4">
      <c r="A677" s="326">
        <v>39174</v>
      </c>
      <c r="B677" s="327" t="s">
        <v>1367</v>
      </c>
      <c r="C677" s="328" t="s">
        <v>731</v>
      </c>
      <c r="D677" s="329">
        <v>1.02</v>
      </c>
    </row>
    <row r="678" spans="1:4">
      <c r="A678" s="326">
        <v>39176</v>
      </c>
      <c r="B678" s="327" t="s">
        <v>1368</v>
      </c>
      <c r="C678" s="328" t="s">
        <v>731</v>
      </c>
      <c r="D678" s="329">
        <v>1.34</v>
      </c>
    </row>
    <row r="679" spans="1:4">
      <c r="A679" s="326">
        <v>39180</v>
      </c>
      <c r="B679" s="327" t="s">
        <v>1369</v>
      </c>
      <c r="C679" s="328" t="s">
        <v>731</v>
      </c>
      <c r="D679" s="329">
        <v>6.15</v>
      </c>
    </row>
    <row r="680" spans="1:4">
      <c r="A680" s="326">
        <v>39179</v>
      </c>
      <c r="B680" s="327" t="s">
        <v>1370</v>
      </c>
      <c r="C680" s="328" t="s">
        <v>731</v>
      </c>
      <c r="D680" s="329">
        <v>5.44</v>
      </c>
    </row>
    <row r="681" spans="1:4">
      <c r="A681" s="326">
        <v>39175</v>
      </c>
      <c r="B681" s="327" t="s">
        <v>1371</v>
      </c>
      <c r="C681" s="328" t="s">
        <v>731</v>
      </c>
      <c r="D681" s="329">
        <v>1.25</v>
      </c>
    </row>
    <row r="682" spans="1:4">
      <c r="A682" s="326">
        <v>39217</v>
      </c>
      <c r="B682" s="327" t="s">
        <v>1372</v>
      </c>
      <c r="C682" s="328" t="s">
        <v>731</v>
      </c>
      <c r="D682" s="329">
        <v>0.96</v>
      </c>
    </row>
    <row r="683" spans="1:4">
      <c r="A683" s="326">
        <v>39181</v>
      </c>
      <c r="B683" s="327" t="s">
        <v>1373</v>
      </c>
      <c r="C683" s="328" t="s">
        <v>731</v>
      </c>
      <c r="D683" s="329">
        <v>8.24</v>
      </c>
    </row>
    <row r="684" spans="1:4">
      <c r="A684" s="326">
        <v>39182</v>
      </c>
      <c r="B684" s="327" t="s">
        <v>1374</v>
      </c>
      <c r="C684" s="328" t="s">
        <v>731</v>
      </c>
      <c r="D684" s="329">
        <v>11.59</v>
      </c>
    </row>
    <row r="685" spans="1:4" ht="30">
      <c r="A685" s="326">
        <v>12616</v>
      </c>
      <c r="B685" s="327" t="s">
        <v>13674</v>
      </c>
      <c r="C685" s="328" t="s">
        <v>731</v>
      </c>
      <c r="D685" s="329">
        <v>18.73</v>
      </c>
    </row>
    <row r="686" spans="1:4" ht="45">
      <c r="A686" s="326">
        <v>1049</v>
      </c>
      <c r="B686" s="327" t="s">
        <v>1375</v>
      </c>
      <c r="C686" s="328" t="s">
        <v>731</v>
      </c>
      <c r="D686" s="329">
        <v>9.6999999999999993</v>
      </c>
    </row>
    <row r="687" spans="1:4" ht="45">
      <c r="A687" s="326">
        <v>1099</v>
      </c>
      <c r="B687" s="327" t="s">
        <v>1376</v>
      </c>
      <c r="C687" s="328" t="s">
        <v>731</v>
      </c>
      <c r="D687" s="329">
        <v>7.42</v>
      </c>
    </row>
    <row r="688" spans="1:4" ht="45">
      <c r="A688" s="326">
        <v>39678</v>
      </c>
      <c r="B688" s="327" t="s">
        <v>1377</v>
      </c>
      <c r="C688" s="328" t="s">
        <v>731</v>
      </c>
      <c r="D688" s="329">
        <v>2.99</v>
      </c>
    </row>
    <row r="689" spans="1:4" ht="45">
      <c r="A689" s="326">
        <v>1050</v>
      </c>
      <c r="B689" s="327" t="s">
        <v>1378</v>
      </c>
      <c r="C689" s="328" t="s">
        <v>731</v>
      </c>
      <c r="D689" s="329">
        <v>5.08</v>
      </c>
    </row>
    <row r="690" spans="1:4" ht="45">
      <c r="A690" s="326">
        <v>1101</v>
      </c>
      <c r="B690" s="327" t="s">
        <v>1379</v>
      </c>
      <c r="C690" s="328" t="s">
        <v>731</v>
      </c>
      <c r="D690" s="329">
        <v>32</v>
      </c>
    </row>
    <row r="691" spans="1:4" ht="45">
      <c r="A691" s="326">
        <v>1100</v>
      </c>
      <c r="B691" s="327" t="s">
        <v>1380</v>
      </c>
      <c r="C691" s="328" t="s">
        <v>731</v>
      </c>
      <c r="D691" s="329">
        <v>16.510000000000002</v>
      </c>
    </row>
    <row r="692" spans="1:4" ht="45">
      <c r="A692" s="326">
        <v>39679</v>
      </c>
      <c r="B692" s="327" t="s">
        <v>1381</v>
      </c>
      <c r="C692" s="328" t="s">
        <v>731</v>
      </c>
      <c r="D692" s="329">
        <v>63.78</v>
      </c>
    </row>
    <row r="693" spans="1:4" ht="45">
      <c r="A693" s="326">
        <v>1098</v>
      </c>
      <c r="B693" s="327" t="s">
        <v>1382</v>
      </c>
      <c r="C693" s="328" t="s">
        <v>731</v>
      </c>
      <c r="D693" s="329">
        <v>3.96</v>
      </c>
    </row>
    <row r="694" spans="1:4" ht="45">
      <c r="A694" s="326">
        <v>1102</v>
      </c>
      <c r="B694" s="327" t="s">
        <v>1383</v>
      </c>
      <c r="C694" s="328" t="s">
        <v>731</v>
      </c>
      <c r="D694" s="329">
        <v>47.72</v>
      </c>
    </row>
    <row r="695" spans="1:4" ht="45">
      <c r="A695" s="326">
        <v>1051</v>
      </c>
      <c r="B695" s="327" t="s">
        <v>1384</v>
      </c>
      <c r="C695" s="328" t="s">
        <v>731</v>
      </c>
      <c r="D695" s="329">
        <v>69.36</v>
      </c>
    </row>
    <row r="696" spans="1:4">
      <c r="A696" s="326">
        <v>37399</v>
      </c>
      <c r="B696" s="327" t="s">
        <v>1385</v>
      </c>
      <c r="C696" s="328" t="s">
        <v>731</v>
      </c>
      <c r="D696" s="329">
        <v>41.78</v>
      </c>
    </row>
    <row r="697" spans="1:4">
      <c r="A697" s="326">
        <v>43834</v>
      </c>
      <c r="B697" s="327" t="s">
        <v>13675</v>
      </c>
      <c r="C697" s="328" t="s">
        <v>733</v>
      </c>
      <c r="D697" s="329">
        <v>25.85</v>
      </c>
    </row>
    <row r="698" spans="1:4">
      <c r="A698" s="326">
        <v>43835</v>
      </c>
      <c r="B698" s="327" t="s">
        <v>13676</v>
      </c>
      <c r="C698" s="328" t="s">
        <v>733</v>
      </c>
      <c r="D698" s="329">
        <v>2.31</v>
      </c>
    </row>
    <row r="699" spans="1:4">
      <c r="A699" s="326">
        <v>43833</v>
      </c>
      <c r="B699" s="327" t="s">
        <v>13677</v>
      </c>
      <c r="C699" s="328" t="s">
        <v>733</v>
      </c>
      <c r="D699" s="329">
        <v>2.41</v>
      </c>
    </row>
    <row r="700" spans="1:4" ht="30">
      <c r="A700" s="326">
        <v>41955</v>
      </c>
      <c r="B700" s="327" t="s">
        <v>1386</v>
      </c>
      <c r="C700" s="328" t="s">
        <v>779</v>
      </c>
      <c r="D700" s="329">
        <v>87.79</v>
      </c>
    </row>
    <row r="701" spans="1:4">
      <c r="A701" s="326">
        <v>41953</v>
      </c>
      <c r="B701" s="327" t="s">
        <v>1387</v>
      </c>
      <c r="C701" s="328" t="s">
        <v>779</v>
      </c>
      <c r="D701" s="329">
        <v>83.78</v>
      </c>
    </row>
    <row r="702" spans="1:4">
      <c r="A702" s="326">
        <v>41954</v>
      </c>
      <c r="B702" s="327" t="s">
        <v>1388</v>
      </c>
      <c r="C702" s="328" t="s">
        <v>779</v>
      </c>
      <c r="D702" s="329">
        <v>82.98</v>
      </c>
    </row>
    <row r="703" spans="1:4">
      <c r="A703" s="326">
        <v>25004</v>
      </c>
      <c r="B703" s="327" t="s">
        <v>1389</v>
      </c>
      <c r="C703" s="328" t="s">
        <v>779</v>
      </c>
      <c r="D703" s="329">
        <v>47.27</v>
      </c>
    </row>
    <row r="704" spans="1:4">
      <c r="A704" s="326">
        <v>25002</v>
      </c>
      <c r="B704" s="327" t="s">
        <v>1390</v>
      </c>
      <c r="C704" s="328" t="s">
        <v>779</v>
      </c>
      <c r="D704" s="329">
        <v>47.27</v>
      </c>
    </row>
    <row r="705" spans="1:4">
      <c r="A705" s="326">
        <v>37409</v>
      </c>
      <c r="B705" s="327" t="s">
        <v>1391</v>
      </c>
      <c r="C705" s="328" t="s">
        <v>779</v>
      </c>
      <c r="D705" s="329">
        <v>47.27</v>
      </c>
    </row>
    <row r="706" spans="1:4">
      <c r="A706" s="326">
        <v>841</v>
      </c>
      <c r="B706" s="327" t="s">
        <v>1392</v>
      </c>
      <c r="C706" s="328" t="s">
        <v>779</v>
      </c>
      <c r="D706" s="329">
        <v>47.85</v>
      </c>
    </row>
    <row r="707" spans="1:4">
      <c r="A707" s="326">
        <v>25005</v>
      </c>
      <c r="B707" s="327" t="s">
        <v>1393</v>
      </c>
      <c r="C707" s="328" t="s">
        <v>779</v>
      </c>
      <c r="D707" s="329">
        <v>51.87</v>
      </c>
    </row>
    <row r="708" spans="1:4">
      <c r="A708" s="326">
        <v>25003</v>
      </c>
      <c r="B708" s="327" t="s">
        <v>1394</v>
      </c>
      <c r="C708" s="328" t="s">
        <v>779</v>
      </c>
      <c r="D708" s="329">
        <v>52.65</v>
      </c>
    </row>
    <row r="709" spans="1:4">
      <c r="A709" s="326">
        <v>37410</v>
      </c>
      <c r="B709" s="327" t="s">
        <v>1395</v>
      </c>
      <c r="C709" s="328" t="s">
        <v>779</v>
      </c>
      <c r="D709" s="329">
        <v>51.87</v>
      </c>
    </row>
    <row r="710" spans="1:4">
      <c r="A710" s="326">
        <v>842</v>
      </c>
      <c r="B710" s="327" t="s">
        <v>1396</v>
      </c>
      <c r="C710" s="328" t="s">
        <v>779</v>
      </c>
      <c r="D710" s="329">
        <v>52.6</v>
      </c>
    </row>
    <row r="711" spans="1:4" ht="30">
      <c r="A711" s="326">
        <v>44391</v>
      </c>
      <c r="B711" s="327" t="s">
        <v>13678</v>
      </c>
      <c r="C711" s="328" t="s">
        <v>733</v>
      </c>
      <c r="D711" s="329">
        <v>112.09</v>
      </c>
    </row>
    <row r="712" spans="1:4" ht="30">
      <c r="A712" s="326">
        <v>44388</v>
      </c>
      <c r="B712" s="327" t="s">
        <v>13679</v>
      </c>
      <c r="C712" s="328" t="s">
        <v>733</v>
      </c>
      <c r="D712" s="329">
        <v>2.4300000000000002</v>
      </c>
    </row>
    <row r="713" spans="1:4" ht="30">
      <c r="A713" s="326">
        <v>44392</v>
      </c>
      <c r="B713" s="327" t="s">
        <v>13680</v>
      </c>
      <c r="C713" s="328" t="s">
        <v>733</v>
      </c>
      <c r="D713" s="329">
        <v>223.19</v>
      </c>
    </row>
    <row r="714" spans="1:4" ht="30">
      <c r="A714" s="326">
        <v>44390</v>
      </c>
      <c r="B714" s="327" t="s">
        <v>13681</v>
      </c>
      <c r="C714" s="328" t="s">
        <v>733</v>
      </c>
      <c r="D714" s="329">
        <v>47.29</v>
      </c>
    </row>
    <row r="715" spans="1:4" ht="30">
      <c r="A715" s="326">
        <v>44389</v>
      </c>
      <c r="B715" s="327" t="s">
        <v>13682</v>
      </c>
      <c r="C715" s="328" t="s">
        <v>733</v>
      </c>
      <c r="D715" s="329">
        <v>5.58</v>
      </c>
    </row>
    <row r="716" spans="1:4">
      <c r="A716" s="326">
        <v>862</v>
      </c>
      <c r="B716" s="327" t="s">
        <v>1397</v>
      </c>
      <c r="C716" s="328" t="s">
        <v>733</v>
      </c>
      <c r="D716" s="329">
        <v>10.23</v>
      </c>
    </row>
    <row r="717" spans="1:4">
      <c r="A717" s="326">
        <v>866</v>
      </c>
      <c r="B717" s="327" t="s">
        <v>1398</v>
      </c>
      <c r="C717" s="328" t="s">
        <v>733</v>
      </c>
      <c r="D717" s="329">
        <v>129.96</v>
      </c>
    </row>
    <row r="718" spans="1:4">
      <c r="A718" s="326">
        <v>892</v>
      </c>
      <c r="B718" s="327" t="s">
        <v>1399</v>
      </c>
      <c r="C718" s="328" t="s">
        <v>733</v>
      </c>
      <c r="D718" s="329">
        <v>157.32</v>
      </c>
    </row>
    <row r="719" spans="1:4">
      <c r="A719" s="326">
        <v>857</v>
      </c>
      <c r="B719" s="327" t="s">
        <v>1400</v>
      </c>
      <c r="C719" s="328" t="s">
        <v>733</v>
      </c>
      <c r="D719" s="329">
        <v>17.11</v>
      </c>
    </row>
    <row r="720" spans="1:4">
      <c r="A720" s="326">
        <v>37404</v>
      </c>
      <c r="B720" s="327" t="s">
        <v>1401</v>
      </c>
      <c r="C720" s="328" t="s">
        <v>733</v>
      </c>
      <c r="D720" s="329">
        <v>182.02</v>
      </c>
    </row>
    <row r="721" spans="1:4">
      <c r="A721" s="326">
        <v>868</v>
      </c>
      <c r="B721" s="327" t="s">
        <v>1402</v>
      </c>
      <c r="C721" s="328" t="s">
        <v>733</v>
      </c>
      <c r="D721" s="329">
        <v>24.38</v>
      </c>
    </row>
    <row r="722" spans="1:4">
      <c r="A722" s="326">
        <v>863</v>
      </c>
      <c r="B722" s="327" t="s">
        <v>1403</v>
      </c>
      <c r="C722" s="328" t="s">
        <v>733</v>
      </c>
      <c r="D722" s="329">
        <v>35.909999999999997</v>
      </c>
    </row>
    <row r="723" spans="1:4">
      <c r="A723" s="326">
        <v>867</v>
      </c>
      <c r="B723" s="327" t="s">
        <v>1404</v>
      </c>
      <c r="C723" s="328" t="s">
        <v>733</v>
      </c>
      <c r="D723" s="329">
        <v>51.16</v>
      </c>
    </row>
    <row r="724" spans="1:4">
      <c r="A724" s="326">
        <v>864</v>
      </c>
      <c r="B724" s="327" t="s">
        <v>1405</v>
      </c>
      <c r="C724" s="328" t="s">
        <v>733</v>
      </c>
      <c r="D724" s="329">
        <v>67.58</v>
      </c>
    </row>
    <row r="725" spans="1:4">
      <c r="A725" s="326">
        <v>865</v>
      </c>
      <c r="B725" s="327" t="s">
        <v>1406</v>
      </c>
      <c r="C725" s="328" t="s">
        <v>733</v>
      </c>
      <c r="D725" s="329">
        <v>97.2</v>
      </c>
    </row>
    <row r="726" spans="1:4" ht="30">
      <c r="A726" s="326">
        <v>993</v>
      </c>
      <c r="B726" s="327" t="s">
        <v>1407</v>
      </c>
      <c r="C726" s="328" t="s">
        <v>733</v>
      </c>
      <c r="D726" s="329">
        <v>1.85</v>
      </c>
    </row>
    <row r="727" spans="1:4" ht="30">
      <c r="A727" s="326">
        <v>1020</v>
      </c>
      <c r="B727" s="327" t="s">
        <v>1408</v>
      </c>
      <c r="C727" s="328" t="s">
        <v>733</v>
      </c>
      <c r="D727" s="329">
        <v>9.43</v>
      </c>
    </row>
    <row r="728" spans="1:4" ht="30">
      <c r="A728" s="326">
        <v>1017</v>
      </c>
      <c r="B728" s="327" t="s">
        <v>1409</v>
      </c>
      <c r="C728" s="328" t="s">
        <v>733</v>
      </c>
      <c r="D728" s="329">
        <v>115.57</v>
      </c>
    </row>
    <row r="729" spans="1:4" ht="30">
      <c r="A729" s="326">
        <v>999</v>
      </c>
      <c r="B729" s="327" t="s">
        <v>1410</v>
      </c>
      <c r="C729" s="328" t="s">
        <v>733</v>
      </c>
      <c r="D729" s="329">
        <v>140.02000000000001</v>
      </c>
    </row>
    <row r="730" spans="1:4" ht="30">
      <c r="A730" s="326">
        <v>995</v>
      </c>
      <c r="B730" s="327" t="s">
        <v>1411</v>
      </c>
      <c r="C730" s="328" t="s">
        <v>733</v>
      </c>
      <c r="D730" s="329">
        <v>15.01</v>
      </c>
    </row>
    <row r="731" spans="1:4" ht="30">
      <c r="A731" s="326">
        <v>1000</v>
      </c>
      <c r="B731" s="327" t="s">
        <v>1412</v>
      </c>
      <c r="C731" s="328" t="s">
        <v>733</v>
      </c>
      <c r="D731" s="329">
        <v>171.98</v>
      </c>
    </row>
    <row r="732" spans="1:4" ht="30">
      <c r="A732" s="326">
        <v>1022</v>
      </c>
      <c r="B732" s="327" t="s">
        <v>1413</v>
      </c>
      <c r="C732" s="328" t="s">
        <v>733</v>
      </c>
      <c r="D732" s="329">
        <v>2.58</v>
      </c>
    </row>
    <row r="733" spans="1:4" ht="30">
      <c r="A733" s="326">
        <v>1015</v>
      </c>
      <c r="B733" s="327" t="s">
        <v>1414</v>
      </c>
      <c r="C733" s="328" t="s">
        <v>733</v>
      </c>
      <c r="D733" s="329">
        <v>228.54</v>
      </c>
    </row>
    <row r="734" spans="1:4" ht="30">
      <c r="A734" s="326">
        <v>996</v>
      </c>
      <c r="B734" s="327" t="s">
        <v>1415</v>
      </c>
      <c r="C734" s="328" t="s">
        <v>733</v>
      </c>
      <c r="D734" s="329">
        <v>23.28</v>
      </c>
    </row>
    <row r="735" spans="1:4" ht="30">
      <c r="A735" s="326">
        <v>1001</v>
      </c>
      <c r="B735" s="327" t="s">
        <v>1416</v>
      </c>
      <c r="C735" s="328" t="s">
        <v>733</v>
      </c>
      <c r="D735" s="329">
        <v>296.52999999999997</v>
      </c>
    </row>
    <row r="736" spans="1:4" ht="30">
      <c r="A736" s="326">
        <v>1019</v>
      </c>
      <c r="B736" s="327" t="s">
        <v>1417</v>
      </c>
      <c r="C736" s="328" t="s">
        <v>733</v>
      </c>
      <c r="D736" s="329">
        <v>32.9</v>
      </c>
    </row>
    <row r="737" spans="1:4" ht="30">
      <c r="A737" s="326">
        <v>1021</v>
      </c>
      <c r="B737" s="327" t="s">
        <v>1418</v>
      </c>
      <c r="C737" s="328" t="s">
        <v>733</v>
      </c>
      <c r="D737" s="329">
        <v>3.95</v>
      </c>
    </row>
    <row r="738" spans="1:4" ht="30">
      <c r="A738" s="326">
        <v>39249</v>
      </c>
      <c r="B738" s="327" t="s">
        <v>1419</v>
      </c>
      <c r="C738" s="328" t="s">
        <v>733</v>
      </c>
      <c r="D738" s="329">
        <v>398.7</v>
      </c>
    </row>
    <row r="739" spans="1:4" ht="30">
      <c r="A739" s="326">
        <v>1018</v>
      </c>
      <c r="B739" s="327" t="s">
        <v>1420</v>
      </c>
      <c r="C739" s="328" t="s">
        <v>733</v>
      </c>
      <c r="D739" s="329">
        <v>48.66</v>
      </c>
    </row>
    <row r="740" spans="1:4" ht="30">
      <c r="A740" s="326">
        <v>39250</v>
      </c>
      <c r="B740" s="327" t="s">
        <v>1421</v>
      </c>
      <c r="C740" s="328" t="s">
        <v>733</v>
      </c>
      <c r="D740" s="329">
        <v>476.94</v>
      </c>
    </row>
    <row r="741" spans="1:4" ht="30">
      <c r="A741" s="326">
        <v>994</v>
      </c>
      <c r="B741" s="327" t="s">
        <v>1422</v>
      </c>
      <c r="C741" s="328" t="s">
        <v>733</v>
      </c>
      <c r="D741" s="329">
        <v>5.75</v>
      </c>
    </row>
    <row r="742" spans="1:4" ht="30">
      <c r="A742" s="326">
        <v>977</v>
      </c>
      <c r="B742" s="327" t="s">
        <v>1423</v>
      </c>
      <c r="C742" s="328" t="s">
        <v>733</v>
      </c>
      <c r="D742" s="329">
        <v>68.069999999999993</v>
      </c>
    </row>
    <row r="743" spans="1:4" ht="30">
      <c r="A743" s="326">
        <v>998</v>
      </c>
      <c r="B743" s="327" t="s">
        <v>1424</v>
      </c>
      <c r="C743" s="328" t="s">
        <v>733</v>
      </c>
      <c r="D743" s="329">
        <v>88.38</v>
      </c>
    </row>
    <row r="744" spans="1:4" ht="30">
      <c r="A744" s="326">
        <v>39251</v>
      </c>
      <c r="B744" s="327" t="s">
        <v>1425</v>
      </c>
      <c r="C744" s="328" t="s">
        <v>733</v>
      </c>
      <c r="D744" s="329">
        <v>0.64</v>
      </c>
    </row>
    <row r="745" spans="1:4" ht="30">
      <c r="A745" s="326">
        <v>1011</v>
      </c>
      <c r="B745" s="327" t="s">
        <v>1426</v>
      </c>
      <c r="C745" s="328" t="s">
        <v>733</v>
      </c>
      <c r="D745" s="329">
        <v>0.87</v>
      </c>
    </row>
    <row r="746" spans="1:4" ht="30">
      <c r="A746" s="326">
        <v>39252</v>
      </c>
      <c r="B746" s="327" t="s">
        <v>1427</v>
      </c>
      <c r="C746" s="328" t="s">
        <v>733</v>
      </c>
      <c r="D746" s="329">
        <v>1.1399999999999999</v>
      </c>
    </row>
    <row r="747" spans="1:4" ht="30">
      <c r="A747" s="326">
        <v>1013</v>
      </c>
      <c r="B747" s="327" t="s">
        <v>1428</v>
      </c>
      <c r="C747" s="328" t="s">
        <v>733</v>
      </c>
      <c r="D747" s="329">
        <v>1.37</v>
      </c>
    </row>
    <row r="748" spans="1:4" ht="30">
      <c r="A748" s="326">
        <v>980</v>
      </c>
      <c r="B748" s="327" t="s">
        <v>1429</v>
      </c>
      <c r="C748" s="328" t="s">
        <v>733</v>
      </c>
      <c r="D748" s="329">
        <v>9.89</v>
      </c>
    </row>
    <row r="749" spans="1:4" ht="30">
      <c r="A749" s="326">
        <v>39237</v>
      </c>
      <c r="B749" s="327" t="s">
        <v>1430</v>
      </c>
      <c r="C749" s="328" t="s">
        <v>733</v>
      </c>
      <c r="D749" s="329">
        <v>105.21</v>
      </c>
    </row>
    <row r="750" spans="1:4" ht="30">
      <c r="A750" s="326">
        <v>39238</v>
      </c>
      <c r="B750" s="327" t="s">
        <v>1431</v>
      </c>
      <c r="C750" s="328" t="s">
        <v>733</v>
      </c>
      <c r="D750" s="329">
        <v>132.69999999999999</v>
      </c>
    </row>
    <row r="751" spans="1:4" ht="30">
      <c r="A751" s="326">
        <v>979</v>
      </c>
      <c r="B751" s="327" t="s">
        <v>1432</v>
      </c>
      <c r="C751" s="328" t="s">
        <v>733</v>
      </c>
      <c r="D751" s="329">
        <v>14.13</v>
      </c>
    </row>
    <row r="752" spans="1:4" ht="30">
      <c r="A752" s="326">
        <v>39239</v>
      </c>
      <c r="B752" s="327" t="s">
        <v>1433</v>
      </c>
      <c r="C752" s="328" t="s">
        <v>733</v>
      </c>
      <c r="D752" s="329">
        <v>160.31</v>
      </c>
    </row>
    <row r="753" spans="1:4" ht="30">
      <c r="A753" s="326">
        <v>1014</v>
      </c>
      <c r="B753" s="327" t="s">
        <v>1434</v>
      </c>
      <c r="C753" s="328" t="s">
        <v>733</v>
      </c>
      <c r="D753" s="329">
        <v>2.17</v>
      </c>
    </row>
    <row r="754" spans="1:4" ht="30">
      <c r="A754" s="326">
        <v>39240</v>
      </c>
      <c r="B754" s="327" t="s">
        <v>1435</v>
      </c>
      <c r="C754" s="328" t="s">
        <v>733</v>
      </c>
      <c r="D754" s="329">
        <v>210.85</v>
      </c>
    </row>
    <row r="755" spans="1:4" ht="30">
      <c r="A755" s="326">
        <v>39232</v>
      </c>
      <c r="B755" s="327" t="s">
        <v>1436</v>
      </c>
      <c r="C755" s="328" t="s">
        <v>733</v>
      </c>
      <c r="D755" s="329">
        <v>22.13</v>
      </c>
    </row>
    <row r="756" spans="1:4" ht="30">
      <c r="A756" s="326">
        <v>39233</v>
      </c>
      <c r="B756" s="327" t="s">
        <v>1437</v>
      </c>
      <c r="C756" s="328" t="s">
        <v>733</v>
      </c>
      <c r="D756" s="329">
        <v>32.25</v>
      </c>
    </row>
    <row r="757" spans="1:4" ht="30">
      <c r="A757" s="326">
        <v>981</v>
      </c>
      <c r="B757" s="327" t="s">
        <v>1438</v>
      </c>
      <c r="C757" s="328" t="s">
        <v>733</v>
      </c>
      <c r="D757" s="329">
        <v>3.6</v>
      </c>
    </row>
    <row r="758" spans="1:4" ht="30">
      <c r="A758" s="326">
        <v>39234</v>
      </c>
      <c r="B758" s="327" t="s">
        <v>1439</v>
      </c>
      <c r="C758" s="328" t="s">
        <v>733</v>
      </c>
      <c r="D758" s="329">
        <v>44.89</v>
      </c>
    </row>
    <row r="759" spans="1:4" ht="30">
      <c r="A759" s="326">
        <v>982</v>
      </c>
      <c r="B759" s="327" t="s">
        <v>1440</v>
      </c>
      <c r="C759" s="328" t="s">
        <v>733</v>
      </c>
      <c r="D759" s="329">
        <v>5.17</v>
      </c>
    </row>
    <row r="760" spans="1:4" ht="30">
      <c r="A760" s="326">
        <v>39235</v>
      </c>
      <c r="B760" s="327" t="s">
        <v>1441</v>
      </c>
      <c r="C760" s="328" t="s">
        <v>733</v>
      </c>
      <c r="D760" s="329">
        <v>66.22</v>
      </c>
    </row>
    <row r="761" spans="1:4" ht="30">
      <c r="A761" s="326">
        <v>39236</v>
      </c>
      <c r="B761" s="327" t="s">
        <v>1442</v>
      </c>
      <c r="C761" s="328" t="s">
        <v>733</v>
      </c>
      <c r="D761" s="329">
        <v>87.75</v>
      </c>
    </row>
    <row r="762" spans="1:4" ht="30">
      <c r="A762" s="326">
        <v>990</v>
      </c>
      <c r="B762" s="327" t="s">
        <v>1443</v>
      </c>
      <c r="C762" s="328" t="s">
        <v>733</v>
      </c>
      <c r="D762" s="329">
        <v>155.71</v>
      </c>
    </row>
    <row r="763" spans="1:4" ht="30">
      <c r="A763" s="326">
        <v>39241</v>
      </c>
      <c r="B763" s="327" t="s">
        <v>1444</v>
      </c>
      <c r="C763" s="328" t="s">
        <v>733</v>
      </c>
      <c r="D763" s="329">
        <v>15.33</v>
      </c>
    </row>
    <row r="764" spans="1:4" ht="30">
      <c r="A764" s="326">
        <v>1005</v>
      </c>
      <c r="B764" s="327" t="s">
        <v>1445</v>
      </c>
      <c r="C764" s="328" t="s">
        <v>733</v>
      </c>
      <c r="D764" s="329">
        <v>193.87</v>
      </c>
    </row>
    <row r="765" spans="1:4" ht="30">
      <c r="A765" s="326">
        <v>991</v>
      </c>
      <c r="B765" s="327" t="s">
        <v>1446</v>
      </c>
      <c r="C765" s="328" t="s">
        <v>733</v>
      </c>
      <c r="D765" s="329">
        <v>253.93</v>
      </c>
    </row>
    <row r="766" spans="1:4" ht="30">
      <c r="A766" s="326">
        <v>986</v>
      </c>
      <c r="B766" s="327" t="s">
        <v>1447</v>
      </c>
      <c r="C766" s="328" t="s">
        <v>733</v>
      </c>
      <c r="D766" s="329">
        <v>24.22</v>
      </c>
    </row>
    <row r="767" spans="1:4" ht="30">
      <c r="A767" s="326">
        <v>987</v>
      </c>
      <c r="B767" s="327" t="s">
        <v>1448</v>
      </c>
      <c r="C767" s="328" t="s">
        <v>733</v>
      </c>
      <c r="D767" s="329">
        <v>33.15</v>
      </c>
    </row>
    <row r="768" spans="1:4" ht="30">
      <c r="A768" s="326">
        <v>1007</v>
      </c>
      <c r="B768" s="327" t="s">
        <v>1449</v>
      </c>
      <c r="C768" s="328" t="s">
        <v>733</v>
      </c>
      <c r="D768" s="329">
        <v>45.89</v>
      </c>
    </row>
    <row r="769" spans="1:4" ht="30">
      <c r="A769" s="326">
        <v>1008</v>
      </c>
      <c r="B769" s="327" t="s">
        <v>1450</v>
      </c>
      <c r="C769" s="328" t="s">
        <v>733</v>
      </c>
      <c r="D769" s="329">
        <v>5.82</v>
      </c>
    </row>
    <row r="770" spans="1:4" ht="30">
      <c r="A770" s="326">
        <v>988</v>
      </c>
      <c r="B770" s="327" t="s">
        <v>1451</v>
      </c>
      <c r="C770" s="328" t="s">
        <v>733</v>
      </c>
      <c r="D770" s="329">
        <v>63.28</v>
      </c>
    </row>
    <row r="771" spans="1:4" ht="30">
      <c r="A771" s="326">
        <v>989</v>
      </c>
      <c r="B771" s="327" t="s">
        <v>1452</v>
      </c>
      <c r="C771" s="328" t="s">
        <v>733</v>
      </c>
      <c r="D771" s="329">
        <v>87.35</v>
      </c>
    </row>
    <row r="772" spans="1:4" ht="30">
      <c r="A772" s="326">
        <v>1006</v>
      </c>
      <c r="B772" s="327" t="s">
        <v>13683</v>
      </c>
      <c r="C772" s="328" t="s">
        <v>733</v>
      </c>
      <c r="D772" s="329">
        <v>117.1</v>
      </c>
    </row>
    <row r="773" spans="1:4" ht="30">
      <c r="A773" s="326">
        <v>43972</v>
      </c>
      <c r="B773" s="327" t="s">
        <v>13684</v>
      </c>
      <c r="C773" s="328" t="s">
        <v>733</v>
      </c>
      <c r="D773" s="329">
        <v>4.93</v>
      </c>
    </row>
    <row r="774" spans="1:4" ht="30">
      <c r="A774" s="326">
        <v>43971</v>
      </c>
      <c r="B774" s="327" t="s">
        <v>13685</v>
      </c>
      <c r="C774" s="328" t="s">
        <v>733</v>
      </c>
      <c r="D774" s="329">
        <v>3.77</v>
      </c>
    </row>
    <row r="775" spans="1:4" ht="30">
      <c r="A775" s="326">
        <v>39598</v>
      </c>
      <c r="B775" s="327" t="s">
        <v>13686</v>
      </c>
      <c r="C775" s="328" t="s">
        <v>733</v>
      </c>
      <c r="D775" s="329">
        <v>6.99</v>
      </c>
    </row>
    <row r="776" spans="1:4">
      <c r="A776" s="326">
        <v>43973</v>
      </c>
      <c r="B776" s="327" t="s">
        <v>13687</v>
      </c>
      <c r="C776" s="328" t="s">
        <v>733</v>
      </c>
      <c r="D776" s="329">
        <v>5.16</v>
      </c>
    </row>
    <row r="777" spans="1:4">
      <c r="A777" s="326">
        <v>39599</v>
      </c>
      <c r="B777" s="327" t="s">
        <v>13688</v>
      </c>
      <c r="C777" s="328" t="s">
        <v>733</v>
      </c>
      <c r="D777" s="329">
        <v>10.06</v>
      </c>
    </row>
    <row r="778" spans="1:4">
      <c r="A778" s="326">
        <v>43832</v>
      </c>
      <c r="B778" s="327" t="s">
        <v>13689</v>
      </c>
      <c r="C778" s="328" t="s">
        <v>733</v>
      </c>
      <c r="D778" s="329">
        <v>26.49</v>
      </c>
    </row>
    <row r="779" spans="1:4">
      <c r="A779" s="326">
        <v>34602</v>
      </c>
      <c r="B779" s="327" t="s">
        <v>1453</v>
      </c>
      <c r="C779" s="328" t="s">
        <v>733</v>
      </c>
      <c r="D779" s="329">
        <v>4.01</v>
      </c>
    </row>
    <row r="780" spans="1:4">
      <c r="A780" s="326">
        <v>34607</v>
      </c>
      <c r="B780" s="327" t="s">
        <v>1454</v>
      </c>
      <c r="C780" s="328" t="s">
        <v>733</v>
      </c>
      <c r="D780" s="329">
        <v>9.82</v>
      </c>
    </row>
    <row r="781" spans="1:4">
      <c r="A781" s="326">
        <v>34609</v>
      </c>
      <c r="B781" s="327" t="s">
        <v>1455</v>
      </c>
      <c r="C781" s="328" t="s">
        <v>733</v>
      </c>
      <c r="D781" s="329">
        <v>14.28</v>
      </c>
    </row>
    <row r="782" spans="1:4">
      <c r="A782" s="326">
        <v>34618</v>
      </c>
      <c r="B782" s="327" t="s">
        <v>1456</v>
      </c>
      <c r="C782" s="328" t="s">
        <v>733</v>
      </c>
      <c r="D782" s="329">
        <v>5.46</v>
      </c>
    </row>
    <row r="783" spans="1:4">
      <c r="A783" s="326">
        <v>34621</v>
      </c>
      <c r="B783" s="327" t="s">
        <v>1457</v>
      </c>
      <c r="C783" s="328" t="s">
        <v>733</v>
      </c>
      <c r="D783" s="329">
        <v>13.54</v>
      </c>
    </row>
    <row r="784" spans="1:4">
      <c r="A784" s="326">
        <v>34622</v>
      </c>
      <c r="B784" s="327" t="s">
        <v>1458</v>
      </c>
      <c r="C784" s="328" t="s">
        <v>733</v>
      </c>
      <c r="D784" s="329">
        <v>20.11</v>
      </c>
    </row>
    <row r="785" spans="1:4">
      <c r="A785" s="326">
        <v>34624</v>
      </c>
      <c r="B785" s="327" t="s">
        <v>1459</v>
      </c>
      <c r="C785" s="328" t="s">
        <v>733</v>
      </c>
      <c r="D785" s="329">
        <v>7.29</v>
      </c>
    </row>
    <row r="786" spans="1:4">
      <c r="A786" s="326">
        <v>34627</v>
      </c>
      <c r="B786" s="327" t="s">
        <v>1460</v>
      </c>
      <c r="C786" s="328" t="s">
        <v>733</v>
      </c>
      <c r="D786" s="329">
        <v>17.59</v>
      </c>
    </row>
    <row r="787" spans="1:4">
      <c r="A787" s="326">
        <v>34629</v>
      </c>
      <c r="B787" s="327" t="s">
        <v>1461</v>
      </c>
      <c r="C787" s="328" t="s">
        <v>733</v>
      </c>
      <c r="D787" s="329">
        <v>26.87</v>
      </c>
    </row>
    <row r="788" spans="1:4" ht="30">
      <c r="A788" s="326">
        <v>39257</v>
      </c>
      <c r="B788" s="327" t="s">
        <v>1462</v>
      </c>
      <c r="C788" s="328" t="s">
        <v>733</v>
      </c>
      <c r="D788" s="329">
        <v>5.47</v>
      </c>
    </row>
    <row r="789" spans="1:4" ht="30">
      <c r="A789" s="326">
        <v>39261</v>
      </c>
      <c r="B789" s="327" t="s">
        <v>1463</v>
      </c>
      <c r="C789" s="328" t="s">
        <v>733</v>
      </c>
      <c r="D789" s="329">
        <v>31.3</v>
      </c>
    </row>
    <row r="790" spans="1:4" ht="30">
      <c r="A790" s="326">
        <v>39268</v>
      </c>
      <c r="B790" s="327" t="s">
        <v>1464</v>
      </c>
      <c r="C790" s="328" t="s">
        <v>733</v>
      </c>
      <c r="D790" s="329">
        <v>489.31</v>
      </c>
    </row>
    <row r="791" spans="1:4" ht="30">
      <c r="A791" s="326">
        <v>39262</v>
      </c>
      <c r="B791" s="327" t="s">
        <v>1465</v>
      </c>
      <c r="C791" s="328" t="s">
        <v>733</v>
      </c>
      <c r="D791" s="329">
        <v>49.85</v>
      </c>
    </row>
    <row r="792" spans="1:4" ht="30">
      <c r="A792" s="326">
        <v>39258</v>
      </c>
      <c r="B792" s="327" t="s">
        <v>1466</v>
      </c>
      <c r="C792" s="328" t="s">
        <v>733</v>
      </c>
      <c r="D792" s="329">
        <v>8.24</v>
      </c>
    </row>
    <row r="793" spans="1:4" ht="30">
      <c r="A793" s="326">
        <v>39263</v>
      </c>
      <c r="B793" s="327" t="s">
        <v>1467</v>
      </c>
      <c r="C793" s="328" t="s">
        <v>733</v>
      </c>
      <c r="D793" s="329">
        <v>86.2</v>
      </c>
    </row>
    <row r="794" spans="1:4" ht="30">
      <c r="A794" s="326">
        <v>39264</v>
      </c>
      <c r="B794" s="327" t="s">
        <v>1468</v>
      </c>
      <c r="C794" s="328" t="s">
        <v>733</v>
      </c>
      <c r="D794" s="329">
        <v>119.41</v>
      </c>
    </row>
    <row r="795" spans="1:4" ht="30">
      <c r="A795" s="326">
        <v>39259</v>
      </c>
      <c r="B795" s="327" t="s">
        <v>1469</v>
      </c>
      <c r="C795" s="328" t="s">
        <v>733</v>
      </c>
      <c r="D795" s="329">
        <v>12.69</v>
      </c>
    </row>
    <row r="796" spans="1:4" ht="30">
      <c r="A796" s="326">
        <v>39265</v>
      </c>
      <c r="B796" s="327" t="s">
        <v>1470</v>
      </c>
      <c r="C796" s="328" t="s">
        <v>733</v>
      </c>
      <c r="D796" s="329">
        <v>162.12</v>
      </c>
    </row>
    <row r="797" spans="1:4" ht="30">
      <c r="A797" s="326">
        <v>39260</v>
      </c>
      <c r="B797" s="327" t="s">
        <v>1471</v>
      </c>
      <c r="C797" s="328" t="s">
        <v>733</v>
      </c>
      <c r="D797" s="329">
        <v>19.43</v>
      </c>
    </row>
    <row r="798" spans="1:4" ht="30">
      <c r="A798" s="326">
        <v>39266</v>
      </c>
      <c r="B798" s="327" t="s">
        <v>1472</v>
      </c>
      <c r="C798" s="328" t="s">
        <v>733</v>
      </c>
      <c r="D798" s="329">
        <v>244.64</v>
      </c>
    </row>
    <row r="799" spans="1:4" ht="30">
      <c r="A799" s="326">
        <v>39267</v>
      </c>
      <c r="B799" s="327" t="s">
        <v>1473</v>
      </c>
      <c r="C799" s="328" t="s">
        <v>733</v>
      </c>
      <c r="D799" s="329">
        <v>305.86</v>
      </c>
    </row>
    <row r="800" spans="1:4">
      <c r="A800" s="326">
        <v>11901</v>
      </c>
      <c r="B800" s="327" t="s">
        <v>1474</v>
      </c>
      <c r="C800" s="328" t="s">
        <v>733</v>
      </c>
      <c r="D800" s="329">
        <v>0.9</v>
      </c>
    </row>
    <row r="801" spans="1:4">
      <c r="A801" s="326">
        <v>11902</v>
      </c>
      <c r="B801" s="327" t="s">
        <v>1475</v>
      </c>
      <c r="C801" s="328" t="s">
        <v>733</v>
      </c>
      <c r="D801" s="329">
        <v>1.73</v>
      </c>
    </row>
    <row r="802" spans="1:4">
      <c r="A802" s="326">
        <v>11903</v>
      </c>
      <c r="B802" s="327" t="s">
        <v>1476</v>
      </c>
      <c r="C802" s="328" t="s">
        <v>733</v>
      </c>
      <c r="D802" s="329">
        <v>1.83</v>
      </c>
    </row>
    <row r="803" spans="1:4">
      <c r="A803" s="326">
        <v>11904</v>
      </c>
      <c r="B803" s="327" t="s">
        <v>1477</v>
      </c>
      <c r="C803" s="328" t="s">
        <v>733</v>
      </c>
      <c r="D803" s="329">
        <v>2.78</v>
      </c>
    </row>
    <row r="804" spans="1:4">
      <c r="A804" s="326">
        <v>11905</v>
      </c>
      <c r="B804" s="327" t="s">
        <v>1478</v>
      </c>
      <c r="C804" s="328" t="s">
        <v>733</v>
      </c>
      <c r="D804" s="329">
        <v>3.39</v>
      </c>
    </row>
    <row r="805" spans="1:4">
      <c r="A805" s="326">
        <v>11906</v>
      </c>
      <c r="B805" s="327" t="s">
        <v>1479</v>
      </c>
      <c r="C805" s="328" t="s">
        <v>733</v>
      </c>
      <c r="D805" s="329">
        <v>4.32</v>
      </c>
    </row>
    <row r="806" spans="1:4">
      <c r="A806" s="326">
        <v>11919</v>
      </c>
      <c r="B806" s="327" t="s">
        <v>1480</v>
      </c>
      <c r="C806" s="328" t="s">
        <v>733</v>
      </c>
      <c r="D806" s="329">
        <v>7.91</v>
      </c>
    </row>
    <row r="807" spans="1:4">
      <c r="A807" s="326">
        <v>11920</v>
      </c>
      <c r="B807" s="327" t="s">
        <v>1481</v>
      </c>
      <c r="C807" s="328" t="s">
        <v>733</v>
      </c>
      <c r="D807" s="329">
        <v>15.02</v>
      </c>
    </row>
    <row r="808" spans="1:4">
      <c r="A808" s="326">
        <v>11924</v>
      </c>
      <c r="B808" s="327" t="s">
        <v>1482</v>
      </c>
      <c r="C808" s="328" t="s">
        <v>733</v>
      </c>
      <c r="D808" s="329">
        <v>126.13</v>
      </c>
    </row>
    <row r="809" spans="1:4">
      <c r="A809" s="326">
        <v>11921</v>
      </c>
      <c r="B809" s="327" t="s">
        <v>1483</v>
      </c>
      <c r="C809" s="328" t="s">
        <v>733</v>
      </c>
      <c r="D809" s="329">
        <v>21.98</v>
      </c>
    </row>
    <row r="810" spans="1:4">
      <c r="A810" s="326">
        <v>11922</v>
      </c>
      <c r="B810" s="327" t="s">
        <v>1484</v>
      </c>
      <c r="C810" s="328" t="s">
        <v>733</v>
      </c>
      <c r="D810" s="329">
        <v>35.549999999999997</v>
      </c>
    </row>
    <row r="811" spans="1:4">
      <c r="A811" s="326">
        <v>11923</v>
      </c>
      <c r="B811" s="327" t="s">
        <v>1485</v>
      </c>
      <c r="C811" s="328" t="s">
        <v>733</v>
      </c>
      <c r="D811" s="329">
        <v>52.04</v>
      </c>
    </row>
    <row r="812" spans="1:4">
      <c r="A812" s="326">
        <v>11916</v>
      </c>
      <c r="B812" s="327" t="s">
        <v>1486</v>
      </c>
      <c r="C812" s="328" t="s">
        <v>733</v>
      </c>
      <c r="D812" s="329">
        <v>10.82</v>
      </c>
    </row>
    <row r="813" spans="1:4">
      <c r="A813" s="326">
        <v>11914</v>
      </c>
      <c r="B813" s="327" t="s">
        <v>1487</v>
      </c>
      <c r="C813" s="328" t="s">
        <v>733</v>
      </c>
      <c r="D813" s="329">
        <v>77.959999999999994</v>
      </c>
    </row>
    <row r="814" spans="1:4">
      <c r="A814" s="326">
        <v>11917</v>
      </c>
      <c r="B814" s="327" t="s">
        <v>1488</v>
      </c>
      <c r="C814" s="328" t="s">
        <v>733</v>
      </c>
      <c r="D814" s="329">
        <v>19.059999999999999</v>
      </c>
    </row>
    <row r="815" spans="1:4">
      <c r="A815" s="326">
        <v>11918</v>
      </c>
      <c r="B815" s="327" t="s">
        <v>1489</v>
      </c>
      <c r="C815" s="328" t="s">
        <v>733</v>
      </c>
      <c r="D815" s="329">
        <v>22.61</v>
      </c>
    </row>
    <row r="816" spans="1:4" ht="30">
      <c r="A816" s="326">
        <v>37734</v>
      </c>
      <c r="B816" s="327" t="s">
        <v>1490</v>
      </c>
      <c r="C816" s="328" t="s">
        <v>731</v>
      </c>
      <c r="D816" s="329">
        <v>96529.72</v>
      </c>
    </row>
    <row r="817" spans="1:4" ht="30">
      <c r="A817" s="326">
        <v>42251</v>
      </c>
      <c r="B817" s="327" t="s">
        <v>1491</v>
      </c>
      <c r="C817" s="328" t="s">
        <v>731</v>
      </c>
      <c r="D817" s="329">
        <v>109615.38</v>
      </c>
    </row>
    <row r="818" spans="1:4" ht="30">
      <c r="A818" s="326">
        <v>37733</v>
      </c>
      <c r="B818" s="327" t="s">
        <v>1492</v>
      </c>
      <c r="C818" s="328" t="s">
        <v>731</v>
      </c>
      <c r="D818" s="329">
        <v>72377.62</v>
      </c>
    </row>
    <row r="819" spans="1:4" ht="30">
      <c r="A819" s="326">
        <v>37735</v>
      </c>
      <c r="B819" s="327" t="s">
        <v>1493</v>
      </c>
      <c r="C819" s="328" t="s">
        <v>731</v>
      </c>
      <c r="D819" s="329">
        <v>87215.03</v>
      </c>
    </row>
    <row r="820" spans="1:4" ht="45">
      <c r="A820" s="326">
        <v>5090</v>
      </c>
      <c r="B820" s="327" t="s">
        <v>1494</v>
      </c>
      <c r="C820" s="328" t="s">
        <v>731</v>
      </c>
      <c r="D820" s="329">
        <v>20</v>
      </c>
    </row>
    <row r="821" spans="1:4" ht="45">
      <c r="A821" s="326">
        <v>5085</v>
      </c>
      <c r="B821" s="327" t="s">
        <v>1495</v>
      </c>
      <c r="C821" s="328" t="s">
        <v>731</v>
      </c>
      <c r="D821" s="329">
        <v>29.77</v>
      </c>
    </row>
    <row r="822" spans="1:4" ht="45">
      <c r="A822" s="326">
        <v>43603</v>
      </c>
      <c r="B822" s="327" t="s">
        <v>1496</v>
      </c>
      <c r="C822" s="328" t="s">
        <v>731</v>
      </c>
      <c r="D822" s="329">
        <v>42.53</v>
      </c>
    </row>
    <row r="823" spans="1:4">
      <c r="A823" s="326">
        <v>38374</v>
      </c>
      <c r="B823" s="327" t="s">
        <v>1497</v>
      </c>
      <c r="C823" s="328" t="s">
        <v>731</v>
      </c>
      <c r="D823" s="329">
        <v>1082.92</v>
      </c>
    </row>
    <row r="824" spans="1:4" ht="30">
      <c r="A824" s="326">
        <v>20209</v>
      </c>
      <c r="B824" s="327" t="s">
        <v>1498</v>
      </c>
      <c r="C824" s="328" t="s">
        <v>733</v>
      </c>
      <c r="D824" s="329">
        <v>35.31</v>
      </c>
    </row>
    <row r="825" spans="1:4">
      <c r="A825" s="326">
        <v>20212</v>
      </c>
      <c r="B825" s="327" t="s">
        <v>1499</v>
      </c>
      <c r="C825" s="328" t="s">
        <v>733</v>
      </c>
      <c r="D825" s="329">
        <v>29.56</v>
      </c>
    </row>
    <row r="826" spans="1:4" ht="30">
      <c r="A826" s="326">
        <v>4430</v>
      </c>
      <c r="B826" s="327" t="s">
        <v>1500</v>
      </c>
      <c r="C826" s="328" t="s">
        <v>733</v>
      </c>
      <c r="D826" s="329">
        <v>17.3</v>
      </c>
    </row>
    <row r="827" spans="1:4" ht="30">
      <c r="A827" s="326">
        <v>4433</v>
      </c>
      <c r="B827" s="327" t="s">
        <v>13690</v>
      </c>
      <c r="C827" s="328" t="s">
        <v>733</v>
      </c>
      <c r="D827" s="329">
        <v>33.83</v>
      </c>
    </row>
    <row r="828" spans="1:4" ht="30">
      <c r="A828" s="326">
        <v>4400</v>
      </c>
      <c r="B828" s="327" t="s">
        <v>1501</v>
      </c>
      <c r="C828" s="328" t="s">
        <v>733</v>
      </c>
      <c r="D828" s="329">
        <v>27.53</v>
      </c>
    </row>
    <row r="829" spans="1:4" ht="30">
      <c r="A829" s="326">
        <v>2729</v>
      </c>
      <c r="B829" s="327" t="s">
        <v>1502</v>
      </c>
      <c r="C829" s="328" t="s">
        <v>731</v>
      </c>
      <c r="D829" s="329">
        <v>27.13</v>
      </c>
    </row>
    <row r="830" spans="1:4">
      <c r="A830" s="326">
        <v>4513</v>
      </c>
      <c r="B830" s="327" t="s">
        <v>1503</v>
      </c>
      <c r="C830" s="328" t="s">
        <v>733</v>
      </c>
      <c r="D830" s="329">
        <v>4.7699999999999996</v>
      </c>
    </row>
    <row r="831" spans="1:4">
      <c r="A831" s="326">
        <v>11871</v>
      </c>
      <c r="B831" s="327" t="s">
        <v>1504</v>
      </c>
      <c r="C831" s="328" t="s">
        <v>731</v>
      </c>
      <c r="D831" s="329">
        <v>299.89999999999998</v>
      </c>
    </row>
    <row r="832" spans="1:4">
      <c r="A832" s="326">
        <v>34636</v>
      </c>
      <c r="B832" s="327" t="s">
        <v>1505</v>
      </c>
      <c r="C832" s="328" t="s">
        <v>731</v>
      </c>
      <c r="D832" s="329">
        <v>499</v>
      </c>
    </row>
    <row r="833" spans="1:4">
      <c r="A833" s="326">
        <v>34639</v>
      </c>
      <c r="B833" s="327" t="s">
        <v>1506</v>
      </c>
      <c r="C833" s="328" t="s">
        <v>731</v>
      </c>
      <c r="D833" s="329">
        <v>1013.46</v>
      </c>
    </row>
    <row r="834" spans="1:4">
      <c r="A834" s="326">
        <v>34640</v>
      </c>
      <c r="B834" s="327" t="s">
        <v>1507</v>
      </c>
      <c r="C834" s="328" t="s">
        <v>731</v>
      </c>
      <c r="D834" s="329">
        <v>1138.3800000000001</v>
      </c>
    </row>
    <row r="835" spans="1:4">
      <c r="A835" s="326">
        <v>34637</v>
      </c>
      <c r="B835" s="327" t="s">
        <v>1508</v>
      </c>
      <c r="C835" s="328" t="s">
        <v>731</v>
      </c>
      <c r="D835" s="329">
        <v>286.5</v>
      </c>
    </row>
    <row r="836" spans="1:4">
      <c r="A836" s="326">
        <v>34638</v>
      </c>
      <c r="B836" s="327" t="s">
        <v>1509</v>
      </c>
      <c r="C836" s="328" t="s">
        <v>731</v>
      </c>
      <c r="D836" s="329">
        <v>491.31</v>
      </c>
    </row>
    <row r="837" spans="1:4">
      <c r="A837" s="326">
        <v>11868</v>
      </c>
      <c r="B837" s="327" t="s">
        <v>1510</v>
      </c>
      <c r="C837" s="328" t="s">
        <v>731</v>
      </c>
      <c r="D837" s="329">
        <v>412.17</v>
      </c>
    </row>
    <row r="838" spans="1:4">
      <c r="A838" s="326">
        <v>37106</v>
      </c>
      <c r="B838" s="327" t="s">
        <v>1511</v>
      </c>
      <c r="C838" s="328" t="s">
        <v>731</v>
      </c>
      <c r="D838" s="329">
        <v>3981.11</v>
      </c>
    </row>
    <row r="839" spans="1:4">
      <c r="A839" s="326">
        <v>11869</v>
      </c>
      <c r="B839" s="327" t="s">
        <v>1512</v>
      </c>
      <c r="C839" s="328" t="s">
        <v>731</v>
      </c>
      <c r="D839" s="329">
        <v>668.74</v>
      </c>
    </row>
    <row r="840" spans="1:4">
      <c r="A840" s="326">
        <v>37104</v>
      </c>
      <c r="B840" s="327" t="s">
        <v>1513</v>
      </c>
      <c r="C840" s="328" t="s">
        <v>731</v>
      </c>
      <c r="D840" s="329">
        <v>862.05</v>
      </c>
    </row>
    <row r="841" spans="1:4">
      <c r="A841" s="326">
        <v>37105</v>
      </c>
      <c r="B841" s="327" t="s">
        <v>1514</v>
      </c>
      <c r="C841" s="328" t="s">
        <v>731</v>
      </c>
      <c r="D841" s="329">
        <v>1919.92</v>
      </c>
    </row>
    <row r="842" spans="1:4" ht="30">
      <c r="A842" s="326">
        <v>34641</v>
      </c>
      <c r="B842" s="327" t="s">
        <v>13691</v>
      </c>
      <c r="C842" s="328" t="s">
        <v>731</v>
      </c>
      <c r="D842" s="329">
        <v>74.61</v>
      </c>
    </row>
    <row r="843" spans="1:4" ht="30">
      <c r="A843" s="326">
        <v>43434</v>
      </c>
      <c r="B843" s="327" t="s">
        <v>1515</v>
      </c>
      <c r="C843" s="328" t="s">
        <v>731</v>
      </c>
      <c r="D843" s="329">
        <v>80.67</v>
      </c>
    </row>
    <row r="844" spans="1:4" ht="30">
      <c r="A844" s="326">
        <v>43435</v>
      </c>
      <c r="B844" s="327" t="s">
        <v>1516</v>
      </c>
      <c r="C844" s="328" t="s">
        <v>731</v>
      </c>
      <c r="D844" s="329">
        <v>147.88999999999999</v>
      </c>
    </row>
    <row r="845" spans="1:4" ht="30">
      <c r="A845" s="326">
        <v>43436</v>
      </c>
      <c r="B845" s="327" t="s">
        <v>1517</v>
      </c>
      <c r="C845" s="328" t="s">
        <v>731</v>
      </c>
      <c r="D845" s="329">
        <v>258.82</v>
      </c>
    </row>
    <row r="846" spans="1:4" ht="30">
      <c r="A846" s="326">
        <v>43437</v>
      </c>
      <c r="B846" s="327" t="s">
        <v>1518</v>
      </c>
      <c r="C846" s="328" t="s">
        <v>731</v>
      </c>
      <c r="D846" s="329">
        <v>469.24</v>
      </c>
    </row>
    <row r="847" spans="1:4" ht="30">
      <c r="A847" s="326">
        <v>43438</v>
      </c>
      <c r="B847" s="327" t="s">
        <v>1519</v>
      </c>
      <c r="C847" s="328" t="s">
        <v>731</v>
      </c>
      <c r="D847" s="329">
        <v>840.33</v>
      </c>
    </row>
    <row r="848" spans="1:4" ht="30">
      <c r="A848" s="326">
        <v>41627</v>
      </c>
      <c r="B848" s="327" t="s">
        <v>1520</v>
      </c>
      <c r="C848" s="328" t="s">
        <v>731</v>
      </c>
      <c r="D848" s="329">
        <v>124.36</v>
      </c>
    </row>
    <row r="849" spans="1:4" ht="30">
      <c r="A849" s="326">
        <v>41628</v>
      </c>
      <c r="B849" s="327" t="s">
        <v>1521</v>
      </c>
      <c r="C849" s="328" t="s">
        <v>731</v>
      </c>
      <c r="D849" s="329">
        <v>228.57</v>
      </c>
    </row>
    <row r="850" spans="1:4" ht="30">
      <c r="A850" s="326">
        <v>41629</v>
      </c>
      <c r="B850" s="327" t="s">
        <v>1522</v>
      </c>
      <c r="C850" s="328" t="s">
        <v>731</v>
      </c>
      <c r="D850" s="329">
        <v>290.42</v>
      </c>
    </row>
    <row r="851" spans="1:4" ht="30">
      <c r="A851" s="326">
        <v>43429</v>
      </c>
      <c r="B851" s="327" t="s">
        <v>1523</v>
      </c>
      <c r="C851" s="328" t="s">
        <v>731</v>
      </c>
      <c r="D851" s="329">
        <v>64.34</v>
      </c>
    </row>
    <row r="852" spans="1:4" ht="30">
      <c r="A852" s="326">
        <v>43430</v>
      </c>
      <c r="B852" s="327" t="s">
        <v>1524</v>
      </c>
      <c r="C852" s="328" t="s">
        <v>731</v>
      </c>
      <c r="D852" s="329">
        <v>106.89</v>
      </c>
    </row>
    <row r="853" spans="1:4" ht="30">
      <c r="A853" s="326">
        <v>43431</v>
      </c>
      <c r="B853" s="327" t="s">
        <v>1525</v>
      </c>
      <c r="C853" s="328" t="s">
        <v>731</v>
      </c>
      <c r="D853" s="329">
        <v>207.05</v>
      </c>
    </row>
    <row r="854" spans="1:4" ht="30">
      <c r="A854" s="326">
        <v>43432</v>
      </c>
      <c r="B854" s="327" t="s">
        <v>1526</v>
      </c>
      <c r="C854" s="328" t="s">
        <v>731</v>
      </c>
      <c r="D854" s="329">
        <v>430.25</v>
      </c>
    </row>
    <row r="855" spans="1:4" ht="30">
      <c r="A855" s="326">
        <v>43433</v>
      </c>
      <c r="B855" s="327" t="s">
        <v>1527</v>
      </c>
      <c r="C855" s="328" t="s">
        <v>731</v>
      </c>
      <c r="D855" s="329">
        <v>678.31</v>
      </c>
    </row>
    <row r="856" spans="1:4" ht="30">
      <c r="A856" s="326">
        <v>43094</v>
      </c>
      <c r="B856" s="327" t="s">
        <v>1528</v>
      </c>
      <c r="C856" s="328" t="s">
        <v>731</v>
      </c>
      <c r="D856" s="329">
        <v>304.58</v>
      </c>
    </row>
    <row r="857" spans="1:4" ht="30">
      <c r="A857" s="326">
        <v>43093</v>
      </c>
      <c r="B857" s="327" t="s">
        <v>1529</v>
      </c>
      <c r="C857" s="328" t="s">
        <v>731</v>
      </c>
      <c r="D857" s="329">
        <v>323.67</v>
      </c>
    </row>
    <row r="858" spans="1:4" ht="30">
      <c r="A858" s="326">
        <v>1030</v>
      </c>
      <c r="B858" s="327" t="s">
        <v>1530</v>
      </c>
      <c r="C858" s="328" t="s">
        <v>731</v>
      </c>
      <c r="D858" s="329">
        <v>49</v>
      </c>
    </row>
    <row r="859" spans="1:4" ht="30">
      <c r="A859" s="326">
        <v>11694</v>
      </c>
      <c r="B859" s="327" t="s">
        <v>1531</v>
      </c>
      <c r="C859" s="328" t="s">
        <v>731</v>
      </c>
      <c r="D859" s="329">
        <v>1083.1500000000001</v>
      </c>
    </row>
    <row r="860" spans="1:4" ht="30">
      <c r="A860" s="326">
        <v>11881</v>
      </c>
      <c r="B860" s="327" t="s">
        <v>1532</v>
      </c>
      <c r="C860" s="328" t="s">
        <v>731</v>
      </c>
      <c r="D860" s="329">
        <v>114.28</v>
      </c>
    </row>
    <row r="861" spans="1:4" ht="30">
      <c r="A861" s="326">
        <v>35277</v>
      </c>
      <c r="B861" s="327" t="s">
        <v>1533</v>
      </c>
      <c r="C861" s="328" t="s">
        <v>731</v>
      </c>
      <c r="D861" s="329">
        <v>377.28</v>
      </c>
    </row>
    <row r="862" spans="1:4" ht="45">
      <c r="A862" s="326">
        <v>10521</v>
      </c>
      <c r="B862" s="327" t="s">
        <v>1534</v>
      </c>
      <c r="C862" s="328" t="s">
        <v>731</v>
      </c>
      <c r="D862" s="329">
        <v>367.49</v>
      </c>
    </row>
    <row r="863" spans="1:4" ht="45">
      <c r="A863" s="326">
        <v>10885</v>
      </c>
      <c r="B863" s="327" t="s">
        <v>1535</v>
      </c>
      <c r="C863" s="328" t="s">
        <v>731</v>
      </c>
      <c r="D863" s="329">
        <v>464.84</v>
      </c>
    </row>
    <row r="864" spans="1:4" ht="45">
      <c r="A864" s="326">
        <v>20962</v>
      </c>
      <c r="B864" s="327" t="s">
        <v>1536</v>
      </c>
      <c r="C864" s="328" t="s">
        <v>731</v>
      </c>
      <c r="D864" s="329">
        <v>385</v>
      </c>
    </row>
    <row r="865" spans="1:4" ht="45">
      <c r="A865" s="326">
        <v>20963</v>
      </c>
      <c r="B865" s="327" t="s">
        <v>1537</v>
      </c>
      <c r="C865" s="328" t="s">
        <v>731</v>
      </c>
      <c r="D865" s="329">
        <v>470.31</v>
      </c>
    </row>
    <row r="866" spans="1:4" ht="30">
      <c r="A866" s="326">
        <v>34643</v>
      </c>
      <c r="B866" s="327" t="s">
        <v>1538</v>
      </c>
      <c r="C866" s="328" t="s">
        <v>731</v>
      </c>
      <c r="D866" s="329">
        <v>43.45</v>
      </c>
    </row>
    <row r="867" spans="1:4">
      <c r="A867" s="326">
        <v>41480</v>
      </c>
      <c r="B867" s="327" t="s">
        <v>1539</v>
      </c>
      <c r="C867" s="328" t="s">
        <v>731</v>
      </c>
      <c r="D867" s="329">
        <v>50.38</v>
      </c>
    </row>
    <row r="868" spans="1:4">
      <c r="A868" s="326">
        <v>41474</v>
      </c>
      <c r="B868" s="327" t="s">
        <v>1540</v>
      </c>
      <c r="C868" s="328" t="s">
        <v>731</v>
      </c>
      <c r="D868" s="329">
        <v>80.48</v>
      </c>
    </row>
    <row r="869" spans="1:4">
      <c r="A869" s="326">
        <v>41475</v>
      </c>
      <c r="B869" s="327" t="s">
        <v>1541</v>
      </c>
      <c r="C869" s="328" t="s">
        <v>731</v>
      </c>
      <c r="D869" s="329">
        <v>68.66</v>
      </c>
    </row>
    <row r="870" spans="1:4">
      <c r="A870" s="326">
        <v>41476</v>
      </c>
      <c r="B870" s="327" t="s">
        <v>1542</v>
      </c>
      <c r="C870" s="328" t="s">
        <v>731</v>
      </c>
      <c r="D870" s="329">
        <v>150.35</v>
      </c>
    </row>
    <row r="871" spans="1:4">
      <c r="A871" s="326">
        <v>2555</v>
      </c>
      <c r="B871" s="327" t="s">
        <v>1543</v>
      </c>
      <c r="C871" s="328" t="s">
        <v>731</v>
      </c>
      <c r="D871" s="329">
        <v>2.1</v>
      </c>
    </row>
    <row r="872" spans="1:4">
      <c r="A872" s="326">
        <v>2556</v>
      </c>
      <c r="B872" s="327" t="s">
        <v>1544</v>
      </c>
      <c r="C872" s="328" t="s">
        <v>731</v>
      </c>
      <c r="D872" s="329">
        <v>2.17</v>
      </c>
    </row>
    <row r="873" spans="1:4">
      <c r="A873" s="326">
        <v>2557</v>
      </c>
      <c r="B873" s="327" t="s">
        <v>1545</v>
      </c>
      <c r="C873" s="328" t="s">
        <v>731</v>
      </c>
      <c r="D873" s="329">
        <v>4.58</v>
      </c>
    </row>
    <row r="874" spans="1:4" ht="30">
      <c r="A874" s="326">
        <v>10569</v>
      </c>
      <c r="B874" s="327" t="s">
        <v>1546</v>
      </c>
      <c r="C874" s="328" t="s">
        <v>731</v>
      </c>
      <c r="D874" s="329">
        <v>4.58</v>
      </c>
    </row>
    <row r="875" spans="1:4" ht="30">
      <c r="A875" s="326">
        <v>39810</v>
      </c>
      <c r="B875" s="327" t="s">
        <v>1547</v>
      </c>
      <c r="C875" s="328" t="s">
        <v>731</v>
      </c>
      <c r="D875" s="329">
        <v>41.1</v>
      </c>
    </row>
    <row r="876" spans="1:4" ht="30">
      <c r="A876" s="326">
        <v>39811</v>
      </c>
      <c r="B876" s="327" t="s">
        <v>1548</v>
      </c>
      <c r="C876" s="328" t="s">
        <v>731</v>
      </c>
      <c r="D876" s="329">
        <v>50.28</v>
      </c>
    </row>
    <row r="877" spans="1:4" ht="30">
      <c r="A877" s="326">
        <v>39812</v>
      </c>
      <c r="B877" s="327" t="s">
        <v>1549</v>
      </c>
      <c r="C877" s="328" t="s">
        <v>731</v>
      </c>
      <c r="D877" s="329">
        <v>82.67</v>
      </c>
    </row>
    <row r="878" spans="1:4" ht="30">
      <c r="A878" s="326">
        <v>43096</v>
      </c>
      <c r="B878" s="327" t="s">
        <v>1550</v>
      </c>
      <c r="C878" s="328" t="s">
        <v>731</v>
      </c>
      <c r="D878" s="329">
        <v>274.02</v>
      </c>
    </row>
    <row r="879" spans="1:4" ht="30">
      <c r="A879" s="326">
        <v>43102</v>
      </c>
      <c r="B879" s="327" t="s">
        <v>1551</v>
      </c>
      <c r="C879" s="328" t="s">
        <v>731</v>
      </c>
      <c r="D879" s="329">
        <v>166.62</v>
      </c>
    </row>
    <row r="880" spans="1:4" ht="30">
      <c r="A880" s="326">
        <v>43103</v>
      </c>
      <c r="B880" s="327" t="s">
        <v>1552</v>
      </c>
      <c r="C880" s="328" t="s">
        <v>731</v>
      </c>
      <c r="D880" s="329">
        <v>245.35</v>
      </c>
    </row>
    <row r="881" spans="1:4" ht="30">
      <c r="A881" s="326">
        <v>43098</v>
      </c>
      <c r="B881" s="327" t="s">
        <v>1553</v>
      </c>
      <c r="C881" s="328" t="s">
        <v>731</v>
      </c>
      <c r="D881" s="329">
        <v>92.82</v>
      </c>
    </row>
    <row r="882" spans="1:4" ht="30">
      <c r="A882" s="326">
        <v>43097</v>
      </c>
      <c r="B882" s="327" t="s">
        <v>1554</v>
      </c>
      <c r="C882" s="328" t="s">
        <v>731</v>
      </c>
      <c r="D882" s="329">
        <v>54.99</v>
      </c>
    </row>
    <row r="883" spans="1:4">
      <c r="A883" s="326">
        <v>43104</v>
      </c>
      <c r="B883" s="327" t="s">
        <v>1555</v>
      </c>
      <c r="C883" s="328" t="s">
        <v>731</v>
      </c>
      <c r="D883" s="329">
        <v>650.5</v>
      </c>
    </row>
    <row r="884" spans="1:4" ht="30">
      <c r="A884" s="326">
        <v>39771</v>
      </c>
      <c r="B884" s="327" t="s">
        <v>1556</v>
      </c>
      <c r="C884" s="328" t="s">
        <v>731</v>
      </c>
      <c r="D884" s="329">
        <v>44.03</v>
      </c>
    </row>
    <row r="885" spans="1:4" ht="30">
      <c r="A885" s="326">
        <v>39772</v>
      </c>
      <c r="B885" s="327" t="s">
        <v>1557</v>
      </c>
      <c r="C885" s="328" t="s">
        <v>731</v>
      </c>
      <c r="D885" s="329">
        <v>86.55</v>
      </c>
    </row>
    <row r="886" spans="1:4" ht="30">
      <c r="A886" s="326">
        <v>39773</v>
      </c>
      <c r="B886" s="327" t="s">
        <v>1558</v>
      </c>
      <c r="C886" s="328" t="s">
        <v>731</v>
      </c>
      <c r="D886" s="329">
        <v>139.11000000000001</v>
      </c>
    </row>
    <row r="887" spans="1:4" ht="30">
      <c r="A887" s="326">
        <v>39774</v>
      </c>
      <c r="B887" s="327" t="s">
        <v>1559</v>
      </c>
      <c r="C887" s="328" t="s">
        <v>731</v>
      </c>
      <c r="D887" s="329">
        <v>208.07</v>
      </c>
    </row>
    <row r="888" spans="1:4" ht="30">
      <c r="A888" s="326">
        <v>39775</v>
      </c>
      <c r="B888" s="327" t="s">
        <v>1560</v>
      </c>
      <c r="C888" s="328" t="s">
        <v>731</v>
      </c>
      <c r="D888" s="329">
        <v>277.7</v>
      </c>
    </row>
    <row r="889" spans="1:4" ht="30">
      <c r="A889" s="326">
        <v>39776</v>
      </c>
      <c r="B889" s="327" t="s">
        <v>1561</v>
      </c>
      <c r="C889" s="328" t="s">
        <v>731</v>
      </c>
      <c r="D889" s="329">
        <v>335.6</v>
      </c>
    </row>
    <row r="890" spans="1:4" ht="30">
      <c r="A890" s="326">
        <v>39777</v>
      </c>
      <c r="B890" s="327" t="s">
        <v>1562</v>
      </c>
      <c r="C890" s="328" t="s">
        <v>731</v>
      </c>
      <c r="D890" s="329">
        <v>425.37</v>
      </c>
    </row>
    <row r="891" spans="1:4" ht="30">
      <c r="A891" s="326">
        <v>20254</v>
      </c>
      <c r="B891" s="327" t="s">
        <v>1563</v>
      </c>
      <c r="C891" s="328" t="s">
        <v>731</v>
      </c>
      <c r="D891" s="329">
        <v>30.87</v>
      </c>
    </row>
    <row r="892" spans="1:4" ht="30">
      <c r="A892" s="326">
        <v>20253</v>
      </c>
      <c r="B892" s="327" t="s">
        <v>1564</v>
      </c>
      <c r="C892" s="328" t="s">
        <v>731</v>
      </c>
      <c r="D892" s="329">
        <v>101.38</v>
      </c>
    </row>
    <row r="893" spans="1:4" ht="30">
      <c r="A893" s="326">
        <v>11247</v>
      </c>
      <c r="B893" s="327" t="s">
        <v>1565</v>
      </c>
      <c r="C893" s="328" t="s">
        <v>731</v>
      </c>
      <c r="D893" s="329">
        <v>1949.46</v>
      </c>
    </row>
    <row r="894" spans="1:4" ht="30">
      <c r="A894" s="326">
        <v>11250</v>
      </c>
      <c r="B894" s="327" t="s">
        <v>1566</v>
      </c>
      <c r="C894" s="328" t="s">
        <v>731</v>
      </c>
      <c r="D894" s="329">
        <v>83.93</v>
      </c>
    </row>
    <row r="895" spans="1:4" ht="30">
      <c r="A895" s="326">
        <v>11249</v>
      </c>
      <c r="B895" s="327" t="s">
        <v>1567</v>
      </c>
      <c r="C895" s="328" t="s">
        <v>731</v>
      </c>
      <c r="D895" s="329">
        <v>3807.98</v>
      </c>
    </row>
    <row r="896" spans="1:4" ht="30">
      <c r="A896" s="326">
        <v>11251</v>
      </c>
      <c r="B896" s="327" t="s">
        <v>1568</v>
      </c>
      <c r="C896" s="328" t="s">
        <v>731</v>
      </c>
      <c r="D896" s="329">
        <v>185.9</v>
      </c>
    </row>
    <row r="897" spans="1:4" ht="30">
      <c r="A897" s="326">
        <v>11253</v>
      </c>
      <c r="B897" s="327" t="s">
        <v>1569</v>
      </c>
      <c r="C897" s="328" t="s">
        <v>731</v>
      </c>
      <c r="D897" s="329">
        <v>308.06</v>
      </c>
    </row>
    <row r="898" spans="1:4" ht="30">
      <c r="A898" s="326">
        <v>11255</v>
      </c>
      <c r="B898" s="327" t="s">
        <v>1570</v>
      </c>
      <c r="C898" s="328" t="s">
        <v>731</v>
      </c>
      <c r="D898" s="329">
        <v>460.54</v>
      </c>
    </row>
    <row r="899" spans="1:4" ht="30">
      <c r="A899" s="326">
        <v>14055</v>
      </c>
      <c r="B899" s="327" t="s">
        <v>1571</v>
      </c>
      <c r="C899" s="328" t="s">
        <v>731</v>
      </c>
      <c r="D899" s="329">
        <v>926.45</v>
      </c>
    </row>
    <row r="900" spans="1:4" ht="30">
      <c r="A900" s="326">
        <v>11256</v>
      </c>
      <c r="B900" s="327" t="s">
        <v>1572</v>
      </c>
      <c r="C900" s="328" t="s">
        <v>731</v>
      </c>
      <c r="D900" s="329">
        <v>576.88</v>
      </c>
    </row>
    <row r="901" spans="1:4">
      <c r="A901" s="326">
        <v>1872</v>
      </c>
      <c r="B901" s="327" t="s">
        <v>1573</v>
      </c>
      <c r="C901" s="328" t="s">
        <v>731</v>
      </c>
      <c r="D901" s="329">
        <v>3.41</v>
      </c>
    </row>
    <row r="902" spans="1:4">
      <c r="A902" s="326">
        <v>1873</v>
      </c>
      <c r="B902" s="327" t="s">
        <v>1574</v>
      </c>
      <c r="C902" s="328" t="s">
        <v>731</v>
      </c>
      <c r="D902" s="329">
        <v>6.78</v>
      </c>
    </row>
    <row r="903" spans="1:4" ht="30">
      <c r="A903" s="326">
        <v>39693</v>
      </c>
      <c r="B903" s="327" t="s">
        <v>1575</v>
      </c>
      <c r="C903" s="328" t="s">
        <v>731</v>
      </c>
      <c r="D903" s="329">
        <v>3623.07</v>
      </c>
    </row>
    <row r="904" spans="1:4" ht="30">
      <c r="A904" s="326">
        <v>39692</v>
      </c>
      <c r="B904" s="327" t="s">
        <v>1576</v>
      </c>
      <c r="C904" s="328" t="s">
        <v>731</v>
      </c>
      <c r="D904" s="329">
        <v>1159.3</v>
      </c>
    </row>
    <row r="905" spans="1:4" ht="30">
      <c r="A905" s="326">
        <v>1062</v>
      </c>
      <c r="B905" s="327" t="s">
        <v>1577</v>
      </c>
      <c r="C905" s="328" t="s">
        <v>731</v>
      </c>
      <c r="D905" s="329">
        <v>367.4</v>
      </c>
    </row>
    <row r="906" spans="1:4" ht="30">
      <c r="A906" s="326">
        <v>39686</v>
      </c>
      <c r="B906" s="327" t="s">
        <v>1578</v>
      </c>
      <c r="C906" s="328" t="s">
        <v>731</v>
      </c>
      <c r="D906" s="329">
        <v>594.9</v>
      </c>
    </row>
    <row r="907" spans="1:4" ht="30">
      <c r="A907" s="326">
        <v>43095</v>
      </c>
      <c r="B907" s="327" t="s">
        <v>1579</v>
      </c>
      <c r="C907" s="328" t="s">
        <v>731</v>
      </c>
      <c r="D907" s="329">
        <v>180.57</v>
      </c>
    </row>
    <row r="908" spans="1:4" ht="30">
      <c r="A908" s="326">
        <v>1871</v>
      </c>
      <c r="B908" s="327" t="s">
        <v>1580</v>
      </c>
      <c r="C908" s="328" t="s">
        <v>731</v>
      </c>
      <c r="D908" s="329">
        <v>6.1</v>
      </c>
    </row>
    <row r="909" spans="1:4" ht="30">
      <c r="A909" s="326">
        <v>12001</v>
      </c>
      <c r="B909" s="327" t="s">
        <v>1581</v>
      </c>
      <c r="C909" s="328" t="s">
        <v>731</v>
      </c>
      <c r="D909" s="329">
        <v>8.81</v>
      </c>
    </row>
    <row r="910" spans="1:4">
      <c r="A910" s="326">
        <v>11882</v>
      </c>
      <c r="B910" s="327" t="s">
        <v>1582</v>
      </c>
      <c r="C910" s="328" t="s">
        <v>731</v>
      </c>
      <c r="D910" s="329">
        <v>82.01</v>
      </c>
    </row>
    <row r="911" spans="1:4" ht="30">
      <c r="A911" s="326">
        <v>1068</v>
      </c>
      <c r="B911" s="327" t="s">
        <v>1583</v>
      </c>
      <c r="C911" s="328" t="s">
        <v>731</v>
      </c>
      <c r="D911" s="329">
        <v>2423.39</v>
      </c>
    </row>
    <row r="912" spans="1:4" ht="30">
      <c r="A912" s="326">
        <v>39690</v>
      </c>
      <c r="B912" s="327" t="s">
        <v>1584</v>
      </c>
      <c r="C912" s="328" t="s">
        <v>731</v>
      </c>
      <c r="D912" s="329">
        <v>4065.65</v>
      </c>
    </row>
    <row r="913" spans="1:4" ht="30">
      <c r="A913" s="326">
        <v>39691</v>
      </c>
      <c r="B913" s="327" t="s">
        <v>1585</v>
      </c>
      <c r="C913" s="328" t="s">
        <v>731</v>
      </c>
      <c r="D913" s="329">
        <v>5113.45</v>
      </c>
    </row>
    <row r="914" spans="1:4" ht="30">
      <c r="A914" s="326">
        <v>39808</v>
      </c>
      <c r="B914" s="327" t="s">
        <v>1586</v>
      </c>
      <c r="C914" s="328" t="s">
        <v>731</v>
      </c>
      <c r="D914" s="329">
        <v>94.27</v>
      </c>
    </row>
    <row r="915" spans="1:4" ht="30">
      <c r="A915" s="326">
        <v>39809</v>
      </c>
      <c r="B915" s="327" t="s">
        <v>1587</v>
      </c>
      <c r="C915" s="328" t="s">
        <v>731</v>
      </c>
      <c r="D915" s="329">
        <v>223.6</v>
      </c>
    </row>
    <row r="916" spans="1:4" ht="30">
      <c r="A916" s="326">
        <v>43439</v>
      </c>
      <c r="B916" s="327" t="s">
        <v>1588</v>
      </c>
      <c r="C916" s="328" t="s">
        <v>731</v>
      </c>
      <c r="D916" s="329">
        <v>376.47</v>
      </c>
    </row>
    <row r="917" spans="1:4">
      <c r="A917" s="326">
        <v>5103</v>
      </c>
      <c r="B917" s="327" t="s">
        <v>1589</v>
      </c>
      <c r="C917" s="328" t="s">
        <v>731</v>
      </c>
      <c r="D917" s="329">
        <v>23.88</v>
      </c>
    </row>
    <row r="918" spans="1:4">
      <c r="A918" s="326">
        <v>11880</v>
      </c>
      <c r="B918" s="327" t="s">
        <v>1590</v>
      </c>
      <c r="C918" s="328" t="s">
        <v>731</v>
      </c>
      <c r="D918" s="329">
        <v>100.46</v>
      </c>
    </row>
    <row r="919" spans="1:4">
      <c r="A919" s="326">
        <v>11714</v>
      </c>
      <c r="B919" s="327" t="s">
        <v>1591</v>
      </c>
      <c r="C919" s="328" t="s">
        <v>731</v>
      </c>
      <c r="D919" s="329">
        <v>68.44</v>
      </c>
    </row>
    <row r="920" spans="1:4">
      <c r="A920" s="326">
        <v>11712</v>
      </c>
      <c r="B920" s="327" t="s">
        <v>1592</v>
      </c>
      <c r="C920" s="328" t="s">
        <v>731</v>
      </c>
      <c r="D920" s="329">
        <v>44.69</v>
      </c>
    </row>
    <row r="921" spans="1:4">
      <c r="A921" s="326">
        <v>11717</v>
      </c>
      <c r="B921" s="327" t="s">
        <v>1593</v>
      </c>
      <c r="C921" s="328" t="s">
        <v>731</v>
      </c>
      <c r="D921" s="329">
        <v>53.87</v>
      </c>
    </row>
    <row r="922" spans="1:4">
      <c r="A922" s="326">
        <v>1106</v>
      </c>
      <c r="B922" s="327" t="s">
        <v>1594</v>
      </c>
      <c r="C922" s="328" t="s">
        <v>779</v>
      </c>
      <c r="D922" s="329">
        <v>0.7</v>
      </c>
    </row>
    <row r="923" spans="1:4">
      <c r="A923" s="326">
        <v>11161</v>
      </c>
      <c r="B923" s="327" t="s">
        <v>1595</v>
      </c>
      <c r="C923" s="328" t="s">
        <v>779</v>
      </c>
      <c r="D923" s="329">
        <v>1.17</v>
      </c>
    </row>
    <row r="924" spans="1:4">
      <c r="A924" s="326">
        <v>1107</v>
      </c>
      <c r="B924" s="327" t="s">
        <v>1596</v>
      </c>
      <c r="C924" s="328" t="s">
        <v>779</v>
      </c>
      <c r="D924" s="329">
        <v>0.59</v>
      </c>
    </row>
    <row r="925" spans="1:4">
      <c r="A925" s="326">
        <v>44479</v>
      </c>
      <c r="B925" s="327" t="s">
        <v>1597</v>
      </c>
      <c r="C925" s="328" t="s">
        <v>779</v>
      </c>
      <c r="D925" s="329">
        <v>0.09</v>
      </c>
    </row>
    <row r="926" spans="1:4">
      <c r="A926" s="326">
        <v>41068</v>
      </c>
      <c r="B926" s="327" t="s">
        <v>1598</v>
      </c>
      <c r="C926" s="328" t="s">
        <v>872</v>
      </c>
      <c r="D926" s="329">
        <v>3592.33</v>
      </c>
    </row>
    <row r="927" spans="1:4">
      <c r="A927" s="326">
        <v>4759</v>
      </c>
      <c r="B927" s="327" t="s">
        <v>1599</v>
      </c>
      <c r="C927" s="328" t="s">
        <v>870</v>
      </c>
      <c r="D927" s="329">
        <v>20.5</v>
      </c>
    </row>
    <row r="928" spans="1:4" ht="30">
      <c r="A928" s="326">
        <v>12618</v>
      </c>
      <c r="B928" s="327" t="s">
        <v>13692</v>
      </c>
      <c r="C928" s="328" t="s">
        <v>731</v>
      </c>
      <c r="D928" s="329">
        <v>191.13</v>
      </c>
    </row>
    <row r="929" spans="1:4">
      <c r="A929" s="326">
        <v>1108</v>
      </c>
      <c r="B929" s="327" t="s">
        <v>1600</v>
      </c>
      <c r="C929" s="328" t="s">
        <v>733</v>
      </c>
      <c r="D929" s="329">
        <v>39.520000000000003</v>
      </c>
    </row>
    <row r="930" spans="1:4">
      <c r="A930" s="326">
        <v>1117</v>
      </c>
      <c r="B930" s="327" t="s">
        <v>1601</v>
      </c>
      <c r="C930" s="328" t="s">
        <v>733</v>
      </c>
      <c r="D930" s="329">
        <v>39.83</v>
      </c>
    </row>
    <row r="931" spans="1:4">
      <c r="A931" s="326">
        <v>1118</v>
      </c>
      <c r="B931" s="327" t="s">
        <v>1602</v>
      </c>
      <c r="C931" s="328" t="s">
        <v>733</v>
      </c>
      <c r="D931" s="329">
        <v>47.07</v>
      </c>
    </row>
    <row r="932" spans="1:4">
      <c r="A932" s="326">
        <v>1110</v>
      </c>
      <c r="B932" s="327" t="s">
        <v>1603</v>
      </c>
      <c r="C932" s="328" t="s">
        <v>733</v>
      </c>
      <c r="D932" s="329">
        <v>47.07</v>
      </c>
    </row>
    <row r="933" spans="1:4">
      <c r="A933" s="326">
        <v>40784</v>
      </c>
      <c r="B933" s="327" t="s">
        <v>1604</v>
      </c>
      <c r="C933" s="328" t="s">
        <v>733</v>
      </c>
      <c r="D933" s="329">
        <v>129.85</v>
      </c>
    </row>
    <row r="934" spans="1:4">
      <c r="A934" s="326">
        <v>40782</v>
      </c>
      <c r="B934" s="327" t="s">
        <v>1605</v>
      </c>
      <c r="C934" s="328" t="s">
        <v>733</v>
      </c>
      <c r="D934" s="329">
        <v>50.95</v>
      </c>
    </row>
    <row r="935" spans="1:4">
      <c r="A935" s="326">
        <v>40783</v>
      </c>
      <c r="B935" s="327" t="s">
        <v>1606</v>
      </c>
      <c r="C935" s="328" t="s">
        <v>733</v>
      </c>
      <c r="D935" s="329">
        <v>66.38</v>
      </c>
    </row>
    <row r="936" spans="1:4">
      <c r="A936" s="326">
        <v>1109</v>
      </c>
      <c r="B936" s="327" t="s">
        <v>1607</v>
      </c>
      <c r="C936" s="328" t="s">
        <v>733</v>
      </c>
      <c r="D936" s="329">
        <v>39.520000000000003</v>
      </c>
    </row>
    <row r="937" spans="1:4">
      <c r="A937" s="326">
        <v>1119</v>
      </c>
      <c r="B937" s="327" t="s">
        <v>1608</v>
      </c>
      <c r="C937" s="328" t="s">
        <v>733</v>
      </c>
      <c r="D937" s="329">
        <v>25.47</v>
      </c>
    </row>
    <row r="938" spans="1:4" ht="30">
      <c r="A938" s="326">
        <v>13115</v>
      </c>
      <c r="B938" s="327" t="s">
        <v>1609</v>
      </c>
      <c r="C938" s="328" t="s">
        <v>733</v>
      </c>
      <c r="D938" s="329">
        <v>11.55</v>
      </c>
    </row>
    <row r="939" spans="1:4" ht="30">
      <c r="A939" s="326">
        <v>10541</v>
      </c>
      <c r="B939" s="327" t="s">
        <v>1610</v>
      </c>
      <c r="C939" s="328" t="s">
        <v>733</v>
      </c>
      <c r="D939" s="329">
        <v>14.11</v>
      </c>
    </row>
    <row r="940" spans="1:4" ht="30">
      <c r="A940" s="326">
        <v>10542</v>
      </c>
      <c r="B940" s="327" t="s">
        <v>1611</v>
      </c>
      <c r="C940" s="328" t="s">
        <v>733</v>
      </c>
      <c r="D940" s="329">
        <v>18.46</v>
      </c>
    </row>
    <row r="941" spans="1:4" ht="30">
      <c r="A941" s="326">
        <v>10543</v>
      </c>
      <c r="B941" s="327" t="s">
        <v>1612</v>
      </c>
      <c r="C941" s="328" t="s">
        <v>733</v>
      </c>
      <c r="D941" s="329">
        <v>29.95</v>
      </c>
    </row>
    <row r="942" spans="1:4" ht="30">
      <c r="A942" s="326">
        <v>10544</v>
      </c>
      <c r="B942" s="327" t="s">
        <v>1613</v>
      </c>
      <c r="C942" s="328" t="s">
        <v>733</v>
      </c>
      <c r="D942" s="329">
        <v>38.74</v>
      </c>
    </row>
    <row r="943" spans="1:4" ht="30">
      <c r="A943" s="326">
        <v>10545</v>
      </c>
      <c r="B943" s="327" t="s">
        <v>1614</v>
      </c>
      <c r="C943" s="328" t="s">
        <v>733</v>
      </c>
      <c r="D943" s="329">
        <v>72.400000000000006</v>
      </c>
    </row>
    <row r="944" spans="1:4">
      <c r="A944" s="326">
        <v>38365</v>
      </c>
      <c r="B944" s="327" t="s">
        <v>1615</v>
      </c>
      <c r="C944" s="328" t="s">
        <v>732</v>
      </c>
      <c r="D944" s="329">
        <v>2.1800000000000002</v>
      </c>
    </row>
    <row r="945" spans="1:4" ht="30">
      <c r="A945" s="326">
        <v>44056</v>
      </c>
      <c r="B945" s="327" t="s">
        <v>13693</v>
      </c>
      <c r="C945" s="328" t="s">
        <v>731</v>
      </c>
      <c r="D945" s="329">
        <v>445045.02</v>
      </c>
    </row>
    <row r="946" spans="1:4" ht="30">
      <c r="A946" s="326">
        <v>44057</v>
      </c>
      <c r="B946" s="327" t="s">
        <v>13694</v>
      </c>
      <c r="C946" s="328" t="s">
        <v>731</v>
      </c>
      <c r="D946" s="329">
        <v>475000</v>
      </c>
    </row>
    <row r="947" spans="1:4" ht="30">
      <c r="A947" s="326">
        <v>37754</v>
      </c>
      <c r="B947" s="327" t="s">
        <v>13695</v>
      </c>
      <c r="C947" s="328" t="s">
        <v>731</v>
      </c>
      <c r="D947" s="329">
        <v>491090.1</v>
      </c>
    </row>
    <row r="948" spans="1:4" ht="30">
      <c r="A948" s="326">
        <v>37757</v>
      </c>
      <c r="B948" s="327" t="s">
        <v>13696</v>
      </c>
      <c r="C948" s="328" t="s">
        <v>731</v>
      </c>
      <c r="D948" s="329">
        <v>547747.77</v>
      </c>
    </row>
    <row r="949" spans="1:4" ht="30">
      <c r="A949" s="326">
        <v>44058</v>
      </c>
      <c r="B949" s="327" t="s">
        <v>13697</v>
      </c>
      <c r="C949" s="328" t="s">
        <v>731</v>
      </c>
      <c r="D949" s="329">
        <v>517792.79</v>
      </c>
    </row>
    <row r="950" spans="1:4" ht="30">
      <c r="A950" s="326">
        <v>37752</v>
      </c>
      <c r="B950" s="327" t="s">
        <v>13698</v>
      </c>
      <c r="C950" s="328" t="s">
        <v>731</v>
      </c>
      <c r="D950" s="329">
        <v>539189.17000000004</v>
      </c>
    </row>
    <row r="951" spans="1:4" ht="30">
      <c r="A951" s="326">
        <v>44059</v>
      </c>
      <c r="B951" s="327" t="s">
        <v>13699</v>
      </c>
      <c r="C951" s="328" t="s">
        <v>731</v>
      </c>
      <c r="D951" s="329">
        <v>426216.21</v>
      </c>
    </row>
    <row r="952" spans="1:4" ht="30">
      <c r="A952" s="326">
        <v>37750</v>
      </c>
      <c r="B952" s="327" t="s">
        <v>13700</v>
      </c>
      <c r="C952" s="328" t="s">
        <v>731</v>
      </c>
      <c r="D952" s="329">
        <v>427072.07</v>
      </c>
    </row>
    <row r="953" spans="1:4" ht="45">
      <c r="A953" s="326">
        <v>37758</v>
      </c>
      <c r="B953" s="327" t="s">
        <v>13701</v>
      </c>
      <c r="C953" s="328" t="s">
        <v>731</v>
      </c>
      <c r="D953" s="329">
        <v>679549.53</v>
      </c>
    </row>
    <row r="954" spans="1:4" ht="45">
      <c r="A954" s="326">
        <v>44060</v>
      </c>
      <c r="B954" s="327" t="s">
        <v>13702</v>
      </c>
      <c r="C954" s="328" t="s">
        <v>731</v>
      </c>
      <c r="D954" s="329">
        <v>657297.30000000005</v>
      </c>
    </row>
    <row r="955" spans="1:4" ht="45">
      <c r="A955" s="326">
        <v>37749</v>
      </c>
      <c r="B955" s="327" t="s">
        <v>13703</v>
      </c>
      <c r="C955" s="328" t="s">
        <v>731</v>
      </c>
      <c r="D955" s="329">
        <v>701801.81</v>
      </c>
    </row>
    <row r="956" spans="1:4" ht="45">
      <c r="A956" s="326">
        <v>44061</v>
      </c>
      <c r="B956" s="327" t="s">
        <v>13704</v>
      </c>
      <c r="C956" s="328" t="s">
        <v>731</v>
      </c>
      <c r="D956" s="329">
        <v>644459.48</v>
      </c>
    </row>
    <row r="957" spans="1:4">
      <c r="A957" s="326">
        <v>1159</v>
      </c>
      <c r="B957" s="327" t="s">
        <v>1616</v>
      </c>
      <c r="C957" s="328" t="s">
        <v>731</v>
      </c>
      <c r="D957" s="329">
        <v>261247.67</v>
      </c>
    </row>
    <row r="958" spans="1:4">
      <c r="A958" s="326">
        <v>12114</v>
      </c>
      <c r="B958" s="327" t="s">
        <v>1617</v>
      </c>
      <c r="C958" s="328" t="s">
        <v>731</v>
      </c>
      <c r="D958" s="329">
        <v>157.93</v>
      </c>
    </row>
    <row r="959" spans="1:4">
      <c r="A959" s="326">
        <v>38106</v>
      </c>
      <c r="B959" s="327" t="s">
        <v>1618</v>
      </c>
      <c r="C959" s="328" t="s">
        <v>731</v>
      </c>
      <c r="D959" s="329">
        <v>21.46</v>
      </c>
    </row>
    <row r="960" spans="1:4" ht="30">
      <c r="A960" s="326">
        <v>38085</v>
      </c>
      <c r="B960" s="327" t="s">
        <v>1619</v>
      </c>
      <c r="C960" s="328" t="s">
        <v>731</v>
      </c>
      <c r="D960" s="329">
        <v>25.35</v>
      </c>
    </row>
    <row r="961" spans="1:4">
      <c r="A961" s="326">
        <v>38599</v>
      </c>
      <c r="B961" s="327" t="s">
        <v>1620</v>
      </c>
      <c r="C961" s="328" t="s">
        <v>731</v>
      </c>
      <c r="D961" s="329">
        <v>4.62</v>
      </c>
    </row>
    <row r="962" spans="1:4">
      <c r="A962" s="326">
        <v>38596</v>
      </c>
      <c r="B962" s="327" t="s">
        <v>1621</v>
      </c>
      <c r="C962" s="328" t="s">
        <v>731</v>
      </c>
      <c r="D962" s="329">
        <v>3.83</v>
      </c>
    </row>
    <row r="963" spans="1:4">
      <c r="A963" s="326">
        <v>38600</v>
      </c>
      <c r="B963" s="327" t="s">
        <v>1622</v>
      </c>
      <c r="C963" s="328" t="s">
        <v>731</v>
      </c>
      <c r="D963" s="329">
        <v>4.8899999999999997</v>
      </c>
    </row>
    <row r="964" spans="1:4">
      <c r="A964" s="326">
        <v>38597</v>
      </c>
      <c r="B964" s="327" t="s">
        <v>1623</v>
      </c>
      <c r="C964" s="328" t="s">
        <v>731</v>
      </c>
      <c r="D964" s="329">
        <v>3.86</v>
      </c>
    </row>
    <row r="965" spans="1:4">
      <c r="A965" s="326">
        <v>659</v>
      </c>
      <c r="B965" s="327" t="s">
        <v>1624</v>
      </c>
      <c r="C965" s="328" t="s">
        <v>731</v>
      </c>
      <c r="D965" s="329">
        <v>2.2200000000000002</v>
      </c>
    </row>
    <row r="966" spans="1:4">
      <c r="A966" s="326">
        <v>660</v>
      </c>
      <c r="B966" s="327" t="s">
        <v>1625</v>
      </c>
      <c r="C966" s="328" t="s">
        <v>731</v>
      </c>
      <c r="D966" s="329">
        <v>2.66</v>
      </c>
    </row>
    <row r="967" spans="1:4">
      <c r="A967" s="326">
        <v>658</v>
      </c>
      <c r="B967" s="327" t="s">
        <v>1626</v>
      </c>
      <c r="C967" s="328" t="s">
        <v>731</v>
      </c>
      <c r="D967" s="329">
        <v>1.5</v>
      </c>
    </row>
    <row r="968" spans="1:4">
      <c r="A968" s="326">
        <v>38548</v>
      </c>
      <c r="B968" s="327" t="s">
        <v>1627</v>
      </c>
      <c r="C968" s="328" t="s">
        <v>731</v>
      </c>
      <c r="D968" s="329">
        <v>1.95</v>
      </c>
    </row>
    <row r="969" spans="1:4">
      <c r="A969" s="326">
        <v>34649</v>
      </c>
      <c r="B969" s="327" t="s">
        <v>1628</v>
      </c>
      <c r="C969" s="328" t="s">
        <v>731</v>
      </c>
      <c r="D969" s="329">
        <v>2.64</v>
      </c>
    </row>
    <row r="970" spans="1:4">
      <c r="A970" s="326">
        <v>34655</v>
      </c>
      <c r="B970" s="327" t="s">
        <v>1629</v>
      </c>
      <c r="C970" s="328" t="s">
        <v>731</v>
      </c>
      <c r="D970" s="329">
        <v>3.5</v>
      </c>
    </row>
    <row r="971" spans="1:4">
      <c r="A971" s="326">
        <v>40607</v>
      </c>
      <c r="B971" s="327" t="s">
        <v>1630</v>
      </c>
      <c r="C971" s="328" t="s">
        <v>731</v>
      </c>
      <c r="D971" s="329">
        <v>7.97</v>
      </c>
    </row>
    <row r="972" spans="1:4">
      <c r="A972" s="326">
        <v>567</v>
      </c>
      <c r="B972" s="327" t="s">
        <v>13705</v>
      </c>
      <c r="C972" s="328" t="s">
        <v>733</v>
      </c>
      <c r="D972" s="329">
        <v>12.75</v>
      </c>
    </row>
    <row r="973" spans="1:4">
      <c r="A973" s="326">
        <v>574</v>
      </c>
      <c r="B973" s="327" t="s">
        <v>13706</v>
      </c>
      <c r="C973" s="328" t="s">
        <v>733</v>
      </c>
      <c r="D973" s="329">
        <v>33.51</v>
      </c>
    </row>
    <row r="974" spans="1:4">
      <c r="A974" s="326">
        <v>568</v>
      </c>
      <c r="B974" s="327" t="s">
        <v>13707</v>
      </c>
      <c r="C974" s="328" t="s">
        <v>733</v>
      </c>
      <c r="D974" s="329">
        <v>70.599999999999994</v>
      </c>
    </row>
    <row r="975" spans="1:4">
      <c r="A975" s="326">
        <v>585</v>
      </c>
      <c r="B975" s="327" t="s">
        <v>1631</v>
      </c>
      <c r="C975" s="328" t="s">
        <v>779</v>
      </c>
      <c r="D975" s="329">
        <v>35.97</v>
      </c>
    </row>
    <row r="976" spans="1:4">
      <c r="A976" s="326">
        <v>4777</v>
      </c>
      <c r="B976" s="327" t="s">
        <v>1632</v>
      </c>
      <c r="C976" s="328" t="s">
        <v>779</v>
      </c>
      <c r="D976" s="329">
        <v>9.39</v>
      </c>
    </row>
    <row r="977" spans="1:4">
      <c r="A977" s="326">
        <v>587</v>
      </c>
      <c r="B977" s="327" t="s">
        <v>1633</v>
      </c>
      <c r="C977" s="328" t="s">
        <v>779</v>
      </c>
      <c r="D977" s="329">
        <v>38.549999999999997</v>
      </c>
    </row>
    <row r="978" spans="1:4">
      <c r="A978" s="326">
        <v>590</v>
      </c>
      <c r="B978" s="327" t="s">
        <v>1634</v>
      </c>
      <c r="C978" s="328" t="s">
        <v>779</v>
      </c>
      <c r="D978" s="329">
        <v>37.26</v>
      </c>
    </row>
    <row r="979" spans="1:4">
      <c r="A979" s="326">
        <v>592</v>
      </c>
      <c r="B979" s="327" t="s">
        <v>1635</v>
      </c>
      <c r="C979" s="328" t="s">
        <v>779</v>
      </c>
      <c r="D979" s="329">
        <v>38.549999999999997</v>
      </c>
    </row>
    <row r="980" spans="1:4">
      <c r="A980" s="326">
        <v>586</v>
      </c>
      <c r="B980" s="327" t="s">
        <v>1636</v>
      </c>
      <c r="C980" s="328" t="s">
        <v>733</v>
      </c>
      <c r="D980" s="329">
        <v>22.66</v>
      </c>
    </row>
    <row r="981" spans="1:4">
      <c r="A981" s="326">
        <v>591</v>
      </c>
      <c r="B981" s="327" t="s">
        <v>1637</v>
      </c>
      <c r="C981" s="328" t="s">
        <v>779</v>
      </c>
      <c r="D981" s="329">
        <v>35.97</v>
      </c>
    </row>
    <row r="982" spans="1:4">
      <c r="A982" s="326">
        <v>588</v>
      </c>
      <c r="B982" s="327" t="s">
        <v>1638</v>
      </c>
      <c r="C982" s="328" t="s">
        <v>733</v>
      </c>
      <c r="D982" s="329">
        <v>35.85</v>
      </c>
    </row>
    <row r="983" spans="1:4">
      <c r="A983" s="326">
        <v>589</v>
      </c>
      <c r="B983" s="327" t="s">
        <v>1639</v>
      </c>
      <c r="C983" s="328" t="s">
        <v>733</v>
      </c>
      <c r="D983" s="329">
        <v>60.6</v>
      </c>
    </row>
    <row r="984" spans="1:4">
      <c r="A984" s="326">
        <v>584</v>
      </c>
      <c r="B984" s="327" t="s">
        <v>1640</v>
      </c>
      <c r="C984" s="328" t="s">
        <v>733</v>
      </c>
      <c r="D984" s="329">
        <v>38.29</v>
      </c>
    </row>
    <row r="985" spans="1:4">
      <c r="A985" s="326">
        <v>1165</v>
      </c>
      <c r="B985" s="327" t="s">
        <v>1641</v>
      </c>
      <c r="C985" s="328" t="s">
        <v>731</v>
      </c>
      <c r="D985" s="329">
        <v>20.11</v>
      </c>
    </row>
    <row r="986" spans="1:4">
      <c r="A986" s="326">
        <v>1164</v>
      </c>
      <c r="B986" s="327" t="s">
        <v>1642</v>
      </c>
      <c r="C986" s="328" t="s">
        <v>731</v>
      </c>
      <c r="D986" s="329">
        <v>16.29</v>
      </c>
    </row>
    <row r="987" spans="1:4">
      <c r="A987" s="326">
        <v>1162</v>
      </c>
      <c r="B987" s="327" t="s">
        <v>1643</v>
      </c>
      <c r="C987" s="328" t="s">
        <v>731</v>
      </c>
      <c r="D987" s="329">
        <v>5.66</v>
      </c>
    </row>
    <row r="988" spans="1:4">
      <c r="A988" s="326">
        <v>12395</v>
      </c>
      <c r="B988" s="327" t="s">
        <v>1644</v>
      </c>
      <c r="C988" s="328" t="s">
        <v>731</v>
      </c>
      <c r="D988" s="329">
        <v>5.5</v>
      </c>
    </row>
    <row r="989" spans="1:4">
      <c r="A989" s="326">
        <v>1170</v>
      </c>
      <c r="B989" s="327" t="s">
        <v>1645</v>
      </c>
      <c r="C989" s="328" t="s">
        <v>731</v>
      </c>
      <c r="D989" s="329">
        <v>10.67</v>
      </c>
    </row>
    <row r="990" spans="1:4">
      <c r="A990" s="326">
        <v>1169</v>
      </c>
      <c r="B990" s="327" t="s">
        <v>1646</v>
      </c>
      <c r="C990" s="328" t="s">
        <v>731</v>
      </c>
      <c r="D990" s="329">
        <v>52.4</v>
      </c>
    </row>
    <row r="991" spans="1:4">
      <c r="A991" s="326">
        <v>1166</v>
      </c>
      <c r="B991" s="327" t="s">
        <v>1647</v>
      </c>
      <c r="C991" s="328" t="s">
        <v>731</v>
      </c>
      <c r="D991" s="329">
        <v>29.05</v>
      </c>
    </row>
    <row r="992" spans="1:4">
      <c r="A992" s="326">
        <v>1163</v>
      </c>
      <c r="B992" s="327" t="s">
        <v>1648</v>
      </c>
      <c r="C992" s="328" t="s">
        <v>731</v>
      </c>
      <c r="D992" s="329">
        <v>7.32</v>
      </c>
    </row>
    <row r="993" spans="1:4">
      <c r="A993" s="326">
        <v>12396</v>
      </c>
      <c r="B993" s="327" t="s">
        <v>1649</v>
      </c>
      <c r="C993" s="328" t="s">
        <v>731</v>
      </c>
      <c r="D993" s="329">
        <v>5.5</v>
      </c>
    </row>
    <row r="994" spans="1:4">
      <c r="A994" s="326">
        <v>1168</v>
      </c>
      <c r="B994" s="327" t="s">
        <v>1650</v>
      </c>
      <c r="C994" s="328" t="s">
        <v>731</v>
      </c>
      <c r="D994" s="329">
        <v>74.7</v>
      </c>
    </row>
    <row r="995" spans="1:4">
      <c r="A995" s="326">
        <v>1167</v>
      </c>
      <c r="B995" s="327" t="s">
        <v>1651</v>
      </c>
      <c r="C995" s="328" t="s">
        <v>731</v>
      </c>
      <c r="D995" s="329">
        <v>124.96</v>
      </c>
    </row>
    <row r="996" spans="1:4">
      <c r="A996" s="326">
        <v>36331</v>
      </c>
      <c r="B996" s="327" t="s">
        <v>1652</v>
      </c>
      <c r="C996" s="328" t="s">
        <v>731</v>
      </c>
      <c r="D996" s="329">
        <v>2.71</v>
      </c>
    </row>
    <row r="997" spans="1:4">
      <c r="A997" s="326">
        <v>36346</v>
      </c>
      <c r="B997" s="327" t="s">
        <v>1653</v>
      </c>
      <c r="C997" s="328" t="s">
        <v>731</v>
      </c>
      <c r="D997" s="329">
        <v>4.0599999999999996</v>
      </c>
    </row>
    <row r="998" spans="1:4">
      <c r="A998" s="326">
        <v>1197</v>
      </c>
      <c r="B998" s="327" t="s">
        <v>1654</v>
      </c>
      <c r="C998" s="328" t="s">
        <v>731</v>
      </c>
      <c r="D998" s="329">
        <v>1.97</v>
      </c>
    </row>
    <row r="999" spans="1:4">
      <c r="A999" s="326">
        <v>1202</v>
      </c>
      <c r="B999" s="327" t="s">
        <v>1655</v>
      </c>
      <c r="C999" s="328" t="s">
        <v>731</v>
      </c>
      <c r="D999" s="329">
        <v>5.59</v>
      </c>
    </row>
    <row r="1000" spans="1:4">
      <c r="A1000" s="326">
        <v>1198</v>
      </c>
      <c r="B1000" s="327" t="s">
        <v>1656</v>
      </c>
      <c r="C1000" s="328" t="s">
        <v>731</v>
      </c>
      <c r="D1000" s="329">
        <v>2.58</v>
      </c>
    </row>
    <row r="1001" spans="1:4">
      <c r="A1001" s="326">
        <v>20088</v>
      </c>
      <c r="B1001" s="327" t="s">
        <v>13708</v>
      </c>
      <c r="C1001" s="328" t="s">
        <v>731</v>
      </c>
      <c r="D1001" s="329">
        <v>14.71</v>
      </c>
    </row>
    <row r="1002" spans="1:4">
      <c r="A1002" s="326">
        <v>20089</v>
      </c>
      <c r="B1002" s="327" t="s">
        <v>13709</v>
      </c>
      <c r="C1002" s="328" t="s">
        <v>731</v>
      </c>
      <c r="D1002" s="329">
        <v>72.09</v>
      </c>
    </row>
    <row r="1003" spans="1:4">
      <c r="A1003" s="326">
        <v>20087</v>
      </c>
      <c r="B1003" s="327" t="s">
        <v>13710</v>
      </c>
      <c r="C1003" s="328" t="s">
        <v>731</v>
      </c>
      <c r="D1003" s="329">
        <v>12.17</v>
      </c>
    </row>
    <row r="1004" spans="1:4">
      <c r="A1004" s="326">
        <v>1200</v>
      </c>
      <c r="B1004" s="327" t="s">
        <v>1657</v>
      </c>
      <c r="C1004" s="328" t="s">
        <v>731</v>
      </c>
      <c r="D1004" s="329">
        <v>11.05</v>
      </c>
    </row>
    <row r="1005" spans="1:4">
      <c r="A1005" s="326">
        <v>12909</v>
      </c>
      <c r="B1005" s="327" t="s">
        <v>1658</v>
      </c>
      <c r="C1005" s="328" t="s">
        <v>731</v>
      </c>
      <c r="D1005" s="329">
        <v>5.13</v>
      </c>
    </row>
    <row r="1006" spans="1:4">
      <c r="A1006" s="326">
        <v>12910</v>
      </c>
      <c r="B1006" s="327" t="s">
        <v>1659</v>
      </c>
      <c r="C1006" s="328" t="s">
        <v>731</v>
      </c>
      <c r="D1006" s="329">
        <v>9.2100000000000009</v>
      </c>
    </row>
    <row r="1007" spans="1:4">
      <c r="A1007" s="326">
        <v>1191</v>
      </c>
      <c r="B1007" s="327" t="s">
        <v>1660</v>
      </c>
      <c r="C1007" s="328" t="s">
        <v>731</v>
      </c>
      <c r="D1007" s="329">
        <v>1.4</v>
      </c>
    </row>
    <row r="1008" spans="1:4">
      <c r="A1008" s="326">
        <v>1185</v>
      </c>
      <c r="B1008" s="327" t="s">
        <v>1661</v>
      </c>
      <c r="C1008" s="328" t="s">
        <v>731</v>
      </c>
      <c r="D1008" s="329">
        <v>1.4</v>
      </c>
    </row>
    <row r="1009" spans="1:4">
      <c r="A1009" s="326">
        <v>1189</v>
      </c>
      <c r="B1009" s="327" t="s">
        <v>1662</v>
      </c>
      <c r="C1009" s="328" t="s">
        <v>731</v>
      </c>
      <c r="D1009" s="329">
        <v>2.2999999999999998</v>
      </c>
    </row>
    <row r="1010" spans="1:4">
      <c r="A1010" s="326">
        <v>1193</v>
      </c>
      <c r="B1010" s="327" t="s">
        <v>1663</v>
      </c>
      <c r="C1010" s="328" t="s">
        <v>731</v>
      </c>
      <c r="D1010" s="329">
        <v>4.42</v>
      </c>
    </row>
    <row r="1011" spans="1:4">
      <c r="A1011" s="326">
        <v>1194</v>
      </c>
      <c r="B1011" s="327" t="s">
        <v>1664</v>
      </c>
      <c r="C1011" s="328" t="s">
        <v>731</v>
      </c>
      <c r="D1011" s="329">
        <v>7.98</v>
      </c>
    </row>
    <row r="1012" spans="1:4">
      <c r="A1012" s="326">
        <v>1195</v>
      </c>
      <c r="B1012" s="327" t="s">
        <v>1665</v>
      </c>
      <c r="C1012" s="328" t="s">
        <v>731</v>
      </c>
      <c r="D1012" s="329">
        <v>13.43</v>
      </c>
    </row>
    <row r="1013" spans="1:4">
      <c r="A1013" s="326">
        <v>1204</v>
      </c>
      <c r="B1013" s="327" t="s">
        <v>1666</v>
      </c>
      <c r="C1013" s="328" t="s">
        <v>731</v>
      </c>
      <c r="D1013" s="329">
        <v>23.49</v>
      </c>
    </row>
    <row r="1014" spans="1:4">
      <c r="A1014" s="326">
        <v>1207</v>
      </c>
      <c r="B1014" s="327" t="s">
        <v>1667</v>
      </c>
      <c r="C1014" s="328" t="s">
        <v>731</v>
      </c>
      <c r="D1014" s="329">
        <v>34.42</v>
      </c>
    </row>
    <row r="1015" spans="1:4">
      <c r="A1015" s="326">
        <v>1206</v>
      </c>
      <c r="B1015" s="327" t="s">
        <v>1668</v>
      </c>
      <c r="C1015" s="328" t="s">
        <v>731</v>
      </c>
      <c r="D1015" s="329">
        <v>8.6300000000000008</v>
      </c>
    </row>
    <row r="1016" spans="1:4">
      <c r="A1016" s="326">
        <v>1183</v>
      </c>
      <c r="B1016" s="327" t="s">
        <v>1669</v>
      </c>
      <c r="C1016" s="328" t="s">
        <v>731</v>
      </c>
      <c r="D1016" s="329">
        <v>22.47</v>
      </c>
    </row>
    <row r="1017" spans="1:4">
      <c r="A1017" s="326">
        <v>42685</v>
      </c>
      <c r="B1017" s="327" t="s">
        <v>1670</v>
      </c>
      <c r="C1017" s="328" t="s">
        <v>731</v>
      </c>
      <c r="D1017" s="329">
        <v>74.709999999999994</v>
      </c>
    </row>
    <row r="1018" spans="1:4">
      <c r="A1018" s="326">
        <v>42686</v>
      </c>
      <c r="B1018" s="327" t="s">
        <v>1671</v>
      </c>
      <c r="C1018" s="328" t="s">
        <v>731</v>
      </c>
      <c r="D1018" s="329">
        <v>82.29</v>
      </c>
    </row>
    <row r="1019" spans="1:4">
      <c r="A1019" s="326">
        <v>12894</v>
      </c>
      <c r="B1019" s="327" t="s">
        <v>1672</v>
      </c>
      <c r="C1019" s="328" t="s">
        <v>731</v>
      </c>
      <c r="D1019" s="329">
        <v>19.5</v>
      </c>
    </row>
    <row r="1020" spans="1:4" ht="30">
      <c r="A1020" s="326">
        <v>12895</v>
      </c>
      <c r="B1020" s="327" t="s">
        <v>1673</v>
      </c>
      <c r="C1020" s="328" t="s">
        <v>731</v>
      </c>
      <c r="D1020" s="329">
        <v>15</v>
      </c>
    </row>
    <row r="1021" spans="1:4" ht="30">
      <c r="A1021" s="326">
        <v>1631</v>
      </c>
      <c r="B1021" s="327" t="s">
        <v>1674</v>
      </c>
      <c r="C1021" s="328" t="s">
        <v>731</v>
      </c>
      <c r="D1021" s="329">
        <v>110.16</v>
      </c>
    </row>
    <row r="1022" spans="1:4" ht="30">
      <c r="A1022" s="326">
        <v>1633</v>
      </c>
      <c r="B1022" s="327" t="s">
        <v>1675</v>
      </c>
      <c r="C1022" s="328" t="s">
        <v>731</v>
      </c>
      <c r="D1022" s="329">
        <v>187.18</v>
      </c>
    </row>
    <row r="1023" spans="1:4">
      <c r="A1023" s="326">
        <v>10818</v>
      </c>
      <c r="B1023" s="327" t="s">
        <v>1676</v>
      </c>
      <c r="C1023" s="328" t="s">
        <v>779</v>
      </c>
      <c r="D1023" s="329">
        <v>27.92</v>
      </c>
    </row>
    <row r="1024" spans="1:4">
      <c r="A1024" s="326">
        <v>41410</v>
      </c>
      <c r="B1024" s="327" t="s">
        <v>1677</v>
      </c>
      <c r="C1024" s="328" t="s">
        <v>731</v>
      </c>
      <c r="D1024" s="329">
        <v>78.31</v>
      </c>
    </row>
    <row r="1025" spans="1:4">
      <c r="A1025" s="326">
        <v>41411</v>
      </c>
      <c r="B1025" s="327" t="s">
        <v>1678</v>
      </c>
      <c r="C1025" s="328" t="s">
        <v>731</v>
      </c>
      <c r="D1025" s="329">
        <v>70.989999999999995</v>
      </c>
    </row>
    <row r="1026" spans="1:4">
      <c r="A1026" s="326">
        <v>41412</v>
      </c>
      <c r="B1026" s="327" t="s">
        <v>1679</v>
      </c>
      <c r="C1026" s="328" t="s">
        <v>731</v>
      </c>
      <c r="D1026" s="329">
        <v>137.31</v>
      </c>
    </row>
    <row r="1027" spans="1:4">
      <c r="A1027" s="326">
        <v>41413</v>
      </c>
      <c r="B1027" s="327" t="s">
        <v>1680</v>
      </c>
      <c r="C1027" s="328" t="s">
        <v>731</v>
      </c>
      <c r="D1027" s="329">
        <v>123.56</v>
      </c>
    </row>
    <row r="1028" spans="1:4" ht="45">
      <c r="A1028" s="326">
        <v>39359</v>
      </c>
      <c r="B1028" s="327" t="s">
        <v>1681</v>
      </c>
      <c r="C1028" s="328" t="s">
        <v>731</v>
      </c>
      <c r="D1028" s="329">
        <v>25.68</v>
      </c>
    </row>
    <row r="1029" spans="1:4" ht="45">
      <c r="A1029" s="326">
        <v>39360</v>
      </c>
      <c r="B1029" s="327" t="s">
        <v>1682</v>
      </c>
      <c r="C1029" s="328" t="s">
        <v>731</v>
      </c>
      <c r="D1029" s="329">
        <v>23.34</v>
      </c>
    </row>
    <row r="1030" spans="1:4">
      <c r="A1030" s="326">
        <v>10710</v>
      </c>
      <c r="B1030" s="327" t="s">
        <v>1683</v>
      </c>
      <c r="C1030" s="328" t="s">
        <v>732</v>
      </c>
      <c r="D1030" s="329">
        <v>136</v>
      </c>
    </row>
    <row r="1031" spans="1:4" ht="30">
      <c r="A1031" s="326">
        <v>10709</v>
      </c>
      <c r="B1031" s="327" t="s">
        <v>1684</v>
      </c>
      <c r="C1031" s="328" t="s">
        <v>732</v>
      </c>
      <c r="D1031" s="329">
        <v>167.08</v>
      </c>
    </row>
    <row r="1032" spans="1:4" ht="30">
      <c r="A1032" s="326">
        <v>39636</v>
      </c>
      <c r="B1032" s="327" t="s">
        <v>1685</v>
      </c>
      <c r="C1032" s="328" t="s">
        <v>732</v>
      </c>
      <c r="D1032" s="329">
        <v>170.61</v>
      </c>
    </row>
    <row r="1033" spans="1:4" ht="30">
      <c r="A1033" s="326">
        <v>10708</v>
      </c>
      <c r="B1033" s="327" t="s">
        <v>1686</v>
      </c>
      <c r="C1033" s="328" t="s">
        <v>732</v>
      </c>
      <c r="D1033" s="329">
        <v>52.65</v>
      </c>
    </row>
    <row r="1034" spans="1:4" ht="30">
      <c r="A1034" s="326">
        <v>39635</v>
      </c>
      <c r="B1034" s="327" t="s">
        <v>1687</v>
      </c>
      <c r="C1034" s="328" t="s">
        <v>732</v>
      </c>
      <c r="D1034" s="329">
        <v>89.63</v>
      </c>
    </row>
    <row r="1035" spans="1:4">
      <c r="A1035" s="326">
        <v>6117</v>
      </c>
      <c r="B1035" s="327" t="s">
        <v>13711</v>
      </c>
      <c r="C1035" s="328" t="s">
        <v>870</v>
      </c>
      <c r="D1035" s="329">
        <v>18.48</v>
      </c>
    </row>
    <row r="1036" spans="1:4">
      <c r="A1036" s="326">
        <v>40913</v>
      </c>
      <c r="B1036" s="327" t="s">
        <v>1688</v>
      </c>
      <c r="C1036" s="328" t="s">
        <v>872</v>
      </c>
      <c r="D1036" s="329">
        <v>3237.11</v>
      </c>
    </row>
    <row r="1037" spans="1:4">
      <c r="A1037" s="326">
        <v>1214</v>
      </c>
      <c r="B1037" s="327" t="s">
        <v>13712</v>
      </c>
      <c r="C1037" s="328" t="s">
        <v>870</v>
      </c>
      <c r="D1037" s="329">
        <v>22.74</v>
      </c>
    </row>
    <row r="1038" spans="1:4">
      <c r="A1038" s="326">
        <v>40915</v>
      </c>
      <c r="B1038" s="327" t="s">
        <v>1689</v>
      </c>
      <c r="C1038" s="328" t="s">
        <v>872</v>
      </c>
      <c r="D1038" s="329">
        <v>3981.51</v>
      </c>
    </row>
    <row r="1039" spans="1:4">
      <c r="A1039" s="326">
        <v>1213</v>
      </c>
      <c r="B1039" s="327" t="s">
        <v>13713</v>
      </c>
      <c r="C1039" s="328" t="s">
        <v>870</v>
      </c>
      <c r="D1039" s="329">
        <v>24.15</v>
      </c>
    </row>
    <row r="1040" spans="1:4">
      <c r="A1040" s="326">
        <v>40914</v>
      </c>
      <c r="B1040" s="327" t="s">
        <v>1690</v>
      </c>
      <c r="C1040" s="328" t="s">
        <v>872</v>
      </c>
      <c r="D1040" s="329">
        <v>4228.24</v>
      </c>
    </row>
    <row r="1041" spans="1:4" ht="30">
      <c r="A1041" s="326">
        <v>5091</v>
      </c>
      <c r="B1041" s="327" t="s">
        <v>1691</v>
      </c>
      <c r="C1041" s="328" t="s">
        <v>731</v>
      </c>
      <c r="D1041" s="329">
        <v>19.53</v>
      </c>
    </row>
    <row r="1042" spans="1:4" ht="30">
      <c r="A1042" s="326">
        <v>14615</v>
      </c>
      <c r="B1042" s="327" t="s">
        <v>1692</v>
      </c>
      <c r="C1042" s="328" t="s">
        <v>731</v>
      </c>
      <c r="D1042" s="329">
        <v>3769.76</v>
      </c>
    </row>
    <row r="1043" spans="1:4">
      <c r="A1043" s="326">
        <v>2711</v>
      </c>
      <c r="B1043" s="327" t="s">
        <v>1693</v>
      </c>
      <c r="C1043" s="328" t="s">
        <v>731</v>
      </c>
      <c r="D1043" s="329">
        <v>169.9</v>
      </c>
    </row>
    <row r="1044" spans="1:4" ht="30">
      <c r="A1044" s="326">
        <v>37727</v>
      </c>
      <c r="B1044" s="327" t="s">
        <v>1694</v>
      </c>
      <c r="C1044" s="328" t="s">
        <v>731</v>
      </c>
      <c r="D1044" s="329">
        <v>22500</v>
      </c>
    </row>
    <row r="1045" spans="1:4" ht="30">
      <c r="A1045" s="326">
        <v>37728</v>
      </c>
      <c r="B1045" s="327" t="s">
        <v>1695</v>
      </c>
      <c r="C1045" s="328" t="s">
        <v>731</v>
      </c>
      <c r="D1045" s="329">
        <v>30524.47</v>
      </c>
    </row>
    <row r="1046" spans="1:4" ht="30">
      <c r="A1046" s="326">
        <v>37729</v>
      </c>
      <c r="B1046" s="327" t="s">
        <v>1696</v>
      </c>
      <c r="C1046" s="328" t="s">
        <v>731</v>
      </c>
      <c r="D1046" s="329">
        <v>33041.949999999997</v>
      </c>
    </row>
    <row r="1047" spans="1:4" ht="30">
      <c r="A1047" s="326">
        <v>37730</v>
      </c>
      <c r="B1047" s="327" t="s">
        <v>1697</v>
      </c>
      <c r="C1047" s="328" t="s">
        <v>731</v>
      </c>
      <c r="D1047" s="329">
        <v>35559.440000000002</v>
      </c>
    </row>
    <row r="1048" spans="1:4" ht="30">
      <c r="A1048" s="326">
        <v>37731</v>
      </c>
      <c r="B1048" s="327" t="s">
        <v>1698</v>
      </c>
      <c r="C1048" s="328" t="s">
        <v>731</v>
      </c>
      <c r="D1048" s="329">
        <v>38076.92</v>
      </c>
    </row>
    <row r="1049" spans="1:4" ht="30">
      <c r="A1049" s="326">
        <v>37732</v>
      </c>
      <c r="B1049" s="327" t="s">
        <v>1699</v>
      </c>
      <c r="C1049" s="328" t="s">
        <v>731</v>
      </c>
      <c r="D1049" s="329">
        <v>43426.57</v>
      </c>
    </row>
    <row r="1050" spans="1:4" ht="30">
      <c r="A1050" s="326">
        <v>42256</v>
      </c>
      <c r="B1050" s="327" t="s">
        <v>1700</v>
      </c>
      <c r="C1050" s="328" t="s">
        <v>779</v>
      </c>
      <c r="D1050" s="329">
        <v>4.6100000000000003</v>
      </c>
    </row>
    <row r="1051" spans="1:4" ht="30">
      <c r="A1051" s="326">
        <v>42250</v>
      </c>
      <c r="B1051" s="327" t="s">
        <v>1701</v>
      </c>
      <c r="C1051" s="328" t="s">
        <v>1702</v>
      </c>
      <c r="D1051" s="329">
        <v>2077.4699999999998</v>
      </c>
    </row>
    <row r="1052" spans="1:4">
      <c r="A1052" s="326">
        <v>4743</v>
      </c>
      <c r="B1052" s="327" t="s">
        <v>1703</v>
      </c>
      <c r="C1052" s="328" t="s">
        <v>868</v>
      </c>
      <c r="D1052" s="329">
        <v>35.58</v>
      </c>
    </row>
    <row r="1053" spans="1:4">
      <c r="A1053" s="326">
        <v>4744</v>
      </c>
      <c r="B1053" s="327" t="s">
        <v>1704</v>
      </c>
      <c r="C1053" s="328" t="s">
        <v>868</v>
      </c>
      <c r="D1053" s="329">
        <v>56.92</v>
      </c>
    </row>
    <row r="1054" spans="1:4">
      <c r="A1054" s="326">
        <v>4745</v>
      </c>
      <c r="B1054" s="327" t="s">
        <v>1705</v>
      </c>
      <c r="C1054" s="328" t="s">
        <v>868</v>
      </c>
      <c r="D1054" s="329">
        <v>68.27</v>
      </c>
    </row>
    <row r="1055" spans="1:4" ht="45">
      <c r="A1055" s="326">
        <v>36496</v>
      </c>
      <c r="B1055" s="327" t="s">
        <v>1706</v>
      </c>
      <c r="C1055" s="328" t="s">
        <v>731</v>
      </c>
      <c r="D1055" s="329">
        <v>9571.36</v>
      </c>
    </row>
    <row r="1056" spans="1:4" ht="45">
      <c r="A1056" s="326">
        <v>10630</v>
      </c>
      <c r="B1056" s="327" t="s">
        <v>1707</v>
      </c>
      <c r="C1056" s="328" t="s">
        <v>731</v>
      </c>
      <c r="D1056" s="329">
        <v>700632.77</v>
      </c>
    </row>
    <row r="1057" spans="1:4" ht="45">
      <c r="A1057" s="326">
        <v>37762</v>
      </c>
      <c r="B1057" s="327" t="s">
        <v>1708</v>
      </c>
      <c r="C1057" s="328" t="s">
        <v>731</v>
      </c>
      <c r="D1057" s="329">
        <v>600890.04</v>
      </c>
    </row>
    <row r="1058" spans="1:4" ht="45">
      <c r="A1058" s="326">
        <v>37763</v>
      </c>
      <c r="B1058" s="327" t="s">
        <v>1709</v>
      </c>
      <c r="C1058" s="328" t="s">
        <v>731</v>
      </c>
      <c r="D1058" s="329">
        <v>608188.18999999994</v>
      </c>
    </row>
    <row r="1059" spans="1:4" ht="45">
      <c r="A1059" s="326">
        <v>41992</v>
      </c>
      <c r="B1059" s="327" t="s">
        <v>1710</v>
      </c>
      <c r="C1059" s="328" t="s">
        <v>731</v>
      </c>
      <c r="D1059" s="329">
        <v>691388.43</v>
      </c>
    </row>
    <row r="1060" spans="1:4" ht="45">
      <c r="A1060" s="326">
        <v>13215</v>
      </c>
      <c r="B1060" s="327" t="s">
        <v>1711</v>
      </c>
      <c r="C1060" s="328" t="s">
        <v>731</v>
      </c>
      <c r="D1060" s="329">
        <v>847814.37</v>
      </c>
    </row>
    <row r="1061" spans="1:4">
      <c r="A1061" s="326">
        <v>4235</v>
      </c>
      <c r="B1061" s="327" t="s">
        <v>1712</v>
      </c>
      <c r="C1061" s="328" t="s">
        <v>870</v>
      </c>
      <c r="D1061" s="329">
        <v>15.68</v>
      </c>
    </row>
    <row r="1062" spans="1:4">
      <c r="A1062" s="326">
        <v>40976</v>
      </c>
      <c r="B1062" s="327" t="s">
        <v>1713</v>
      </c>
      <c r="C1062" s="328" t="s">
        <v>872</v>
      </c>
      <c r="D1062" s="329">
        <v>2750.39</v>
      </c>
    </row>
    <row r="1063" spans="1:4" ht="45">
      <c r="A1063" s="326">
        <v>43091</v>
      </c>
      <c r="B1063" s="327" t="s">
        <v>1714</v>
      </c>
      <c r="C1063" s="328" t="s">
        <v>731</v>
      </c>
      <c r="D1063" s="329">
        <v>7542.05</v>
      </c>
    </row>
    <row r="1064" spans="1:4" ht="45">
      <c r="A1064" s="326">
        <v>43092</v>
      </c>
      <c r="B1064" s="327" t="s">
        <v>1715</v>
      </c>
      <c r="C1064" s="328" t="s">
        <v>731</v>
      </c>
      <c r="D1064" s="329">
        <v>10056.07</v>
      </c>
    </row>
    <row r="1065" spans="1:4" ht="45">
      <c r="A1065" s="326">
        <v>43089</v>
      </c>
      <c r="B1065" s="327" t="s">
        <v>1716</v>
      </c>
      <c r="C1065" s="328" t="s">
        <v>731</v>
      </c>
      <c r="D1065" s="329">
        <v>1752.56</v>
      </c>
    </row>
    <row r="1066" spans="1:4" ht="45">
      <c r="A1066" s="326">
        <v>43090</v>
      </c>
      <c r="B1066" s="327" t="s">
        <v>1717</v>
      </c>
      <c r="C1066" s="328" t="s">
        <v>731</v>
      </c>
      <c r="D1066" s="329">
        <v>3867.71</v>
      </c>
    </row>
    <row r="1067" spans="1:4">
      <c r="A1067" s="326">
        <v>41967</v>
      </c>
      <c r="B1067" s="327" t="s">
        <v>1718</v>
      </c>
      <c r="C1067" s="328" t="s">
        <v>781</v>
      </c>
      <c r="D1067" s="329">
        <v>20.66</v>
      </c>
    </row>
    <row r="1068" spans="1:4" ht="30">
      <c r="A1068" s="326">
        <v>12760</v>
      </c>
      <c r="B1068" s="327" t="s">
        <v>1719</v>
      </c>
      <c r="C1068" s="328" t="s">
        <v>732</v>
      </c>
      <c r="D1068" s="329">
        <v>1744.5</v>
      </c>
    </row>
    <row r="1069" spans="1:4" ht="30">
      <c r="A1069" s="326">
        <v>12759</v>
      </c>
      <c r="B1069" s="327" t="s">
        <v>1720</v>
      </c>
      <c r="C1069" s="328" t="s">
        <v>732</v>
      </c>
      <c r="D1069" s="329">
        <v>1162.98</v>
      </c>
    </row>
    <row r="1070" spans="1:4" ht="30">
      <c r="A1070" s="326">
        <v>43105</v>
      </c>
      <c r="B1070" s="327" t="s">
        <v>1721</v>
      </c>
      <c r="C1070" s="328" t="s">
        <v>779</v>
      </c>
      <c r="D1070" s="329">
        <v>51.4</v>
      </c>
    </row>
    <row r="1071" spans="1:4" ht="30">
      <c r="A1071" s="326">
        <v>40424</v>
      </c>
      <c r="B1071" s="327" t="s">
        <v>1722</v>
      </c>
      <c r="C1071" s="328" t="s">
        <v>779</v>
      </c>
      <c r="D1071" s="329">
        <v>13.06</v>
      </c>
    </row>
    <row r="1072" spans="1:4">
      <c r="A1072" s="326">
        <v>1325</v>
      </c>
      <c r="B1072" s="327" t="s">
        <v>1723</v>
      </c>
      <c r="C1072" s="328" t="s">
        <v>779</v>
      </c>
      <c r="D1072" s="329">
        <v>14.3</v>
      </c>
    </row>
    <row r="1073" spans="1:4">
      <c r="A1073" s="326">
        <v>1327</v>
      </c>
      <c r="B1073" s="327" t="s">
        <v>1724</v>
      </c>
      <c r="C1073" s="328" t="s">
        <v>779</v>
      </c>
      <c r="D1073" s="329">
        <v>15.23</v>
      </c>
    </row>
    <row r="1074" spans="1:4">
      <c r="A1074" s="326">
        <v>1328</v>
      </c>
      <c r="B1074" s="327" t="s">
        <v>1725</v>
      </c>
      <c r="C1074" s="328" t="s">
        <v>779</v>
      </c>
      <c r="D1074" s="329">
        <v>14.34</v>
      </c>
    </row>
    <row r="1075" spans="1:4">
      <c r="A1075" s="326">
        <v>1321</v>
      </c>
      <c r="B1075" s="327" t="s">
        <v>1726</v>
      </c>
      <c r="C1075" s="328" t="s">
        <v>779</v>
      </c>
      <c r="D1075" s="329">
        <v>13.27</v>
      </c>
    </row>
    <row r="1076" spans="1:4">
      <c r="A1076" s="326">
        <v>1318</v>
      </c>
      <c r="B1076" s="327" t="s">
        <v>1727</v>
      </c>
      <c r="C1076" s="328" t="s">
        <v>779</v>
      </c>
      <c r="D1076" s="329">
        <v>13.29</v>
      </c>
    </row>
    <row r="1077" spans="1:4">
      <c r="A1077" s="326">
        <v>1322</v>
      </c>
      <c r="B1077" s="327" t="s">
        <v>1728</v>
      </c>
      <c r="C1077" s="328" t="s">
        <v>779</v>
      </c>
      <c r="D1077" s="329">
        <v>14.03</v>
      </c>
    </row>
    <row r="1078" spans="1:4">
      <c r="A1078" s="326">
        <v>1323</v>
      </c>
      <c r="B1078" s="327" t="s">
        <v>1729</v>
      </c>
      <c r="C1078" s="328" t="s">
        <v>779</v>
      </c>
      <c r="D1078" s="329">
        <v>14.03</v>
      </c>
    </row>
    <row r="1079" spans="1:4">
      <c r="A1079" s="326">
        <v>1319</v>
      </c>
      <c r="B1079" s="327" t="s">
        <v>1730</v>
      </c>
      <c r="C1079" s="328" t="s">
        <v>779</v>
      </c>
      <c r="D1079" s="329">
        <v>11.83</v>
      </c>
    </row>
    <row r="1080" spans="1:4">
      <c r="A1080" s="326">
        <v>11026</v>
      </c>
      <c r="B1080" s="327" t="s">
        <v>1731</v>
      </c>
      <c r="C1080" s="328" t="s">
        <v>779</v>
      </c>
      <c r="D1080" s="329">
        <v>16.27</v>
      </c>
    </row>
    <row r="1081" spans="1:4">
      <c r="A1081" s="326">
        <v>11027</v>
      </c>
      <c r="B1081" s="327" t="s">
        <v>1732</v>
      </c>
      <c r="C1081" s="328" t="s">
        <v>779</v>
      </c>
      <c r="D1081" s="329">
        <v>16.93</v>
      </c>
    </row>
    <row r="1082" spans="1:4">
      <c r="A1082" s="326">
        <v>11046</v>
      </c>
      <c r="B1082" s="327" t="s">
        <v>1733</v>
      </c>
      <c r="C1082" s="328" t="s">
        <v>779</v>
      </c>
      <c r="D1082" s="329">
        <v>16.22</v>
      </c>
    </row>
    <row r="1083" spans="1:4">
      <c r="A1083" s="326">
        <v>11047</v>
      </c>
      <c r="B1083" s="327" t="s">
        <v>1734</v>
      </c>
      <c r="C1083" s="328" t="s">
        <v>779</v>
      </c>
      <c r="D1083" s="329">
        <v>17.68</v>
      </c>
    </row>
    <row r="1084" spans="1:4">
      <c r="A1084" s="326">
        <v>43668</v>
      </c>
      <c r="B1084" s="327" t="s">
        <v>1735</v>
      </c>
      <c r="C1084" s="328" t="s">
        <v>779</v>
      </c>
      <c r="D1084" s="329">
        <v>15.6</v>
      </c>
    </row>
    <row r="1085" spans="1:4">
      <c r="A1085" s="326">
        <v>11049</v>
      </c>
      <c r="B1085" s="327" t="s">
        <v>1736</v>
      </c>
      <c r="C1085" s="328" t="s">
        <v>779</v>
      </c>
      <c r="D1085" s="329">
        <v>16.899999999999999</v>
      </c>
    </row>
    <row r="1086" spans="1:4">
      <c r="A1086" s="326">
        <v>43106</v>
      </c>
      <c r="B1086" s="327" t="s">
        <v>1737</v>
      </c>
      <c r="C1086" s="328" t="s">
        <v>779</v>
      </c>
      <c r="D1086" s="329">
        <v>17</v>
      </c>
    </row>
    <row r="1087" spans="1:4">
      <c r="A1087" s="326">
        <v>11051</v>
      </c>
      <c r="B1087" s="327" t="s">
        <v>1738</v>
      </c>
      <c r="C1087" s="328" t="s">
        <v>779</v>
      </c>
      <c r="D1087" s="329">
        <v>17.739999999999998</v>
      </c>
    </row>
    <row r="1088" spans="1:4">
      <c r="A1088" s="326">
        <v>11061</v>
      </c>
      <c r="B1088" s="327" t="s">
        <v>1739</v>
      </c>
      <c r="C1088" s="328" t="s">
        <v>779</v>
      </c>
      <c r="D1088" s="329">
        <v>21.29</v>
      </c>
    </row>
    <row r="1089" spans="1:4">
      <c r="A1089" s="326">
        <v>43667</v>
      </c>
      <c r="B1089" s="327" t="s">
        <v>1740</v>
      </c>
      <c r="C1089" s="328" t="s">
        <v>779</v>
      </c>
      <c r="D1089" s="329">
        <v>15.47</v>
      </c>
    </row>
    <row r="1090" spans="1:4">
      <c r="A1090" s="326">
        <v>1333</v>
      </c>
      <c r="B1090" s="327" t="s">
        <v>1741</v>
      </c>
      <c r="C1090" s="328" t="s">
        <v>779</v>
      </c>
      <c r="D1090" s="329">
        <v>12.89</v>
      </c>
    </row>
    <row r="1091" spans="1:4">
      <c r="A1091" s="326">
        <v>1330</v>
      </c>
      <c r="B1091" s="327" t="s">
        <v>1742</v>
      </c>
      <c r="C1091" s="328" t="s">
        <v>779</v>
      </c>
      <c r="D1091" s="329">
        <v>12.77</v>
      </c>
    </row>
    <row r="1092" spans="1:4">
      <c r="A1092" s="326">
        <v>10957</v>
      </c>
      <c r="B1092" s="327" t="s">
        <v>1743</v>
      </c>
      <c r="C1092" s="328" t="s">
        <v>779</v>
      </c>
      <c r="D1092" s="329">
        <v>14.72</v>
      </c>
    </row>
    <row r="1093" spans="1:4">
      <c r="A1093" s="326">
        <v>1332</v>
      </c>
      <c r="B1093" s="327" t="s">
        <v>1744</v>
      </c>
      <c r="C1093" s="328" t="s">
        <v>779</v>
      </c>
      <c r="D1093" s="329">
        <v>13.09</v>
      </c>
    </row>
    <row r="1094" spans="1:4">
      <c r="A1094" s="326">
        <v>1334</v>
      </c>
      <c r="B1094" s="327" t="s">
        <v>1745</v>
      </c>
      <c r="C1094" s="328" t="s">
        <v>779</v>
      </c>
      <c r="D1094" s="329">
        <v>14.52</v>
      </c>
    </row>
    <row r="1095" spans="1:4">
      <c r="A1095" s="326">
        <v>1335</v>
      </c>
      <c r="B1095" s="327" t="s">
        <v>1746</v>
      </c>
      <c r="C1095" s="328" t="s">
        <v>779</v>
      </c>
      <c r="D1095" s="329">
        <v>15</v>
      </c>
    </row>
    <row r="1096" spans="1:4">
      <c r="A1096" s="326">
        <v>40425</v>
      </c>
      <c r="B1096" s="327" t="s">
        <v>1747</v>
      </c>
      <c r="C1096" s="328" t="s">
        <v>779</v>
      </c>
      <c r="D1096" s="329">
        <v>12.84</v>
      </c>
    </row>
    <row r="1097" spans="1:4">
      <c r="A1097" s="326">
        <v>1337</v>
      </c>
      <c r="B1097" s="327" t="s">
        <v>1748</v>
      </c>
      <c r="C1097" s="328" t="s">
        <v>779</v>
      </c>
      <c r="D1097" s="329">
        <v>14.72</v>
      </c>
    </row>
    <row r="1098" spans="1:4">
      <c r="A1098" s="326">
        <v>1338</v>
      </c>
      <c r="B1098" s="327" t="s">
        <v>1749</v>
      </c>
      <c r="C1098" s="328" t="s">
        <v>732</v>
      </c>
      <c r="D1098" s="329">
        <v>54.28</v>
      </c>
    </row>
    <row r="1099" spans="1:4">
      <c r="A1099" s="326">
        <v>1340</v>
      </c>
      <c r="B1099" s="327" t="s">
        <v>1750</v>
      </c>
      <c r="C1099" s="328" t="s">
        <v>732</v>
      </c>
      <c r="D1099" s="329">
        <v>62.75</v>
      </c>
    </row>
    <row r="1100" spans="1:4">
      <c r="A1100" s="326">
        <v>1341</v>
      </c>
      <c r="B1100" s="327" t="s">
        <v>1751</v>
      </c>
      <c r="C1100" s="328" t="s">
        <v>732</v>
      </c>
      <c r="D1100" s="329">
        <v>60.44</v>
      </c>
    </row>
    <row r="1101" spans="1:4">
      <c r="A1101" s="326">
        <v>34659</v>
      </c>
      <c r="B1101" s="327" t="s">
        <v>1752</v>
      </c>
      <c r="C1101" s="328" t="s">
        <v>732</v>
      </c>
      <c r="D1101" s="329">
        <v>39.380000000000003</v>
      </c>
    </row>
    <row r="1102" spans="1:4">
      <c r="A1102" s="326">
        <v>34514</v>
      </c>
      <c r="B1102" s="327" t="s">
        <v>1753</v>
      </c>
      <c r="C1102" s="328" t="s">
        <v>732</v>
      </c>
      <c r="D1102" s="329">
        <v>43.62</v>
      </c>
    </row>
    <row r="1103" spans="1:4">
      <c r="A1103" s="326">
        <v>34660</v>
      </c>
      <c r="B1103" s="327" t="s">
        <v>1754</v>
      </c>
      <c r="C1103" s="328" t="s">
        <v>732</v>
      </c>
      <c r="D1103" s="329">
        <v>55.36</v>
      </c>
    </row>
    <row r="1104" spans="1:4">
      <c r="A1104" s="326">
        <v>34661</v>
      </c>
      <c r="B1104" s="327" t="s">
        <v>1755</v>
      </c>
      <c r="C1104" s="328" t="s">
        <v>732</v>
      </c>
      <c r="D1104" s="329">
        <v>79.510000000000005</v>
      </c>
    </row>
    <row r="1105" spans="1:4">
      <c r="A1105" s="326">
        <v>34667</v>
      </c>
      <c r="B1105" s="327" t="s">
        <v>1756</v>
      </c>
      <c r="C1105" s="328" t="s">
        <v>732</v>
      </c>
      <c r="D1105" s="329">
        <v>28.79</v>
      </c>
    </row>
    <row r="1106" spans="1:4">
      <c r="A1106" s="326">
        <v>34668</v>
      </c>
      <c r="B1106" s="327" t="s">
        <v>1757</v>
      </c>
      <c r="C1106" s="328" t="s">
        <v>732</v>
      </c>
      <c r="D1106" s="329">
        <v>37.619999999999997</v>
      </c>
    </row>
    <row r="1107" spans="1:4">
      <c r="A1107" s="326">
        <v>34741</v>
      </c>
      <c r="B1107" s="327" t="s">
        <v>1758</v>
      </c>
      <c r="C1107" s="328" t="s">
        <v>732</v>
      </c>
      <c r="D1107" s="329">
        <v>41.4</v>
      </c>
    </row>
    <row r="1108" spans="1:4">
      <c r="A1108" s="326">
        <v>34664</v>
      </c>
      <c r="B1108" s="327" t="s">
        <v>1759</v>
      </c>
      <c r="C1108" s="328" t="s">
        <v>732</v>
      </c>
      <c r="D1108" s="329">
        <v>45.18</v>
      </c>
    </row>
    <row r="1109" spans="1:4">
      <c r="A1109" s="326">
        <v>34665</v>
      </c>
      <c r="B1109" s="327" t="s">
        <v>1760</v>
      </c>
      <c r="C1109" s="328" t="s">
        <v>732</v>
      </c>
      <c r="D1109" s="329">
        <v>56.08</v>
      </c>
    </row>
    <row r="1110" spans="1:4">
      <c r="A1110" s="326">
        <v>34666</v>
      </c>
      <c r="B1110" s="327" t="s">
        <v>1761</v>
      </c>
      <c r="C1110" s="328" t="s">
        <v>732</v>
      </c>
      <c r="D1110" s="329">
        <v>84.71</v>
      </c>
    </row>
    <row r="1111" spans="1:4">
      <c r="A1111" s="326">
        <v>34669</v>
      </c>
      <c r="B1111" s="327" t="s">
        <v>1762</v>
      </c>
      <c r="C1111" s="328" t="s">
        <v>732</v>
      </c>
      <c r="D1111" s="329">
        <v>31.06</v>
      </c>
    </row>
    <row r="1112" spans="1:4">
      <c r="A1112" s="326">
        <v>34670</v>
      </c>
      <c r="B1112" s="327" t="s">
        <v>1763</v>
      </c>
      <c r="C1112" s="328" t="s">
        <v>732</v>
      </c>
      <c r="D1112" s="329">
        <v>37.99</v>
      </c>
    </row>
    <row r="1113" spans="1:4">
      <c r="A1113" s="326">
        <v>34671</v>
      </c>
      <c r="B1113" s="327" t="s">
        <v>1764</v>
      </c>
      <c r="C1113" s="328" t="s">
        <v>732</v>
      </c>
      <c r="D1113" s="329">
        <v>31.71</v>
      </c>
    </row>
    <row r="1114" spans="1:4">
      <c r="A1114" s="326">
        <v>34672</v>
      </c>
      <c r="B1114" s="327" t="s">
        <v>1765</v>
      </c>
      <c r="C1114" s="328" t="s">
        <v>732</v>
      </c>
      <c r="D1114" s="329">
        <v>33.43</v>
      </c>
    </row>
    <row r="1115" spans="1:4">
      <c r="A1115" s="326">
        <v>34673</v>
      </c>
      <c r="B1115" s="327" t="s">
        <v>1766</v>
      </c>
      <c r="C1115" s="328" t="s">
        <v>732</v>
      </c>
      <c r="D1115" s="329">
        <v>40.799999999999997</v>
      </c>
    </row>
    <row r="1116" spans="1:4">
      <c r="A1116" s="326">
        <v>34674</v>
      </c>
      <c r="B1116" s="327" t="s">
        <v>1767</v>
      </c>
      <c r="C1116" s="328" t="s">
        <v>732</v>
      </c>
      <c r="D1116" s="329">
        <v>54.24</v>
      </c>
    </row>
    <row r="1117" spans="1:4">
      <c r="A1117" s="326">
        <v>34675</v>
      </c>
      <c r="B1117" s="327" t="s">
        <v>1768</v>
      </c>
      <c r="C1117" s="328" t="s">
        <v>732</v>
      </c>
      <c r="D1117" s="329">
        <v>66.13</v>
      </c>
    </row>
    <row r="1118" spans="1:4">
      <c r="A1118" s="326">
        <v>34676</v>
      </c>
      <c r="B1118" s="327" t="s">
        <v>1769</v>
      </c>
      <c r="C1118" s="328" t="s">
        <v>732</v>
      </c>
      <c r="D1118" s="329">
        <v>19.04</v>
      </c>
    </row>
    <row r="1119" spans="1:4">
      <c r="A1119" s="326">
        <v>34677</v>
      </c>
      <c r="B1119" s="327" t="s">
        <v>1770</v>
      </c>
      <c r="C1119" s="328" t="s">
        <v>732</v>
      </c>
      <c r="D1119" s="329">
        <v>25.59</v>
      </c>
    </row>
    <row r="1120" spans="1:4" ht="30">
      <c r="A1120" s="326">
        <v>43126</v>
      </c>
      <c r="B1120" s="327" t="s">
        <v>1771</v>
      </c>
      <c r="C1120" s="328" t="s">
        <v>732</v>
      </c>
      <c r="D1120" s="329">
        <v>123.59</v>
      </c>
    </row>
    <row r="1121" spans="1:4" ht="30">
      <c r="A1121" s="326">
        <v>43124</v>
      </c>
      <c r="B1121" s="327" t="s">
        <v>1772</v>
      </c>
      <c r="C1121" s="328" t="s">
        <v>732</v>
      </c>
      <c r="D1121" s="329">
        <v>144.31</v>
      </c>
    </row>
    <row r="1122" spans="1:4" ht="30">
      <c r="A1122" s="326">
        <v>43125</v>
      </c>
      <c r="B1122" s="327" t="s">
        <v>1773</v>
      </c>
      <c r="C1122" s="328" t="s">
        <v>732</v>
      </c>
      <c r="D1122" s="329">
        <v>187.15</v>
      </c>
    </row>
    <row r="1123" spans="1:4" ht="30">
      <c r="A1123" s="326">
        <v>40623</v>
      </c>
      <c r="B1123" s="327" t="s">
        <v>1774</v>
      </c>
      <c r="C1123" s="328" t="s">
        <v>1132</v>
      </c>
      <c r="D1123" s="329">
        <v>143.34</v>
      </c>
    </row>
    <row r="1124" spans="1:4" ht="30">
      <c r="A1124" s="326">
        <v>43701</v>
      </c>
      <c r="B1124" s="327" t="s">
        <v>1775</v>
      </c>
      <c r="C1124" s="328" t="s">
        <v>779</v>
      </c>
      <c r="D1124" s="329">
        <v>42.2</v>
      </c>
    </row>
    <row r="1125" spans="1:4" ht="30">
      <c r="A1125" s="326">
        <v>1345</v>
      </c>
      <c r="B1125" s="327" t="s">
        <v>1776</v>
      </c>
      <c r="C1125" s="328" t="s">
        <v>732</v>
      </c>
      <c r="D1125" s="329">
        <v>77.28</v>
      </c>
    </row>
    <row r="1126" spans="1:4" ht="30">
      <c r="A1126" s="326">
        <v>1346</v>
      </c>
      <c r="B1126" s="327" t="s">
        <v>1777</v>
      </c>
      <c r="C1126" s="328" t="s">
        <v>732</v>
      </c>
      <c r="D1126" s="329">
        <v>44.95</v>
      </c>
    </row>
    <row r="1127" spans="1:4" ht="30">
      <c r="A1127" s="326">
        <v>1347</v>
      </c>
      <c r="B1127" s="327" t="s">
        <v>1778</v>
      </c>
      <c r="C1127" s="328" t="s">
        <v>732</v>
      </c>
      <c r="D1127" s="329">
        <v>55.7</v>
      </c>
    </row>
    <row r="1128" spans="1:4" ht="30">
      <c r="A1128" s="326">
        <v>43678</v>
      </c>
      <c r="B1128" s="327" t="s">
        <v>1779</v>
      </c>
      <c r="C1128" s="328" t="s">
        <v>732</v>
      </c>
      <c r="D1128" s="329">
        <v>64.599999999999994</v>
      </c>
    </row>
    <row r="1129" spans="1:4" ht="30">
      <c r="A1129" s="326">
        <v>43680</v>
      </c>
      <c r="B1129" s="327" t="s">
        <v>1780</v>
      </c>
      <c r="C1129" s="328" t="s">
        <v>732</v>
      </c>
      <c r="D1129" s="329">
        <v>93.07</v>
      </c>
    </row>
    <row r="1130" spans="1:4" ht="30">
      <c r="A1130" s="326">
        <v>43679</v>
      </c>
      <c r="B1130" s="327" t="s">
        <v>1781</v>
      </c>
      <c r="C1130" s="328" t="s">
        <v>732</v>
      </c>
      <c r="D1130" s="329">
        <v>32.659999999999997</v>
      </c>
    </row>
    <row r="1131" spans="1:4" ht="30">
      <c r="A1131" s="326">
        <v>1355</v>
      </c>
      <c r="B1131" s="327" t="s">
        <v>1782</v>
      </c>
      <c r="C1131" s="328" t="s">
        <v>732</v>
      </c>
      <c r="D1131" s="329">
        <v>37.17</v>
      </c>
    </row>
    <row r="1132" spans="1:4" ht="30">
      <c r="A1132" s="326">
        <v>1358</v>
      </c>
      <c r="B1132" s="327" t="s">
        <v>1783</v>
      </c>
      <c r="C1132" s="328" t="s">
        <v>732</v>
      </c>
      <c r="D1132" s="329">
        <v>45.63</v>
      </c>
    </row>
    <row r="1133" spans="1:4" ht="30">
      <c r="A1133" s="326">
        <v>43681</v>
      </c>
      <c r="B1133" s="327" t="s">
        <v>1784</v>
      </c>
      <c r="C1133" s="328" t="s">
        <v>732</v>
      </c>
      <c r="D1133" s="329">
        <v>28.75</v>
      </c>
    </row>
    <row r="1134" spans="1:4" ht="30">
      <c r="A1134" s="326">
        <v>43677</v>
      </c>
      <c r="B1134" s="327" t="s">
        <v>1785</v>
      </c>
      <c r="C1134" s="328" t="s">
        <v>732</v>
      </c>
      <c r="D1134" s="329">
        <v>56.61</v>
      </c>
    </row>
    <row r="1135" spans="1:4" ht="30">
      <c r="A1135" s="326">
        <v>43682</v>
      </c>
      <c r="B1135" s="327" t="s">
        <v>1786</v>
      </c>
      <c r="C1135" s="328" t="s">
        <v>732</v>
      </c>
      <c r="D1135" s="329">
        <v>17.350000000000001</v>
      </c>
    </row>
    <row r="1136" spans="1:4" ht="30">
      <c r="A1136" s="326">
        <v>20971</v>
      </c>
      <c r="B1136" s="327" t="s">
        <v>1787</v>
      </c>
      <c r="C1136" s="328" t="s">
        <v>731</v>
      </c>
      <c r="D1136" s="329">
        <v>23.8</v>
      </c>
    </row>
    <row r="1137" spans="1:4">
      <c r="A1137" s="326">
        <v>13279</v>
      </c>
      <c r="B1137" s="327" t="s">
        <v>1788</v>
      </c>
      <c r="C1137" s="328" t="s">
        <v>779</v>
      </c>
      <c r="D1137" s="329">
        <v>19.13</v>
      </c>
    </row>
    <row r="1138" spans="1:4">
      <c r="A1138" s="326">
        <v>11977</v>
      </c>
      <c r="B1138" s="327" t="s">
        <v>1789</v>
      </c>
      <c r="C1138" s="328" t="s">
        <v>731</v>
      </c>
      <c r="D1138" s="329">
        <v>9.91</v>
      </c>
    </row>
    <row r="1139" spans="1:4">
      <c r="A1139" s="326">
        <v>11975</v>
      </c>
      <c r="B1139" s="327" t="s">
        <v>1790</v>
      </c>
      <c r="C1139" s="328" t="s">
        <v>731</v>
      </c>
      <c r="D1139" s="329">
        <v>21.72</v>
      </c>
    </row>
    <row r="1140" spans="1:4" ht="30">
      <c r="A1140" s="326">
        <v>39746</v>
      </c>
      <c r="B1140" s="327" t="s">
        <v>1791</v>
      </c>
      <c r="C1140" s="328" t="s">
        <v>731</v>
      </c>
      <c r="D1140" s="329">
        <v>241.69</v>
      </c>
    </row>
    <row r="1141" spans="1:4">
      <c r="A1141" s="326">
        <v>11976</v>
      </c>
      <c r="B1141" s="327" t="s">
        <v>1792</v>
      </c>
      <c r="C1141" s="328" t="s">
        <v>731</v>
      </c>
      <c r="D1141" s="329">
        <v>1.1100000000000001</v>
      </c>
    </row>
    <row r="1142" spans="1:4">
      <c r="A1142" s="326">
        <v>1368</v>
      </c>
      <c r="B1142" s="327" t="s">
        <v>1793</v>
      </c>
      <c r="C1142" s="328" t="s">
        <v>731</v>
      </c>
      <c r="D1142" s="329">
        <v>76.13</v>
      </c>
    </row>
    <row r="1143" spans="1:4">
      <c r="A1143" s="326">
        <v>1367</v>
      </c>
      <c r="B1143" s="327" t="s">
        <v>1794</v>
      </c>
      <c r="C1143" s="328" t="s">
        <v>731</v>
      </c>
      <c r="D1143" s="329">
        <v>246.26</v>
      </c>
    </row>
    <row r="1144" spans="1:4">
      <c r="A1144" s="326">
        <v>1380</v>
      </c>
      <c r="B1144" s="327" t="s">
        <v>1795</v>
      </c>
      <c r="C1144" s="328" t="s">
        <v>779</v>
      </c>
      <c r="D1144" s="329">
        <v>2.2000000000000002</v>
      </c>
    </row>
    <row r="1145" spans="1:4">
      <c r="A1145" s="326">
        <v>1375</v>
      </c>
      <c r="B1145" s="327" t="s">
        <v>1796</v>
      </c>
      <c r="C1145" s="328" t="s">
        <v>779</v>
      </c>
      <c r="D1145" s="329">
        <v>15.26</v>
      </c>
    </row>
    <row r="1146" spans="1:4">
      <c r="A1146" s="326">
        <v>1379</v>
      </c>
      <c r="B1146" s="327" t="s">
        <v>1797</v>
      </c>
      <c r="C1146" s="328" t="s">
        <v>779</v>
      </c>
      <c r="D1146" s="329">
        <v>0.7</v>
      </c>
    </row>
    <row r="1147" spans="1:4">
      <c r="A1147" s="326">
        <v>13284</v>
      </c>
      <c r="B1147" s="327" t="s">
        <v>1798</v>
      </c>
      <c r="C1147" s="328" t="s">
        <v>779</v>
      </c>
      <c r="D1147" s="329">
        <v>0.7</v>
      </c>
    </row>
    <row r="1148" spans="1:4">
      <c r="A1148" s="326">
        <v>44528</v>
      </c>
      <c r="B1148" s="327" t="s">
        <v>1799</v>
      </c>
      <c r="C1148" s="328" t="s">
        <v>779</v>
      </c>
      <c r="D1148" s="329">
        <v>2.64</v>
      </c>
    </row>
    <row r="1149" spans="1:4">
      <c r="A1149" s="326">
        <v>34753</v>
      </c>
      <c r="B1149" s="327" t="s">
        <v>1800</v>
      </c>
      <c r="C1149" s="328" t="s">
        <v>779</v>
      </c>
      <c r="D1149" s="329">
        <v>0.77</v>
      </c>
    </row>
    <row r="1150" spans="1:4" ht="30">
      <c r="A1150" s="326">
        <v>420</v>
      </c>
      <c r="B1150" s="327" t="s">
        <v>1801</v>
      </c>
      <c r="C1150" s="328" t="s">
        <v>731</v>
      </c>
      <c r="D1150" s="329">
        <v>16.23</v>
      </c>
    </row>
    <row r="1151" spans="1:4" ht="30">
      <c r="A1151" s="326">
        <v>12327</v>
      </c>
      <c r="B1151" s="327" t="s">
        <v>1802</v>
      </c>
      <c r="C1151" s="328" t="s">
        <v>731</v>
      </c>
      <c r="D1151" s="329">
        <v>19.329999999999998</v>
      </c>
    </row>
    <row r="1152" spans="1:4" ht="30">
      <c r="A1152" s="326">
        <v>36148</v>
      </c>
      <c r="B1152" s="327" t="s">
        <v>1803</v>
      </c>
      <c r="C1152" s="328" t="s">
        <v>731</v>
      </c>
      <c r="D1152" s="329">
        <v>72</v>
      </c>
    </row>
    <row r="1153" spans="1:4">
      <c r="A1153" s="326">
        <v>12329</v>
      </c>
      <c r="B1153" s="327" t="s">
        <v>1804</v>
      </c>
      <c r="C1153" s="328" t="s">
        <v>779</v>
      </c>
      <c r="D1153" s="329">
        <v>123.67</v>
      </c>
    </row>
    <row r="1154" spans="1:4">
      <c r="A1154" s="326">
        <v>1339</v>
      </c>
      <c r="B1154" s="327" t="s">
        <v>1805</v>
      </c>
      <c r="C1154" s="328" t="s">
        <v>779</v>
      </c>
      <c r="D1154" s="329">
        <v>54.42</v>
      </c>
    </row>
    <row r="1155" spans="1:4">
      <c r="A1155" s="326">
        <v>44396</v>
      </c>
      <c r="B1155" s="327" t="s">
        <v>1806</v>
      </c>
      <c r="C1155" s="328" t="s">
        <v>779</v>
      </c>
      <c r="D1155" s="329">
        <v>39.6</v>
      </c>
    </row>
    <row r="1156" spans="1:4">
      <c r="A1156" s="326">
        <v>44327</v>
      </c>
      <c r="B1156" s="327" t="s">
        <v>1807</v>
      </c>
      <c r="C1156" s="328" t="s">
        <v>781</v>
      </c>
      <c r="D1156" s="329">
        <v>134.68</v>
      </c>
    </row>
    <row r="1157" spans="1:4" ht="30">
      <c r="A1157" s="326">
        <v>37418</v>
      </c>
      <c r="B1157" s="327" t="s">
        <v>1808</v>
      </c>
      <c r="C1157" s="328" t="s">
        <v>731</v>
      </c>
      <c r="D1157" s="329">
        <v>18.5</v>
      </c>
    </row>
    <row r="1158" spans="1:4" ht="30">
      <c r="A1158" s="326">
        <v>37419</v>
      </c>
      <c r="B1158" s="327" t="s">
        <v>1809</v>
      </c>
      <c r="C1158" s="328" t="s">
        <v>731</v>
      </c>
      <c r="D1158" s="329">
        <v>19</v>
      </c>
    </row>
    <row r="1159" spans="1:4" ht="30">
      <c r="A1159" s="326">
        <v>1427</v>
      </c>
      <c r="B1159" s="327" t="s">
        <v>1810</v>
      </c>
      <c r="C1159" s="328" t="s">
        <v>731</v>
      </c>
      <c r="D1159" s="329">
        <v>20.239999999999998</v>
      </c>
    </row>
    <row r="1160" spans="1:4" ht="30">
      <c r="A1160" s="326">
        <v>1402</v>
      </c>
      <c r="B1160" s="327" t="s">
        <v>1811</v>
      </c>
      <c r="C1160" s="328" t="s">
        <v>731</v>
      </c>
      <c r="D1160" s="329">
        <v>7</v>
      </c>
    </row>
    <row r="1161" spans="1:4" ht="30">
      <c r="A1161" s="326">
        <v>1420</v>
      </c>
      <c r="B1161" s="327" t="s">
        <v>1812</v>
      </c>
      <c r="C1161" s="328" t="s">
        <v>731</v>
      </c>
      <c r="D1161" s="329">
        <v>9.01</v>
      </c>
    </row>
    <row r="1162" spans="1:4" ht="30">
      <c r="A1162" s="326">
        <v>1419</v>
      </c>
      <c r="B1162" s="327" t="s">
        <v>1813</v>
      </c>
      <c r="C1162" s="328" t="s">
        <v>731</v>
      </c>
      <c r="D1162" s="329">
        <v>10.88</v>
      </c>
    </row>
    <row r="1163" spans="1:4" ht="30">
      <c r="A1163" s="326">
        <v>1414</v>
      </c>
      <c r="B1163" s="327" t="s">
        <v>1814</v>
      </c>
      <c r="C1163" s="328" t="s">
        <v>731</v>
      </c>
      <c r="D1163" s="329">
        <v>10.64</v>
      </c>
    </row>
    <row r="1164" spans="1:4" ht="30">
      <c r="A1164" s="326">
        <v>1413</v>
      </c>
      <c r="B1164" s="327" t="s">
        <v>1815</v>
      </c>
      <c r="C1164" s="328" t="s">
        <v>731</v>
      </c>
      <c r="D1164" s="329">
        <v>15.72</v>
      </c>
    </row>
    <row r="1165" spans="1:4" ht="30">
      <c r="A1165" s="326">
        <v>1412</v>
      </c>
      <c r="B1165" s="327" t="s">
        <v>1816</v>
      </c>
      <c r="C1165" s="328" t="s">
        <v>731</v>
      </c>
      <c r="D1165" s="329">
        <v>13.32</v>
      </c>
    </row>
    <row r="1166" spans="1:4" ht="30">
      <c r="A1166" s="326">
        <v>1406</v>
      </c>
      <c r="B1166" s="327" t="s">
        <v>1817</v>
      </c>
      <c r="C1166" s="328" t="s">
        <v>731</v>
      </c>
      <c r="D1166" s="329">
        <v>16.07</v>
      </c>
    </row>
    <row r="1167" spans="1:4" ht="60">
      <c r="A1167" s="326">
        <v>11281</v>
      </c>
      <c r="B1167" s="327" t="s">
        <v>1818</v>
      </c>
      <c r="C1167" s="328" t="s">
        <v>731</v>
      </c>
      <c r="D1167" s="329">
        <v>11399.9</v>
      </c>
    </row>
    <row r="1168" spans="1:4" ht="60">
      <c r="A1168" s="326">
        <v>1442</v>
      </c>
      <c r="B1168" s="327" t="s">
        <v>1819</v>
      </c>
      <c r="C1168" s="328" t="s">
        <v>731</v>
      </c>
      <c r="D1168" s="329">
        <v>9570.1299999999992</v>
      </c>
    </row>
    <row r="1169" spans="1:4" ht="60">
      <c r="A1169" s="326">
        <v>13457</v>
      </c>
      <c r="B1169" s="327" t="s">
        <v>1820</v>
      </c>
      <c r="C1169" s="328" t="s">
        <v>731</v>
      </c>
      <c r="D1169" s="329">
        <v>8260.7900000000009</v>
      </c>
    </row>
    <row r="1170" spans="1:4" ht="60">
      <c r="A1170" s="326">
        <v>40699</v>
      </c>
      <c r="B1170" s="327" t="s">
        <v>1821</v>
      </c>
      <c r="C1170" s="328" t="s">
        <v>731</v>
      </c>
      <c r="D1170" s="329">
        <v>6385.91</v>
      </c>
    </row>
    <row r="1171" spans="1:4" ht="60">
      <c r="A1171" s="326">
        <v>40701</v>
      </c>
      <c r="B1171" s="327" t="s">
        <v>1822</v>
      </c>
      <c r="C1171" s="328" t="s">
        <v>731</v>
      </c>
      <c r="D1171" s="329">
        <v>112911.62</v>
      </c>
    </row>
    <row r="1172" spans="1:4" ht="60">
      <c r="A1172" s="326">
        <v>40700</v>
      </c>
      <c r="B1172" s="371" t="s">
        <v>1823</v>
      </c>
      <c r="C1172" s="328" t="s">
        <v>731</v>
      </c>
      <c r="D1172" s="329">
        <v>14865.56</v>
      </c>
    </row>
    <row r="1173" spans="1:4" ht="30">
      <c r="A1173" s="326">
        <v>13458</v>
      </c>
      <c r="B1173" s="327" t="s">
        <v>1824</v>
      </c>
      <c r="C1173" s="328" t="s">
        <v>731</v>
      </c>
      <c r="D1173" s="329">
        <v>14125.96</v>
      </c>
    </row>
    <row r="1174" spans="1:4" ht="30">
      <c r="A1174" s="326">
        <v>11134</v>
      </c>
      <c r="B1174" s="327" t="s">
        <v>1825</v>
      </c>
      <c r="C1174" s="328" t="s">
        <v>732</v>
      </c>
      <c r="D1174" s="329">
        <v>64.03</v>
      </c>
    </row>
    <row r="1175" spans="1:4" ht="30">
      <c r="A1175" s="326">
        <v>11135</v>
      </c>
      <c r="B1175" s="327" t="s">
        <v>1826</v>
      </c>
      <c r="C1175" s="328" t="s">
        <v>732</v>
      </c>
      <c r="D1175" s="329">
        <v>69.14</v>
      </c>
    </row>
    <row r="1176" spans="1:4" ht="30">
      <c r="A1176" s="326">
        <v>11136</v>
      </c>
      <c r="B1176" s="327" t="s">
        <v>1827</v>
      </c>
      <c r="C1176" s="328" t="s">
        <v>732</v>
      </c>
      <c r="D1176" s="329">
        <v>79.16</v>
      </c>
    </row>
    <row r="1177" spans="1:4" ht="30">
      <c r="A1177" s="326">
        <v>34743</v>
      </c>
      <c r="B1177" s="327" t="s">
        <v>1828</v>
      </c>
      <c r="C1177" s="328" t="s">
        <v>732</v>
      </c>
      <c r="D1177" s="329">
        <v>95.52</v>
      </c>
    </row>
    <row r="1178" spans="1:4" ht="30">
      <c r="A1178" s="326">
        <v>11137</v>
      </c>
      <c r="B1178" s="327" t="s">
        <v>1829</v>
      </c>
      <c r="C1178" s="328" t="s">
        <v>732</v>
      </c>
      <c r="D1178" s="329">
        <v>108.49</v>
      </c>
    </row>
    <row r="1179" spans="1:4" ht="30">
      <c r="A1179" s="326">
        <v>34745</v>
      </c>
      <c r="B1179" s="327" t="s">
        <v>1830</v>
      </c>
      <c r="C1179" s="328" t="s">
        <v>732</v>
      </c>
      <c r="D1179" s="329">
        <v>129.01</v>
      </c>
    </row>
    <row r="1180" spans="1:4" ht="30">
      <c r="A1180" s="326">
        <v>34746</v>
      </c>
      <c r="B1180" s="327" t="s">
        <v>1831</v>
      </c>
      <c r="C1180" s="328" t="s">
        <v>732</v>
      </c>
      <c r="D1180" s="329">
        <v>35.18</v>
      </c>
    </row>
    <row r="1181" spans="1:4" ht="30">
      <c r="A1181" s="326">
        <v>1360</v>
      </c>
      <c r="B1181" s="327" t="s">
        <v>1832</v>
      </c>
      <c r="C1181" s="328" t="s">
        <v>732</v>
      </c>
      <c r="D1181" s="329">
        <v>41.05</v>
      </c>
    </row>
    <row r="1182" spans="1:4" ht="30">
      <c r="A1182" s="326">
        <v>36524</v>
      </c>
      <c r="B1182" s="327" t="s">
        <v>1833</v>
      </c>
      <c r="C1182" s="328" t="s">
        <v>731</v>
      </c>
      <c r="D1182" s="329">
        <v>181752.59</v>
      </c>
    </row>
    <row r="1183" spans="1:4" ht="30">
      <c r="A1183" s="326">
        <v>36526</v>
      </c>
      <c r="B1183" s="327" t="s">
        <v>1834</v>
      </c>
      <c r="C1183" s="328" t="s">
        <v>731</v>
      </c>
      <c r="D1183" s="329">
        <v>146463.64000000001</v>
      </c>
    </row>
    <row r="1184" spans="1:4" ht="30">
      <c r="A1184" s="326">
        <v>36523</v>
      </c>
      <c r="B1184" s="327" t="s">
        <v>1835</v>
      </c>
      <c r="C1184" s="328" t="s">
        <v>731</v>
      </c>
      <c r="D1184" s="329">
        <v>313558.89</v>
      </c>
    </row>
    <row r="1185" spans="1:4" ht="30">
      <c r="A1185" s="326">
        <v>36527</v>
      </c>
      <c r="B1185" s="327" t="s">
        <v>1836</v>
      </c>
      <c r="C1185" s="328" t="s">
        <v>731</v>
      </c>
      <c r="D1185" s="329">
        <v>340589.54</v>
      </c>
    </row>
    <row r="1186" spans="1:4" ht="30">
      <c r="A1186" s="326">
        <v>13803</v>
      </c>
      <c r="B1186" s="327" t="s">
        <v>1837</v>
      </c>
      <c r="C1186" s="328" t="s">
        <v>731</v>
      </c>
      <c r="D1186" s="329">
        <v>123154.21</v>
      </c>
    </row>
    <row r="1187" spans="1:4" ht="30">
      <c r="A1187" s="326">
        <v>38642</v>
      </c>
      <c r="B1187" s="327" t="s">
        <v>1838</v>
      </c>
      <c r="C1187" s="328" t="s">
        <v>731</v>
      </c>
      <c r="D1187" s="329">
        <v>79297.98</v>
      </c>
    </row>
    <row r="1188" spans="1:4" ht="30">
      <c r="A1188" s="326">
        <v>36522</v>
      </c>
      <c r="B1188" s="327" t="s">
        <v>1839</v>
      </c>
      <c r="C1188" s="328" t="s">
        <v>731</v>
      </c>
      <c r="D1188" s="329">
        <v>92222.61</v>
      </c>
    </row>
    <row r="1189" spans="1:4" ht="30">
      <c r="A1189" s="326">
        <v>36525</v>
      </c>
      <c r="B1189" s="327" t="s">
        <v>1840</v>
      </c>
      <c r="C1189" s="328" t="s">
        <v>731</v>
      </c>
      <c r="D1189" s="329">
        <v>123507.61</v>
      </c>
    </row>
    <row r="1190" spans="1:4" ht="30">
      <c r="A1190" s="326">
        <v>34348</v>
      </c>
      <c r="B1190" s="327" t="s">
        <v>1841</v>
      </c>
      <c r="C1190" s="328" t="s">
        <v>733</v>
      </c>
      <c r="D1190" s="329">
        <v>27.47</v>
      </c>
    </row>
    <row r="1191" spans="1:4" ht="30">
      <c r="A1191" s="326">
        <v>34347</v>
      </c>
      <c r="B1191" s="327" t="s">
        <v>1842</v>
      </c>
      <c r="C1191" s="328" t="s">
        <v>733</v>
      </c>
      <c r="D1191" s="329">
        <v>19.64</v>
      </c>
    </row>
    <row r="1192" spans="1:4" ht="30">
      <c r="A1192" s="326">
        <v>11146</v>
      </c>
      <c r="B1192" s="327" t="s">
        <v>1843</v>
      </c>
      <c r="C1192" s="328" t="s">
        <v>868</v>
      </c>
      <c r="D1192" s="329">
        <v>457.97</v>
      </c>
    </row>
    <row r="1193" spans="1:4" ht="30">
      <c r="A1193" s="326">
        <v>11147</v>
      </c>
      <c r="B1193" s="327" t="s">
        <v>1844</v>
      </c>
      <c r="C1193" s="328" t="s">
        <v>868</v>
      </c>
      <c r="D1193" s="329">
        <v>475.9</v>
      </c>
    </row>
    <row r="1194" spans="1:4" ht="30">
      <c r="A1194" s="326">
        <v>34872</v>
      </c>
      <c r="B1194" s="327" t="s">
        <v>1845</v>
      </c>
      <c r="C1194" s="328" t="s">
        <v>868</v>
      </c>
      <c r="D1194" s="329">
        <v>481.24</v>
      </c>
    </row>
    <row r="1195" spans="1:4" ht="30">
      <c r="A1195" s="326">
        <v>34491</v>
      </c>
      <c r="B1195" s="327" t="s">
        <v>1846</v>
      </c>
      <c r="C1195" s="328" t="s">
        <v>868</v>
      </c>
      <c r="D1195" s="329">
        <v>495.19</v>
      </c>
    </row>
    <row r="1196" spans="1:4" ht="30">
      <c r="A1196" s="326">
        <v>34770</v>
      </c>
      <c r="B1196" s="327" t="s">
        <v>1847</v>
      </c>
      <c r="C1196" s="328" t="s">
        <v>1702</v>
      </c>
      <c r="D1196" s="329">
        <v>470.82</v>
      </c>
    </row>
    <row r="1197" spans="1:4" ht="30">
      <c r="A1197" s="326">
        <v>1518</v>
      </c>
      <c r="B1197" s="327" t="s">
        <v>1848</v>
      </c>
      <c r="C1197" s="328" t="s">
        <v>1702</v>
      </c>
      <c r="D1197" s="329">
        <v>480</v>
      </c>
    </row>
    <row r="1198" spans="1:4" ht="30">
      <c r="A1198" s="326">
        <v>41965</v>
      </c>
      <c r="B1198" s="327" t="s">
        <v>1849</v>
      </c>
      <c r="C1198" s="328" t="s">
        <v>1702</v>
      </c>
      <c r="D1198" s="329">
        <v>420.88</v>
      </c>
    </row>
    <row r="1199" spans="1:4" ht="30">
      <c r="A1199" s="326">
        <v>34492</v>
      </c>
      <c r="B1199" s="327" t="s">
        <v>1850</v>
      </c>
      <c r="C1199" s="328" t="s">
        <v>868</v>
      </c>
      <c r="D1199" s="329">
        <v>407</v>
      </c>
    </row>
    <row r="1200" spans="1:4" ht="30">
      <c r="A1200" s="326">
        <v>1524</v>
      </c>
      <c r="B1200" s="327" t="s">
        <v>1851</v>
      </c>
      <c r="C1200" s="328" t="s">
        <v>868</v>
      </c>
      <c r="D1200" s="329">
        <v>439.39</v>
      </c>
    </row>
    <row r="1201" spans="1:4" ht="30">
      <c r="A1201" s="326">
        <v>38404</v>
      </c>
      <c r="B1201" s="327" t="s">
        <v>1852</v>
      </c>
      <c r="C1201" s="328" t="s">
        <v>868</v>
      </c>
      <c r="D1201" s="329">
        <v>421.57</v>
      </c>
    </row>
    <row r="1202" spans="1:4" ht="30">
      <c r="A1202" s="326">
        <v>39849</v>
      </c>
      <c r="B1202" s="327" t="s">
        <v>1853</v>
      </c>
      <c r="C1202" s="328" t="s">
        <v>868</v>
      </c>
      <c r="D1202" s="329">
        <v>483.12</v>
      </c>
    </row>
    <row r="1203" spans="1:4" ht="30">
      <c r="A1203" s="326">
        <v>38464</v>
      </c>
      <c r="B1203" s="327" t="s">
        <v>1854</v>
      </c>
      <c r="C1203" s="328" t="s">
        <v>868</v>
      </c>
      <c r="D1203" s="329">
        <v>490.13</v>
      </c>
    </row>
    <row r="1204" spans="1:4" ht="30">
      <c r="A1204" s="326">
        <v>34493</v>
      </c>
      <c r="B1204" s="327" t="s">
        <v>1855</v>
      </c>
      <c r="C1204" s="328" t="s">
        <v>868</v>
      </c>
      <c r="D1204" s="329">
        <v>418.47</v>
      </c>
    </row>
    <row r="1205" spans="1:4" ht="30">
      <c r="A1205" s="326">
        <v>1527</v>
      </c>
      <c r="B1205" s="327" t="s">
        <v>1856</v>
      </c>
      <c r="C1205" s="328" t="s">
        <v>868</v>
      </c>
      <c r="D1205" s="329">
        <v>453.34</v>
      </c>
    </row>
    <row r="1206" spans="1:4" ht="30">
      <c r="A1206" s="326">
        <v>38405</v>
      </c>
      <c r="B1206" s="327" t="s">
        <v>1857</v>
      </c>
      <c r="C1206" s="328" t="s">
        <v>868</v>
      </c>
      <c r="D1206" s="329">
        <v>434.57</v>
      </c>
    </row>
    <row r="1207" spans="1:4" ht="30">
      <c r="A1207" s="326">
        <v>38408</v>
      </c>
      <c r="B1207" s="327" t="s">
        <v>1858</v>
      </c>
      <c r="C1207" s="328" t="s">
        <v>868</v>
      </c>
      <c r="D1207" s="329">
        <v>481.03</v>
      </c>
    </row>
    <row r="1208" spans="1:4" ht="30">
      <c r="A1208" s="326">
        <v>34494</v>
      </c>
      <c r="B1208" s="327" t="s">
        <v>1859</v>
      </c>
      <c r="C1208" s="328" t="s">
        <v>868</v>
      </c>
      <c r="D1208" s="329">
        <v>432.42</v>
      </c>
    </row>
    <row r="1209" spans="1:4" ht="30">
      <c r="A1209" s="326">
        <v>1525</v>
      </c>
      <c r="B1209" s="327" t="s">
        <v>1860</v>
      </c>
      <c r="C1209" s="328" t="s">
        <v>868</v>
      </c>
      <c r="D1209" s="329">
        <v>467.29</v>
      </c>
    </row>
    <row r="1210" spans="1:4" ht="30">
      <c r="A1210" s="326">
        <v>38406</v>
      </c>
      <c r="B1210" s="327" t="s">
        <v>1861</v>
      </c>
      <c r="C1210" s="328" t="s">
        <v>868</v>
      </c>
      <c r="D1210" s="329">
        <v>458.88</v>
      </c>
    </row>
    <row r="1211" spans="1:4" ht="30">
      <c r="A1211" s="326">
        <v>38409</v>
      </c>
      <c r="B1211" s="327" t="s">
        <v>1862</v>
      </c>
      <c r="C1211" s="328" t="s">
        <v>868</v>
      </c>
      <c r="D1211" s="329">
        <v>484.31</v>
      </c>
    </row>
    <row r="1212" spans="1:4" ht="30">
      <c r="A1212" s="326">
        <v>43360</v>
      </c>
      <c r="B1212" s="327" t="s">
        <v>1863</v>
      </c>
      <c r="C1212" s="328" t="s">
        <v>868</v>
      </c>
      <c r="D1212" s="329">
        <v>504.99</v>
      </c>
    </row>
    <row r="1213" spans="1:4" ht="30">
      <c r="A1213" s="326">
        <v>34495</v>
      </c>
      <c r="B1213" s="327" t="s">
        <v>1864</v>
      </c>
      <c r="C1213" s="328" t="s">
        <v>868</v>
      </c>
      <c r="D1213" s="329">
        <v>446.36</v>
      </c>
    </row>
    <row r="1214" spans="1:4" ht="30">
      <c r="A1214" s="326">
        <v>11145</v>
      </c>
      <c r="B1214" s="327" t="s">
        <v>1865</v>
      </c>
      <c r="C1214" s="328" t="s">
        <v>868</v>
      </c>
      <c r="D1214" s="329">
        <v>481.24</v>
      </c>
    </row>
    <row r="1215" spans="1:4" ht="30">
      <c r="A1215" s="326">
        <v>34496</v>
      </c>
      <c r="B1215" s="327" t="s">
        <v>1866</v>
      </c>
      <c r="C1215" s="328" t="s">
        <v>868</v>
      </c>
      <c r="D1215" s="329">
        <v>465.64</v>
      </c>
    </row>
    <row r="1216" spans="1:4" ht="30">
      <c r="A1216" s="326">
        <v>34479</v>
      </c>
      <c r="B1216" s="327" t="s">
        <v>1867</v>
      </c>
      <c r="C1216" s="328" t="s">
        <v>868</v>
      </c>
      <c r="D1216" s="329">
        <v>495.19</v>
      </c>
    </row>
    <row r="1217" spans="1:4" ht="30">
      <c r="A1217" s="326">
        <v>34481</v>
      </c>
      <c r="B1217" s="327" t="s">
        <v>1868</v>
      </c>
      <c r="C1217" s="328" t="s">
        <v>868</v>
      </c>
      <c r="D1217" s="329">
        <v>517.41</v>
      </c>
    </row>
    <row r="1218" spans="1:4" ht="30">
      <c r="A1218" s="326">
        <v>34483</v>
      </c>
      <c r="B1218" s="327" t="s">
        <v>1869</v>
      </c>
      <c r="C1218" s="328" t="s">
        <v>868</v>
      </c>
      <c r="D1218" s="329">
        <v>552.82000000000005</v>
      </c>
    </row>
    <row r="1219" spans="1:4" ht="30">
      <c r="A1219" s="326">
        <v>34485</v>
      </c>
      <c r="B1219" s="327" t="s">
        <v>1870</v>
      </c>
      <c r="C1219" s="328" t="s">
        <v>868</v>
      </c>
      <c r="D1219" s="329">
        <v>591.17999999999995</v>
      </c>
    </row>
    <row r="1220" spans="1:4" ht="30">
      <c r="A1220" s="326">
        <v>14041</v>
      </c>
      <c r="B1220" s="327" t="s">
        <v>1871</v>
      </c>
      <c r="C1220" s="328" t="s">
        <v>868</v>
      </c>
      <c r="D1220" s="329">
        <v>384.29</v>
      </c>
    </row>
    <row r="1221" spans="1:4" ht="30">
      <c r="A1221" s="326">
        <v>1523</v>
      </c>
      <c r="B1221" s="327" t="s">
        <v>1872</v>
      </c>
      <c r="C1221" s="328" t="s">
        <v>868</v>
      </c>
      <c r="D1221" s="329">
        <v>390.57</v>
      </c>
    </row>
    <row r="1222" spans="1:4">
      <c r="A1222" s="326">
        <v>14052</v>
      </c>
      <c r="B1222" s="327" t="s">
        <v>1873</v>
      </c>
      <c r="C1222" s="328" t="s">
        <v>731</v>
      </c>
      <c r="D1222" s="329">
        <v>13.4</v>
      </c>
    </row>
    <row r="1223" spans="1:4">
      <c r="A1223" s="326">
        <v>14054</v>
      </c>
      <c r="B1223" s="327" t="s">
        <v>1874</v>
      </c>
      <c r="C1223" s="328" t="s">
        <v>731</v>
      </c>
      <c r="D1223" s="329">
        <v>17.420000000000002</v>
      </c>
    </row>
    <row r="1224" spans="1:4">
      <c r="A1224" s="326">
        <v>14053</v>
      </c>
      <c r="B1224" s="327" t="s">
        <v>1875</v>
      </c>
      <c r="C1224" s="328" t="s">
        <v>731</v>
      </c>
      <c r="D1224" s="329">
        <v>13.6</v>
      </c>
    </row>
    <row r="1225" spans="1:4">
      <c r="A1225" s="326">
        <v>2558</v>
      </c>
      <c r="B1225" s="327" t="s">
        <v>1876</v>
      </c>
      <c r="C1225" s="328" t="s">
        <v>731</v>
      </c>
      <c r="D1225" s="329">
        <v>10.24</v>
      </c>
    </row>
    <row r="1226" spans="1:4">
      <c r="A1226" s="326">
        <v>2560</v>
      </c>
      <c r="B1226" s="327" t="s">
        <v>1877</v>
      </c>
      <c r="C1226" s="328" t="s">
        <v>731</v>
      </c>
      <c r="D1226" s="329">
        <v>18.03</v>
      </c>
    </row>
    <row r="1227" spans="1:4">
      <c r="A1227" s="326">
        <v>2559</v>
      </c>
      <c r="B1227" s="327" t="s">
        <v>1878</v>
      </c>
      <c r="C1227" s="328" t="s">
        <v>731</v>
      </c>
      <c r="D1227" s="329">
        <v>14.42</v>
      </c>
    </row>
    <row r="1228" spans="1:4">
      <c r="A1228" s="326">
        <v>2592</v>
      </c>
      <c r="B1228" s="327" t="s">
        <v>1879</v>
      </c>
      <c r="C1228" s="328" t="s">
        <v>731</v>
      </c>
      <c r="D1228" s="329">
        <v>239.05</v>
      </c>
    </row>
    <row r="1229" spans="1:4">
      <c r="A1229" s="326">
        <v>2566</v>
      </c>
      <c r="B1229" s="327" t="s">
        <v>1880</v>
      </c>
      <c r="C1229" s="328" t="s">
        <v>731</v>
      </c>
      <c r="D1229" s="329">
        <v>24.06</v>
      </c>
    </row>
    <row r="1230" spans="1:4">
      <c r="A1230" s="326">
        <v>2589</v>
      </c>
      <c r="B1230" s="327" t="s">
        <v>1881</v>
      </c>
      <c r="C1230" s="328" t="s">
        <v>731</v>
      </c>
      <c r="D1230" s="329">
        <v>31.97</v>
      </c>
    </row>
    <row r="1231" spans="1:4">
      <c r="A1231" s="326">
        <v>2591</v>
      </c>
      <c r="B1231" s="327" t="s">
        <v>1882</v>
      </c>
      <c r="C1231" s="328" t="s">
        <v>731</v>
      </c>
      <c r="D1231" s="329">
        <v>11.66</v>
      </c>
    </row>
    <row r="1232" spans="1:4">
      <c r="A1232" s="326">
        <v>2590</v>
      </c>
      <c r="B1232" s="327" t="s">
        <v>1883</v>
      </c>
      <c r="C1232" s="328" t="s">
        <v>731</v>
      </c>
      <c r="D1232" s="329">
        <v>19.62</v>
      </c>
    </row>
    <row r="1233" spans="1:4">
      <c r="A1233" s="326">
        <v>2567</v>
      </c>
      <c r="B1233" s="327" t="s">
        <v>1884</v>
      </c>
      <c r="C1233" s="328" t="s">
        <v>731</v>
      </c>
      <c r="D1233" s="329">
        <v>46.9</v>
      </c>
    </row>
    <row r="1234" spans="1:4">
      <c r="A1234" s="326">
        <v>2565</v>
      </c>
      <c r="B1234" s="327" t="s">
        <v>1885</v>
      </c>
      <c r="C1234" s="328" t="s">
        <v>731</v>
      </c>
      <c r="D1234" s="329">
        <v>11.68</v>
      </c>
    </row>
    <row r="1235" spans="1:4">
      <c r="A1235" s="326">
        <v>2568</v>
      </c>
      <c r="B1235" s="327" t="s">
        <v>1886</v>
      </c>
      <c r="C1235" s="328" t="s">
        <v>731</v>
      </c>
      <c r="D1235" s="329">
        <v>130.24</v>
      </c>
    </row>
    <row r="1236" spans="1:4">
      <c r="A1236" s="326">
        <v>2594</v>
      </c>
      <c r="B1236" s="327" t="s">
        <v>1887</v>
      </c>
      <c r="C1236" s="328" t="s">
        <v>731</v>
      </c>
      <c r="D1236" s="329">
        <v>216.97</v>
      </c>
    </row>
    <row r="1237" spans="1:4">
      <c r="A1237" s="326">
        <v>2587</v>
      </c>
      <c r="B1237" s="327" t="s">
        <v>1888</v>
      </c>
      <c r="C1237" s="328" t="s">
        <v>731</v>
      </c>
      <c r="D1237" s="329">
        <v>36.979999999999997</v>
      </c>
    </row>
    <row r="1238" spans="1:4">
      <c r="A1238" s="326">
        <v>2588</v>
      </c>
      <c r="B1238" s="327" t="s">
        <v>1889</v>
      </c>
      <c r="C1238" s="328" t="s">
        <v>731</v>
      </c>
      <c r="D1238" s="329">
        <v>29.37</v>
      </c>
    </row>
    <row r="1239" spans="1:4">
      <c r="A1239" s="326">
        <v>2569</v>
      </c>
      <c r="B1239" s="327" t="s">
        <v>1890</v>
      </c>
      <c r="C1239" s="328" t="s">
        <v>731</v>
      </c>
      <c r="D1239" s="329">
        <v>11.32</v>
      </c>
    </row>
    <row r="1240" spans="1:4">
      <c r="A1240" s="326">
        <v>2570</v>
      </c>
      <c r="B1240" s="327" t="s">
        <v>1891</v>
      </c>
      <c r="C1240" s="328" t="s">
        <v>731</v>
      </c>
      <c r="D1240" s="329">
        <v>18.97</v>
      </c>
    </row>
    <row r="1241" spans="1:4">
      <c r="A1241" s="326">
        <v>2571</v>
      </c>
      <c r="B1241" s="327" t="s">
        <v>1892</v>
      </c>
      <c r="C1241" s="328" t="s">
        <v>731</v>
      </c>
      <c r="D1241" s="329">
        <v>56.32</v>
      </c>
    </row>
    <row r="1242" spans="1:4">
      <c r="A1242" s="326">
        <v>2593</v>
      </c>
      <c r="B1242" s="327" t="s">
        <v>1893</v>
      </c>
      <c r="C1242" s="328" t="s">
        <v>731</v>
      </c>
      <c r="D1242" s="329">
        <v>12.07</v>
      </c>
    </row>
    <row r="1243" spans="1:4">
      <c r="A1243" s="326">
        <v>2572</v>
      </c>
      <c r="B1243" s="327" t="s">
        <v>1894</v>
      </c>
      <c r="C1243" s="328" t="s">
        <v>731</v>
      </c>
      <c r="D1243" s="329">
        <v>166.55</v>
      </c>
    </row>
    <row r="1244" spans="1:4">
      <c r="A1244" s="326">
        <v>2595</v>
      </c>
      <c r="B1244" s="327" t="s">
        <v>1895</v>
      </c>
      <c r="C1244" s="328" t="s">
        <v>731</v>
      </c>
      <c r="D1244" s="329">
        <v>259.86</v>
      </c>
    </row>
    <row r="1245" spans="1:4">
      <c r="A1245" s="326">
        <v>2576</v>
      </c>
      <c r="B1245" s="327" t="s">
        <v>1896</v>
      </c>
      <c r="C1245" s="328" t="s">
        <v>731</v>
      </c>
      <c r="D1245" s="329">
        <v>44.3</v>
      </c>
    </row>
    <row r="1246" spans="1:4">
      <c r="A1246" s="326">
        <v>2575</v>
      </c>
      <c r="B1246" s="327" t="s">
        <v>1897</v>
      </c>
      <c r="C1246" s="328" t="s">
        <v>731</v>
      </c>
      <c r="D1246" s="329">
        <v>33.299999999999997</v>
      </c>
    </row>
    <row r="1247" spans="1:4">
      <c r="A1247" s="326">
        <v>2573</v>
      </c>
      <c r="B1247" s="327" t="s">
        <v>1898</v>
      </c>
      <c r="C1247" s="328" t="s">
        <v>731</v>
      </c>
      <c r="D1247" s="329">
        <v>13.83</v>
      </c>
    </row>
    <row r="1248" spans="1:4">
      <c r="A1248" s="326">
        <v>2586</v>
      </c>
      <c r="B1248" s="327" t="s">
        <v>1899</v>
      </c>
      <c r="C1248" s="328" t="s">
        <v>731</v>
      </c>
      <c r="D1248" s="329">
        <v>22.41</v>
      </c>
    </row>
    <row r="1249" spans="1:4">
      <c r="A1249" s="326">
        <v>2577</v>
      </c>
      <c r="B1249" s="327" t="s">
        <v>1900</v>
      </c>
      <c r="C1249" s="328" t="s">
        <v>731</v>
      </c>
      <c r="D1249" s="329">
        <v>60.02</v>
      </c>
    </row>
    <row r="1250" spans="1:4">
      <c r="A1250" s="326">
        <v>2574</v>
      </c>
      <c r="B1250" s="327" t="s">
        <v>1901</v>
      </c>
      <c r="C1250" s="328" t="s">
        <v>731</v>
      </c>
      <c r="D1250" s="329">
        <v>13.92</v>
      </c>
    </row>
    <row r="1251" spans="1:4">
      <c r="A1251" s="326">
        <v>2578</v>
      </c>
      <c r="B1251" s="327" t="s">
        <v>1902</v>
      </c>
      <c r="C1251" s="328" t="s">
        <v>731</v>
      </c>
      <c r="D1251" s="329">
        <v>187.4</v>
      </c>
    </row>
    <row r="1252" spans="1:4">
      <c r="A1252" s="326">
        <v>2585</v>
      </c>
      <c r="B1252" s="327" t="s">
        <v>1903</v>
      </c>
      <c r="C1252" s="328" t="s">
        <v>731</v>
      </c>
      <c r="D1252" s="329">
        <v>257.17</v>
      </c>
    </row>
    <row r="1253" spans="1:4">
      <c r="A1253" s="326">
        <v>12008</v>
      </c>
      <c r="B1253" s="327" t="s">
        <v>1904</v>
      </c>
      <c r="C1253" s="328" t="s">
        <v>731</v>
      </c>
      <c r="D1253" s="329">
        <v>137.97999999999999</v>
      </c>
    </row>
    <row r="1254" spans="1:4">
      <c r="A1254" s="326">
        <v>2582</v>
      </c>
      <c r="B1254" s="327" t="s">
        <v>1905</v>
      </c>
      <c r="C1254" s="328" t="s">
        <v>731</v>
      </c>
      <c r="D1254" s="329">
        <v>41.09</v>
      </c>
    </row>
    <row r="1255" spans="1:4">
      <c r="A1255" s="326">
        <v>2597</v>
      </c>
      <c r="B1255" s="327" t="s">
        <v>1906</v>
      </c>
      <c r="C1255" s="328" t="s">
        <v>731</v>
      </c>
      <c r="D1255" s="329">
        <v>35.21</v>
      </c>
    </row>
    <row r="1256" spans="1:4">
      <c r="A1256" s="326">
        <v>2579</v>
      </c>
      <c r="B1256" s="327" t="s">
        <v>1907</v>
      </c>
      <c r="C1256" s="328" t="s">
        <v>731</v>
      </c>
      <c r="D1256" s="329">
        <v>16.760000000000002</v>
      </c>
    </row>
    <row r="1257" spans="1:4">
      <c r="A1257" s="326">
        <v>2581</v>
      </c>
      <c r="B1257" s="327" t="s">
        <v>1908</v>
      </c>
      <c r="C1257" s="328" t="s">
        <v>731</v>
      </c>
      <c r="D1257" s="329">
        <v>21.45</v>
      </c>
    </row>
    <row r="1258" spans="1:4">
      <c r="A1258" s="326">
        <v>2596</v>
      </c>
      <c r="B1258" s="327" t="s">
        <v>1909</v>
      </c>
      <c r="C1258" s="328" t="s">
        <v>731</v>
      </c>
      <c r="D1258" s="329">
        <v>63.45</v>
      </c>
    </row>
    <row r="1259" spans="1:4">
      <c r="A1259" s="326">
        <v>2580</v>
      </c>
      <c r="B1259" s="327" t="s">
        <v>1910</v>
      </c>
      <c r="C1259" s="328" t="s">
        <v>731</v>
      </c>
      <c r="D1259" s="329">
        <v>18.37</v>
      </c>
    </row>
    <row r="1260" spans="1:4">
      <c r="A1260" s="326">
        <v>2583</v>
      </c>
      <c r="B1260" s="327" t="s">
        <v>1911</v>
      </c>
      <c r="C1260" s="328" t="s">
        <v>731</v>
      </c>
      <c r="D1260" s="329">
        <v>154.32</v>
      </c>
    </row>
    <row r="1261" spans="1:4">
      <c r="A1261" s="326">
        <v>2584</v>
      </c>
      <c r="B1261" s="327" t="s">
        <v>1912</v>
      </c>
      <c r="C1261" s="328" t="s">
        <v>731</v>
      </c>
      <c r="D1261" s="329">
        <v>256.89999999999998</v>
      </c>
    </row>
    <row r="1262" spans="1:4">
      <c r="A1262" s="326">
        <v>12010</v>
      </c>
      <c r="B1262" s="327" t="s">
        <v>1913</v>
      </c>
      <c r="C1262" s="328" t="s">
        <v>731</v>
      </c>
      <c r="D1262" s="329">
        <v>14.33</v>
      </c>
    </row>
    <row r="1263" spans="1:4">
      <c r="A1263" s="326">
        <v>39329</v>
      </c>
      <c r="B1263" s="327" t="s">
        <v>1914</v>
      </c>
      <c r="C1263" s="328" t="s">
        <v>731</v>
      </c>
      <c r="D1263" s="329">
        <v>14.98</v>
      </c>
    </row>
    <row r="1264" spans="1:4">
      <c r="A1264" s="326">
        <v>39330</v>
      </c>
      <c r="B1264" s="327" t="s">
        <v>1915</v>
      </c>
      <c r="C1264" s="328" t="s">
        <v>731</v>
      </c>
      <c r="D1264" s="329">
        <v>15.76</v>
      </c>
    </row>
    <row r="1265" spans="1:4">
      <c r="A1265" s="326">
        <v>39332</v>
      </c>
      <c r="B1265" s="327" t="s">
        <v>1916</v>
      </c>
      <c r="C1265" s="328" t="s">
        <v>731</v>
      </c>
      <c r="D1265" s="329">
        <v>17.62</v>
      </c>
    </row>
    <row r="1266" spans="1:4">
      <c r="A1266" s="326">
        <v>39331</v>
      </c>
      <c r="B1266" s="327" t="s">
        <v>1917</v>
      </c>
      <c r="C1266" s="328" t="s">
        <v>731</v>
      </c>
      <c r="D1266" s="329">
        <v>14.02</v>
      </c>
    </row>
    <row r="1267" spans="1:4">
      <c r="A1267" s="326">
        <v>39333</v>
      </c>
      <c r="B1267" s="327" t="s">
        <v>1918</v>
      </c>
      <c r="C1267" s="328" t="s">
        <v>731</v>
      </c>
      <c r="D1267" s="329">
        <v>13.67</v>
      </c>
    </row>
    <row r="1268" spans="1:4">
      <c r="A1268" s="326">
        <v>39335</v>
      </c>
      <c r="B1268" s="327" t="s">
        <v>1919</v>
      </c>
      <c r="C1268" s="328" t="s">
        <v>731</v>
      </c>
      <c r="D1268" s="329">
        <v>15.82</v>
      </c>
    </row>
    <row r="1269" spans="1:4">
      <c r="A1269" s="326">
        <v>39334</v>
      </c>
      <c r="B1269" s="327" t="s">
        <v>1920</v>
      </c>
      <c r="C1269" s="328" t="s">
        <v>731</v>
      </c>
      <c r="D1269" s="329">
        <v>12.58</v>
      </c>
    </row>
    <row r="1270" spans="1:4">
      <c r="A1270" s="326">
        <v>12016</v>
      </c>
      <c r="B1270" s="327" t="s">
        <v>1921</v>
      </c>
      <c r="C1270" s="328" t="s">
        <v>731</v>
      </c>
      <c r="D1270" s="329">
        <v>15.79</v>
      </c>
    </row>
    <row r="1271" spans="1:4">
      <c r="A1271" s="326">
        <v>12015</v>
      </c>
      <c r="B1271" s="327" t="s">
        <v>1922</v>
      </c>
      <c r="C1271" s="328" t="s">
        <v>731</v>
      </c>
      <c r="D1271" s="329">
        <v>18.38</v>
      </c>
    </row>
    <row r="1272" spans="1:4">
      <c r="A1272" s="326">
        <v>12020</v>
      </c>
      <c r="B1272" s="327" t="s">
        <v>1923</v>
      </c>
      <c r="C1272" s="328" t="s">
        <v>731</v>
      </c>
      <c r="D1272" s="329">
        <v>15.79</v>
      </c>
    </row>
    <row r="1273" spans="1:4">
      <c r="A1273" s="326">
        <v>12019</v>
      </c>
      <c r="B1273" s="327" t="s">
        <v>1924</v>
      </c>
      <c r="C1273" s="328" t="s">
        <v>731</v>
      </c>
      <c r="D1273" s="329">
        <v>18.38</v>
      </c>
    </row>
    <row r="1274" spans="1:4">
      <c r="A1274" s="326">
        <v>39336</v>
      </c>
      <c r="B1274" s="327" t="s">
        <v>1925</v>
      </c>
      <c r="C1274" s="328" t="s">
        <v>731</v>
      </c>
      <c r="D1274" s="329">
        <v>15.76</v>
      </c>
    </row>
    <row r="1275" spans="1:4">
      <c r="A1275" s="326">
        <v>39338</v>
      </c>
      <c r="B1275" s="327" t="s">
        <v>1926</v>
      </c>
      <c r="C1275" s="328" t="s">
        <v>731</v>
      </c>
      <c r="D1275" s="329">
        <v>17.62</v>
      </c>
    </row>
    <row r="1276" spans="1:4">
      <c r="A1276" s="326">
        <v>39337</v>
      </c>
      <c r="B1276" s="327" t="s">
        <v>1927</v>
      </c>
      <c r="C1276" s="328" t="s">
        <v>731</v>
      </c>
      <c r="D1276" s="329">
        <v>14.02</v>
      </c>
    </row>
    <row r="1277" spans="1:4">
      <c r="A1277" s="326">
        <v>39341</v>
      </c>
      <c r="B1277" s="327" t="s">
        <v>1928</v>
      </c>
      <c r="C1277" s="328" t="s">
        <v>731</v>
      </c>
      <c r="D1277" s="329">
        <v>22.97</v>
      </c>
    </row>
    <row r="1278" spans="1:4">
      <c r="A1278" s="326">
        <v>39340</v>
      </c>
      <c r="B1278" s="327" t="s">
        <v>1929</v>
      </c>
      <c r="C1278" s="328" t="s">
        <v>731</v>
      </c>
      <c r="D1278" s="329">
        <v>16.86</v>
      </c>
    </row>
    <row r="1279" spans="1:4">
      <c r="A1279" s="326">
        <v>12025</v>
      </c>
      <c r="B1279" s="327" t="s">
        <v>1930</v>
      </c>
      <c r="C1279" s="328" t="s">
        <v>731</v>
      </c>
      <c r="D1279" s="329">
        <v>17.420000000000002</v>
      </c>
    </row>
    <row r="1280" spans="1:4">
      <c r="A1280" s="326">
        <v>39342</v>
      </c>
      <c r="B1280" s="327" t="s">
        <v>1931</v>
      </c>
      <c r="C1280" s="328" t="s">
        <v>731</v>
      </c>
      <c r="D1280" s="329">
        <v>22.97</v>
      </c>
    </row>
    <row r="1281" spans="1:4">
      <c r="A1281" s="326">
        <v>39343</v>
      </c>
      <c r="B1281" s="327" t="s">
        <v>1932</v>
      </c>
      <c r="C1281" s="328" t="s">
        <v>731</v>
      </c>
      <c r="D1281" s="329">
        <v>19.39</v>
      </c>
    </row>
    <row r="1282" spans="1:4">
      <c r="A1282" s="326">
        <v>39345</v>
      </c>
      <c r="B1282" s="327" t="s">
        <v>1933</v>
      </c>
      <c r="C1282" s="328" t="s">
        <v>731</v>
      </c>
      <c r="D1282" s="329">
        <v>26.24</v>
      </c>
    </row>
    <row r="1283" spans="1:4">
      <c r="A1283" s="326">
        <v>39344</v>
      </c>
      <c r="B1283" s="327" t="s">
        <v>1934</v>
      </c>
      <c r="C1283" s="328" t="s">
        <v>731</v>
      </c>
      <c r="D1283" s="329">
        <v>18.75</v>
      </c>
    </row>
    <row r="1284" spans="1:4" ht="30">
      <c r="A1284" s="326">
        <v>12623</v>
      </c>
      <c r="B1284" s="327" t="s">
        <v>13714</v>
      </c>
      <c r="C1284" s="328" t="s">
        <v>733</v>
      </c>
      <c r="D1284" s="329">
        <v>50.39</v>
      </c>
    </row>
    <row r="1285" spans="1:4">
      <c r="A1285" s="326">
        <v>34498</v>
      </c>
      <c r="B1285" s="327" t="s">
        <v>1935</v>
      </c>
      <c r="C1285" s="328" t="s">
        <v>731</v>
      </c>
      <c r="D1285" s="329">
        <v>90.03</v>
      </c>
    </row>
    <row r="1286" spans="1:4">
      <c r="A1286" s="326">
        <v>13244</v>
      </c>
      <c r="B1286" s="327" t="s">
        <v>1936</v>
      </c>
      <c r="C1286" s="328" t="s">
        <v>731</v>
      </c>
      <c r="D1286" s="329">
        <v>37.9</v>
      </c>
    </row>
    <row r="1287" spans="1:4" ht="30">
      <c r="A1287" s="326">
        <v>38998</v>
      </c>
      <c r="B1287" s="327" t="s">
        <v>13715</v>
      </c>
      <c r="C1287" s="328" t="s">
        <v>731</v>
      </c>
      <c r="D1287" s="329">
        <v>12.19</v>
      </c>
    </row>
    <row r="1288" spans="1:4" ht="30">
      <c r="A1288" s="326">
        <v>38999</v>
      </c>
      <c r="B1288" s="327" t="s">
        <v>13716</v>
      </c>
      <c r="C1288" s="328" t="s">
        <v>731</v>
      </c>
      <c r="D1288" s="329">
        <v>30.82</v>
      </c>
    </row>
    <row r="1289" spans="1:4" ht="30">
      <c r="A1289" s="326">
        <v>38996</v>
      </c>
      <c r="B1289" s="327" t="s">
        <v>13717</v>
      </c>
      <c r="C1289" s="328" t="s">
        <v>731</v>
      </c>
      <c r="D1289" s="329">
        <v>21.78</v>
      </c>
    </row>
    <row r="1290" spans="1:4" ht="30">
      <c r="A1290" s="326">
        <v>44173</v>
      </c>
      <c r="B1290" s="327" t="s">
        <v>13718</v>
      </c>
      <c r="C1290" s="328" t="s">
        <v>731</v>
      </c>
      <c r="D1290" s="329">
        <v>21.18</v>
      </c>
    </row>
    <row r="1291" spans="1:4" ht="30">
      <c r="A1291" s="326">
        <v>44174</v>
      </c>
      <c r="B1291" s="327" t="s">
        <v>13719</v>
      </c>
      <c r="C1291" s="328" t="s">
        <v>731</v>
      </c>
      <c r="D1291" s="329">
        <v>34.67</v>
      </c>
    </row>
    <row r="1292" spans="1:4" ht="30">
      <c r="A1292" s="326">
        <v>38997</v>
      </c>
      <c r="B1292" s="327" t="s">
        <v>13720</v>
      </c>
      <c r="C1292" s="328" t="s">
        <v>731</v>
      </c>
      <c r="D1292" s="329">
        <v>31.16</v>
      </c>
    </row>
    <row r="1293" spans="1:4">
      <c r="A1293" s="326">
        <v>39600</v>
      </c>
      <c r="B1293" s="327" t="s">
        <v>13721</v>
      </c>
      <c r="C1293" s="328" t="s">
        <v>731</v>
      </c>
      <c r="D1293" s="329">
        <v>19.77</v>
      </c>
    </row>
    <row r="1294" spans="1:4">
      <c r="A1294" s="326">
        <v>39601</v>
      </c>
      <c r="B1294" s="327" t="s">
        <v>13722</v>
      </c>
      <c r="C1294" s="328" t="s">
        <v>731</v>
      </c>
      <c r="D1294" s="329">
        <v>41.93</v>
      </c>
    </row>
    <row r="1295" spans="1:4">
      <c r="A1295" s="326">
        <v>39862</v>
      </c>
      <c r="B1295" s="327" t="s">
        <v>1937</v>
      </c>
      <c r="C1295" s="328" t="s">
        <v>731</v>
      </c>
      <c r="D1295" s="329">
        <v>13.36</v>
      </c>
    </row>
    <row r="1296" spans="1:4">
      <c r="A1296" s="326">
        <v>39863</v>
      </c>
      <c r="B1296" s="327" t="s">
        <v>1938</v>
      </c>
      <c r="C1296" s="328" t="s">
        <v>731</v>
      </c>
      <c r="D1296" s="329">
        <v>13.54</v>
      </c>
    </row>
    <row r="1297" spans="1:4">
      <c r="A1297" s="326">
        <v>39864</v>
      </c>
      <c r="B1297" s="327" t="s">
        <v>1939</v>
      </c>
      <c r="C1297" s="328" t="s">
        <v>731</v>
      </c>
      <c r="D1297" s="329">
        <v>16.809999999999999</v>
      </c>
    </row>
    <row r="1298" spans="1:4">
      <c r="A1298" s="326">
        <v>39865</v>
      </c>
      <c r="B1298" s="327" t="s">
        <v>1940</v>
      </c>
      <c r="C1298" s="328" t="s">
        <v>731</v>
      </c>
      <c r="D1298" s="329">
        <v>23.69</v>
      </c>
    </row>
    <row r="1299" spans="1:4" ht="30">
      <c r="A1299" s="326">
        <v>2517</v>
      </c>
      <c r="B1299" s="327" t="s">
        <v>1941</v>
      </c>
      <c r="C1299" s="328" t="s">
        <v>731</v>
      </c>
      <c r="D1299" s="329">
        <v>25.59</v>
      </c>
    </row>
    <row r="1300" spans="1:4" ht="30">
      <c r="A1300" s="326">
        <v>2522</v>
      </c>
      <c r="B1300" s="327" t="s">
        <v>1942</v>
      </c>
      <c r="C1300" s="328" t="s">
        <v>731</v>
      </c>
      <c r="D1300" s="329">
        <v>16.54</v>
      </c>
    </row>
    <row r="1301" spans="1:4" ht="30">
      <c r="A1301" s="326">
        <v>2548</v>
      </c>
      <c r="B1301" s="327" t="s">
        <v>1943</v>
      </c>
      <c r="C1301" s="328" t="s">
        <v>731</v>
      </c>
      <c r="D1301" s="329">
        <v>10.17</v>
      </c>
    </row>
    <row r="1302" spans="1:4" ht="30">
      <c r="A1302" s="326">
        <v>2516</v>
      </c>
      <c r="B1302" s="327" t="s">
        <v>1944</v>
      </c>
      <c r="C1302" s="328" t="s">
        <v>731</v>
      </c>
      <c r="D1302" s="329">
        <v>13.28</v>
      </c>
    </row>
    <row r="1303" spans="1:4" ht="30">
      <c r="A1303" s="326">
        <v>2518</v>
      </c>
      <c r="B1303" s="327" t="s">
        <v>1945</v>
      </c>
      <c r="C1303" s="328" t="s">
        <v>731</v>
      </c>
      <c r="D1303" s="329">
        <v>121.84</v>
      </c>
    </row>
    <row r="1304" spans="1:4" ht="30">
      <c r="A1304" s="326">
        <v>2521</v>
      </c>
      <c r="B1304" s="327" t="s">
        <v>1946</v>
      </c>
      <c r="C1304" s="328" t="s">
        <v>731</v>
      </c>
      <c r="D1304" s="329">
        <v>51.86</v>
      </c>
    </row>
    <row r="1305" spans="1:4" ht="30">
      <c r="A1305" s="326">
        <v>2515</v>
      </c>
      <c r="B1305" s="327" t="s">
        <v>1947</v>
      </c>
      <c r="C1305" s="328" t="s">
        <v>731</v>
      </c>
      <c r="D1305" s="329">
        <v>11.05</v>
      </c>
    </row>
    <row r="1306" spans="1:4" ht="30">
      <c r="A1306" s="326">
        <v>2519</v>
      </c>
      <c r="B1306" s="327" t="s">
        <v>1948</v>
      </c>
      <c r="C1306" s="328" t="s">
        <v>731</v>
      </c>
      <c r="D1306" s="329">
        <v>146.91</v>
      </c>
    </row>
    <row r="1307" spans="1:4" ht="30">
      <c r="A1307" s="326">
        <v>2520</v>
      </c>
      <c r="B1307" s="327" t="s">
        <v>1949</v>
      </c>
      <c r="C1307" s="328" t="s">
        <v>731</v>
      </c>
      <c r="D1307" s="329">
        <v>270.39</v>
      </c>
    </row>
    <row r="1308" spans="1:4" ht="30">
      <c r="A1308" s="326">
        <v>1602</v>
      </c>
      <c r="B1308" s="327" t="s">
        <v>1950</v>
      </c>
      <c r="C1308" s="328" t="s">
        <v>731</v>
      </c>
      <c r="D1308" s="329">
        <v>42.71</v>
      </c>
    </row>
    <row r="1309" spans="1:4" ht="30">
      <c r="A1309" s="326">
        <v>1601</v>
      </c>
      <c r="B1309" s="327" t="s">
        <v>1951</v>
      </c>
      <c r="C1309" s="328" t="s">
        <v>731</v>
      </c>
      <c r="D1309" s="329">
        <v>38.07</v>
      </c>
    </row>
    <row r="1310" spans="1:4" ht="30">
      <c r="A1310" s="326">
        <v>1598</v>
      </c>
      <c r="B1310" s="327" t="s">
        <v>1952</v>
      </c>
      <c r="C1310" s="328" t="s">
        <v>731</v>
      </c>
      <c r="D1310" s="329">
        <v>11.26</v>
      </c>
    </row>
    <row r="1311" spans="1:4" ht="30">
      <c r="A1311" s="326">
        <v>1600</v>
      </c>
      <c r="B1311" s="327" t="s">
        <v>1953</v>
      </c>
      <c r="C1311" s="328" t="s">
        <v>731</v>
      </c>
      <c r="D1311" s="329">
        <v>16.63</v>
      </c>
    </row>
    <row r="1312" spans="1:4" ht="30">
      <c r="A1312" s="326">
        <v>1603</v>
      </c>
      <c r="B1312" s="327" t="s">
        <v>1954</v>
      </c>
      <c r="C1312" s="328" t="s">
        <v>731</v>
      </c>
      <c r="D1312" s="329">
        <v>64.489999999999995</v>
      </c>
    </row>
    <row r="1313" spans="1:4" ht="30">
      <c r="A1313" s="326">
        <v>1599</v>
      </c>
      <c r="B1313" s="327" t="s">
        <v>1955</v>
      </c>
      <c r="C1313" s="328" t="s">
        <v>731</v>
      </c>
      <c r="D1313" s="329">
        <v>13.07</v>
      </c>
    </row>
    <row r="1314" spans="1:4" ht="30">
      <c r="A1314" s="326">
        <v>1597</v>
      </c>
      <c r="B1314" s="327" t="s">
        <v>1956</v>
      </c>
      <c r="C1314" s="328" t="s">
        <v>731</v>
      </c>
      <c r="D1314" s="329">
        <v>10.59</v>
      </c>
    </row>
    <row r="1315" spans="1:4">
      <c r="A1315" s="326">
        <v>39602</v>
      </c>
      <c r="B1315" s="327" t="s">
        <v>13723</v>
      </c>
      <c r="C1315" s="328" t="s">
        <v>731</v>
      </c>
      <c r="D1315" s="329">
        <v>2.09</v>
      </c>
    </row>
    <row r="1316" spans="1:4">
      <c r="A1316" s="326">
        <v>39603</v>
      </c>
      <c r="B1316" s="327" t="s">
        <v>13724</v>
      </c>
      <c r="C1316" s="328" t="s">
        <v>731</v>
      </c>
      <c r="D1316" s="329">
        <v>4.47</v>
      </c>
    </row>
    <row r="1317" spans="1:4" ht="30">
      <c r="A1317" s="326">
        <v>11821</v>
      </c>
      <c r="B1317" s="327" t="s">
        <v>1957</v>
      </c>
      <c r="C1317" s="328" t="s">
        <v>731</v>
      </c>
      <c r="D1317" s="329">
        <v>8.6999999999999993</v>
      </c>
    </row>
    <row r="1318" spans="1:4" ht="30">
      <c r="A1318" s="326">
        <v>1562</v>
      </c>
      <c r="B1318" s="327" t="s">
        <v>1958</v>
      </c>
      <c r="C1318" s="328" t="s">
        <v>731</v>
      </c>
      <c r="D1318" s="329">
        <v>14.25</v>
      </c>
    </row>
    <row r="1319" spans="1:4" ht="30">
      <c r="A1319" s="326">
        <v>1563</v>
      </c>
      <c r="B1319" s="327" t="s">
        <v>1959</v>
      </c>
      <c r="C1319" s="328" t="s">
        <v>731</v>
      </c>
      <c r="D1319" s="329">
        <v>19.12</v>
      </c>
    </row>
    <row r="1320" spans="1:4">
      <c r="A1320" s="326">
        <v>11856</v>
      </c>
      <c r="B1320" s="327" t="s">
        <v>1960</v>
      </c>
      <c r="C1320" s="328" t="s">
        <v>731</v>
      </c>
      <c r="D1320" s="329">
        <v>5.7</v>
      </c>
    </row>
    <row r="1321" spans="1:4">
      <c r="A1321" s="326">
        <v>11857</v>
      </c>
      <c r="B1321" s="327" t="s">
        <v>1961</v>
      </c>
      <c r="C1321" s="328" t="s">
        <v>731</v>
      </c>
      <c r="D1321" s="329">
        <v>30</v>
      </c>
    </row>
    <row r="1322" spans="1:4">
      <c r="A1322" s="326">
        <v>11858</v>
      </c>
      <c r="B1322" s="327" t="s">
        <v>1962</v>
      </c>
      <c r="C1322" s="328" t="s">
        <v>731</v>
      </c>
      <c r="D1322" s="329">
        <v>37.229999999999997</v>
      </c>
    </row>
    <row r="1323" spans="1:4">
      <c r="A1323" s="326">
        <v>1539</v>
      </c>
      <c r="B1323" s="327" t="s">
        <v>1963</v>
      </c>
      <c r="C1323" s="328" t="s">
        <v>731</v>
      </c>
      <c r="D1323" s="329">
        <v>6.7</v>
      </c>
    </row>
    <row r="1324" spans="1:4">
      <c r="A1324" s="326">
        <v>11859</v>
      </c>
      <c r="B1324" s="327" t="s">
        <v>1964</v>
      </c>
      <c r="C1324" s="328" t="s">
        <v>731</v>
      </c>
      <c r="D1324" s="329">
        <v>50.65</v>
      </c>
    </row>
    <row r="1325" spans="1:4">
      <c r="A1325" s="326">
        <v>1550</v>
      </c>
      <c r="B1325" s="327" t="s">
        <v>1965</v>
      </c>
      <c r="C1325" s="328" t="s">
        <v>731</v>
      </c>
      <c r="D1325" s="329">
        <v>7.07</v>
      </c>
    </row>
    <row r="1326" spans="1:4">
      <c r="A1326" s="326">
        <v>11854</v>
      </c>
      <c r="B1326" s="327" t="s">
        <v>1966</v>
      </c>
      <c r="C1326" s="328" t="s">
        <v>731</v>
      </c>
      <c r="D1326" s="329">
        <v>8.83</v>
      </c>
    </row>
    <row r="1327" spans="1:4">
      <c r="A1327" s="326">
        <v>11862</v>
      </c>
      <c r="B1327" s="327" t="s">
        <v>1967</v>
      </c>
      <c r="C1327" s="328" t="s">
        <v>731</v>
      </c>
      <c r="D1327" s="329">
        <v>12.38</v>
      </c>
    </row>
    <row r="1328" spans="1:4">
      <c r="A1328" s="326">
        <v>11863</v>
      </c>
      <c r="B1328" s="327" t="s">
        <v>1968</v>
      </c>
      <c r="C1328" s="328" t="s">
        <v>731</v>
      </c>
      <c r="D1328" s="329">
        <v>5</v>
      </c>
    </row>
    <row r="1329" spans="1:4">
      <c r="A1329" s="326">
        <v>11855</v>
      </c>
      <c r="B1329" s="327" t="s">
        <v>1969</v>
      </c>
      <c r="C1329" s="328" t="s">
        <v>731</v>
      </c>
      <c r="D1329" s="329">
        <v>18.489999999999998</v>
      </c>
    </row>
    <row r="1330" spans="1:4">
      <c r="A1330" s="326">
        <v>11864</v>
      </c>
      <c r="B1330" s="327" t="s">
        <v>1970</v>
      </c>
      <c r="C1330" s="328" t="s">
        <v>731</v>
      </c>
      <c r="D1330" s="329">
        <v>27.95</v>
      </c>
    </row>
    <row r="1331" spans="1:4" ht="30">
      <c r="A1331" s="326">
        <v>2527</v>
      </c>
      <c r="B1331" s="327" t="s">
        <v>1971</v>
      </c>
      <c r="C1331" s="328" t="s">
        <v>731</v>
      </c>
      <c r="D1331" s="329">
        <v>9.16</v>
      </c>
    </row>
    <row r="1332" spans="1:4" ht="30">
      <c r="A1332" s="326">
        <v>2526</v>
      </c>
      <c r="B1332" s="327" t="s">
        <v>1972</v>
      </c>
      <c r="C1332" s="328" t="s">
        <v>731</v>
      </c>
      <c r="D1332" s="329">
        <v>5.87</v>
      </c>
    </row>
    <row r="1333" spans="1:4" ht="30">
      <c r="A1333" s="326">
        <v>2487</v>
      </c>
      <c r="B1333" s="327" t="s">
        <v>1973</v>
      </c>
      <c r="C1333" s="328" t="s">
        <v>731</v>
      </c>
      <c r="D1333" s="329">
        <v>2</v>
      </c>
    </row>
    <row r="1334" spans="1:4" ht="30">
      <c r="A1334" s="326">
        <v>2483</v>
      </c>
      <c r="B1334" s="327" t="s">
        <v>1974</v>
      </c>
      <c r="C1334" s="328" t="s">
        <v>731</v>
      </c>
      <c r="D1334" s="329">
        <v>4.18</v>
      </c>
    </row>
    <row r="1335" spans="1:4" ht="30">
      <c r="A1335" s="326">
        <v>2528</v>
      </c>
      <c r="B1335" s="327" t="s">
        <v>1975</v>
      </c>
      <c r="C1335" s="328" t="s">
        <v>731</v>
      </c>
      <c r="D1335" s="329">
        <v>23.05</v>
      </c>
    </row>
    <row r="1336" spans="1:4" ht="30">
      <c r="A1336" s="326">
        <v>2489</v>
      </c>
      <c r="B1336" s="327" t="s">
        <v>1976</v>
      </c>
      <c r="C1336" s="328" t="s">
        <v>731</v>
      </c>
      <c r="D1336" s="329">
        <v>10.15</v>
      </c>
    </row>
    <row r="1337" spans="1:4" ht="30">
      <c r="A1337" s="326">
        <v>2488</v>
      </c>
      <c r="B1337" s="327" t="s">
        <v>1977</v>
      </c>
      <c r="C1337" s="328" t="s">
        <v>731</v>
      </c>
      <c r="D1337" s="329">
        <v>2.34</v>
      </c>
    </row>
    <row r="1338" spans="1:4" ht="30">
      <c r="A1338" s="326">
        <v>2484</v>
      </c>
      <c r="B1338" s="327" t="s">
        <v>1978</v>
      </c>
      <c r="C1338" s="328" t="s">
        <v>731</v>
      </c>
      <c r="D1338" s="329">
        <v>33.479999999999997</v>
      </c>
    </row>
    <row r="1339" spans="1:4" ht="30">
      <c r="A1339" s="326">
        <v>2485</v>
      </c>
      <c r="B1339" s="327" t="s">
        <v>1979</v>
      </c>
      <c r="C1339" s="328" t="s">
        <v>731</v>
      </c>
      <c r="D1339" s="329">
        <v>52.48</v>
      </c>
    </row>
    <row r="1340" spans="1:4" ht="30">
      <c r="A1340" s="326">
        <v>39279</v>
      </c>
      <c r="B1340" s="327" t="s">
        <v>13725</v>
      </c>
      <c r="C1340" s="328" t="s">
        <v>731</v>
      </c>
      <c r="D1340" s="329">
        <v>8.2200000000000006</v>
      </c>
    </row>
    <row r="1341" spans="1:4" ht="30">
      <c r="A1341" s="326">
        <v>39280</v>
      </c>
      <c r="B1341" s="327" t="s">
        <v>13726</v>
      </c>
      <c r="C1341" s="328" t="s">
        <v>731</v>
      </c>
      <c r="D1341" s="329">
        <v>9.2100000000000009</v>
      </c>
    </row>
    <row r="1342" spans="1:4" ht="30">
      <c r="A1342" s="326">
        <v>39281</v>
      </c>
      <c r="B1342" s="327" t="s">
        <v>13727</v>
      </c>
      <c r="C1342" s="328" t="s">
        <v>731</v>
      </c>
      <c r="D1342" s="329">
        <v>12.18</v>
      </c>
    </row>
    <row r="1343" spans="1:4" ht="30">
      <c r="A1343" s="326">
        <v>39282</v>
      </c>
      <c r="B1343" s="327" t="s">
        <v>13728</v>
      </c>
      <c r="C1343" s="328" t="s">
        <v>731</v>
      </c>
      <c r="D1343" s="329">
        <v>17</v>
      </c>
    </row>
    <row r="1344" spans="1:4" ht="30">
      <c r="A1344" s="326">
        <v>38844</v>
      </c>
      <c r="B1344" s="327" t="s">
        <v>13729</v>
      </c>
      <c r="C1344" s="328" t="s">
        <v>731</v>
      </c>
      <c r="D1344" s="329">
        <v>8.34</v>
      </c>
    </row>
    <row r="1345" spans="1:4" ht="30">
      <c r="A1345" s="326">
        <v>38846</v>
      </c>
      <c r="B1345" s="327" t="s">
        <v>13730</v>
      </c>
      <c r="C1345" s="328" t="s">
        <v>731</v>
      </c>
      <c r="D1345" s="329">
        <v>8.48</v>
      </c>
    </row>
    <row r="1346" spans="1:4" ht="30">
      <c r="A1346" s="326">
        <v>38847</v>
      </c>
      <c r="B1346" s="327" t="s">
        <v>13731</v>
      </c>
      <c r="C1346" s="328" t="s">
        <v>731</v>
      </c>
      <c r="D1346" s="329">
        <v>9.94</v>
      </c>
    </row>
    <row r="1347" spans="1:4" ht="30">
      <c r="A1347" s="326">
        <v>38850</v>
      </c>
      <c r="B1347" s="327" t="s">
        <v>13732</v>
      </c>
      <c r="C1347" s="328" t="s">
        <v>731</v>
      </c>
      <c r="D1347" s="329">
        <v>17.95</v>
      </c>
    </row>
    <row r="1348" spans="1:4" ht="30">
      <c r="A1348" s="326">
        <v>38848</v>
      </c>
      <c r="B1348" s="327" t="s">
        <v>13733</v>
      </c>
      <c r="C1348" s="328" t="s">
        <v>731</v>
      </c>
      <c r="D1348" s="329">
        <v>11.77</v>
      </c>
    </row>
    <row r="1349" spans="1:4" ht="30">
      <c r="A1349" s="326">
        <v>38851</v>
      </c>
      <c r="B1349" s="327" t="s">
        <v>13734</v>
      </c>
      <c r="C1349" s="328" t="s">
        <v>731</v>
      </c>
      <c r="D1349" s="329">
        <v>20.3</v>
      </c>
    </row>
    <row r="1350" spans="1:4" ht="30">
      <c r="A1350" s="326">
        <v>38854</v>
      </c>
      <c r="B1350" s="327" t="s">
        <v>13735</v>
      </c>
      <c r="C1350" s="328" t="s">
        <v>731</v>
      </c>
      <c r="D1350" s="329">
        <v>8.81</v>
      </c>
    </row>
    <row r="1351" spans="1:4">
      <c r="A1351" s="326">
        <v>44247</v>
      </c>
      <c r="B1351" s="327" t="s">
        <v>13736</v>
      </c>
      <c r="C1351" s="328" t="s">
        <v>731</v>
      </c>
      <c r="D1351" s="329">
        <v>1681.64</v>
      </c>
    </row>
    <row r="1352" spans="1:4">
      <c r="A1352" s="326">
        <v>38005</v>
      </c>
      <c r="B1352" s="327" t="s">
        <v>1980</v>
      </c>
      <c r="C1352" s="328" t="s">
        <v>731</v>
      </c>
      <c r="D1352" s="329">
        <v>19.989999999999998</v>
      </c>
    </row>
    <row r="1353" spans="1:4">
      <c r="A1353" s="326">
        <v>38006</v>
      </c>
      <c r="B1353" s="327" t="s">
        <v>1981</v>
      </c>
      <c r="C1353" s="328" t="s">
        <v>731</v>
      </c>
      <c r="D1353" s="329">
        <v>26.57</v>
      </c>
    </row>
    <row r="1354" spans="1:4">
      <c r="A1354" s="326">
        <v>38428</v>
      </c>
      <c r="B1354" s="327" t="s">
        <v>1982</v>
      </c>
      <c r="C1354" s="328" t="s">
        <v>731</v>
      </c>
      <c r="D1354" s="329">
        <v>23.79</v>
      </c>
    </row>
    <row r="1355" spans="1:4">
      <c r="A1355" s="326">
        <v>38007</v>
      </c>
      <c r="B1355" s="327" t="s">
        <v>1983</v>
      </c>
      <c r="C1355" s="328" t="s">
        <v>731</v>
      </c>
      <c r="D1355" s="329">
        <v>30.66</v>
      </c>
    </row>
    <row r="1356" spans="1:4">
      <c r="A1356" s="326">
        <v>38008</v>
      </c>
      <c r="B1356" s="327" t="s">
        <v>1984</v>
      </c>
      <c r="C1356" s="328" t="s">
        <v>731</v>
      </c>
      <c r="D1356" s="329">
        <v>49.05</v>
      </c>
    </row>
    <row r="1357" spans="1:4">
      <c r="A1357" s="326">
        <v>38009</v>
      </c>
      <c r="B1357" s="327" t="s">
        <v>1985</v>
      </c>
      <c r="C1357" s="328" t="s">
        <v>731</v>
      </c>
      <c r="D1357" s="329">
        <v>60.05</v>
      </c>
    </row>
    <row r="1358" spans="1:4">
      <c r="A1358" s="326">
        <v>44248</v>
      </c>
      <c r="B1358" s="327" t="s">
        <v>13737</v>
      </c>
      <c r="C1358" s="328" t="s">
        <v>731</v>
      </c>
      <c r="D1358" s="329">
        <v>97.89</v>
      </c>
    </row>
    <row r="1359" spans="1:4">
      <c r="A1359" s="326">
        <v>44249</v>
      </c>
      <c r="B1359" s="327" t="s">
        <v>13738</v>
      </c>
      <c r="C1359" s="328" t="s">
        <v>731</v>
      </c>
      <c r="D1359" s="329">
        <v>377.67</v>
      </c>
    </row>
    <row r="1360" spans="1:4">
      <c r="A1360" s="326">
        <v>44250</v>
      </c>
      <c r="B1360" s="327" t="s">
        <v>13739</v>
      </c>
      <c r="C1360" s="328" t="s">
        <v>731</v>
      </c>
      <c r="D1360" s="329">
        <v>548.46</v>
      </c>
    </row>
    <row r="1361" spans="1:4" ht="60">
      <c r="A1361" s="326">
        <v>3104</v>
      </c>
      <c r="B1361" s="327" t="s">
        <v>1986</v>
      </c>
      <c r="C1361" s="328" t="s">
        <v>1987</v>
      </c>
      <c r="D1361" s="329">
        <v>174.94</v>
      </c>
    </row>
    <row r="1362" spans="1:4" ht="30">
      <c r="A1362" s="326">
        <v>1607</v>
      </c>
      <c r="B1362" s="327" t="s">
        <v>1988</v>
      </c>
      <c r="C1362" s="328" t="s">
        <v>1987</v>
      </c>
      <c r="D1362" s="329">
        <v>0.2</v>
      </c>
    </row>
    <row r="1363" spans="1:4" ht="30">
      <c r="A1363" s="326">
        <v>38169</v>
      </c>
      <c r="B1363" s="327" t="s">
        <v>1989</v>
      </c>
      <c r="C1363" s="328" t="s">
        <v>1987</v>
      </c>
      <c r="D1363" s="329">
        <v>79.040000000000006</v>
      </c>
    </row>
    <row r="1364" spans="1:4" ht="30">
      <c r="A1364" s="326">
        <v>6142</v>
      </c>
      <c r="B1364" s="327" t="s">
        <v>1990</v>
      </c>
      <c r="C1364" s="328" t="s">
        <v>731</v>
      </c>
      <c r="D1364" s="329">
        <v>9.27</v>
      </c>
    </row>
    <row r="1365" spans="1:4" ht="30">
      <c r="A1365" s="326">
        <v>11686</v>
      </c>
      <c r="B1365" s="327" t="s">
        <v>1991</v>
      </c>
      <c r="C1365" s="328" t="s">
        <v>731</v>
      </c>
      <c r="D1365" s="329">
        <v>12.86</v>
      </c>
    </row>
    <row r="1366" spans="1:4" ht="30">
      <c r="A1366" s="326">
        <v>37598</v>
      </c>
      <c r="B1366" s="327" t="s">
        <v>1992</v>
      </c>
      <c r="C1366" s="328" t="s">
        <v>731</v>
      </c>
      <c r="D1366" s="329">
        <v>43.03</v>
      </c>
    </row>
    <row r="1367" spans="1:4" ht="45">
      <c r="A1367" s="326">
        <v>25398</v>
      </c>
      <c r="B1367" s="327" t="s">
        <v>1993</v>
      </c>
      <c r="C1367" s="328" t="s">
        <v>731</v>
      </c>
      <c r="D1367" s="329">
        <v>4529.58</v>
      </c>
    </row>
    <row r="1368" spans="1:4" ht="45">
      <c r="A1368" s="326">
        <v>25399</v>
      </c>
      <c r="B1368" s="327" t="s">
        <v>1994</v>
      </c>
      <c r="C1368" s="328" t="s">
        <v>731</v>
      </c>
      <c r="D1368" s="329">
        <v>2749.85</v>
      </c>
    </row>
    <row r="1369" spans="1:4" ht="30">
      <c r="A1369" s="326">
        <v>43440</v>
      </c>
      <c r="B1369" s="327" t="s">
        <v>1995</v>
      </c>
      <c r="C1369" s="328" t="s">
        <v>731</v>
      </c>
      <c r="D1369" s="329">
        <v>324.7</v>
      </c>
    </row>
    <row r="1370" spans="1:4" ht="30">
      <c r="A1370" s="326">
        <v>10667</v>
      </c>
      <c r="B1370" s="327" t="s">
        <v>1996</v>
      </c>
      <c r="C1370" s="328" t="s">
        <v>731</v>
      </c>
      <c r="D1370" s="329">
        <v>24500</v>
      </c>
    </row>
    <row r="1371" spans="1:4" ht="30">
      <c r="A1371" s="326">
        <v>1613</v>
      </c>
      <c r="B1371" s="327" t="s">
        <v>1997</v>
      </c>
      <c r="C1371" s="328" t="s">
        <v>731</v>
      </c>
      <c r="D1371" s="329">
        <v>1105.7</v>
      </c>
    </row>
    <row r="1372" spans="1:4" ht="30">
      <c r="A1372" s="326">
        <v>1626</v>
      </c>
      <c r="B1372" s="327" t="s">
        <v>1998</v>
      </c>
      <c r="C1372" s="328" t="s">
        <v>731</v>
      </c>
      <c r="D1372" s="329">
        <v>1653.71</v>
      </c>
    </row>
    <row r="1373" spans="1:4" ht="30">
      <c r="A1373" s="326">
        <v>1625</v>
      </c>
      <c r="B1373" s="327" t="s">
        <v>1999</v>
      </c>
      <c r="C1373" s="328" t="s">
        <v>731</v>
      </c>
      <c r="D1373" s="329">
        <v>115.5</v>
      </c>
    </row>
    <row r="1374" spans="1:4" ht="30">
      <c r="A1374" s="326">
        <v>1622</v>
      </c>
      <c r="B1374" s="327" t="s">
        <v>2000</v>
      </c>
      <c r="C1374" s="328" t="s">
        <v>731</v>
      </c>
      <c r="D1374" s="329">
        <v>3731.76</v>
      </c>
    </row>
    <row r="1375" spans="1:4" ht="30">
      <c r="A1375" s="326">
        <v>1620</v>
      </c>
      <c r="B1375" s="327" t="s">
        <v>2001</v>
      </c>
      <c r="C1375" s="328" t="s">
        <v>731</v>
      </c>
      <c r="D1375" s="329">
        <v>243.31</v>
      </c>
    </row>
    <row r="1376" spans="1:4" ht="30">
      <c r="A1376" s="326">
        <v>1629</v>
      </c>
      <c r="B1376" s="327" t="s">
        <v>2002</v>
      </c>
      <c r="C1376" s="328" t="s">
        <v>731</v>
      </c>
      <c r="D1376" s="329">
        <v>9082.2099999999991</v>
      </c>
    </row>
    <row r="1377" spans="1:4" ht="30">
      <c r="A1377" s="326">
        <v>1627</v>
      </c>
      <c r="B1377" s="327" t="s">
        <v>2003</v>
      </c>
      <c r="C1377" s="328" t="s">
        <v>731</v>
      </c>
      <c r="D1377" s="329">
        <v>465.09</v>
      </c>
    </row>
    <row r="1378" spans="1:4" ht="30">
      <c r="A1378" s="326">
        <v>1623</v>
      </c>
      <c r="B1378" s="327" t="s">
        <v>2004</v>
      </c>
      <c r="C1378" s="328" t="s">
        <v>731</v>
      </c>
      <c r="D1378" s="329">
        <v>94.2</v>
      </c>
    </row>
    <row r="1379" spans="1:4" ht="30">
      <c r="A1379" s="326">
        <v>1619</v>
      </c>
      <c r="B1379" s="327" t="s">
        <v>2005</v>
      </c>
      <c r="C1379" s="328" t="s">
        <v>731</v>
      </c>
      <c r="D1379" s="329">
        <v>129.57</v>
      </c>
    </row>
    <row r="1380" spans="1:4" ht="30">
      <c r="A1380" s="326">
        <v>1630</v>
      </c>
      <c r="B1380" s="327" t="s">
        <v>2006</v>
      </c>
      <c r="C1380" s="328" t="s">
        <v>731</v>
      </c>
      <c r="D1380" s="329">
        <v>2853</v>
      </c>
    </row>
    <row r="1381" spans="1:4" ht="30">
      <c r="A1381" s="326">
        <v>1616</v>
      </c>
      <c r="B1381" s="327" t="s">
        <v>2007</v>
      </c>
      <c r="C1381" s="328" t="s">
        <v>731</v>
      </c>
      <c r="D1381" s="329">
        <v>4387.97</v>
      </c>
    </row>
    <row r="1382" spans="1:4" ht="30">
      <c r="A1382" s="326">
        <v>1614</v>
      </c>
      <c r="B1382" s="327" t="s">
        <v>2008</v>
      </c>
      <c r="C1382" s="328" t="s">
        <v>731</v>
      </c>
      <c r="D1382" s="329">
        <v>200.54</v>
      </c>
    </row>
    <row r="1383" spans="1:4" ht="30">
      <c r="A1383" s="326">
        <v>1617</v>
      </c>
      <c r="B1383" s="327" t="s">
        <v>2009</v>
      </c>
      <c r="C1383" s="328" t="s">
        <v>731</v>
      </c>
      <c r="D1383" s="329">
        <v>5238.29</v>
      </c>
    </row>
    <row r="1384" spans="1:4" ht="30">
      <c r="A1384" s="326">
        <v>1621</v>
      </c>
      <c r="B1384" s="327" t="s">
        <v>2010</v>
      </c>
      <c r="C1384" s="328" t="s">
        <v>731</v>
      </c>
      <c r="D1384" s="329">
        <v>358.67</v>
      </c>
    </row>
    <row r="1385" spans="1:4" ht="30">
      <c r="A1385" s="326">
        <v>1624</v>
      </c>
      <c r="B1385" s="327" t="s">
        <v>2011</v>
      </c>
      <c r="C1385" s="328" t="s">
        <v>731</v>
      </c>
      <c r="D1385" s="329">
        <v>12875.97</v>
      </c>
    </row>
    <row r="1386" spans="1:4" ht="30">
      <c r="A1386" s="326">
        <v>1615</v>
      </c>
      <c r="B1386" s="327" t="s">
        <v>2012</v>
      </c>
      <c r="C1386" s="328" t="s">
        <v>731</v>
      </c>
      <c r="D1386" s="329">
        <v>673.53</v>
      </c>
    </row>
    <row r="1387" spans="1:4" ht="30">
      <c r="A1387" s="326">
        <v>1612</v>
      </c>
      <c r="B1387" s="327" t="s">
        <v>2013</v>
      </c>
      <c r="C1387" s="328" t="s">
        <v>731</v>
      </c>
      <c r="D1387" s="329">
        <v>88.71</v>
      </c>
    </row>
    <row r="1388" spans="1:4" ht="30">
      <c r="A1388" s="326">
        <v>1618</v>
      </c>
      <c r="B1388" s="327" t="s">
        <v>2014</v>
      </c>
      <c r="C1388" s="328" t="s">
        <v>731</v>
      </c>
      <c r="D1388" s="329">
        <v>925.53</v>
      </c>
    </row>
    <row r="1389" spans="1:4">
      <c r="A1389" s="326">
        <v>14211</v>
      </c>
      <c r="B1389" s="327" t="s">
        <v>2015</v>
      </c>
      <c r="C1389" s="328" t="s">
        <v>731</v>
      </c>
      <c r="D1389" s="329">
        <v>41.39</v>
      </c>
    </row>
    <row r="1390" spans="1:4" ht="30">
      <c r="A1390" s="326">
        <v>43657</v>
      </c>
      <c r="B1390" s="327" t="s">
        <v>2016</v>
      </c>
      <c r="C1390" s="328" t="s">
        <v>733</v>
      </c>
      <c r="D1390" s="329">
        <v>15.27</v>
      </c>
    </row>
    <row r="1391" spans="1:4">
      <c r="A1391" s="326">
        <v>34500</v>
      </c>
      <c r="B1391" s="327" t="s">
        <v>2017</v>
      </c>
      <c r="C1391" s="328" t="s">
        <v>870</v>
      </c>
      <c r="D1391" s="329">
        <v>160.01</v>
      </c>
    </row>
    <row r="1392" spans="1:4">
      <c r="A1392" s="326">
        <v>40934</v>
      </c>
      <c r="B1392" s="327" t="s">
        <v>2018</v>
      </c>
      <c r="C1392" s="328" t="s">
        <v>872</v>
      </c>
      <c r="D1392" s="329">
        <v>28017.27</v>
      </c>
    </row>
    <row r="1393" spans="1:4">
      <c r="A1393" s="326">
        <v>38200</v>
      </c>
      <c r="B1393" s="327" t="s">
        <v>2019</v>
      </c>
      <c r="C1393" s="328" t="s">
        <v>2020</v>
      </c>
      <c r="D1393" s="329">
        <v>640.24</v>
      </c>
    </row>
    <row r="1394" spans="1:4" ht="30">
      <c r="A1394" s="326">
        <v>39269</v>
      </c>
      <c r="B1394" s="327" t="s">
        <v>2021</v>
      </c>
      <c r="C1394" s="328" t="s">
        <v>733</v>
      </c>
      <c r="D1394" s="329">
        <v>1.3</v>
      </c>
    </row>
    <row r="1395" spans="1:4" ht="30">
      <c r="A1395" s="326">
        <v>11889</v>
      </c>
      <c r="B1395" s="327" t="s">
        <v>2022</v>
      </c>
      <c r="C1395" s="328" t="s">
        <v>733</v>
      </c>
      <c r="D1395" s="329">
        <v>1.79</v>
      </c>
    </row>
    <row r="1396" spans="1:4" ht="30">
      <c r="A1396" s="326">
        <v>39270</v>
      </c>
      <c r="B1396" s="327" t="s">
        <v>2023</v>
      </c>
      <c r="C1396" s="328" t="s">
        <v>733</v>
      </c>
      <c r="D1396" s="329">
        <v>2.3199999999999998</v>
      </c>
    </row>
    <row r="1397" spans="1:4" ht="30">
      <c r="A1397" s="326">
        <v>11890</v>
      </c>
      <c r="B1397" s="327" t="s">
        <v>2024</v>
      </c>
      <c r="C1397" s="328" t="s">
        <v>733</v>
      </c>
      <c r="D1397" s="329">
        <v>3.16</v>
      </c>
    </row>
    <row r="1398" spans="1:4" ht="30">
      <c r="A1398" s="326">
        <v>11891</v>
      </c>
      <c r="B1398" s="327" t="s">
        <v>2025</v>
      </c>
      <c r="C1398" s="328" t="s">
        <v>733</v>
      </c>
      <c r="D1398" s="329">
        <v>5.13</v>
      </c>
    </row>
    <row r="1399" spans="1:4" ht="30">
      <c r="A1399" s="326">
        <v>11892</v>
      </c>
      <c r="B1399" s="327" t="s">
        <v>2026</v>
      </c>
      <c r="C1399" s="328" t="s">
        <v>733</v>
      </c>
      <c r="D1399" s="329">
        <v>8.39</v>
      </c>
    </row>
    <row r="1400" spans="1:4">
      <c r="A1400" s="326">
        <v>37601</v>
      </c>
      <c r="B1400" s="327" t="s">
        <v>2027</v>
      </c>
      <c r="C1400" s="328" t="s">
        <v>733</v>
      </c>
      <c r="D1400" s="329">
        <v>9.56</v>
      </c>
    </row>
    <row r="1401" spans="1:4">
      <c r="A1401" s="326">
        <v>1634</v>
      </c>
      <c r="B1401" s="327" t="s">
        <v>2028</v>
      </c>
      <c r="C1401" s="328" t="s">
        <v>733</v>
      </c>
      <c r="D1401" s="329">
        <v>9.8800000000000008</v>
      </c>
    </row>
    <row r="1402" spans="1:4" ht="30">
      <c r="A1402" s="326">
        <v>5086</v>
      </c>
      <c r="B1402" s="327" t="s">
        <v>2029</v>
      </c>
      <c r="C1402" s="328" t="s">
        <v>779</v>
      </c>
      <c r="D1402" s="329">
        <v>32.72</v>
      </c>
    </row>
    <row r="1403" spans="1:4" ht="30">
      <c r="A1403" s="326">
        <v>11280</v>
      </c>
      <c r="B1403" s="327" t="s">
        <v>2030</v>
      </c>
      <c r="C1403" s="328" t="s">
        <v>731</v>
      </c>
      <c r="D1403" s="329">
        <v>11051.06</v>
      </c>
    </row>
    <row r="1404" spans="1:4" ht="30">
      <c r="A1404" s="326">
        <v>40519</v>
      </c>
      <c r="B1404" s="327" t="s">
        <v>2031</v>
      </c>
      <c r="C1404" s="328" t="s">
        <v>731</v>
      </c>
      <c r="D1404" s="329">
        <v>91101.21</v>
      </c>
    </row>
    <row r="1405" spans="1:4">
      <c r="A1405" s="326">
        <v>39869</v>
      </c>
      <c r="B1405" s="327" t="s">
        <v>2032</v>
      </c>
      <c r="C1405" s="328" t="s">
        <v>731</v>
      </c>
      <c r="D1405" s="329">
        <v>13.26</v>
      </c>
    </row>
    <row r="1406" spans="1:4">
      <c r="A1406" s="326">
        <v>39870</v>
      </c>
      <c r="B1406" s="327" t="s">
        <v>2033</v>
      </c>
      <c r="C1406" s="328" t="s">
        <v>731</v>
      </c>
      <c r="D1406" s="329">
        <v>20.29</v>
      </c>
    </row>
    <row r="1407" spans="1:4">
      <c r="A1407" s="326">
        <v>39871</v>
      </c>
      <c r="B1407" s="327" t="s">
        <v>2034</v>
      </c>
      <c r="C1407" s="328" t="s">
        <v>731</v>
      </c>
      <c r="D1407" s="329">
        <v>22.74</v>
      </c>
    </row>
    <row r="1408" spans="1:4">
      <c r="A1408" s="326">
        <v>12722</v>
      </c>
      <c r="B1408" s="327" t="s">
        <v>2035</v>
      </c>
      <c r="C1408" s="328" t="s">
        <v>731</v>
      </c>
      <c r="D1408" s="329">
        <v>761.05</v>
      </c>
    </row>
    <row r="1409" spans="1:4">
      <c r="A1409" s="326">
        <v>12714</v>
      </c>
      <c r="B1409" s="327" t="s">
        <v>2036</v>
      </c>
      <c r="C1409" s="328" t="s">
        <v>731</v>
      </c>
      <c r="D1409" s="329">
        <v>4.97</v>
      </c>
    </row>
    <row r="1410" spans="1:4">
      <c r="A1410" s="326">
        <v>12715</v>
      </c>
      <c r="B1410" s="327" t="s">
        <v>2037</v>
      </c>
      <c r="C1410" s="328" t="s">
        <v>731</v>
      </c>
      <c r="D1410" s="329">
        <v>11.21</v>
      </c>
    </row>
    <row r="1411" spans="1:4">
      <c r="A1411" s="326">
        <v>12716</v>
      </c>
      <c r="B1411" s="327" t="s">
        <v>2038</v>
      </c>
      <c r="C1411" s="328" t="s">
        <v>731</v>
      </c>
      <c r="D1411" s="329">
        <v>19.260000000000002</v>
      </c>
    </row>
    <row r="1412" spans="1:4">
      <c r="A1412" s="326">
        <v>12717</v>
      </c>
      <c r="B1412" s="327" t="s">
        <v>2039</v>
      </c>
      <c r="C1412" s="328" t="s">
        <v>731</v>
      </c>
      <c r="D1412" s="329">
        <v>37.86</v>
      </c>
    </row>
    <row r="1413" spans="1:4">
      <c r="A1413" s="326">
        <v>12718</v>
      </c>
      <c r="B1413" s="327" t="s">
        <v>2040</v>
      </c>
      <c r="C1413" s="328" t="s">
        <v>731</v>
      </c>
      <c r="D1413" s="329">
        <v>58.1</v>
      </c>
    </row>
    <row r="1414" spans="1:4">
      <c r="A1414" s="326">
        <v>12719</v>
      </c>
      <c r="B1414" s="327" t="s">
        <v>2041</v>
      </c>
      <c r="C1414" s="328" t="s">
        <v>731</v>
      </c>
      <c r="D1414" s="329">
        <v>92.24</v>
      </c>
    </row>
    <row r="1415" spans="1:4">
      <c r="A1415" s="326">
        <v>12720</v>
      </c>
      <c r="B1415" s="327" t="s">
        <v>2042</v>
      </c>
      <c r="C1415" s="328" t="s">
        <v>731</v>
      </c>
      <c r="D1415" s="329">
        <v>321.18</v>
      </c>
    </row>
    <row r="1416" spans="1:4">
      <c r="A1416" s="326">
        <v>12721</v>
      </c>
      <c r="B1416" s="327" t="s">
        <v>2043</v>
      </c>
      <c r="C1416" s="328" t="s">
        <v>731</v>
      </c>
      <c r="D1416" s="329">
        <v>307.99</v>
      </c>
    </row>
    <row r="1417" spans="1:4">
      <c r="A1417" s="326">
        <v>3468</v>
      </c>
      <c r="B1417" s="327" t="s">
        <v>2044</v>
      </c>
      <c r="C1417" s="328" t="s">
        <v>731</v>
      </c>
      <c r="D1417" s="329">
        <v>44.5</v>
      </c>
    </row>
    <row r="1418" spans="1:4">
      <c r="A1418" s="326">
        <v>3465</v>
      </c>
      <c r="B1418" s="327" t="s">
        <v>2045</v>
      </c>
      <c r="C1418" s="328" t="s">
        <v>731</v>
      </c>
      <c r="D1418" s="329">
        <v>44.49</v>
      </c>
    </row>
    <row r="1419" spans="1:4">
      <c r="A1419" s="326">
        <v>12403</v>
      </c>
      <c r="B1419" s="327" t="s">
        <v>2046</v>
      </c>
      <c r="C1419" s="328" t="s">
        <v>731</v>
      </c>
      <c r="D1419" s="329">
        <v>31.71</v>
      </c>
    </row>
    <row r="1420" spans="1:4">
      <c r="A1420" s="326">
        <v>3463</v>
      </c>
      <c r="B1420" s="327" t="s">
        <v>2047</v>
      </c>
      <c r="C1420" s="328" t="s">
        <v>731</v>
      </c>
      <c r="D1420" s="329">
        <v>18.52</v>
      </c>
    </row>
    <row r="1421" spans="1:4">
      <c r="A1421" s="326">
        <v>3464</v>
      </c>
      <c r="B1421" s="327" t="s">
        <v>2048</v>
      </c>
      <c r="C1421" s="328" t="s">
        <v>731</v>
      </c>
      <c r="D1421" s="329">
        <v>18.52</v>
      </c>
    </row>
    <row r="1422" spans="1:4">
      <c r="A1422" s="326">
        <v>3466</v>
      </c>
      <c r="B1422" s="327" t="s">
        <v>2049</v>
      </c>
      <c r="C1422" s="328" t="s">
        <v>731</v>
      </c>
      <c r="D1422" s="329">
        <v>112.99</v>
      </c>
    </row>
    <row r="1423" spans="1:4">
      <c r="A1423" s="326">
        <v>3467</v>
      </c>
      <c r="B1423" s="327" t="s">
        <v>2050</v>
      </c>
      <c r="C1423" s="328" t="s">
        <v>731</v>
      </c>
      <c r="D1423" s="329">
        <v>63.81</v>
      </c>
    </row>
    <row r="1424" spans="1:4">
      <c r="A1424" s="326">
        <v>3462</v>
      </c>
      <c r="B1424" s="327" t="s">
        <v>2051</v>
      </c>
      <c r="C1424" s="328" t="s">
        <v>731</v>
      </c>
      <c r="D1424" s="329">
        <v>12.22</v>
      </c>
    </row>
    <row r="1425" spans="1:4">
      <c r="A1425" s="326">
        <v>3446</v>
      </c>
      <c r="B1425" s="327" t="s">
        <v>2052</v>
      </c>
      <c r="C1425" s="328" t="s">
        <v>731</v>
      </c>
      <c r="D1425" s="329">
        <v>37.619999999999997</v>
      </c>
    </row>
    <row r="1426" spans="1:4">
      <c r="A1426" s="326">
        <v>3445</v>
      </c>
      <c r="B1426" s="327" t="s">
        <v>2053</v>
      </c>
      <c r="C1426" s="328" t="s">
        <v>731</v>
      </c>
      <c r="D1426" s="329">
        <v>30.71</v>
      </c>
    </row>
    <row r="1427" spans="1:4">
      <c r="A1427" s="326">
        <v>3441</v>
      </c>
      <c r="B1427" s="327" t="s">
        <v>2054</v>
      </c>
      <c r="C1427" s="328" t="s">
        <v>731</v>
      </c>
      <c r="D1427" s="329">
        <v>8.67</v>
      </c>
    </row>
    <row r="1428" spans="1:4">
      <c r="A1428" s="326">
        <v>3444</v>
      </c>
      <c r="B1428" s="327" t="s">
        <v>2055</v>
      </c>
      <c r="C1428" s="328" t="s">
        <v>731</v>
      </c>
      <c r="D1428" s="329">
        <v>18.899999999999999</v>
      </c>
    </row>
    <row r="1429" spans="1:4">
      <c r="A1429" s="326">
        <v>12402</v>
      </c>
      <c r="B1429" s="327" t="s">
        <v>2056</v>
      </c>
      <c r="C1429" s="328" t="s">
        <v>731</v>
      </c>
      <c r="D1429" s="329">
        <v>105.74</v>
      </c>
    </row>
    <row r="1430" spans="1:4">
      <c r="A1430" s="326">
        <v>3447</v>
      </c>
      <c r="B1430" s="327" t="s">
        <v>2057</v>
      </c>
      <c r="C1430" s="328" t="s">
        <v>731</v>
      </c>
      <c r="D1430" s="329">
        <v>54.71</v>
      </c>
    </row>
    <row r="1431" spans="1:4">
      <c r="A1431" s="326">
        <v>3442</v>
      </c>
      <c r="B1431" s="327" t="s">
        <v>2058</v>
      </c>
      <c r="C1431" s="328" t="s">
        <v>731</v>
      </c>
      <c r="D1431" s="329">
        <v>12.96</v>
      </c>
    </row>
    <row r="1432" spans="1:4">
      <c r="A1432" s="326">
        <v>3448</v>
      </c>
      <c r="B1432" s="327" t="s">
        <v>2059</v>
      </c>
      <c r="C1432" s="328" t="s">
        <v>731</v>
      </c>
      <c r="D1432" s="329">
        <v>154.6</v>
      </c>
    </row>
    <row r="1433" spans="1:4">
      <c r="A1433" s="326">
        <v>3449</v>
      </c>
      <c r="B1433" s="327" t="s">
        <v>2060</v>
      </c>
      <c r="C1433" s="328" t="s">
        <v>731</v>
      </c>
      <c r="D1433" s="329">
        <v>270.89</v>
      </c>
    </row>
    <row r="1434" spans="1:4">
      <c r="A1434" s="326">
        <v>37438</v>
      </c>
      <c r="B1434" s="327" t="s">
        <v>2061</v>
      </c>
      <c r="C1434" s="328" t="s">
        <v>731</v>
      </c>
      <c r="D1434" s="329">
        <v>252.77</v>
      </c>
    </row>
    <row r="1435" spans="1:4">
      <c r="A1435" s="326">
        <v>37439</v>
      </c>
      <c r="B1435" s="327" t="s">
        <v>2062</v>
      </c>
      <c r="C1435" s="328" t="s">
        <v>731</v>
      </c>
      <c r="D1435" s="329">
        <v>1652.64</v>
      </c>
    </row>
    <row r="1436" spans="1:4">
      <c r="A1436" s="326">
        <v>37435</v>
      </c>
      <c r="B1436" s="327" t="s">
        <v>2063</v>
      </c>
      <c r="C1436" s="328" t="s">
        <v>731</v>
      </c>
      <c r="D1436" s="329">
        <v>29.7</v>
      </c>
    </row>
    <row r="1437" spans="1:4">
      <c r="A1437" s="326">
        <v>37436</v>
      </c>
      <c r="B1437" s="327" t="s">
        <v>2064</v>
      </c>
      <c r="C1437" s="328" t="s">
        <v>731</v>
      </c>
      <c r="D1437" s="329">
        <v>35.06</v>
      </c>
    </row>
    <row r="1438" spans="1:4">
      <c r="A1438" s="326">
        <v>37437</v>
      </c>
      <c r="B1438" s="327" t="s">
        <v>2065</v>
      </c>
      <c r="C1438" s="328" t="s">
        <v>731</v>
      </c>
      <c r="D1438" s="329">
        <v>50.7</v>
      </c>
    </row>
    <row r="1439" spans="1:4">
      <c r="A1439" s="326">
        <v>3473</v>
      </c>
      <c r="B1439" s="327" t="s">
        <v>2066</v>
      </c>
      <c r="C1439" s="328" t="s">
        <v>731</v>
      </c>
      <c r="D1439" s="329">
        <v>42.53</v>
      </c>
    </row>
    <row r="1440" spans="1:4">
      <c r="A1440" s="326">
        <v>3474</v>
      </c>
      <c r="B1440" s="327" t="s">
        <v>2067</v>
      </c>
      <c r="C1440" s="328" t="s">
        <v>731</v>
      </c>
      <c r="D1440" s="329">
        <v>35.06</v>
      </c>
    </row>
    <row r="1441" spans="1:4">
      <c r="A1441" s="326">
        <v>3450</v>
      </c>
      <c r="B1441" s="327" t="s">
        <v>2068</v>
      </c>
      <c r="C1441" s="328" t="s">
        <v>731</v>
      </c>
      <c r="D1441" s="329">
        <v>10.16</v>
      </c>
    </row>
    <row r="1442" spans="1:4">
      <c r="A1442" s="326">
        <v>3443</v>
      </c>
      <c r="B1442" s="327" t="s">
        <v>2069</v>
      </c>
      <c r="C1442" s="328" t="s">
        <v>731</v>
      </c>
      <c r="D1442" s="329">
        <v>21.81</v>
      </c>
    </row>
    <row r="1443" spans="1:4">
      <c r="A1443" s="326">
        <v>3453</v>
      </c>
      <c r="B1443" s="327" t="s">
        <v>2070</v>
      </c>
      <c r="C1443" s="328" t="s">
        <v>731</v>
      </c>
      <c r="D1443" s="329">
        <v>124.15</v>
      </c>
    </row>
    <row r="1444" spans="1:4">
      <c r="A1444" s="326">
        <v>3452</v>
      </c>
      <c r="B1444" s="327" t="s">
        <v>2071</v>
      </c>
      <c r="C1444" s="328" t="s">
        <v>731</v>
      </c>
      <c r="D1444" s="329">
        <v>61.28</v>
      </c>
    </row>
    <row r="1445" spans="1:4">
      <c r="A1445" s="326">
        <v>3451</v>
      </c>
      <c r="B1445" s="327" t="s">
        <v>2072</v>
      </c>
      <c r="C1445" s="328" t="s">
        <v>731</v>
      </c>
      <c r="D1445" s="329">
        <v>12.15</v>
      </c>
    </row>
    <row r="1446" spans="1:4">
      <c r="A1446" s="326">
        <v>3454</v>
      </c>
      <c r="B1446" s="327" t="s">
        <v>2073</v>
      </c>
      <c r="C1446" s="328" t="s">
        <v>731</v>
      </c>
      <c r="D1446" s="329">
        <v>188.83</v>
      </c>
    </row>
    <row r="1447" spans="1:4">
      <c r="A1447" s="326">
        <v>3458</v>
      </c>
      <c r="B1447" s="327" t="s">
        <v>2074</v>
      </c>
      <c r="C1447" s="328" t="s">
        <v>731</v>
      </c>
      <c r="D1447" s="329">
        <v>34.090000000000003</v>
      </c>
    </row>
    <row r="1448" spans="1:4">
      <c r="A1448" s="326">
        <v>3457</v>
      </c>
      <c r="B1448" s="327" t="s">
        <v>2075</v>
      </c>
      <c r="C1448" s="328" t="s">
        <v>731</v>
      </c>
      <c r="D1448" s="329">
        <v>25.59</v>
      </c>
    </row>
    <row r="1449" spans="1:4">
      <c r="A1449" s="326">
        <v>3455</v>
      </c>
      <c r="B1449" s="327" t="s">
        <v>2076</v>
      </c>
      <c r="C1449" s="328" t="s">
        <v>731</v>
      </c>
      <c r="D1449" s="329">
        <v>7.27</v>
      </c>
    </row>
    <row r="1450" spans="1:4">
      <c r="A1450" s="326">
        <v>3472</v>
      </c>
      <c r="B1450" s="327" t="s">
        <v>2077</v>
      </c>
      <c r="C1450" s="328" t="s">
        <v>731</v>
      </c>
      <c r="D1450" s="329">
        <v>16.329999999999998</v>
      </c>
    </row>
    <row r="1451" spans="1:4">
      <c r="A1451" s="326">
        <v>3470</v>
      </c>
      <c r="B1451" s="327" t="s">
        <v>2078</v>
      </c>
      <c r="C1451" s="328" t="s">
        <v>731</v>
      </c>
      <c r="D1451" s="329">
        <v>95.2</v>
      </c>
    </row>
    <row r="1452" spans="1:4">
      <c r="A1452" s="326">
        <v>3471</v>
      </c>
      <c r="B1452" s="327" t="s">
        <v>2079</v>
      </c>
      <c r="C1452" s="328" t="s">
        <v>731</v>
      </c>
      <c r="D1452" s="329">
        <v>52.31</v>
      </c>
    </row>
    <row r="1453" spans="1:4">
      <c r="A1453" s="326">
        <v>3456</v>
      </c>
      <c r="B1453" s="327" t="s">
        <v>2080</v>
      </c>
      <c r="C1453" s="328" t="s">
        <v>731</v>
      </c>
      <c r="D1453" s="329">
        <v>10.88</v>
      </c>
    </row>
    <row r="1454" spans="1:4">
      <c r="A1454" s="326">
        <v>3459</v>
      </c>
      <c r="B1454" s="327" t="s">
        <v>2081</v>
      </c>
      <c r="C1454" s="328" t="s">
        <v>731</v>
      </c>
      <c r="D1454" s="329">
        <v>134.28</v>
      </c>
    </row>
    <row r="1455" spans="1:4">
      <c r="A1455" s="326">
        <v>3469</v>
      </c>
      <c r="B1455" s="327" t="s">
        <v>2082</v>
      </c>
      <c r="C1455" s="328" t="s">
        <v>731</v>
      </c>
      <c r="D1455" s="329">
        <v>255.36</v>
      </c>
    </row>
    <row r="1456" spans="1:4">
      <c r="A1456" s="326">
        <v>3460</v>
      </c>
      <c r="B1456" s="327" t="s">
        <v>2083</v>
      </c>
      <c r="C1456" s="328" t="s">
        <v>731</v>
      </c>
      <c r="D1456" s="329">
        <v>372.61</v>
      </c>
    </row>
    <row r="1457" spans="1:4">
      <c r="A1457" s="326">
        <v>3461</v>
      </c>
      <c r="B1457" s="327" t="s">
        <v>2084</v>
      </c>
      <c r="C1457" s="328" t="s">
        <v>731</v>
      </c>
      <c r="D1457" s="329">
        <v>952.38</v>
      </c>
    </row>
    <row r="1458" spans="1:4">
      <c r="A1458" s="326">
        <v>37433</v>
      </c>
      <c r="B1458" s="327" t="s">
        <v>2085</v>
      </c>
      <c r="C1458" s="328" t="s">
        <v>731</v>
      </c>
      <c r="D1458" s="329">
        <v>252.77</v>
      </c>
    </row>
    <row r="1459" spans="1:4">
      <c r="A1459" s="326">
        <v>37430</v>
      </c>
      <c r="B1459" s="327" t="s">
        <v>2086</v>
      </c>
      <c r="C1459" s="328" t="s">
        <v>731</v>
      </c>
      <c r="D1459" s="329">
        <v>31.68</v>
      </c>
    </row>
    <row r="1460" spans="1:4">
      <c r="A1460" s="326">
        <v>37434</v>
      </c>
      <c r="B1460" s="327" t="s">
        <v>2087</v>
      </c>
      <c r="C1460" s="328" t="s">
        <v>731</v>
      </c>
      <c r="D1460" s="329">
        <v>2356.89</v>
      </c>
    </row>
    <row r="1461" spans="1:4">
      <c r="A1461" s="326">
        <v>37431</v>
      </c>
      <c r="B1461" s="327" t="s">
        <v>2088</v>
      </c>
      <c r="C1461" s="328" t="s">
        <v>731</v>
      </c>
      <c r="D1461" s="329">
        <v>42.97</v>
      </c>
    </row>
    <row r="1462" spans="1:4">
      <c r="A1462" s="326">
        <v>37432</v>
      </c>
      <c r="B1462" s="327" t="s">
        <v>2089</v>
      </c>
      <c r="C1462" s="328" t="s">
        <v>731</v>
      </c>
      <c r="D1462" s="329">
        <v>79.260000000000005</v>
      </c>
    </row>
    <row r="1463" spans="1:4" ht="30">
      <c r="A1463" s="326">
        <v>37413</v>
      </c>
      <c r="B1463" s="327" t="s">
        <v>2090</v>
      </c>
      <c r="C1463" s="328" t="s">
        <v>731</v>
      </c>
      <c r="D1463" s="329">
        <v>4.24</v>
      </c>
    </row>
    <row r="1464" spans="1:4" ht="30">
      <c r="A1464" s="326">
        <v>37414</v>
      </c>
      <c r="B1464" s="327" t="s">
        <v>2091</v>
      </c>
      <c r="C1464" s="328" t="s">
        <v>731</v>
      </c>
      <c r="D1464" s="329">
        <v>4.8099999999999996</v>
      </c>
    </row>
    <row r="1465" spans="1:4" ht="30">
      <c r="A1465" s="326">
        <v>37415</v>
      </c>
      <c r="B1465" s="327" t="s">
        <v>2092</v>
      </c>
      <c r="C1465" s="328" t="s">
        <v>731</v>
      </c>
      <c r="D1465" s="329">
        <v>8.75</v>
      </c>
    </row>
    <row r="1466" spans="1:4" ht="30">
      <c r="A1466" s="326">
        <v>37416</v>
      </c>
      <c r="B1466" s="327" t="s">
        <v>2093</v>
      </c>
      <c r="C1466" s="328" t="s">
        <v>731</v>
      </c>
      <c r="D1466" s="329">
        <v>3.96</v>
      </c>
    </row>
    <row r="1467" spans="1:4" ht="30">
      <c r="A1467" s="326">
        <v>37417</v>
      </c>
      <c r="B1467" s="327" t="s">
        <v>2094</v>
      </c>
      <c r="C1467" s="328" t="s">
        <v>731</v>
      </c>
      <c r="D1467" s="329">
        <v>5.7</v>
      </c>
    </row>
    <row r="1468" spans="1:4" ht="30">
      <c r="A1468" s="326">
        <v>43590</v>
      </c>
      <c r="B1468" s="327" t="s">
        <v>2095</v>
      </c>
      <c r="C1468" s="328" t="s">
        <v>731</v>
      </c>
      <c r="D1468" s="329">
        <v>152.13</v>
      </c>
    </row>
    <row r="1469" spans="1:4" ht="30">
      <c r="A1469" s="326">
        <v>43589</v>
      </c>
      <c r="B1469" s="327" t="s">
        <v>2096</v>
      </c>
      <c r="C1469" s="328" t="s">
        <v>731</v>
      </c>
      <c r="D1469" s="329">
        <v>27.52</v>
      </c>
    </row>
    <row r="1470" spans="1:4">
      <c r="A1470" s="326">
        <v>34519</v>
      </c>
      <c r="B1470" s="327" t="s">
        <v>2097</v>
      </c>
      <c r="C1470" s="328" t="s">
        <v>731</v>
      </c>
      <c r="D1470" s="329">
        <v>80.41</v>
      </c>
    </row>
    <row r="1471" spans="1:4">
      <c r="A1471" s="326">
        <v>1649</v>
      </c>
      <c r="B1471" s="327" t="s">
        <v>2098</v>
      </c>
      <c r="C1471" s="328" t="s">
        <v>731</v>
      </c>
      <c r="D1471" s="329">
        <v>80.400000000000006</v>
      </c>
    </row>
    <row r="1472" spans="1:4">
      <c r="A1472" s="326">
        <v>1653</v>
      </c>
      <c r="B1472" s="327" t="s">
        <v>2099</v>
      </c>
      <c r="C1472" s="328" t="s">
        <v>731</v>
      </c>
      <c r="D1472" s="329">
        <v>62.98</v>
      </c>
    </row>
    <row r="1473" spans="1:4">
      <c r="A1473" s="326">
        <v>1647</v>
      </c>
      <c r="B1473" s="327" t="s">
        <v>2100</v>
      </c>
      <c r="C1473" s="328" t="s">
        <v>731</v>
      </c>
      <c r="D1473" s="329">
        <v>22.55</v>
      </c>
    </row>
    <row r="1474" spans="1:4">
      <c r="A1474" s="326">
        <v>1648</v>
      </c>
      <c r="B1474" s="327" t="s">
        <v>2101</v>
      </c>
      <c r="C1474" s="328" t="s">
        <v>731</v>
      </c>
      <c r="D1474" s="329">
        <v>43.3</v>
      </c>
    </row>
    <row r="1475" spans="1:4">
      <c r="A1475" s="326">
        <v>1651</v>
      </c>
      <c r="B1475" s="327" t="s">
        <v>2102</v>
      </c>
      <c r="C1475" s="328" t="s">
        <v>731</v>
      </c>
      <c r="D1475" s="329">
        <v>200.88</v>
      </c>
    </row>
    <row r="1476" spans="1:4">
      <c r="A1476" s="326">
        <v>1650</v>
      </c>
      <c r="B1476" s="327" t="s">
        <v>2103</v>
      </c>
      <c r="C1476" s="328" t="s">
        <v>731</v>
      </c>
      <c r="D1476" s="329">
        <v>111.04</v>
      </c>
    </row>
    <row r="1477" spans="1:4">
      <c r="A1477" s="326">
        <v>1654</v>
      </c>
      <c r="B1477" s="327" t="s">
        <v>2104</v>
      </c>
      <c r="C1477" s="328" t="s">
        <v>731</v>
      </c>
      <c r="D1477" s="329">
        <v>30.95</v>
      </c>
    </row>
    <row r="1478" spans="1:4">
      <c r="A1478" s="326">
        <v>1652</v>
      </c>
      <c r="B1478" s="327" t="s">
        <v>2105</v>
      </c>
      <c r="C1478" s="328" t="s">
        <v>731</v>
      </c>
      <c r="D1478" s="329">
        <v>288.32</v>
      </c>
    </row>
    <row r="1479" spans="1:4" ht="30">
      <c r="A1479" s="326">
        <v>10510</v>
      </c>
      <c r="B1479" s="327" t="s">
        <v>2106</v>
      </c>
      <c r="C1479" s="328" t="s">
        <v>731</v>
      </c>
      <c r="D1479" s="329">
        <v>140.5</v>
      </c>
    </row>
    <row r="1480" spans="1:4">
      <c r="A1480" s="326">
        <v>1747</v>
      </c>
      <c r="B1480" s="327" t="s">
        <v>2107</v>
      </c>
      <c r="C1480" s="328" t="s">
        <v>731</v>
      </c>
      <c r="D1480" s="329">
        <v>239.3</v>
      </c>
    </row>
    <row r="1481" spans="1:4">
      <c r="A1481" s="326">
        <v>1744</v>
      </c>
      <c r="B1481" s="327" t="s">
        <v>2108</v>
      </c>
      <c r="C1481" s="328" t="s">
        <v>731</v>
      </c>
      <c r="D1481" s="329">
        <v>165.75</v>
      </c>
    </row>
    <row r="1482" spans="1:4">
      <c r="A1482" s="326">
        <v>1743</v>
      </c>
      <c r="B1482" s="327" t="s">
        <v>2109</v>
      </c>
      <c r="C1482" s="328" t="s">
        <v>731</v>
      </c>
      <c r="D1482" s="329">
        <v>217.66</v>
      </c>
    </row>
    <row r="1483" spans="1:4" ht="30">
      <c r="A1483" s="326">
        <v>39640</v>
      </c>
      <c r="B1483" s="327" t="s">
        <v>2110</v>
      </c>
      <c r="C1483" s="328" t="s">
        <v>731</v>
      </c>
      <c r="D1483" s="329">
        <v>12.79</v>
      </c>
    </row>
    <row r="1484" spans="1:4" ht="30">
      <c r="A1484" s="326">
        <v>7216</v>
      </c>
      <c r="B1484" s="327" t="s">
        <v>2111</v>
      </c>
      <c r="C1484" s="328" t="s">
        <v>731</v>
      </c>
      <c r="D1484" s="329">
        <v>68.69</v>
      </c>
    </row>
    <row r="1485" spans="1:4" ht="30">
      <c r="A1485" s="326">
        <v>20235</v>
      </c>
      <c r="B1485" s="327" t="s">
        <v>2112</v>
      </c>
      <c r="C1485" s="328" t="s">
        <v>731</v>
      </c>
      <c r="D1485" s="329">
        <v>55.22</v>
      </c>
    </row>
    <row r="1486" spans="1:4" ht="30">
      <c r="A1486" s="326">
        <v>7181</v>
      </c>
      <c r="B1486" s="327" t="s">
        <v>2113</v>
      </c>
      <c r="C1486" s="328" t="s">
        <v>731</v>
      </c>
      <c r="D1486" s="329">
        <v>3.63</v>
      </c>
    </row>
    <row r="1487" spans="1:4" ht="30">
      <c r="A1487" s="326">
        <v>40742</v>
      </c>
      <c r="B1487" s="327" t="s">
        <v>2114</v>
      </c>
      <c r="C1487" s="328" t="s">
        <v>731</v>
      </c>
      <c r="D1487" s="329">
        <v>8.9700000000000006</v>
      </c>
    </row>
    <row r="1488" spans="1:4" ht="30">
      <c r="A1488" s="326">
        <v>7214</v>
      </c>
      <c r="B1488" s="327" t="s">
        <v>2115</v>
      </c>
      <c r="C1488" s="328" t="s">
        <v>731</v>
      </c>
      <c r="D1488" s="329">
        <v>67.08</v>
      </c>
    </row>
    <row r="1489" spans="1:4" ht="30">
      <c r="A1489" s="326">
        <v>7219</v>
      </c>
      <c r="B1489" s="327" t="s">
        <v>2116</v>
      </c>
      <c r="C1489" s="328" t="s">
        <v>731</v>
      </c>
      <c r="D1489" s="329">
        <v>59.49</v>
      </c>
    </row>
    <row r="1490" spans="1:4">
      <c r="A1490" s="326">
        <v>37971</v>
      </c>
      <c r="B1490" s="327" t="s">
        <v>13740</v>
      </c>
      <c r="C1490" s="328" t="s">
        <v>731</v>
      </c>
      <c r="D1490" s="329">
        <v>5.43</v>
      </c>
    </row>
    <row r="1491" spans="1:4">
      <c r="A1491" s="326">
        <v>37972</v>
      </c>
      <c r="B1491" s="327" t="s">
        <v>2117</v>
      </c>
      <c r="C1491" s="328" t="s">
        <v>731</v>
      </c>
      <c r="D1491" s="329">
        <v>7.71</v>
      </c>
    </row>
    <row r="1492" spans="1:4">
      <c r="A1492" s="326">
        <v>37973</v>
      </c>
      <c r="B1492" s="327" t="s">
        <v>2118</v>
      </c>
      <c r="C1492" s="328" t="s">
        <v>731</v>
      </c>
      <c r="D1492" s="329">
        <v>14.48</v>
      </c>
    </row>
    <row r="1493" spans="1:4">
      <c r="A1493" s="326">
        <v>1926</v>
      </c>
      <c r="B1493" s="327" t="s">
        <v>13741</v>
      </c>
      <c r="C1493" s="328" t="s">
        <v>731</v>
      </c>
      <c r="D1493" s="329">
        <v>2.46</v>
      </c>
    </row>
    <row r="1494" spans="1:4">
      <c r="A1494" s="326">
        <v>1927</v>
      </c>
      <c r="B1494" s="327" t="s">
        <v>13742</v>
      </c>
      <c r="C1494" s="328" t="s">
        <v>731</v>
      </c>
      <c r="D1494" s="329">
        <v>2.76</v>
      </c>
    </row>
    <row r="1495" spans="1:4">
      <c r="A1495" s="326">
        <v>1923</v>
      </c>
      <c r="B1495" s="327" t="s">
        <v>13743</v>
      </c>
      <c r="C1495" s="328" t="s">
        <v>731</v>
      </c>
      <c r="D1495" s="329">
        <v>5.0199999999999996</v>
      </c>
    </row>
    <row r="1496" spans="1:4">
      <c r="A1496" s="326">
        <v>1929</v>
      </c>
      <c r="B1496" s="327" t="s">
        <v>13744</v>
      </c>
      <c r="C1496" s="328" t="s">
        <v>731</v>
      </c>
      <c r="D1496" s="329">
        <v>6.09</v>
      </c>
    </row>
    <row r="1497" spans="1:4">
      <c r="A1497" s="326">
        <v>1930</v>
      </c>
      <c r="B1497" s="327" t="s">
        <v>13745</v>
      </c>
      <c r="C1497" s="328" t="s">
        <v>731</v>
      </c>
      <c r="D1497" s="329">
        <v>10.43</v>
      </c>
    </row>
    <row r="1498" spans="1:4">
      <c r="A1498" s="326">
        <v>1924</v>
      </c>
      <c r="B1498" s="327" t="s">
        <v>13746</v>
      </c>
      <c r="C1498" s="328" t="s">
        <v>731</v>
      </c>
      <c r="D1498" s="329">
        <v>16.829999999999998</v>
      </c>
    </row>
    <row r="1499" spans="1:4">
      <c r="A1499" s="326">
        <v>1922</v>
      </c>
      <c r="B1499" s="327" t="s">
        <v>13747</v>
      </c>
      <c r="C1499" s="328" t="s">
        <v>731</v>
      </c>
      <c r="D1499" s="329">
        <v>34.81</v>
      </c>
    </row>
    <row r="1500" spans="1:4">
      <c r="A1500" s="326">
        <v>1953</v>
      </c>
      <c r="B1500" s="327" t="s">
        <v>13748</v>
      </c>
      <c r="C1500" s="328" t="s">
        <v>731</v>
      </c>
      <c r="D1500" s="329">
        <v>42.49</v>
      </c>
    </row>
    <row r="1501" spans="1:4">
      <c r="A1501" s="326">
        <v>1962</v>
      </c>
      <c r="B1501" s="327" t="s">
        <v>13749</v>
      </c>
      <c r="C1501" s="328" t="s">
        <v>731</v>
      </c>
      <c r="D1501" s="329">
        <v>206.44</v>
      </c>
    </row>
    <row r="1502" spans="1:4">
      <c r="A1502" s="326">
        <v>1955</v>
      </c>
      <c r="B1502" s="327" t="s">
        <v>13750</v>
      </c>
      <c r="C1502" s="328" t="s">
        <v>731</v>
      </c>
      <c r="D1502" s="329">
        <v>2.37</v>
      </c>
    </row>
    <row r="1503" spans="1:4">
      <c r="A1503" s="326">
        <v>1956</v>
      </c>
      <c r="B1503" s="327" t="s">
        <v>13751</v>
      </c>
      <c r="C1503" s="328" t="s">
        <v>731</v>
      </c>
      <c r="D1503" s="329">
        <v>3.36</v>
      </c>
    </row>
    <row r="1504" spans="1:4">
      <c r="A1504" s="326">
        <v>1957</v>
      </c>
      <c r="B1504" s="327" t="s">
        <v>13752</v>
      </c>
      <c r="C1504" s="328" t="s">
        <v>731</v>
      </c>
      <c r="D1504" s="329">
        <v>7.26</v>
      </c>
    </row>
    <row r="1505" spans="1:4">
      <c r="A1505" s="326">
        <v>1958</v>
      </c>
      <c r="B1505" s="327" t="s">
        <v>13753</v>
      </c>
      <c r="C1505" s="328" t="s">
        <v>731</v>
      </c>
      <c r="D1505" s="329">
        <v>13.52</v>
      </c>
    </row>
    <row r="1506" spans="1:4">
      <c r="A1506" s="326">
        <v>1959</v>
      </c>
      <c r="B1506" s="327" t="s">
        <v>13754</v>
      </c>
      <c r="C1506" s="328" t="s">
        <v>731</v>
      </c>
      <c r="D1506" s="329">
        <v>14.67</v>
      </c>
    </row>
    <row r="1507" spans="1:4">
      <c r="A1507" s="326">
        <v>1925</v>
      </c>
      <c r="B1507" s="327" t="s">
        <v>13755</v>
      </c>
      <c r="C1507" s="328" t="s">
        <v>731</v>
      </c>
      <c r="D1507" s="329">
        <v>38.340000000000003</v>
      </c>
    </row>
    <row r="1508" spans="1:4">
      <c r="A1508" s="326">
        <v>1960</v>
      </c>
      <c r="B1508" s="327" t="s">
        <v>13756</v>
      </c>
      <c r="C1508" s="328" t="s">
        <v>731</v>
      </c>
      <c r="D1508" s="329">
        <v>58.87</v>
      </c>
    </row>
    <row r="1509" spans="1:4">
      <c r="A1509" s="326">
        <v>1961</v>
      </c>
      <c r="B1509" s="327" t="s">
        <v>13757</v>
      </c>
      <c r="C1509" s="328" t="s">
        <v>731</v>
      </c>
      <c r="D1509" s="329">
        <v>75.42</v>
      </c>
    </row>
    <row r="1510" spans="1:4">
      <c r="A1510" s="326">
        <v>38423</v>
      </c>
      <c r="B1510" s="327" t="s">
        <v>13758</v>
      </c>
      <c r="C1510" s="328" t="s">
        <v>731</v>
      </c>
      <c r="D1510" s="329">
        <v>40.590000000000003</v>
      </c>
    </row>
    <row r="1511" spans="1:4" ht="30">
      <c r="A1511" s="326">
        <v>39866</v>
      </c>
      <c r="B1511" s="327" t="s">
        <v>2119</v>
      </c>
      <c r="C1511" s="328" t="s">
        <v>731</v>
      </c>
      <c r="D1511" s="329">
        <v>17.57</v>
      </c>
    </row>
    <row r="1512" spans="1:4" ht="30">
      <c r="A1512" s="326">
        <v>39867</v>
      </c>
      <c r="B1512" s="327" t="s">
        <v>2120</v>
      </c>
      <c r="C1512" s="328" t="s">
        <v>731</v>
      </c>
      <c r="D1512" s="329">
        <v>39.06</v>
      </c>
    </row>
    <row r="1513" spans="1:4" ht="30">
      <c r="A1513" s="326">
        <v>39868</v>
      </c>
      <c r="B1513" s="327" t="s">
        <v>2121</v>
      </c>
      <c r="C1513" s="328" t="s">
        <v>731</v>
      </c>
      <c r="D1513" s="329">
        <v>70.36</v>
      </c>
    </row>
    <row r="1514" spans="1:4">
      <c r="A1514" s="326">
        <v>37999</v>
      </c>
      <c r="B1514" s="327" t="s">
        <v>2122</v>
      </c>
      <c r="C1514" s="328" t="s">
        <v>731</v>
      </c>
      <c r="D1514" s="329">
        <v>9.16</v>
      </c>
    </row>
    <row r="1515" spans="1:4">
      <c r="A1515" s="326">
        <v>38000</v>
      </c>
      <c r="B1515" s="327" t="s">
        <v>2123</v>
      </c>
      <c r="C1515" s="328" t="s">
        <v>731</v>
      </c>
      <c r="D1515" s="329">
        <v>10.69</v>
      </c>
    </row>
    <row r="1516" spans="1:4">
      <c r="A1516" s="326">
        <v>38129</v>
      </c>
      <c r="B1516" s="327" t="s">
        <v>13759</v>
      </c>
      <c r="C1516" s="328" t="s">
        <v>731</v>
      </c>
      <c r="D1516" s="329">
        <v>5.54</v>
      </c>
    </row>
    <row r="1517" spans="1:4">
      <c r="A1517" s="326">
        <v>38025</v>
      </c>
      <c r="B1517" s="327" t="s">
        <v>13760</v>
      </c>
      <c r="C1517" s="328" t="s">
        <v>731</v>
      </c>
      <c r="D1517" s="329">
        <v>7.51</v>
      </c>
    </row>
    <row r="1518" spans="1:4">
      <c r="A1518" s="326">
        <v>38026</v>
      </c>
      <c r="B1518" s="327" t="s">
        <v>13761</v>
      </c>
      <c r="C1518" s="328" t="s">
        <v>731</v>
      </c>
      <c r="D1518" s="329">
        <v>18.55</v>
      </c>
    </row>
    <row r="1519" spans="1:4">
      <c r="A1519" s="326">
        <v>1858</v>
      </c>
      <c r="B1519" s="327" t="s">
        <v>13762</v>
      </c>
      <c r="C1519" s="328" t="s">
        <v>731</v>
      </c>
      <c r="D1519" s="329">
        <v>62.9</v>
      </c>
    </row>
    <row r="1520" spans="1:4">
      <c r="A1520" s="326">
        <v>1844</v>
      </c>
      <c r="B1520" s="327" t="s">
        <v>13763</v>
      </c>
      <c r="C1520" s="328" t="s">
        <v>731</v>
      </c>
      <c r="D1520" s="329">
        <v>144.05000000000001</v>
      </c>
    </row>
    <row r="1521" spans="1:4">
      <c r="A1521" s="326">
        <v>1863</v>
      </c>
      <c r="B1521" s="327" t="s">
        <v>13764</v>
      </c>
      <c r="C1521" s="328" t="s">
        <v>731</v>
      </c>
      <c r="D1521" s="329">
        <v>66.94</v>
      </c>
    </row>
    <row r="1522" spans="1:4">
      <c r="A1522" s="326">
        <v>1865</v>
      </c>
      <c r="B1522" s="327" t="s">
        <v>13765</v>
      </c>
      <c r="C1522" s="328" t="s">
        <v>731</v>
      </c>
      <c r="D1522" s="329">
        <v>174.4</v>
      </c>
    </row>
    <row r="1523" spans="1:4">
      <c r="A1523" s="326">
        <v>36355</v>
      </c>
      <c r="B1523" s="327" t="s">
        <v>13766</v>
      </c>
      <c r="C1523" s="328" t="s">
        <v>731</v>
      </c>
      <c r="D1523" s="329">
        <v>11.57</v>
      </c>
    </row>
    <row r="1524" spans="1:4">
      <c r="A1524" s="326">
        <v>36356</v>
      </c>
      <c r="B1524" s="327" t="s">
        <v>13767</v>
      </c>
      <c r="C1524" s="328" t="s">
        <v>731</v>
      </c>
      <c r="D1524" s="329">
        <v>18.61</v>
      </c>
    </row>
    <row r="1525" spans="1:4">
      <c r="A1525" s="326">
        <v>1966</v>
      </c>
      <c r="B1525" s="327" t="s">
        <v>13768</v>
      </c>
      <c r="C1525" s="328" t="s">
        <v>731</v>
      </c>
      <c r="D1525" s="329">
        <v>26.69</v>
      </c>
    </row>
    <row r="1526" spans="1:4">
      <c r="A1526" s="326">
        <v>1933</v>
      </c>
      <c r="B1526" s="327" t="s">
        <v>2124</v>
      </c>
      <c r="C1526" s="328" t="s">
        <v>731</v>
      </c>
      <c r="D1526" s="329">
        <v>5.75</v>
      </c>
    </row>
    <row r="1527" spans="1:4">
      <c r="A1527" s="326">
        <v>1932</v>
      </c>
      <c r="B1527" s="327" t="s">
        <v>13769</v>
      </c>
      <c r="C1527" s="328" t="s">
        <v>731</v>
      </c>
      <c r="D1527" s="329">
        <v>13.16</v>
      </c>
    </row>
    <row r="1528" spans="1:4">
      <c r="A1528" s="326">
        <v>1951</v>
      </c>
      <c r="B1528" s="327" t="s">
        <v>2125</v>
      </c>
      <c r="C1528" s="328" t="s">
        <v>731</v>
      </c>
      <c r="D1528" s="329">
        <v>27.46</v>
      </c>
    </row>
    <row r="1529" spans="1:4">
      <c r="A1529" s="326">
        <v>1970</v>
      </c>
      <c r="B1529" s="327" t="s">
        <v>13770</v>
      </c>
      <c r="C1529" s="328" t="s">
        <v>731</v>
      </c>
      <c r="D1529" s="329">
        <v>66.72</v>
      </c>
    </row>
    <row r="1530" spans="1:4">
      <c r="A1530" s="326">
        <v>1967</v>
      </c>
      <c r="B1530" s="327" t="s">
        <v>13771</v>
      </c>
      <c r="C1530" s="328" t="s">
        <v>731</v>
      </c>
      <c r="D1530" s="329">
        <v>7.92</v>
      </c>
    </row>
    <row r="1531" spans="1:4">
      <c r="A1531" s="326">
        <v>1968</v>
      </c>
      <c r="B1531" s="327" t="s">
        <v>13772</v>
      </c>
      <c r="C1531" s="328" t="s">
        <v>731</v>
      </c>
      <c r="D1531" s="329">
        <v>15.66</v>
      </c>
    </row>
    <row r="1532" spans="1:4">
      <c r="A1532" s="326">
        <v>1969</v>
      </c>
      <c r="B1532" s="327" t="s">
        <v>13773</v>
      </c>
      <c r="C1532" s="328" t="s">
        <v>731</v>
      </c>
      <c r="D1532" s="329">
        <v>50.98</v>
      </c>
    </row>
    <row r="1533" spans="1:4">
      <c r="A1533" s="326">
        <v>1827</v>
      </c>
      <c r="B1533" s="327" t="s">
        <v>2126</v>
      </c>
      <c r="C1533" s="328" t="s">
        <v>731</v>
      </c>
      <c r="D1533" s="329">
        <v>143.63</v>
      </c>
    </row>
    <row r="1534" spans="1:4">
      <c r="A1534" s="326">
        <v>1831</v>
      </c>
      <c r="B1534" s="327" t="s">
        <v>2127</v>
      </c>
      <c r="C1534" s="328" t="s">
        <v>731</v>
      </c>
      <c r="D1534" s="329">
        <v>31.35</v>
      </c>
    </row>
    <row r="1535" spans="1:4">
      <c r="A1535" s="326">
        <v>1825</v>
      </c>
      <c r="B1535" s="327" t="s">
        <v>2128</v>
      </c>
      <c r="C1535" s="328" t="s">
        <v>731</v>
      </c>
      <c r="D1535" s="329">
        <v>77.38</v>
      </c>
    </row>
    <row r="1536" spans="1:4">
      <c r="A1536" s="326">
        <v>1828</v>
      </c>
      <c r="B1536" s="327" t="s">
        <v>2129</v>
      </c>
      <c r="C1536" s="328" t="s">
        <v>731</v>
      </c>
      <c r="D1536" s="329">
        <v>175.28</v>
      </c>
    </row>
    <row r="1537" spans="1:4">
      <c r="A1537" s="326">
        <v>1845</v>
      </c>
      <c r="B1537" s="327" t="s">
        <v>2130</v>
      </c>
      <c r="C1537" s="328" t="s">
        <v>731</v>
      </c>
      <c r="D1537" s="329">
        <v>39.29</v>
      </c>
    </row>
    <row r="1538" spans="1:4">
      <c r="A1538" s="326">
        <v>1824</v>
      </c>
      <c r="B1538" s="327" t="s">
        <v>2131</v>
      </c>
      <c r="C1538" s="328" t="s">
        <v>731</v>
      </c>
      <c r="D1538" s="329">
        <v>92.77</v>
      </c>
    </row>
    <row r="1539" spans="1:4">
      <c r="A1539" s="326">
        <v>1940</v>
      </c>
      <c r="B1539" s="327" t="s">
        <v>13774</v>
      </c>
      <c r="C1539" s="328" t="s">
        <v>731</v>
      </c>
      <c r="D1539" s="329">
        <v>37.46</v>
      </c>
    </row>
    <row r="1540" spans="1:4">
      <c r="A1540" s="326">
        <v>1937</v>
      </c>
      <c r="B1540" s="327" t="s">
        <v>13775</v>
      </c>
      <c r="C1540" s="328" t="s">
        <v>731</v>
      </c>
      <c r="D1540" s="329">
        <v>6.32</v>
      </c>
    </row>
    <row r="1541" spans="1:4">
      <c r="A1541" s="326">
        <v>1939</v>
      </c>
      <c r="B1541" s="327" t="s">
        <v>13776</v>
      </c>
      <c r="C1541" s="328" t="s">
        <v>731</v>
      </c>
      <c r="D1541" s="329">
        <v>10.27</v>
      </c>
    </row>
    <row r="1542" spans="1:4">
      <c r="A1542" s="326">
        <v>1938</v>
      </c>
      <c r="B1542" s="327" t="s">
        <v>13777</v>
      </c>
      <c r="C1542" s="328" t="s">
        <v>731</v>
      </c>
      <c r="D1542" s="329">
        <v>7.19</v>
      </c>
    </row>
    <row r="1543" spans="1:4" ht="30">
      <c r="A1543" s="326">
        <v>42693</v>
      </c>
      <c r="B1543" s="327" t="s">
        <v>13778</v>
      </c>
      <c r="C1543" s="328" t="s">
        <v>731</v>
      </c>
      <c r="D1543" s="329">
        <v>489.93</v>
      </c>
    </row>
    <row r="1544" spans="1:4" ht="30">
      <c r="A1544" s="326">
        <v>42695</v>
      </c>
      <c r="B1544" s="327" t="s">
        <v>13779</v>
      </c>
      <c r="C1544" s="328" t="s">
        <v>731</v>
      </c>
      <c r="D1544" s="329">
        <v>342.29</v>
      </c>
    </row>
    <row r="1545" spans="1:4" ht="30">
      <c r="A1545" s="326">
        <v>42694</v>
      </c>
      <c r="B1545" s="327" t="s">
        <v>13780</v>
      </c>
      <c r="C1545" s="328" t="s">
        <v>731</v>
      </c>
      <c r="D1545" s="329">
        <v>655.63</v>
      </c>
    </row>
    <row r="1546" spans="1:4" ht="30">
      <c r="A1546" s="326">
        <v>20097</v>
      </c>
      <c r="B1546" s="327" t="s">
        <v>13781</v>
      </c>
      <c r="C1546" s="328" t="s">
        <v>731</v>
      </c>
      <c r="D1546" s="329">
        <v>28.43</v>
      </c>
    </row>
    <row r="1547" spans="1:4" ht="30">
      <c r="A1547" s="326">
        <v>20098</v>
      </c>
      <c r="B1547" s="327" t="s">
        <v>13782</v>
      </c>
      <c r="C1547" s="328" t="s">
        <v>731</v>
      </c>
      <c r="D1547" s="329">
        <v>116.18</v>
      </c>
    </row>
    <row r="1548" spans="1:4" ht="30">
      <c r="A1548" s="326">
        <v>20096</v>
      </c>
      <c r="B1548" s="327" t="s">
        <v>13783</v>
      </c>
      <c r="C1548" s="328" t="s">
        <v>731</v>
      </c>
      <c r="D1548" s="329">
        <v>29.42</v>
      </c>
    </row>
    <row r="1549" spans="1:4">
      <c r="A1549" s="326">
        <v>1880</v>
      </c>
      <c r="B1549" s="327" t="s">
        <v>2132</v>
      </c>
      <c r="C1549" s="328" t="s">
        <v>731</v>
      </c>
      <c r="D1549" s="329">
        <v>4.6900000000000004</v>
      </c>
    </row>
    <row r="1550" spans="1:4">
      <c r="A1550" s="326">
        <v>39274</v>
      </c>
      <c r="B1550" s="327" t="s">
        <v>2133</v>
      </c>
      <c r="C1550" s="328" t="s">
        <v>731</v>
      </c>
      <c r="D1550" s="329">
        <v>3.63</v>
      </c>
    </row>
    <row r="1551" spans="1:4" ht="30">
      <c r="A1551" s="326">
        <v>2628</v>
      </c>
      <c r="B1551" s="327" t="s">
        <v>2134</v>
      </c>
      <c r="C1551" s="328" t="s">
        <v>731</v>
      </c>
      <c r="D1551" s="329">
        <v>246.29</v>
      </c>
    </row>
    <row r="1552" spans="1:4" ht="30">
      <c r="A1552" s="326">
        <v>2622</v>
      </c>
      <c r="B1552" s="327" t="s">
        <v>2135</v>
      </c>
      <c r="C1552" s="328" t="s">
        <v>731</v>
      </c>
      <c r="D1552" s="329">
        <v>5.85</v>
      </c>
    </row>
    <row r="1553" spans="1:4" ht="30">
      <c r="A1553" s="326">
        <v>2623</v>
      </c>
      <c r="B1553" s="327" t="s">
        <v>2136</v>
      </c>
      <c r="C1553" s="328" t="s">
        <v>731</v>
      </c>
      <c r="D1553" s="329">
        <v>7.04</v>
      </c>
    </row>
    <row r="1554" spans="1:4" ht="30">
      <c r="A1554" s="326">
        <v>2624</v>
      </c>
      <c r="B1554" s="327" t="s">
        <v>2137</v>
      </c>
      <c r="C1554" s="328" t="s">
        <v>731</v>
      </c>
      <c r="D1554" s="329">
        <v>11.19</v>
      </c>
    </row>
    <row r="1555" spans="1:4" ht="30">
      <c r="A1555" s="326">
        <v>2625</v>
      </c>
      <c r="B1555" s="327" t="s">
        <v>2138</v>
      </c>
      <c r="C1555" s="328" t="s">
        <v>731</v>
      </c>
      <c r="D1555" s="329">
        <v>23.63</v>
      </c>
    </row>
    <row r="1556" spans="1:4" ht="30">
      <c r="A1556" s="326">
        <v>2626</v>
      </c>
      <c r="B1556" s="327" t="s">
        <v>2139</v>
      </c>
      <c r="C1556" s="328" t="s">
        <v>731</v>
      </c>
      <c r="D1556" s="329">
        <v>34.630000000000003</v>
      </c>
    </row>
    <row r="1557" spans="1:4" ht="30">
      <c r="A1557" s="326">
        <v>2630</v>
      </c>
      <c r="B1557" s="327" t="s">
        <v>2140</v>
      </c>
      <c r="C1557" s="328" t="s">
        <v>731</v>
      </c>
      <c r="D1557" s="329">
        <v>52.66</v>
      </c>
    </row>
    <row r="1558" spans="1:4" ht="30">
      <c r="A1558" s="326">
        <v>2627</v>
      </c>
      <c r="B1558" s="327" t="s">
        <v>2141</v>
      </c>
      <c r="C1558" s="328" t="s">
        <v>731</v>
      </c>
      <c r="D1558" s="329">
        <v>92.77</v>
      </c>
    </row>
    <row r="1559" spans="1:4" ht="30">
      <c r="A1559" s="326">
        <v>2629</v>
      </c>
      <c r="B1559" s="327" t="s">
        <v>2142</v>
      </c>
      <c r="C1559" s="328" t="s">
        <v>731</v>
      </c>
      <c r="D1559" s="329">
        <v>125.47</v>
      </c>
    </row>
    <row r="1560" spans="1:4">
      <c r="A1560" s="326">
        <v>12033</v>
      </c>
      <c r="B1560" s="327" t="s">
        <v>2143</v>
      </c>
      <c r="C1560" s="328" t="s">
        <v>731</v>
      </c>
      <c r="D1560" s="329">
        <v>14.96</v>
      </c>
    </row>
    <row r="1561" spans="1:4">
      <c r="A1561" s="326">
        <v>40408</v>
      </c>
      <c r="B1561" s="327" t="s">
        <v>2144</v>
      </c>
      <c r="C1561" s="328" t="s">
        <v>731</v>
      </c>
      <c r="D1561" s="329">
        <v>9.83</v>
      </c>
    </row>
    <row r="1562" spans="1:4">
      <c r="A1562" s="326">
        <v>40409</v>
      </c>
      <c r="B1562" s="327" t="s">
        <v>2145</v>
      </c>
      <c r="C1562" s="328" t="s">
        <v>731</v>
      </c>
      <c r="D1562" s="329">
        <v>3.48</v>
      </c>
    </row>
    <row r="1563" spans="1:4">
      <c r="A1563" s="326">
        <v>39276</v>
      </c>
      <c r="B1563" s="327" t="s">
        <v>2146</v>
      </c>
      <c r="C1563" s="328" t="s">
        <v>731</v>
      </c>
      <c r="D1563" s="329">
        <v>8.86</v>
      </c>
    </row>
    <row r="1564" spans="1:4">
      <c r="A1564" s="326">
        <v>39277</v>
      </c>
      <c r="B1564" s="327" t="s">
        <v>2147</v>
      </c>
      <c r="C1564" s="328" t="s">
        <v>731</v>
      </c>
      <c r="D1564" s="329">
        <v>23.91</v>
      </c>
    </row>
    <row r="1565" spans="1:4">
      <c r="A1565" s="326">
        <v>12034</v>
      </c>
      <c r="B1565" s="327" t="s">
        <v>2148</v>
      </c>
      <c r="C1565" s="328" t="s">
        <v>731</v>
      </c>
      <c r="D1565" s="329">
        <v>6.78</v>
      </c>
    </row>
    <row r="1566" spans="1:4">
      <c r="A1566" s="326">
        <v>39879</v>
      </c>
      <c r="B1566" s="327" t="s">
        <v>2149</v>
      </c>
      <c r="C1566" s="328" t="s">
        <v>731</v>
      </c>
      <c r="D1566" s="329">
        <v>4.9400000000000004</v>
      </c>
    </row>
    <row r="1567" spans="1:4">
      <c r="A1567" s="326">
        <v>39880</v>
      </c>
      <c r="B1567" s="327" t="s">
        <v>2150</v>
      </c>
      <c r="C1567" s="328" t="s">
        <v>731</v>
      </c>
      <c r="D1567" s="329">
        <v>10.93</v>
      </c>
    </row>
    <row r="1568" spans="1:4">
      <c r="A1568" s="326">
        <v>39881</v>
      </c>
      <c r="B1568" s="327" t="s">
        <v>2151</v>
      </c>
      <c r="C1568" s="328" t="s">
        <v>731</v>
      </c>
      <c r="D1568" s="329">
        <v>17.55</v>
      </c>
    </row>
    <row r="1569" spans="1:4">
      <c r="A1569" s="326">
        <v>39882</v>
      </c>
      <c r="B1569" s="327" t="s">
        <v>2152</v>
      </c>
      <c r="C1569" s="328" t="s">
        <v>731</v>
      </c>
      <c r="D1569" s="329">
        <v>46.23</v>
      </c>
    </row>
    <row r="1570" spans="1:4">
      <c r="A1570" s="326">
        <v>39883</v>
      </c>
      <c r="B1570" s="327" t="s">
        <v>2153</v>
      </c>
      <c r="C1570" s="328" t="s">
        <v>731</v>
      </c>
      <c r="D1570" s="329">
        <v>73.83</v>
      </c>
    </row>
    <row r="1571" spans="1:4">
      <c r="A1571" s="326">
        <v>39884</v>
      </c>
      <c r="B1571" s="327" t="s">
        <v>2154</v>
      </c>
      <c r="C1571" s="328" t="s">
        <v>731</v>
      </c>
      <c r="D1571" s="329">
        <v>109.66</v>
      </c>
    </row>
    <row r="1572" spans="1:4">
      <c r="A1572" s="326">
        <v>39885</v>
      </c>
      <c r="B1572" s="327" t="s">
        <v>2155</v>
      </c>
      <c r="C1572" s="328" t="s">
        <v>731</v>
      </c>
      <c r="D1572" s="329">
        <v>260.62</v>
      </c>
    </row>
    <row r="1573" spans="1:4">
      <c r="A1573" s="326">
        <v>1777</v>
      </c>
      <c r="B1573" s="327" t="s">
        <v>2156</v>
      </c>
      <c r="C1573" s="328" t="s">
        <v>731</v>
      </c>
      <c r="D1573" s="329">
        <v>86.69</v>
      </c>
    </row>
    <row r="1574" spans="1:4">
      <c r="A1574" s="326">
        <v>1819</v>
      </c>
      <c r="B1574" s="327" t="s">
        <v>2157</v>
      </c>
      <c r="C1574" s="328" t="s">
        <v>731</v>
      </c>
      <c r="D1574" s="329">
        <v>63.07</v>
      </c>
    </row>
    <row r="1575" spans="1:4">
      <c r="A1575" s="326">
        <v>1775</v>
      </c>
      <c r="B1575" s="327" t="s">
        <v>2158</v>
      </c>
      <c r="C1575" s="328" t="s">
        <v>731</v>
      </c>
      <c r="D1575" s="329">
        <v>18.86</v>
      </c>
    </row>
    <row r="1576" spans="1:4">
      <c r="A1576" s="326">
        <v>1776</v>
      </c>
      <c r="B1576" s="327" t="s">
        <v>2159</v>
      </c>
      <c r="C1576" s="328" t="s">
        <v>731</v>
      </c>
      <c r="D1576" s="329">
        <v>51.31</v>
      </c>
    </row>
    <row r="1577" spans="1:4">
      <c r="A1577" s="326">
        <v>1778</v>
      </c>
      <c r="B1577" s="327" t="s">
        <v>2160</v>
      </c>
      <c r="C1577" s="328" t="s">
        <v>731</v>
      </c>
      <c r="D1577" s="329">
        <v>209.84</v>
      </c>
    </row>
    <row r="1578" spans="1:4">
      <c r="A1578" s="326">
        <v>1818</v>
      </c>
      <c r="B1578" s="327" t="s">
        <v>2161</v>
      </c>
      <c r="C1578" s="328" t="s">
        <v>731</v>
      </c>
      <c r="D1578" s="329">
        <v>139.29</v>
      </c>
    </row>
    <row r="1579" spans="1:4">
      <c r="A1579" s="326">
        <v>1820</v>
      </c>
      <c r="B1579" s="327" t="s">
        <v>2162</v>
      </c>
      <c r="C1579" s="328" t="s">
        <v>731</v>
      </c>
      <c r="D1579" s="329">
        <v>27.24</v>
      </c>
    </row>
    <row r="1580" spans="1:4">
      <c r="A1580" s="326">
        <v>1779</v>
      </c>
      <c r="B1580" s="327" t="s">
        <v>2163</v>
      </c>
      <c r="C1580" s="328" t="s">
        <v>731</v>
      </c>
      <c r="D1580" s="329">
        <v>305.17</v>
      </c>
    </row>
    <row r="1581" spans="1:4">
      <c r="A1581" s="326">
        <v>1780</v>
      </c>
      <c r="B1581" s="327" t="s">
        <v>2164</v>
      </c>
      <c r="C1581" s="328" t="s">
        <v>731</v>
      </c>
      <c r="D1581" s="329">
        <v>629.13</v>
      </c>
    </row>
    <row r="1582" spans="1:4">
      <c r="A1582" s="326">
        <v>1783</v>
      </c>
      <c r="B1582" s="327" t="s">
        <v>2165</v>
      </c>
      <c r="C1582" s="328" t="s">
        <v>731</v>
      </c>
      <c r="D1582" s="329">
        <v>66.52</v>
      </c>
    </row>
    <row r="1583" spans="1:4">
      <c r="A1583" s="326">
        <v>1782</v>
      </c>
      <c r="B1583" s="327" t="s">
        <v>2166</v>
      </c>
      <c r="C1583" s="328" t="s">
        <v>731</v>
      </c>
      <c r="D1583" s="329">
        <v>52.59</v>
      </c>
    </row>
    <row r="1584" spans="1:4">
      <c r="A1584" s="326">
        <v>1817</v>
      </c>
      <c r="B1584" s="327" t="s">
        <v>2167</v>
      </c>
      <c r="C1584" s="328" t="s">
        <v>731</v>
      </c>
      <c r="D1584" s="329">
        <v>15.67</v>
      </c>
    </row>
    <row r="1585" spans="1:4">
      <c r="A1585" s="326">
        <v>1781</v>
      </c>
      <c r="B1585" s="327" t="s">
        <v>2168</v>
      </c>
      <c r="C1585" s="328" t="s">
        <v>731</v>
      </c>
      <c r="D1585" s="329">
        <v>34.270000000000003</v>
      </c>
    </row>
    <row r="1586" spans="1:4">
      <c r="A1586" s="326">
        <v>1784</v>
      </c>
      <c r="B1586" s="327" t="s">
        <v>2169</v>
      </c>
      <c r="C1586" s="328" t="s">
        <v>731</v>
      </c>
      <c r="D1586" s="329">
        <v>187.83</v>
      </c>
    </row>
    <row r="1587" spans="1:4">
      <c r="A1587" s="326">
        <v>1810</v>
      </c>
      <c r="B1587" s="327" t="s">
        <v>2170</v>
      </c>
      <c r="C1587" s="328" t="s">
        <v>731</v>
      </c>
      <c r="D1587" s="329">
        <v>104.18</v>
      </c>
    </row>
    <row r="1588" spans="1:4">
      <c r="A1588" s="326">
        <v>1811</v>
      </c>
      <c r="B1588" s="327" t="s">
        <v>2171</v>
      </c>
      <c r="C1588" s="328" t="s">
        <v>731</v>
      </c>
      <c r="D1588" s="329">
        <v>22.54</v>
      </c>
    </row>
    <row r="1589" spans="1:4">
      <c r="A1589" s="326">
        <v>1812</v>
      </c>
      <c r="B1589" s="327" t="s">
        <v>2172</v>
      </c>
      <c r="C1589" s="328" t="s">
        <v>731</v>
      </c>
      <c r="D1589" s="329">
        <v>263</v>
      </c>
    </row>
    <row r="1590" spans="1:4">
      <c r="A1590" s="326">
        <v>40386</v>
      </c>
      <c r="B1590" s="327" t="s">
        <v>2173</v>
      </c>
      <c r="C1590" s="328" t="s">
        <v>731</v>
      </c>
      <c r="D1590" s="329">
        <v>98.8</v>
      </c>
    </row>
    <row r="1591" spans="1:4">
      <c r="A1591" s="326">
        <v>40384</v>
      </c>
      <c r="B1591" s="327" t="s">
        <v>2174</v>
      </c>
      <c r="C1591" s="328" t="s">
        <v>731</v>
      </c>
      <c r="D1591" s="329">
        <v>67.64</v>
      </c>
    </row>
    <row r="1592" spans="1:4">
      <c r="A1592" s="326">
        <v>40379</v>
      </c>
      <c r="B1592" s="327" t="s">
        <v>2175</v>
      </c>
      <c r="C1592" s="328" t="s">
        <v>731</v>
      </c>
      <c r="D1592" s="329">
        <v>23.38</v>
      </c>
    </row>
    <row r="1593" spans="1:4">
      <c r="A1593" s="326">
        <v>40423</v>
      </c>
      <c r="B1593" s="327" t="s">
        <v>2176</v>
      </c>
      <c r="C1593" s="328" t="s">
        <v>731</v>
      </c>
      <c r="D1593" s="329">
        <v>44.25</v>
      </c>
    </row>
    <row r="1594" spans="1:4">
      <c r="A1594" s="326">
        <v>40389</v>
      </c>
      <c r="B1594" s="327" t="s">
        <v>2177</v>
      </c>
      <c r="C1594" s="328" t="s">
        <v>731</v>
      </c>
      <c r="D1594" s="329">
        <v>280.64</v>
      </c>
    </row>
    <row r="1595" spans="1:4">
      <c r="A1595" s="326">
        <v>40388</v>
      </c>
      <c r="B1595" s="327" t="s">
        <v>2178</v>
      </c>
      <c r="C1595" s="328" t="s">
        <v>731</v>
      </c>
      <c r="D1595" s="329">
        <v>140.47</v>
      </c>
    </row>
    <row r="1596" spans="1:4">
      <c r="A1596" s="326">
        <v>40381</v>
      </c>
      <c r="B1596" s="327" t="s">
        <v>2179</v>
      </c>
      <c r="C1596" s="328" t="s">
        <v>731</v>
      </c>
      <c r="D1596" s="329">
        <v>31.18</v>
      </c>
    </row>
    <row r="1597" spans="1:4">
      <c r="A1597" s="326">
        <v>40391</v>
      </c>
      <c r="B1597" s="327" t="s">
        <v>2180</v>
      </c>
      <c r="C1597" s="328" t="s">
        <v>731</v>
      </c>
      <c r="D1597" s="329">
        <v>728.4</v>
      </c>
    </row>
    <row r="1598" spans="1:4">
      <c r="A1598" s="326">
        <v>40414</v>
      </c>
      <c r="B1598" s="327" t="s">
        <v>2181</v>
      </c>
      <c r="C1598" s="328" t="s">
        <v>731</v>
      </c>
      <c r="D1598" s="329">
        <v>23.39</v>
      </c>
    </row>
    <row r="1599" spans="1:4">
      <c r="A1599" s="326">
        <v>40416</v>
      </c>
      <c r="B1599" s="327" t="s">
        <v>2182</v>
      </c>
      <c r="C1599" s="328" t="s">
        <v>731</v>
      </c>
      <c r="D1599" s="329">
        <v>32.33</v>
      </c>
    </row>
    <row r="1600" spans="1:4">
      <c r="A1600" s="326">
        <v>40418</v>
      </c>
      <c r="B1600" s="327" t="s">
        <v>2183</v>
      </c>
      <c r="C1600" s="328" t="s">
        <v>731</v>
      </c>
      <c r="D1600" s="329">
        <v>38.57</v>
      </c>
    </row>
    <row r="1601" spans="1:4" ht="30">
      <c r="A1601" s="326">
        <v>2609</v>
      </c>
      <c r="B1601" s="327" t="s">
        <v>2184</v>
      </c>
      <c r="C1601" s="328" t="s">
        <v>731</v>
      </c>
      <c r="D1601" s="329">
        <v>5.49</v>
      </c>
    </row>
    <row r="1602" spans="1:4" ht="30">
      <c r="A1602" s="326">
        <v>2634</v>
      </c>
      <c r="B1602" s="327" t="s">
        <v>2185</v>
      </c>
      <c r="C1602" s="328" t="s">
        <v>731</v>
      </c>
      <c r="D1602" s="329">
        <v>7.22</v>
      </c>
    </row>
    <row r="1603" spans="1:4" ht="30">
      <c r="A1603" s="326">
        <v>2611</v>
      </c>
      <c r="B1603" s="327" t="s">
        <v>2186</v>
      </c>
      <c r="C1603" s="328" t="s">
        <v>731</v>
      </c>
      <c r="D1603" s="329">
        <v>20.34</v>
      </c>
    </row>
    <row r="1604" spans="1:4">
      <c r="A1604" s="326">
        <v>34359</v>
      </c>
      <c r="B1604" s="327" t="s">
        <v>2187</v>
      </c>
      <c r="C1604" s="328" t="s">
        <v>731</v>
      </c>
      <c r="D1604" s="329">
        <v>11.43</v>
      </c>
    </row>
    <row r="1605" spans="1:4">
      <c r="A1605" s="326">
        <v>1789</v>
      </c>
      <c r="B1605" s="327" t="s">
        <v>2188</v>
      </c>
      <c r="C1605" s="328" t="s">
        <v>731</v>
      </c>
      <c r="D1605" s="329">
        <v>83.2</v>
      </c>
    </row>
    <row r="1606" spans="1:4">
      <c r="A1606" s="326">
        <v>1788</v>
      </c>
      <c r="B1606" s="327" t="s">
        <v>2189</v>
      </c>
      <c r="C1606" s="328" t="s">
        <v>731</v>
      </c>
      <c r="D1606" s="329">
        <v>66.69</v>
      </c>
    </row>
    <row r="1607" spans="1:4">
      <c r="A1607" s="326">
        <v>1786</v>
      </c>
      <c r="B1607" s="327" t="s">
        <v>2190</v>
      </c>
      <c r="C1607" s="328" t="s">
        <v>731</v>
      </c>
      <c r="D1607" s="329">
        <v>16.559999999999999</v>
      </c>
    </row>
    <row r="1608" spans="1:4">
      <c r="A1608" s="326">
        <v>1787</v>
      </c>
      <c r="B1608" s="327" t="s">
        <v>2191</v>
      </c>
      <c r="C1608" s="328" t="s">
        <v>731</v>
      </c>
      <c r="D1608" s="329">
        <v>39.65</v>
      </c>
    </row>
    <row r="1609" spans="1:4">
      <c r="A1609" s="326">
        <v>1791</v>
      </c>
      <c r="B1609" s="327" t="s">
        <v>2192</v>
      </c>
      <c r="C1609" s="328" t="s">
        <v>731</v>
      </c>
      <c r="D1609" s="329">
        <v>240.46</v>
      </c>
    </row>
    <row r="1610" spans="1:4">
      <c r="A1610" s="326">
        <v>1790</v>
      </c>
      <c r="B1610" s="327" t="s">
        <v>2193</v>
      </c>
      <c r="C1610" s="328" t="s">
        <v>731</v>
      </c>
      <c r="D1610" s="329">
        <v>138.56</v>
      </c>
    </row>
    <row r="1611" spans="1:4">
      <c r="A1611" s="326">
        <v>1813</v>
      </c>
      <c r="B1611" s="327" t="s">
        <v>2194</v>
      </c>
      <c r="C1611" s="328" t="s">
        <v>731</v>
      </c>
      <c r="D1611" s="329">
        <v>26.28</v>
      </c>
    </row>
    <row r="1612" spans="1:4">
      <c r="A1612" s="326">
        <v>1792</v>
      </c>
      <c r="B1612" s="327" t="s">
        <v>2195</v>
      </c>
      <c r="C1612" s="328" t="s">
        <v>731</v>
      </c>
      <c r="D1612" s="329">
        <v>324.58</v>
      </c>
    </row>
    <row r="1613" spans="1:4">
      <c r="A1613" s="326">
        <v>1793</v>
      </c>
      <c r="B1613" s="327" t="s">
        <v>2196</v>
      </c>
      <c r="C1613" s="328" t="s">
        <v>731</v>
      </c>
      <c r="D1613" s="329">
        <v>655.87</v>
      </c>
    </row>
    <row r="1614" spans="1:4">
      <c r="A1614" s="326">
        <v>1809</v>
      </c>
      <c r="B1614" s="327" t="s">
        <v>2197</v>
      </c>
      <c r="C1614" s="328" t="s">
        <v>731</v>
      </c>
      <c r="D1614" s="329">
        <v>78</v>
      </c>
    </row>
    <row r="1615" spans="1:4">
      <c r="A1615" s="326">
        <v>1814</v>
      </c>
      <c r="B1615" s="327" t="s">
        <v>2198</v>
      </c>
      <c r="C1615" s="328" t="s">
        <v>731</v>
      </c>
      <c r="D1615" s="329">
        <v>64.08</v>
      </c>
    </row>
    <row r="1616" spans="1:4">
      <c r="A1616" s="326">
        <v>1803</v>
      </c>
      <c r="B1616" s="327" t="s">
        <v>2199</v>
      </c>
      <c r="C1616" s="328" t="s">
        <v>731</v>
      </c>
      <c r="D1616" s="329">
        <v>16.190000000000001</v>
      </c>
    </row>
    <row r="1617" spans="1:4">
      <c r="A1617" s="326">
        <v>1805</v>
      </c>
      <c r="B1617" s="327" t="s">
        <v>2200</v>
      </c>
      <c r="C1617" s="328" t="s">
        <v>731</v>
      </c>
      <c r="D1617" s="329">
        <v>37.19</v>
      </c>
    </row>
    <row r="1618" spans="1:4">
      <c r="A1618" s="326">
        <v>1821</v>
      </c>
      <c r="B1618" s="327" t="s">
        <v>2201</v>
      </c>
      <c r="C1618" s="328" t="s">
        <v>731</v>
      </c>
      <c r="D1618" s="329">
        <v>219.69</v>
      </c>
    </row>
    <row r="1619" spans="1:4">
      <c r="A1619" s="326">
        <v>1806</v>
      </c>
      <c r="B1619" s="327" t="s">
        <v>2202</v>
      </c>
      <c r="C1619" s="328" t="s">
        <v>731</v>
      </c>
      <c r="D1619" s="329">
        <v>130.76</v>
      </c>
    </row>
    <row r="1620" spans="1:4">
      <c r="A1620" s="326">
        <v>1804</v>
      </c>
      <c r="B1620" s="327" t="s">
        <v>2203</v>
      </c>
      <c r="C1620" s="328" t="s">
        <v>731</v>
      </c>
      <c r="D1620" s="329">
        <v>23.05</v>
      </c>
    </row>
    <row r="1621" spans="1:4">
      <c r="A1621" s="326">
        <v>1807</v>
      </c>
      <c r="B1621" s="327" t="s">
        <v>2204</v>
      </c>
      <c r="C1621" s="328" t="s">
        <v>731</v>
      </c>
      <c r="D1621" s="329">
        <v>314.2</v>
      </c>
    </row>
    <row r="1622" spans="1:4">
      <c r="A1622" s="326">
        <v>1808</v>
      </c>
      <c r="B1622" s="327" t="s">
        <v>2205</v>
      </c>
      <c r="C1622" s="328" t="s">
        <v>731</v>
      </c>
      <c r="D1622" s="329">
        <v>629.91</v>
      </c>
    </row>
    <row r="1623" spans="1:4">
      <c r="A1623" s="326">
        <v>1797</v>
      </c>
      <c r="B1623" s="327" t="s">
        <v>2206</v>
      </c>
      <c r="C1623" s="328" t="s">
        <v>731</v>
      </c>
      <c r="D1623" s="329">
        <v>94.47</v>
      </c>
    </row>
    <row r="1624" spans="1:4">
      <c r="A1624" s="326">
        <v>1796</v>
      </c>
      <c r="B1624" s="327" t="s">
        <v>2207</v>
      </c>
      <c r="C1624" s="328" t="s">
        <v>731</v>
      </c>
      <c r="D1624" s="329">
        <v>72.47</v>
      </c>
    </row>
    <row r="1625" spans="1:4">
      <c r="A1625" s="326">
        <v>1794</v>
      </c>
      <c r="B1625" s="327" t="s">
        <v>2208</v>
      </c>
      <c r="C1625" s="328" t="s">
        <v>731</v>
      </c>
      <c r="D1625" s="329">
        <v>17.3</v>
      </c>
    </row>
    <row r="1626" spans="1:4">
      <c r="A1626" s="326">
        <v>1816</v>
      </c>
      <c r="B1626" s="327" t="s">
        <v>2209</v>
      </c>
      <c r="C1626" s="328" t="s">
        <v>731</v>
      </c>
      <c r="D1626" s="329">
        <v>39.01</v>
      </c>
    </row>
    <row r="1627" spans="1:4">
      <c r="A1627" s="326">
        <v>1815</v>
      </c>
      <c r="B1627" s="327" t="s">
        <v>2210</v>
      </c>
      <c r="C1627" s="328" t="s">
        <v>731</v>
      </c>
      <c r="D1627" s="329">
        <v>299.55</v>
      </c>
    </row>
    <row r="1628" spans="1:4">
      <c r="A1628" s="326">
        <v>1798</v>
      </c>
      <c r="B1628" s="327" t="s">
        <v>2211</v>
      </c>
      <c r="C1628" s="328" t="s">
        <v>731</v>
      </c>
      <c r="D1628" s="329">
        <v>134.04</v>
      </c>
    </row>
    <row r="1629" spans="1:4">
      <c r="A1629" s="326">
        <v>1795</v>
      </c>
      <c r="B1629" s="327" t="s">
        <v>2212</v>
      </c>
      <c r="C1629" s="328" t="s">
        <v>731</v>
      </c>
      <c r="D1629" s="329">
        <v>23.96</v>
      </c>
    </row>
    <row r="1630" spans="1:4">
      <c r="A1630" s="326">
        <v>1799</v>
      </c>
      <c r="B1630" s="327" t="s">
        <v>2213</v>
      </c>
      <c r="C1630" s="328" t="s">
        <v>731</v>
      </c>
      <c r="D1630" s="329">
        <v>390.13</v>
      </c>
    </row>
    <row r="1631" spans="1:4">
      <c r="A1631" s="326">
        <v>1800</v>
      </c>
      <c r="B1631" s="327" t="s">
        <v>2214</v>
      </c>
      <c r="C1631" s="328" t="s">
        <v>731</v>
      </c>
      <c r="D1631" s="329">
        <v>744.83</v>
      </c>
    </row>
    <row r="1632" spans="1:4">
      <c r="A1632" s="326">
        <v>1802</v>
      </c>
      <c r="B1632" s="327" t="s">
        <v>2215</v>
      </c>
      <c r="C1632" s="328" t="s">
        <v>731</v>
      </c>
      <c r="D1632" s="329">
        <v>1863.11</v>
      </c>
    </row>
    <row r="1633" spans="1:4">
      <c r="A1633" s="326">
        <v>40385</v>
      </c>
      <c r="B1633" s="327" t="s">
        <v>2216</v>
      </c>
      <c r="C1633" s="328" t="s">
        <v>731</v>
      </c>
      <c r="D1633" s="329">
        <v>98.8</v>
      </c>
    </row>
    <row r="1634" spans="1:4">
      <c r="A1634" s="326">
        <v>40383</v>
      </c>
      <c r="B1634" s="327" t="s">
        <v>2217</v>
      </c>
      <c r="C1634" s="328" t="s">
        <v>731</v>
      </c>
      <c r="D1634" s="329">
        <v>67.64</v>
      </c>
    </row>
    <row r="1635" spans="1:4">
      <c r="A1635" s="326">
        <v>40378</v>
      </c>
      <c r="B1635" s="327" t="s">
        <v>2218</v>
      </c>
      <c r="C1635" s="328" t="s">
        <v>731</v>
      </c>
      <c r="D1635" s="329">
        <v>23.38</v>
      </c>
    </row>
    <row r="1636" spans="1:4">
      <c r="A1636" s="326">
        <v>40382</v>
      </c>
      <c r="B1636" s="327" t="s">
        <v>2219</v>
      </c>
      <c r="C1636" s="328" t="s">
        <v>731</v>
      </c>
      <c r="D1636" s="329">
        <v>44.25</v>
      </c>
    </row>
    <row r="1637" spans="1:4">
      <c r="A1637" s="326">
        <v>40422</v>
      </c>
      <c r="B1637" s="327" t="s">
        <v>2220</v>
      </c>
      <c r="C1637" s="328" t="s">
        <v>731</v>
      </c>
      <c r="D1637" s="329">
        <v>301.47000000000003</v>
      </c>
    </row>
    <row r="1638" spans="1:4">
      <c r="A1638" s="326">
        <v>40387</v>
      </c>
      <c r="B1638" s="327" t="s">
        <v>2221</v>
      </c>
      <c r="C1638" s="328" t="s">
        <v>731</v>
      </c>
      <c r="D1638" s="329">
        <v>153.5</v>
      </c>
    </row>
    <row r="1639" spans="1:4">
      <c r="A1639" s="326">
        <v>40380</v>
      </c>
      <c r="B1639" s="327" t="s">
        <v>2222</v>
      </c>
      <c r="C1639" s="328" t="s">
        <v>731</v>
      </c>
      <c r="D1639" s="329">
        <v>31.18</v>
      </c>
    </row>
    <row r="1640" spans="1:4">
      <c r="A1640" s="326">
        <v>40390</v>
      </c>
      <c r="B1640" s="327" t="s">
        <v>2223</v>
      </c>
      <c r="C1640" s="328" t="s">
        <v>731</v>
      </c>
      <c r="D1640" s="329">
        <v>634.94000000000005</v>
      </c>
    </row>
    <row r="1641" spans="1:4">
      <c r="A1641" s="326">
        <v>40413</v>
      </c>
      <c r="B1641" s="327" t="s">
        <v>2224</v>
      </c>
      <c r="C1641" s="328" t="s">
        <v>731</v>
      </c>
      <c r="D1641" s="329">
        <v>25.41</v>
      </c>
    </row>
    <row r="1642" spans="1:4">
      <c r="A1642" s="326">
        <v>40415</v>
      </c>
      <c r="B1642" s="327" t="s">
        <v>2225</v>
      </c>
      <c r="C1642" s="328" t="s">
        <v>731</v>
      </c>
      <c r="D1642" s="329">
        <v>36.21</v>
      </c>
    </row>
    <row r="1643" spans="1:4">
      <c r="A1643" s="326">
        <v>40417</v>
      </c>
      <c r="B1643" s="327" t="s">
        <v>2226</v>
      </c>
      <c r="C1643" s="328" t="s">
        <v>731</v>
      </c>
      <c r="D1643" s="329">
        <v>42.72</v>
      </c>
    </row>
    <row r="1644" spans="1:4">
      <c r="A1644" s="326">
        <v>39271</v>
      </c>
      <c r="B1644" s="327" t="s">
        <v>2227</v>
      </c>
      <c r="C1644" s="328" t="s">
        <v>731</v>
      </c>
      <c r="D1644" s="329">
        <v>3.01</v>
      </c>
    </row>
    <row r="1645" spans="1:4">
      <c r="A1645" s="326">
        <v>39273</v>
      </c>
      <c r="B1645" s="327" t="s">
        <v>2228</v>
      </c>
      <c r="C1645" s="328" t="s">
        <v>731</v>
      </c>
      <c r="D1645" s="329">
        <v>5.12</v>
      </c>
    </row>
    <row r="1646" spans="1:4">
      <c r="A1646" s="326">
        <v>39272</v>
      </c>
      <c r="B1646" s="327" t="s">
        <v>2229</v>
      </c>
      <c r="C1646" s="328" t="s">
        <v>731</v>
      </c>
      <c r="D1646" s="329">
        <v>3.7</v>
      </c>
    </row>
    <row r="1647" spans="1:4">
      <c r="A1647" s="326">
        <v>1875</v>
      </c>
      <c r="B1647" s="327" t="s">
        <v>2230</v>
      </c>
      <c r="C1647" s="328" t="s">
        <v>731</v>
      </c>
      <c r="D1647" s="329">
        <v>8.18</v>
      </c>
    </row>
    <row r="1648" spans="1:4">
      <c r="A1648" s="326">
        <v>1874</v>
      </c>
      <c r="B1648" s="327" t="s">
        <v>2231</v>
      </c>
      <c r="C1648" s="328" t="s">
        <v>731</v>
      </c>
      <c r="D1648" s="329">
        <v>6.75</v>
      </c>
    </row>
    <row r="1649" spans="1:4">
      <c r="A1649" s="326">
        <v>1870</v>
      </c>
      <c r="B1649" s="327" t="s">
        <v>2232</v>
      </c>
      <c r="C1649" s="328" t="s">
        <v>731</v>
      </c>
      <c r="D1649" s="329">
        <v>3.9</v>
      </c>
    </row>
    <row r="1650" spans="1:4">
      <c r="A1650" s="326">
        <v>1884</v>
      </c>
      <c r="B1650" s="327" t="s">
        <v>2233</v>
      </c>
      <c r="C1650" s="328" t="s">
        <v>731</v>
      </c>
      <c r="D1650" s="329">
        <v>5.99</v>
      </c>
    </row>
    <row r="1651" spans="1:4">
      <c r="A1651" s="326">
        <v>1887</v>
      </c>
      <c r="B1651" s="327" t="s">
        <v>2234</v>
      </c>
      <c r="C1651" s="328" t="s">
        <v>731</v>
      </c>
      <c r="D1651" s="329">
        <v>33.909999999999997</v>
      </c>
    </row>
    <row r="1652" spans="1:4">
      <c r="A1652" s="326">
        <v>1876</v>
      </c>
      <c r="B1652" s="327" t="s">
        <v>2235</v>
      </c>
      <c r="C1652" s="328" t="s">
        <v>731</v>
      </c>
      <c r="D1652" s="329">
        <v>13.29</v>
      </c>
    </row>
    <row r="1653" spans="1:4">
      <c r="A1653" s="326">
        <v>1879</v>
      </c>
      <c r="B1653" s="327" t="s">
        <v>2236</v>
      </c>
      <c r="C1653" s="328" t="s">
        <v>731</v>
      </c>
      <c r="D1653" s="329">
        <v>3.95</v>
      </c>
    </row>
    <row r="1654" spans="1:4">
      <c r="A1654" s="326">
        <v>1877</v>
      </c>
      <c r="B1654" s="327" t="s">
        <v>2237</v>
      </c>
      <c r="C1654" s="328" t="s">
        <v>731</v>
      </c>
      <c r="D1654" s="329">
        <v>33.950000000000003</v>
      </c>
    </row>
    <row r="1655" spans="1:4">
      <c r="A1655" s="326">
        <v>1878</v>
      </c>
      <c r="B1655" s="327" t="s">
        <v>2238</v>
      </c>
      <c r="C1655" s="328" t="s">
        <v>731</v>
      </c>
      <c r="D1655" s="329">
        <v>68.22</v>
      </c>
    </row>
    <row r="1656" spans="1:4" ht="30">
      <c r="A1656" s="326">
        <v>2621</v>
      </c>
      <c r="B1656" s="327" t="s">
        <v>2239</v>
      </c>
      <c r="C1656" s="328" t="s">
        <v>731</v>
      </c>
      <c r="D1656" s="329">
        <v>174.01</v>
      </c>
    </row>
    <row r="1657" spans="1:4" ht="30">
      <c r="A1657" s="326">
        <v>2616</v>
      </c>
      <c r="B1657" s="327" t="s">
        <v>2240</v>
      </c>
      <c r="C1657" s="328" t="s">
        <v>731</v>
      </c>
      <c r="D1657" s="329">
        <v>4.92</v>
      </c>
    </row>
    <row r="1658" spans="1:4" ht="30">
      <c r="A1658" s="326">
        <v>2633</v>
      </c>
      <c r="B1658" s="327" t="s">
        <v>2241</v>
      </c>
      <c r="C1658" s="328" t="s">
        <v>731</v>
      </c>
      <c r="D1658" s="329">
        <v>5.57</v>
      </c>
    </row>
    <row r="1659" spans="1:4" ht="30">
      <c r="A1659" s="326">
        <v>2617</v>
      </c>
      <c r="B1659" s="327" t="s">
        <v>2242</v>
      </c>
      <c r="C1659" s="328" t="s">
        <v>731</v>
      </c>
      <c r="D1659" s="329">
        <v>7.57</v>
      </c>
    </row>
    <row r="1660" spans="1:4" ht="30">
      <c r="A1660" s="326">
        <v>2618</v>
      </c>
      <c r="B1660" s="327" t="s">
        <v>2243</v>
      </c>
      <c r="C1660" s="328" t="s">
        <v>731</v>
      </c>
      <c r="D1660" s="329">
        <v>17.23</v>
      </c>
    </row>
    <row r="1661" spans="1:4" ht="30">
      <c r="A1661" s="326">
        <v>2632</v>
      </c>
      <c r="B1661" s="327" t="s">
        <v>2244</v>
      </c>
      <c r="C1661" s="328" t="s">
        <v>731</v>
      </c>
      <c r="D1661" s="329">
        <v>21.02</v>
      </c>
    </row>
    <row r="1662" spans="1:4" ht="30">
      <c r="A1662" s="326">
        <v>2631</v>
      </c>
      <c r="B1662" s="327" t="s">
        <v>2245</v>
      </c>
      <c r="C1662" s="328" t="s">
        <v>731</v>
      </c>
      <c r="D1662" s="329">
        <v>30.86</v>
      </c>
    </row>
    <row r="1663" spans="1:4" ht="30">
      <c r="A1663" s="326">
        <v>2619</v>
      </c>
      <c r="B1663" s="327" t="s">
        <v>2246</v>
      </c>
      <c r="C1663" s="328" t="s">
        <v>731</v>
      </c>
      <c r="D1663" s="329">
        <v>78.150000000000006</v>
      </c>
    </row>
    <row r="1664" spans="1:4" ht="30">
      <c r="A1664" s="326">
        <v>2620</v>
      </c>
      <c r="B1664" s="327" t="s">
        <v>2247</v>
      </c>
      <c r="C1664" s="328" t="s">
        <v>731</v>
      </c>
      <c r="D1664" s="329">
        <v>102.6</v>
      </c>
    </row>
    <row r="1665" spans="1:4">
      <c r="A1665" s="326">
        <v>44472</v>
      </c>
      <c r="B1665" s="327" t="s">
        <v>2248</v>
      </c>
      <c r="C1665" s="328" t="s">
        <v>731</v>
      </c>
      <c r="D1665" s="329">
        <v>62.9</v>
      </c>
    </row>
    <row r="1666" spans="1:4" ht="30">
      <c r="A1666" s="326">
        <v>38369</v>
      </c>
      <c r="B1666" s="327" t="s">
        <v>2249</v>
      </c>
      <c r="C1666" s="328" t="s">
        <v>731</v>
      </c>
      <c r="D1666" s="329">
        <v>17</v>
      </c>
    </row>
    <row r="1667" spans="1:4">
      <c r="A1667" s="326">
        <v>38370</v>
      </c>
      <c r="B1667" s="327" t="s">
        <v>2250</v>
      </c>
      <c r="C1667" s="328" t="s">
        <v>731</v>
      </c>
      <c r="D1667" s="329">
        <v>17</v>
      </c>
    </row>
    <row r="1668" spans="1:4">
      <c r="A1668" s="326">
        <v>38372</v>
      </c>
      <c r="B1668" s="327" t="s">
        <v>2251</v>
      </c>
      <c r="C1668" s="328" t="s">
        <v>731</v>
      </c>
      <c r="D1668" s="329">
        <v>18.440000000000001</v>
      </c>
    </row>
    <row r="1669" spans="1:4">
      <c r="A1669" s="326">
        <v>2357</v>
      </c>
      <c r="B1669" s="327" t="s">
        <v>13784</v>
      </c>
      <c r="C1669" s="328" t="s">
        <v>870</v>
      </c>
      <c r="D1669" s="329">
        <v>12.3</v>
      </c>
    </row>
    <row r="1670" spans="1:4">
      <c r="A1670" s="326">
        <v>40806</v>
      </c>
      <c r="B1670" s="327" t="s">
        <v>2252</v>
      </c>
      <c r="C1670" s="328" t="s">
        <v>872</v>
      </c>
      <c r="D1670" s="329">
        <v>2155.89</v>
      </c>
    </row>
    <row r="1671" spans="1:4">
      <c r="A1671" s="326">
        <v>2355</v>
      </c>
      <c r="B1671" s="327" t="s">
        <v>13785</v>
      </c>
      <c r="C1671" s="328" t="s">
        <v>870</v>
      </c>
      <c r="D1671" s="329">
        <v>37.36</v>
      </c>
    </row>
    <row r="1672" spans="1:4">
      <c r="A1672" s="326">
        <v>40805</v>
      </c>
      <c r="B1672" s="327" t="s">
        <v>2253</v>
      </c>
      <c r="C1672" s="328" t="s">
        <v>872</v>
      </c>
      <c r="D1672" s="329">
        <v>6544.19</v>
      </c>
    </row>
    <row r="1673" spans="1:4">
      <c r="A1673" s="326">
        <v>2358</v>
      </c>
      <c r="B1673" s="327" t="s">
        <v>13786</v>
      </c>
      <c r="C1673" s="328" t="s">
        <v>870</v>
      </c>
      <c r="D1673" s="329">
        <v>19.79</v>
      </c>
    </row>
    <row r="1674" spans="1:4">
      <c r="A1674" s="326">
        <v>40807</v>
      </c>
      <c r="B1674" s="327" t="s">
        <v>2254</v>
      </c>
      <c r="C1674" s="328" t="s">
        <v>872</v>
      </c>
      <c r="D1674" s="329">
        <v>3466.56</v>
      </c>
    </row>
    <row r="1675" spans="1:4">
      <c r="A1675" s="326">
        <v>2359</v>
      </c>
      <c r="B1675" s="327" t="s">
        <v>13787</v>
      </c>
      <c r="C1675" s="328" t="s">
        <v>870</v>
      </c>
      <c r="D1675" s="329">
        <v>16.7</v>
      </c>
    </row>
    <row r="1676" spans="1:4">
      <c r="A1676" s="326">
        <v>40808</v>
      </c>
      <c r="B1676" s="327" t="s">
        <v>2255</v>
      </c>
      <c r="C1676" s="328" t="s">
        <v>872</v>
      </c>
      <c r="D1676" s="329">
        <v>2927.42</v>
      </c>
    </row>
    <row r="1677" spans="1:4">
      <c r="A1677" s="326">
        <v>44330</v>
      </c>
      <c r="B1677" s="327" t="s">
        <v>2256</v>
      </c>
      <c r="C1677" s="328" t="s">
        <v>781</v>
      </c>
      <c r="D1677" s="329">
        <v>9.34</v>
      </c>
    </row>
    <row r="1678" spans="1:4">
      <c r="A1678" s="326">
        <v>43144</v>
      </c>
      <c r="B1678" s="327" t="s">
        <v>2257</v>
      </c>
      <c r="C1678" s="328" t="s">
        <v>779</v>
      </c>
      <c r="D1678" s="329">
        <v>33.86</v>
      </c>
    </row>
    <row r="1679" spans="1:4">
      <c r="A1679" s="326">
        <v>39397</v>
      </c>
      <c r="B1679" s="327" t="s">
        <v>2258</v>
      </c>
      <c r="C1679" s="328" t="s">
        <v>781</v>
      </c>
      <c r="D1679" s="329">
        <v>15.43</v>
      </c>
    </row>
    <row r="1680" spans="1:4" ht="30">
      <c r="A1680" s="326">
        <v>2692</v>
      </c>
      <c r="B1680" s="327" t="s">
        <v>2259</v>
      </c>
      <c r="C1680" s="328" t="s">
        <v>781</v>
      </c>
      <c r="D1680" s="329">
        <v>6.22</v>
      </c>
    </row>
    <row r="1681" spans="1:4">
      <c r="A1681" s="326">
        <v>44329</v>
      </c>
      <c r="B1681" s="327" t="s">
        <v>2260</v>
      </c>
      <c r="C1681" s="328" t="s">
        <v>781</v>
      </c>
      <c r="D1681" s="329">
        <v>12.24</v>
      </c>
    </row>
    <row r="1682" spans="1:4">
      <c r="A1682" s="326">
        <v>5318</v>
      </c>
      <c r="B1682" s="327" t="s">
        <v>2261</v>
      </c>
      <c r="C1682" s="328" t="s">
        <v>781</v>
      </c>
      <c r="D1682" s="329">
        <v>19.8</v>
      </c>
    </row>
    <row r="1683" spans="1:4">
      <c r="A1683" s="326">
        <v>5330</v>
      </c>
      <c r="B1683" s="327" t="s">
        <v>2262</v>
      </c>
      <c r="C1683" s="328" t="s">
        <v>781</v>
      </c>
      <c r="D1683" s="329">
        <v>45.13</v>
      </c>
    </row>
    <row r="1684" spans="1:4">
      <c r="A1684" s="326">
        <v>44532</v>
      </c>
      <c r="B1684" s="327" t="s">
        <v>2263</v>
      </c>
      <c r="C1684" s="328" t="s">
        <v>731</v>
      </c>
      <c r="D1684" s="329">
        <v>36.979999999999997</v>
      </c>
    </row>
    <row r="1685" spans="1:4" ht="30">
      <c r="A1685" s="326">
        <v>44531</v>
      </c>
      <c r="B1685" s="327" t="s">
        <v>2264</v>
      </c>
      <c r="C1685" s="328" t="s">
        <v>731</v>
      </c>
      <c r="D1685" s="329">
        <v>117.52</v>
      </c>
    </row>
    <row r="1686" spans="1:4" ht="30">
      <c r="A1686" s="326">
        <v>38140</v>
      </c>
      <c r="B1686" s="327" t="s">
        <v>2265</v>
      </c>
      <c r="C1686" s="328" t="s">
        <v>731</v>
      </c>
      <c r="D1686" s="329">
        <v>28.5</v>
      </c>
    </row>
    <row r="1687" spans="1:4" ht="30">
      <c r="A1687" s="326">
        <v>13887</v>
      </c>
      <c r="B1687" s="327" t="s">
        <v>2266</v>
      </c>
      <c r="C1687" s="328" t="s">
        <v>731</v>
      </c>
      <c r="D1687" s="329">
        <v>674.76</v>
      </c>
    </row>
    <row r="1688" spans="1:4">
      <c r="A1688" s="326">
        <v>44495</v>
      </c>
      <c r="B1688" s="327" t="s">
        <v>2267</v>
      </c>
      <c r="C1688" s="328" t="s">
        <v>731</v>
      </c>
      <c r="D1688" s="329">
        <v>30.03</v>
      </c>
    </row>
    <row r="1689" spans="1:4" ht="30">
      <c r="A1689" s="326">
        <v>44533</v>
      </c>
      <c r="B1689" s="327" t="s">
        <v>2268</v>
      </c>
      <c r="C1689" s="328" t="s">
        <v>731</v>
      </c>
      <c r="D1689" s="329">
        <v>28.36</v>
      </c>
    </row>
    <row r="1690" spans="1:4">
      <c r="A1690" s="326">
        <v>44534</v>
      </c>
      <c r="B1690" s="327" t="s">
        <v>2269</v>
      </c>
      <c r="C1690" s="328" t="s">
        <v>731</v>
      </c>
      <c r="D1690" s="329">
        <v>7.39</v>
      </c>
    </row>
    <row r="1691" spans="1:4">
      <c r="A1691" s="326">
        <v>34544</v>
      </c>
      <c r="B1691" s="327" t="s">
        <v>2270</v>
      </c>
      <c r="C1691" s="328" t="s">
        <v>731</v>
      </c>
      <c r="D1691" s="329">
        <v>1520.79</v>
      </c>
    </row>
    <row r="1692" spans="1:4" ht="30">
      <c r="A1692" s="326">
        <v>34729</v>
      </c>
      <c r="B1692" s="327" t="s">
        <v>2271</v>
      </c>
      <c r="C1692" s="328" t="s">
        <v>731</v>
      </c>
      <c r="D1692" s="329">
        <v>1196.33</v>
      </c>
    </row>
    <row r="1693" spans="1:4" ht="30">
      <c r="A1693" s="326">
        <v>34734</v>
      </c>
      <c r="B1693" s="327" t="s">
        <v>2272</v>
      </c>
      <c r="C1693" s="328" t="s">
        <v>731</v>
      </c>
      <c r="D1693" s="329">
        <v>1852.31</v>
      </c>
    </row>
    <row r="1694" spans="1:4" ht="30">
      <c r="A1694" s="326">
        <v>34738</v>
      </c>
      <c r="B1694" s="327" t="s">
        <v>2273</v>
      </c>
      <c r="C1694" s="328" t="s">
        <v>731</v>
      </c>
      <c r="D1694" s="329">
        <v>4327.57</v>
      </c>
    </row>
    <row r="1695" spans="1:4">
      <c r="A1695" s="326">
        <v>2391</v>
      </c>
      <c r="B1695" s="327" t="s">
        <v>2274</v>
      </c>
      <c r="C1695" s="328" t="s">
        <v>731</v>
      </c>
      <c r="D1695" s="329">
        <v>351.97</v>
      </c>
    </row>
    <row r="1696" spans="1:4">
      <c r="A1696" s="326">
        <v>2374</v>
      </c>
      <c r="B1696" s="327" t="s">
        <v>2275</v>
      </c>
      <c r="C1696" s="328" t="s">
        <v>731</v>
      </c>
      <c r="D1696" s="329">
        <v>399.3</v>
      </c>
    </row>
    <row r="1697" spans="1:4">
      <c r="A1697" s="326">
        <v>2377</v>
      </c>
      <c r="B1697" s="327" t="s">
        <v>2276</v>
      </c>
      <c r="C1697" s="328" t="s">
        <v>731</v>
      </c>
      <c r="D1697" s="329">
        <v>560.38</v>
      </c>
    </row>
    <row r="1698" spans="1:4">
      <c r="A1698" s="326">
        <v>2393</v>
      </c>
      <c r="B1698" s="327" t="s">
        <v>2277</v>
      </c>
      <c r="C1698" s="328" t="s">
        <v>731</v>
      </c>
      <c r="D1698" s="329">
        <v>938.43</v>
      </c>
    </row>
    <row r="1699" spans="1:4">
      <c r="A1699" s="326">
        <v>34705</v>
      </c>
      <c r="B1699" s="327" t="s">
        <v>2278</v>
      </c>
      <c r="C1699" s="328" t="s">
        <v>731</v>
      </c>
      <c r="D1699" s="329">
        <v>820.79</v>
      </c>
    </row>
    <row r="1700" spans="1:4">
      <c r="A1700" s="326">
        <v>34707</v>
      </c>
      <c r="B1700" s="327" t="s">
        <v>2279</v>
      </c>
      <c r="C1700" s="328" t="s">
        <v>731</v>
      </c>
      <c r="D1700" s="329">
        <v>1520.94</v>
      </c>
    </row>
    <row r="1701" spans="1:4">
      <c r="A1701" s="326">
        <v>2378</v>
      </c>
      <c r="B1701" s="327" t="s">
        <v>2280</v>
      </c>
      <c r="C1701" s="328" t="s">
        <v>731</v>
      </c>
      <c r="D1701" s="329">
        <v>1289.06</v>
      </c>
    </row>
    <row r="1702" spans="1:4">
      <c r="A1702" s="326">
        <v>2379</v>
      </c>
      <c r="B1702" s="327" t="s">
        <v>2281</v>
      </c>
      <c r="C1702" s="328" t="s">
        <v>731</v>
      </c>
      <c r="D1702" s="329">
        <v>1289.06</v>
      </c>
    </row>
    <row r="1703" spans="1:4">
      <c r="A1703" s="326">
        <v>2376</v>
      </c>
      <c r="B1703" s="327" t="s">
        <v>2282</v>
      </c>
      <c r="C1703" s="328" t="s">
        <v>731</v>
      </c>
      <c r="D1703" s="329">
        <v>2123.08</v>
      </c>
    </row>
    <row r="1704" spans="1:4">
      <c r="A1704" s="326">
        <v>2394</v>
      </c>
      <c r="B1704" s="327" t="s">
        <v>2283</v>
      </c>
      <c r="C1704" s="328" t="s">
        <v>731</v>
      </c>
      <c r="D1704" s="329">
        <v>4538.75</v>
      </c>
    </row>
    <row r="1705" spans="1:4">
      <c r="A1705" s="326">
        <v>34686</v>
      </c>
      <c r="B1705" s="327" t="s">
        <v>2284</v>
      </c>
      <c r="C1705" s="328" t="s">
        <v>731</v>
      </c>
      <c r="D1705" s="329">
        <v>13.62</v>
      </c>
    </row>
    <row r="1706" spans="1:4">
      <c r="A1706" s="326">
        <v>34616</v>
      </c>
      <c r="B1706" s="327" t="s">
        <v>2285</v>
      </c>
      <c r="C1706" s="328" t="s">
        <v>731</v>
      </c>
      <c r="D1706" s="329">
        <v>52.67</v>
      </c>
    </row>
    <row r="1707" spans="1:4">
      <c r="A1707" s="326">
        <v>34623</v>
      </c>
      <c r="B1707" s="327" t="s">
        <v>2286</v>
      </c>
      <c r="C1707" s="328" t="s">
        <v>731</v>
      </c>
      <c r="D1707" s="329">
        <v>51.86</v>
      </c>
    </row>
    <row r="1708" spans="1:4">
      <c r="A1708" s="326">
        <v>34628</v>
      </c>
      <c r="B1708" s="327" t="s">
        <v>2287</v>
      </c>
      <c r="C1708" s="328" t="s">
        <v>731</v>
      </c>
      <c r="D1708" s="329">
        <v>74.28</v>
      </c>
    </row>
    <row r="1709" spans="1:4">
      <c r="A1709" s="326">
        <v>34653</v>
      </c>
      <c r="B1709" s="327" t="s">
        <v>2288</v>
      </c>
      <c r="C1709" s="328" t="s">
        <v>731</v>
      </c>
      <c r="D1709" s="329">
        <v>9.19</v>
      </c>
    </row>
    <row r="1710" spans="1:4">
      <c r="A1710" s="326">
        <v>34688</v>
      </c>
      <c r="B1710" s="327" t="s">
        <v>2289</v>
      </c>
      <c r="C1710" s="328" t="s">
        <v>731</v>
      </c>
      <c r="D1710" s="329">
        <v>16.649999999999999</v>
      </c>
    </row>
    <row r="1711" spans="1:4">
      <c r="A1711" s="326">
        <v>34709</v>
      </c>
      <c r="B1711" s="327" t="s">
        <v>2290</v>
      </c>
      <c r="C1711" s="328" t="s">
        <v>731</v>
      </c>
      <c r="D1711" s="329">
        <v>64.53</v>
      </c>
    </row>
    <row r="1712" spans="1:4">
      <c r="A1712" s="326">
        <v>34714</v>
      </c>
      <c r="B1712" s="327" t="s">
        <v>2291</v>
      </c>
      <c r="C1712" s="328" t="s">
        <v>731</v>
      </c>
      <c r="D1712" s="329">
        <v>77.069999999999993</v>
      </c>
    </row>
    <row r="1713" spans="1:4">
      <c r="A1713" s="326">
        <v>2388</v>
      </c>
      <c r="B1713" s="327" t="s">
        <v>2292</v>
      </c>
      <c r="C1713" s="328" t="s">
        <v>731</v>
      </c>
      <c r="D1713" s="329">
        <v>64.040000000000006</v>
      </c>
    </row>
    <row r="1714" spans="1:4">
      <c r="A1714" s="326">
        <v>34606</v>
      </c>
      <c r="B1714" s="327" t="s">
        <v>2293</v>
      </c>
      <c r="C1714" s="328" t="s">
        <v>731</v>
      </c>
      <c r="D1714" s="329">
        <v>98.24</v>
      </c>
    </row>
    <row r="1715" spans="1:4">
      <c r="A1715" s="326">
        <v>34689</v>
      </c>
      <c r="B1715" s="327" t="s">
        <v>2294</v>
      </c>
      <c r="C1715" s="328" t="s">
        <v>731</v>
      </c>
      <c r="D1715" s="329">
        <v>31.27</v>
      </c>
    </row>
    <row r="1716" spans="1:4">
      <c r="A1716" s="326">
        <v>2370</v>
      </c>
      <c r="B1716" s="327" t="s">
        <v>2295</v>
      </c>
      <c r="C1716" s="328" t="s">
        <v>731</v>
      </c>
      <c r="D1716" s="329">
        <v>11.9</v>
      </c>
    </row>
    <row r="1717" spans="1:4">
      <c r="A1717" s="326">
        <v>2386</v>
      </c>
      <c r="B1717" s="327" t="s">
        <v>2296</v>
      </c>
      <c r="C1717" s="328" t="s">
        <v>731</v>
      </c>
      <c r="D1717" s="329">
        <v>19.96</v>
      </c>
    </row>
    <row r="1718" spans="1:4">
      <c r="A1718" s="326">
        <v>2392</v>
      </c>
      <c r="B1718" s="327" t="s">
        <v>2297</v>
      </c>
      <c r="C1718" s="328" t="s">
        <v>731</v>
      </c>
      <c r="D1718" s="329">
        <v>79.88</v>
      </c>
    </row>
    <row r="1719" spans="1:4">
      <c r="A1719" s="326">
        <v>2373</v>
      </c>
      <c r="B1719" s="327" t="s">
        <v>2298</v>
      </c>
      <c r="C1719" s="328" t="s">
        <v>731</v>
      </c>
      <c r="D1719" s="329">
        <v>112.55</v>
      </c>
    </row>
    <row r="1720" spans="1:4" ht="30">
      <c r="A1720" s="326">
        <v>39465</v>
      </c>
      <c r="B1720" s="327" t="s">
        <v>2299</v>
      </c>
      <c r="C1720" s="328" t="s">
        <v>731</v>
      </c>
      <c r="D1720" s="329">
        <v>68.75</v>
      </c>
    </row>
    <row r="1721" spans="1:4" ht="30">
      <c r="A1721" s="326">
        <v>39466</v>
      </c>
      <c r="B1721" s="327" t="s">
        <v>2300</v>
      </c>
      <c r="C1721" s="328" t="s">
        <v>731</v>
      </c>
      <c r="D1721" s="329">
        <v>77.349999999999994</v>
      </c>
    </row>
    <row r="1722" spans="1:4" ht="30">
      <c r="A1722" s="326">
        <v>39467</v>
      </c>
      <c r="B1722" s="327" t="s">
        <v>2301</v>
      </c>
      <c r="C1722" s="328" t="s">
        <v>731</v>
      </c>
      <c r="D1722" s="329">
        <v>98.94</v>
      </c>
    </row>
    <row r="1723" spans="1:4" ht="30">
      <c r="A1723" s="326">
        <v>39468</v>
      </c>
      <c r="B1723" s="327" t="s">
        <v>2302</v>
      </c>
      <c r="C1723" s="328" t="s">
        <v>731</v>
      </c>
      <c r="D1723" s="329">
        <v>175.86</v>
      </c>
    </row>
    <row r="1724" spans="1:4" ht="30">
      <c r="A1724" s="326">
        <v>39469</v>
      </c>
      <c r="B1724" s="327" t="s">
        <v>2303</v>
      </c>
      <c r="C1724" s="328" t="s">
        <v>731</v>
      </c>
      <c r="D1724" s="329">
        <v>71.63</v>
      </c>
    </row>
    <row r="1725" spans="1:4" ht="30">
      <c r="A1725" s="326">
        <v>39470</v>
      </c>
      <c r="B1725" s="327" t="s">
        <v>2304</v>
      </c>
      <c r="C1725" s="328" t="s">
        <v>731</v>
      </c>
      <c r="D1725" s="329">
        <v>88.02</v>
      </c>
    </row>
    <row r="1726" spans="1:4" ht="30">
      <c r="A1726" s="326">
        <v>39471</v>
      </c>
      <c r="B1726" s="327" t="s">
        <v>2305</v>
      </c>
      <c r="C1726" s="328" t="s">
        <v>731</v>
      </c>
      <c r="D1726" s="329">
        <v>105.77</v>
      </c>
    </row>
    <row r="1727" spans="1:4" ht="30">
      <c r="A1727" s="326">
        <v>39472</v>
      </c>
      <c r="B1727" s="327" t="s">
        <v>2306</v>
      </c>
      <c r="C1727" s="328" t="s">
        <v>731</v>
      </c>
      <c r="D1727" s="329">
        <v>183.78</v>
      </c>
    </row>
    <row r="1728" spans="1:4" ht="30">
      <c r="A1728" s="326">
        <v>39473</v>
      </c>
      <c r="B1728" s="327" t="s">
        <v>2307</v>
      </c>
      <c r="C1728" s="328" t="s">
        <v>731</v>
      </c>
      <c r="D1728" s="329">
        <v>118.72</v>
      </c>
    </row>
    <row r="1729" spans="1:4" ht="30">
      <c r="A1729" s="326">
        <v>39474</v>
      </c>
      <c r="B1729" s="327" t="s">
        <v>2308</v>
      </c>
      <c r="C1729" s="328" t="s">
        <v>731</v>
      </c>
      <c r="D1729" s="329">
        <v>126.56</v>
      </c>
    </row>
    <row r="1730" spans="1:4" ht="30">
      <c r="A1730" s="326">
        <v>39475</v>
      </c>
      <c r="B1730" s="327" t="s">
        <v>2309</v>
      </c>
      <c r="C1730" s="328" t="s">
        <v>731</v>
      </c>
      <c r="D1730" s="329">
        <v>143.6</v>
      </c>
    </row>
    <row r="1731" spans="1:4" ht="30">
      <c r="A1731" s="326">
        <v>39476</v>
      </c>
      <c r="B1731" s="327" t="s">
        <v>2310</v>
      </c>
      <c r="C1731" s="328" t="s">
        <v>731</v>
      </c>
      <c r="D1731" s="329">
        <v>270.32</v>
      </c>
    </row>
    <row r="1732" spans="1:4" ht="30">
      <c r="A1732" s="326">
        <v>39477</v>
      </c>
      <c r="B1732" s="327" t="s">
        <v>2311</v>
      </c>
      <c r="C1732" s="328" t="s">
        <v>731</v>
      </c>
      <c r="D1732" s="329">
        <v>132.44999999999999</v>
      </c>
    </row>
    <row r="1733" spans="1:4" ht="30">
      <c r="A1733" s="326">
        <v>39478</v>
      </c>
      <c r="B1733" s="327" t="s">
        <v>2312</v>
      </c>
      <c r="C1733" s="328" t="s">
        <v>731</v>
      </c>
      <c r="D1733" s="329">
        <v>136.55000000000001</v>
      </c>
    </row>
    <row r="1734" spans="1:4" ht="30">
      <c r="A1734" s="326">
        <v>39479</v>
      </c>
      <c r="B1734" s="327" t="s">
        <v>2313</v>
      </c>
      <c r="C1734" s="328" t="s">
        <v>731</v>
      </c>
      <c r="D1734" s="329">
        <v>160.88</v>
      </c>
    </row>
    <row r="1735" spans="1:4" ht="30">
      <c r="A1735" s="326">
        <v>39480</v>
      </c>
      <c r="B1735" s="327" t="s">
        <v>2314</v>
      </c>
      <c r="C1735" s="328" t="s">
        <v>731</v>
      </c>
      <c r="D1735" s="329">
        <v>331.98</v>
      </c>
    </row>
    <row r="1736" spans="1:4">
      <c r="A1736" s="326">
        <v>39459</v>
      </c>
      <c r="B1736" s="327" t="s">
        <v>2315</v>
      </c>
      <c r="C1736" s="328" t="s">
        <v>731</v>
      </c>
      <c r="D1736" s="329">
        <v>281.77</v>
      </c>
    </row>
    <row r="1737" spans="1:4">
      <c r="A1737" s="326">
        <v>39445</v>
      </c>
      <c r="B1737" s="327" t="s">
        <v>2316</v>
      </c>
      <c r="C1737" s="328" t="s">
        <v>731</v>
      </c>
      <c r="D1737" s="329">
        <v>141.47</v>
      </c>
    </row>
    <row r="1738" spans="1:4">
      <c r="A1738" s="326">
        <v>39446</v>
      </c>
      <c r="B1738" s="327" t="s">
        <v>2317</v>
      </c>
      <c r="C1738" s="328" t="s">
        <v>731</v>
      </c>
      <c r="D1738" s="329">
        <v>143.99</v>
      </c>
    </row>
    <row r="1739" spans="1:4">
      <c r="A1739" s="326">
        <v>39447</v>
      </c>
      <c r="B1739" s="327" t="s">
        <v>2318</v>
      </c>
      <c r="C1739" s="328" t="s">
        <v>731</v>
      </c>
      <c r="D1739" s="329">
        <v>153.97999999999999</v>
      </c>
    </row>
    <row r="1740" spans="1:4">
      <c r="A1740" s="326">
        <v>39448</v>
      </c>
      <c r="B1740" s="327" t="s">
        <v>2319</v>
      </c>
      <c r="C1740" s="328" t="s">
        <v>731</v>
      </c>
      <c r="D1740" s="329">
        <v>262.57</v>
      </c>
    </row>
    <row r="1741" spans="1:4">
      <c r="A1741" s="326">
        <v>39450</v>
      </c>
      <c r="B1741" s="327" t="s">
        <v>2320</v>
      </c>
      <c r="C1741" s="328" t="s">
        <v>731</v>
      </c>
      <c r="D1741" s="329">
        <v>160.19999999999999</v>
      </c>
    </row>
    <row r="1742" spans="1:4">
      <c r="A1742" s="326">
        <v>39451</v>
      </c>
      <c r="B1742" s="327" t="s">
        <v>2321</v>
      </c>
      <c r="C1742" s="328" t="s">
        <v>731</v>
      </c>
      <c r="D1742" s="329">
        <v>174.73</v>
      </c>
    </row>
    <row r="1743" spans="1:4">
      <c r="A1743" s="326">
        <v>39452</v>
      </c>
      <c r="B1743" s="327" t="s">
        <v>2322</v>
      </c>
      <c r="C1743" s="328" t="s">
        <v>731</v>
      </c>
      <c r="D1743" s="329">
        <v>175.77</v>
      </c>
    </row>
    <row r="1744" spans="1:4">
      <c r="A1744" s="326">
        <v>39523</v>
      </c>
      <c r="B1744" s="327" t="s">
        <v>2323</v>
      </c>
      <c r="C1744" s="328" t="s">
        <v>731</v>
      </c>
      <c r="D1744" s="329">
        <v>294.14999999999998</v>
      </c>
    </row>
    <row r="1745" spans="1:4">
      <c r="A1745" s="326">
        <v>39449</v>
      </c>
      <c r="B1745" s="327" t="s">
        <v>2324</v>
      </c>
      <c r="C1745" s="328" t="s">
        <v>731</v>
      </c>
      <c r="D1745" s="329">
        <v>325.75</v>
      </c>
    </row>
    <row r="1746" spans="1:4">
      <c r="A1746" s="326">
        <v>39455</v>
      </c>
      <c r="B1746" s="327" t="s">
        <v>2325</v>
      </c>
      <c r="C1746" s="328" t="s">
        <v>731</v>
      </c>
      <c r="D1746" s="329">
        <v>161.19</v>
      </c>
    </row>
    <row r="1747" spans="1:4">
      <c r="A1747" s="326">
        <v>39456</v>
      </c>
      <c r="B1747" s="327" t="s">
        <v>2326</v>
      </c>
      <c r="C1747" s="328" t="s">
        <v>731</v>
      </c>
      <c r="D1747" s="329">
        <v>161.31</v>
      </c>
    </row>
    <row r="1748" spans="1:4">
      <c r="A1748" s="326">
        <v>39457</v>
      </c>
      <c r="B1748" s="327" t="s">
        <v>2327</v>
      </c>
      <c r="C1748" s="328" t="s">
        <v>731</v>
      </c>
      <c r="D1748" s="329">
        <v>175.85</v>
      </c>
    </row>
    <row r="1749" spans="1:4">
      <c r="A1749" s="326">
        <v>39458</v>
      </c>
      <c r="B1749" s="327" t="s">
        <v>2328</v>
      </c>
      <c r="C1749" s="328" t="s">
        <v>731</v>
      </c>
      <c r="D1749" s="329">
        <v>328.15</v>
      </c>
    </row>
    <row r="1750" spans="1:4">
      <c r="A1750" s="326">
        <v>39464</v>
      </c>
      <c r="B1750" s="327" t="s">
        <v>2329</v>
      </c>
      <c r="C1750" s="328" t="s">
        <v>731</v>
      </c>
      <c r="D1750" s="329">
        <v>527.69000000000005</v>
      </c>
    </row>
    <row r="1751" spans="1:4">
      <c r="A1751" s="326">
        <v>39460</v>
      </c>
      <c r="B1751" s="327" t="s">
        <v>2330</v>
      </c>
      <c r="C1751" s="328" t="s">
        <v>731</v>
      </c>
      <c r="D1751" s="329">
        <v>200.14</v>
      </c>
    </row>
    <row r="1752" spans="1:4">
      <c r="A1752" s="326">
        <v>39461</v>
      </c>
      <c r="B1752" s="327" t="s">
        <v>2331</v>
      </c>
      <c r="C1752" s="328" t="s">
        <v>731</v>
      </c>
      <c r="D1752" s="329">
        <v>234.52</v>
      </c>
    </row>
    <row r="1753" spans="1:4">
      <c r="A1753" s="326">
        <v>39462</v>
      </c>
      <c r="B1753" s="327" t="s">
        <v>2332</v>
      </c>
      <c r="C1753" s="328" t="s">
        <v>731</v>
      </c>
      <c r="D1753" s="329">
        <v>226.02</v>
      </c>
    </row>
    <row r="1754" spans="1:4">
      <c r="A1754" s="326">
        <v>39463</v>
      </c>
      <c r="B1754" s="327" t="s">
        <v>2333</v>
      </c>
      <c r="C1754" s="328" t="s">
        <v>731</v>
      </c>
      <c r="D1754" s="329">
        <v>523.6</v>
      </c>
    </row>
    <row r="1755" spans="1:4">
      <c r="A1755" s="326">
        <v>26039</v>
      </c>
      <c r="B1755" s="327" t="s">
        <v>2334</v>
      </c>
      <c r="C1755" s="328" t="s">
        <v>731</v>
      </c>
      <c r="D1755" s="329">
        <v>358024.62</v>
      </c>
    </row>
    <row r="1756" spans="1:4" ht="30">
      <c r="A1756" s="326">
        <v>2401</v>
      </c>
      <c r="B1756" s="327" t="s">
        <v>2335</v>
      </c>
      <c r="C1756" s="328" t="s">
        <v>731</v>
      </c>
      <c r="D1756" s="329">
        <v>82349.63</v>
      </c>
    </row>
    <row r="1757" spans="1:4" ht="30">
      <c r="A1757" s="326">
        <v>38870</v>
      </c>
      <c r="B1757" s="327" t="s">
        <v>13788</v>
      </c>
      <c r="C1757" s="328" t="s">
        <v>731</v>
      </c>
      <c r="D1757" s="329">
        <v>29.05</v>
      </c>
    </row>
    <row r="1758" spans="1:4" ht="30">
      <c r="A1758" s="326">
        <v>38869</v>
      </c>
      <c r="B1758" s="327" t="s">
        <v>13789</v>
      </c>
      <c r="C1758" s="328" t="s">
        <v>731</v>
      </c>
      <c r="D1758" s="329">
        <v>19.61</v>
      </c>
    </row>
    <row r="1759" spans="1:4" ht="30">
      <c r="A1759" s="326">
        <v>38872</v>
      </c>
      <c r="B1759" s="327" t="s">
        <v>13790</v>
      </c>
      <c r="C1759" s="328" t="s">
        <v>731</v>
      </c>
      <c r="D1759" s="329">
        <v>37.020000000000003</v>
      </c>
    </row>
    <row r="1760" spans="1:4" ht="30">
      <c r="A1760" s="326">
        <v>38871</v>
      </c>
      <c r="B1760" s="327" t="s">
        <v>13791</v>
      </c>
      <c r="C1760" s="328" t="s">
        <v>731</v>
      </c>
      <c r="D1760" s="329">
        <v>25.59</v>
      </c>
    </row>
    <row r="1761" spans="1:4" ht="30">
      <c r="A1761" s="326">
        <v>39283</v>
      </c>
      <c r="B1761" s="327" t="s">
        <v>13792</v>
      </c>
      <c r="C1761" s="328" t="s">
        <v>731</v>
      </c>
      <c r="D1761" s="329">
        <v>119.89</v>
      </c>
    </row>
    <row r="1762" spans="1:4" ht="30">
      <c r="A1762" s="326">
        <v>39285</v>
      </c>
      <c r="B1762" s="327" t="s">
        <v>13793</v>
      </c>
      <c r="C1762" s="328" t="s">
        <v>731</v>
      </c>
      <c r="D1762" s="329">
        <v>137.03</v>
      </c>
    </row>
    <row r="1763" spans="1:4" ht="30">
      <c r="A1763" s="326">
        <v>39286</v>
      </c>
      <c r="B1763" s="327" t="s">
        <v>13794</v>
      </c>
      <c r="C1763" s="328" t="s">
        <v>731</v>
      </c>
      <c r="D1763" s="329">
        <v>131.33000000000001</v>
      </c>
    </row>
    <row r="1764" spans="1:4" ht="30">
      <c r="A1764" s="326">
        <v>39288</v>
      </c>
      <c r="B1764" s="327" t="s">
        <v>13795</v>
      </c>
      <c r="C1764" s="328" t="s">
        <v>731</v>
      </c>
      <c r="D1764" s="329">
        <v>159.85</v>
      </c>
    </row>
    <row r="1765" spans="1:4" ht="30">
      <c r="A1765" s="326">
        <v>44476</v>
      </c>
      <c r="B1765" s="327" t="s">
        <v>2336</v>
      </c>
      <c r="C1765" s="328" t="s">
        <v>732</v>
      </c>
      <c r="D1765" s="329">
        <v>685.91</v>
      </c>
    </row>
    <row r="1766" spans="1:4">
      <c r="A1766" s="326">
        <v>10629</v>
      </c>
      <c r="B1766" s="327" t="s">
        <v>2337</v>
      </c>
      <c r="C1766" s="328" t="s">
        <v>732</v>
      </c>
      <c r="D1766" s="329">
        <v>762.07</v>
      </c>
    </row>
    <row r="1767" spans="1:4">
      <c r="A1767" s="326">
        <v>10698</v>
      </c>
      <c r="B1767" s="327" t="s">
        <v>2338</v>
      </c>
      <c r="C1767" s="328" t="s">
        <v>732</v>
      </c>
      <c r="D1767" s="329">
        <v>229.56</v>
      </c>
    </row>
    <row r="1768" spans="1:4" ht="30">
      <c r="A1768" s="326">
        <v>40521</v>
      </c>
      <c r="B1768" s="327" t="s">
        <v>2339</v>
      </c>
      <c r="C1768" s="328" t="s">
        <v>731</v>
      </c>
      <c r="D1768" s="329">
        <v>96552.63</v>
      </c>
    </row>
    <row r="1769" spans="1:4" ht="30">
      <c r="A1769" s="326">
        <v>2432</v>
      </c>
      <c r="B1769" s="327" t="s">
        <v>2340</v>
      </c>
      <c r="C1769" s="328" t="s">
        <v>731</v>
      </c>
      <c r="D1769" s="329">
        <v>23</v>
      </c>
    </row>
    <row r="1770" spans="1:4" ht="30">
      <c r="A1770" s="326">
        <v>2433</v>
      </c>
      <c r="B1770" s="327" t="s">
        <v>2341</v>
      </c>
      <c r="C1770" s="328" t="s">
        <v>731</v>
      </c>
      <c r="D1770" s="329">
        <v>7.79</v>
      </c>
    </row>
    <row r="1771" spans="1:4" ht="30">
      <c r="A1771" s="326">
        <v>2418</v>
      </c>
      <c r="B1771" s="327" t="s">
        <v>13796</v>
      </c>
      <c r="C1771" s="328" t="s">
        <v>731</v>
      </c>
      <c r="D1771" s="329">
        <v>10.67</v>
      </c>
    </row>
    <row r="1772" spans="1:4" ht="30">
      <c r="A1772" s="326">
        <v>2420</v>
      </c>
      <c r="B1772" s="327" t="s">
        <v>2342</v>
      </c>
      <c r="C1772" s="328" t="s">
        <v>731</v>
      </c>
      <c r="D1772" s="329">
        <v>13.38</v>
      </c>
    </row>
    <row r="1773" spans="1:4" ht="30">
      <c r="A1773" s="326">
        <v>11447</v>
      </c>
      <c r="B1773" s="327" t="s">
        <v>2343</v>
      </c>
      <c r="C1773" s="328" t="s">
        <v>731</v>
      </c>
      <c r="D1773" s="329">
        <v>26.45</v>
      </c>
    </row>
    <row r="1774" spans="1:4">
      <c r="A1774" s="326">
        <v>11451</v>
      </c>
      <c r="B1774" s="327" t="s">
        <v>2344</v>
      </c>
      <c r="C1774" s="328" t="s">
        <v>731</v>
      </c>
      <c r="D1774" s="329">
        <v>70.900000000000006</v>
      </c>
    </row>
    <row r="1775" spans="1:4">
      <c r="A1775" s="326">
        <v>11116</v>
      </c>
      <c r="B1775" s="327" t="s">
        <v>2345</v>
      </c>
      <c r="C1775" s="328" t="s">
        <v>731</v>
      </c>
      <c r="D1775" s="329">
        <v>844.35</v>
      </c>
    </row>
    <row r="1776" spans="1:4">
      <c r="A1776" s="326">
        <v>38411</v>
      </c>
      <c r="B1776" s="327" t="s">
        <v>2346</v>
      </c>
      <c r="C1776" s="328" t="s">
        <v>731</v>
      </c>
      <c r="D1776" s="329">
        <v>1585.31</v>
      </c>
    </row>
    <row r="1777" spans="1:4">
      <c r="A1777" s="326">
        <v>38189</v>
      </c>
      <c r="B1777" s="327" t="s">
        <v>2347</v>
      </c>
      <c r="C1777" s="328" t="s">
        <v>731</v>
      </c>
      <c r="D1777" s="329">
        <v>137.63999999999999</v>
      </c>
    </row>
    <row r="1778" spans="1:4">
      <c r="A1778" s="326">
        <v>38190</v>
      </c>
      <c r="B1778" s="327" t="s">
        <v>2348</v>
      </c>
      <c r="C1778" s="328" t="s">
        <v>731</v>
      </c>
      <c r="D1778" s="329">
        <v>289.98</v>
      </c>
    </row>
    <row r="1779" spans="1:4" ht="30">
      <c r="A1779" s="326">
        <v>7608</v>
      </c>
      <c r="B1779" s="327" t="s">
        <v>2349</v>
      </c>
      <c r="C1779" s="328" t="s">
        <v>731</v>
      </c>
      <c r="D1779" s="329">
        <v>12.22</v>
      </c>
    </row>
    <row r="1780" spans="1:4">
      <c r="A1780" s="326">
        <v>1370</v>
      </c>
      <c r="B1780" s="327" t="s">
        <v>2350</v>
      </c>
      <c r="C1780" s="328" t="s">
        <v>731</v>
      </c>
      <c r="D1780" s="329">
        <v>103.67</v>
      </c>
    </row>
    <row r="1781" spans="1:4" ht="30">
      <c r="A1781" s="326">
        <v>36516</v>
      </c>
      <c r="B1781" s="327" t="s">
        <v>2351</v>
      </c>
      <c r="C1781" s="328" t="s">
        <v>731</v>
      </c>
      <c r="D1781" s="329">
        <v>142570.07</v>
      </c>
    </row>
    <row r="1782" spans="1:4">
      <c r="A1782" s="326">
        <v>34777</v>
      </c>
      <c r="B1782" s="327" t="s">
        <v>2352</v>
      </c>
      <c r="C1782" s="328" t="s">
        <v>731</v>
      </c>
      <c r="D1782" s="329">
        <v>2.98</v>
      </c>
    </row>
    <row r="1783" spans="1:4" ht="30">
      <c r="A1783" s="326">
        <v>7272</v>
      </c>
      <c r="B1783" s="327" t="s">
        <v>2353</v>
      </c>
      <c r="C1783" s="328" t="s">
        <v>731</v>
      </c>
      <c r="D1783" s="329">
        <v>2.52</v>
      </c>
    </row>
    <row r="1784" spans="1:4">
      <c r="A1784" s="326">
        <v>10605</v>
      </c>
      <c r="B1784" s="327" t="s">
        <v>2354</v>
      </c>
      <c r="C1784" s="328" t="s">
        <v>731</v>
      </c>
      <c r="D1784" s="329">
        <v>4.2</v>
      </c>
    </row>
    <row r="1785" spans="1:4">
      <c r="A1785" s="326">
        <v>10604</v>
      </c>
      <c r="B1785" s="327" t="s">
        <v>2355</v>
      </c>
      <c r="C1785" s="328" t="s">
        <v>731</v>
      </c>
      <c r="D1785" s="329">
        <v>9.7899999999999991</v>
      </c>
    </row>
    <row r="1786" spans="1:4">
      <c r="A1786" s="326">
        <v>672</v>
      </c>
      <c r="B1786" s="327" t="s">
        <v>2356</v>
      </c>
      <c r="C1786" s="328" t="s">
        <v>731</v>
      </c>
      <c r="D1786" s="329">
        <v>13.46</v>
      </c>
    </row>
    <row r="1787" spans="1:4">
      <c r="A1787" s="326">
        <v>668</v>
      </c>
      <c r="B1787" s="327" t="s">
        <v>2357</v>
      </c>
      <c r="C1787" s="328" t="s">
        <v>731</v>
      </c>
      <c r="D1787" s="329">
        <v>16.260000000000002</v>
      </c>
    </row>
    <row r="1788" spans="1:4">
      <c r="A1788" s="326">
        <v>10578</v>
      </c>
      <c r="B1788" s="327" t="s">
        <v>2358</v>
      </c>
      <c r="C1788" s="328" t="s">
        <v>731</v>
      </c>
      <c r="D1788" s="329">
        <v>18.93</v>
      </c>
    </row>
    <row r="1789" spans="1:4">
      <c r="A1789" s="326">
        <v>666</v>
      </c>
      <c r="B1789" s="327" t="s">
        <v>2359</v>
      </c>
      <c r="C1789" s="328" t="s">
        <v>731</v>
      </c>
      <c r="D1789" s="329">
        <v>21.06</v>
      </c>
    </row>
    <row r="1790" spans="1:4">
      <c r="A1790" s="326">
        <v>665</v>
      </c>
      <c r="B1790" s="327" t="s">
        <v>2360</v>
      </c>
      <c r="C1790" s="328" t="s">
        <v>731</v>
      </c>
      <c r="D1790" s="329">
        <v>28.16</v>
      </c>
    </row>
    <row r="1791" spans="1:4">
      <c r="A1791" s="326">
        <v>10577</v>
      </c>
      <c r="B1791" s="327" t="s">
        <v>2361</v>
      </c>
      <c r="C1791" s="328" t="s">
        <v>731</v>
      </c>
      <c r="D1791" s="329">
        <v>24.97</v>
      </c>
    </row>
    <row r="1792" spans="1:4">
      <c r="A1792" s="326">
        <v>10583</v>
      </c>
      <c r="B1792" s="327" t="s">
        <v>2362</v>
      </c>
      <c r="C1792" s="328" t="s">
        <v>731</v>
      </c>
      <c r="D1792" s="329">
        <v>12.97</v>
      </c>
    </row>
    <row r="1793" spans="1:4">
      <c r="A1793" s="326">
        <v>10579</v>
      </c>
      <c r="B1793" s="327" t="s">
        <v>2363</v>
      </c>
      <c r="C1793" s="328" t="s">
        <v>731</v>
      </c>
      <c r="D1793" s="329">
        <v>22.62</v>
      </c>
    </row>
    <row r="1794" spans="1:4">
      <c r="A1794" s="326">
        <v>10582</v>
      </c>
      <c r="B1794" s="327" t="s">
        <v>2364</v>
      </c>
      <c r="C1794" s="328" t="s">
        <v>731</v>
      </c>
      <c r="D1794" s="329">
        <v>11.42</v>
      </c>
    </row>
    <row r="1795" spans="1:4">
      <c r="A1795" s="326">
        <v>2436</v>
      </c>
      <c r="B1795" s="327" t="s">
        <v>13797</v>
      </c>
      <c r="C1795" s="328" t="s">
        <v>870</v>
      </c>
      <c r="D1795" s="329">
        <v>24.15</v>
      </c>
    </row>
    <row r="1796" spans="1:4">
      <c r="A1796" s="326">
        <v>40918</v>
      </c>
      <c r="B1796" s="327" t="s">
        <v>2365</v>
      </c>
      <c r="C1796" s="328" t="s">
        <v>872</v>
      </c>
      <c r="D1796" s="329">
        <v>4228.24</v>
      </c>
    </row>
    <row r="1797" spans="1:4">
      <c r="A1797" s="326">
        <v>2439</v>
      </c>
      <c r="B1797" s="327" t="s">
        <v>13798</v>
      </c>
      <c r="C1797" s="328" t="s">
        <v>870</v>
      </c>
      <c r="D1797" s="329">
        <v>26.49</v>
      </c>
    </row>
    <row r="1798" spans="1:4">
      <c r="A1798" s="326">
        <v>40923</v>
      </c>
      <c r="B1798" s="327" t="s">
        <v>2366</v>
      </c>
      <c r="C1798" s="328" t="s">
        <v>872</v>
      </c>
      <c r="D1798" s="329">
        <v>4639.1000000000004</v>
      </c>
    </row>
    <row r="1799" spans="1:4">
      <c r="A1799" s="326">
        <v>10998</v>
      </c>
      <c r="B1799" s="327" t="s">
        <v>2367</v>
      </c>
      <c r="C1799" s="328" t="s">
        <v>779</v>
      </c>
      <c r="D1799" s="329">
        <v>40.35</v>
      </c>
    </row>
    <row r="1800" spans="1:4">
      <c r="A1800" s="326">
        <v>11002</v>
      </c>
      <c r="B1800" s="327" t="s">
        <v>2368</v>
      </c>
      <c r="C1800" s="328" t="s">
        <v>779</v>
      </c>
      <c r="D1800" s="329">
        <v>36.97</v>
      </c>
    </row>
    <row r="1801" spans="1:4">
      <c r="A1801" s="326">
        <v>10999</v>
      </c>
      <c r="B1801" s="327" t="s">
        <v>2369</v>
      </c>
      <c r="C1801" s="328" t="s">
        <v>779</v>
      </c>
      <c r="D1801" s="329">
        <v>35.520000000000003</v>
      </c>
    </row>
    <row r="1802" spans="1:4">
      <c r="A1802" s="326">
        <v>10997</v>
      </c>
      <c r="B1802" s="327" t="s">
        <v>2370</v>
      </c>
      <c r="C1802" s="328" t="s">
        <v>779</v>
      </c>
      <c r="D1802" s="329">
        <v>38.5</v>
      </c>
    </row>
    <row r="1803" spans="1:4">
      <c r="A1803" s="326">
        <v>2685</v>
      </c>
      <c r="B1803" s="327" t="s">
        <v>2371</v>
      </c>
      <c r="C1803" s="328" t="s">
        <v>733</v>
      </c>
      <c r="D1803" s="329">
        <v>11.67</v>
      </c>
    </row>
    <row r="1804" spans="1:4">
      <c r="A1804" s="326">
        <v>2680</v>
      </c>
      <c r="B1804" s="327" t="s">
        <v>2372</v>
      </c>
      <c r="C1804" s="328" t="s">
        <v>733</v>
      </c>
      <c r="D1804" s="329">
        <v>17.079999999999998</v>
      </c>
    </row>
    <row r="1805" spans="1:4">
      <c r="A1805" s="326">
        <v>2684</v>
      </c>
      <c r="B1805" s="327" t="s">
        <v>2373</v>
      </c>
      <c r="C1805" s="328" t="s">
        <v>733</v>
      </c>
      <c r="D1805" s="329">
        <v>15.54</v>
      </c>
    </row>
    <row r="1806" spans="1:4">
      <c r="A1806" s="326">
        <v>2673</v>
      </c>
      <c r="B1806" s="327" t="s">
        <v>2374</v>
      </c>
      <c r="C1806" s="328" t="s">
        <v>733</v>
      </c>
      <c r="D1806" s="329">
        <v>6</v>
      </c>
    </row>
    <row r="1807" spans="1:4">
      <c r="A1807" s="326">
        <v>2681</v>
      </c>
      <c r="B1807" s="327" t="s">
        <v>2375</v>
      </c>
      <c r="C1807" s="328" t="s">
        <v>733</v>
      </c>
      <c r="D1807" s="329">
        <v>27.92</v>
      </c>
    </row>
    <row r="1808" spans="1:4">
      <c r="A1808" s="326">
        <v>2682</v>
      </c>
      <c r="B1808" s="327" t="s">
        <v>2376</v>
      </c>
      <c r="C1808" s="328" t="s">
        <v>733</v>
      </c>
      <c r="D1808" s="329">
        <v>40.729999999999997</v>
      </c>
    </row>
    <row r="1809" spans="1:4">
      <c r="A1809" s="326">
        <v>2686</v>
      </c>
      <c r="B1809" s="327" t="s">
        <v>2377</v>
      </c>
      <c r="C1809" s="328" t="s">
        <v>733</v>
      </c>
      <c r="D1809" s="329">
        <v>51.08</v>
      </c>
    </row>
    <row r="1810" spans="1:4">
      <c r="A1810" s="326">
        <v>2674</v>
      </c>
      <c r="B1810" s="327" t="s">
        <v>2378</v>
      </c>
      <c r="C1810" s="328" t="s">
        <v>733</v>
      </c>
      <c r="D1810" s="329">
        <v>7.47</v>
      </c>
    </row>
    <row r="1811" spans="1:4">
      <c r="A1811" s="326">
        <v>2683</v>
      </c>
      <c r="B1811" s="327" t="s">
        <v>2379</v>
      </c>
      <c r="C1811" s="328" t="s">
        <v>733</v>
      </c>
      <c r="D1811" s="329">
        <v>80.489999999999995</v>
      </c>
    </row>
    <row r="1812" spans="1:4">
      <c r="A1812" s="326">
        <v>2676</v>
      </c>
      <c r="B1812" s="327" t="s">
        <v>2380</v>
      </c>
      <c r="C1812" s="328" t="s">
        <v>733</v>
      </c>
      <c r="D1812" s="329">
        <v>3.49</v>
      </c>
    </row>
    <row r="1813" spans="1:4">
      <c r="A1813" s="326">
        <v>2678</v>
      </c>
      <c r="B1813" s="327" t="s">
        <v>2381</v>
      </c>
      <c r="C1813" s="328" t="s">
        <v>733</v>
      </c>
      <c r="D1813" s="329">
        <v>4.37</v>
      </c>
    </row>
    <row r="1814" spans="1:4">
      <c r="A1814" s="326">
        <v>2679</v>
      </c>
      <c r="B1814" s="327" t="s">
        <v>2382</v>
      </c>
      <c r="C1814" s="328" t="s">
        <v>733</v>
      </c>
      <c r="D1814" s="329">
        <v>6.74</v>
      </c>
    </row>
    <row r="1815" spans="1:4">
      <c r="A1815" s="326">
        <v>12070</v>
      </c>
      <c r="B1815" s="327" t="s">
        <v>2383</v>
      </c>
      <c r="C1815" s="328" t="s">
        <v>733</v>
      </c>
      <c r="D1815" s="329">
        <v>9.3800000000000008</v>
      </c>
    </row>
    <row r="1816" spans="1:4">
      <c r="A1816" s="326">
        <v>2675</v>
      </c>
      <c r="B1816" s="327" t="s">
        <v>2384</v>
      </c>
      <c r="C1816" s="328" t="s">
        <v>733</v>
      </c>
      <c r="D1816" s="329">
        <v>12.19</v>
      </c>
    </row>
    <row r="1817" spans="1:4">
      <c r="A1817" s="326">
        <v>12067</v>
      </c>
      <c r="B1817" s="327" t="s">
        <v>2385</v>
      </c>
      <c r="C1817" s="328" t="s">
        <v>733</v>
      </c>
      <c r="D1817" s="329">
        <v>16.54</v>
      </c>
    </row>
    <row r="1818" spans="1:4">
      <c r="A1818" s="326">
        <v>21136</v>
      </c>
      <c r="B1818" s="327" t="s">
        <v>11238</v>
      </c>
      <c r="C1818" s="328" t="s">
        <v>733</v>
      </c>
      <c r="D1818" s="329">
        <v>14.73</v>
      </c>
    </row>
    <row r="1819" spans="1:4">
      <c r="A1819" s="326">
        <v>21128</v>
      </c>
      <c r="B1819" s="327" t="s">
        <v>11237</v>
      </c>
      <c r="C1819" s="328" t="s">
        <v>733</v>
      </c>
      <c r="D1819" s="329">
        <v>11.4</v>
      </c>
    </row>
    <row r="1820" spans="1:4" ht="30">
      <c r="A1820" s="326">
        <v>21130</v>
      </c>
      <c r="B1820" s="327" t="s">
        <v>11236</v>
      </c>
      <c r="C1820" s="328" t="s">
        <v>733</v>
      </c>
      <c r="D1820" s="329">
        <v>28.79</v>
      </c>
    </row>
    <row r="1821" spans="1:4" ht="30">
      <c r="A1821" s="326">
        <v>21135</v>
      </c>
      <c r="B1821" s="327" t="s">
        <v>11235</v>
      </c>
      <c r="C1821" s="328" t="s">
        <v>733</v>
      </c>
      <c r="D1821" s="329">
        <v>28.34</v>
      </c>
    </row>
    <row r="1822" spans="1:4">
      <c r="A1822" s="326">
        <v>40401</v>
      </c>
      <c r="B1822" s="327" t="s">
        <v>2386</v>
      </c>
      <c r="C1822" s="328" t="s">
        <v>733</v>
      </c>
      <c r="D1822" s="329">
        <v>2.64</v>
      </c>
    </row>
    <row r="1823" spans="1:4">
      <c r="A1823" s="326">
        <v>40402</v>
      </c>
      <c r="B1823" s="327" t="s">
        <v>2387</v>
      </c>
      <c r="C1823" s="328" t="s">
        <v>733</v>
      </c>
      <c r="D1823" s="329">
        <v>3.38</v>
      </c>
    </row>
    <row r="1824" spans="1:4">
      <c r="A1824" s="326">
        <v>40400</v>
      </c>
      <c r="B1824" s="327" t="s">
        <v>2388</v>
      </c>
      <c r="C1824" s="328" t="s">
        <v>733</v>
      </c>
      <c r="D1824" s="329">
        <v>1.79</v>
      </c>
    </row>
    <row r="1825" spans="1:4" ht="30">
      <c r="A1825" s="326">
        <v>2504</v>
      </c>
      <c r="B1825" s="327" t="s">
        <v>2389</v>
      </c>
      <c r="C1825" s="328" t="s">
        <v>733</v>
      </c>
      <c r="D1825" s="329">
        <v>12.65</v>
      </c>
    </row>
    <row r="1826" spans="1:4" ht="30">
      <c r="A1826" s="326">
        <v>2501</v>
      </c>
      <c r="B1826" s="327" t="s">
        <v>2390</v>
      </c>
      <c r="C1826" s="328" t="s">
        <v>733</v>
      </c>
      <c r="D1826" s="329">
        <v>16.59</v>
      </c>
    </row>
    <row r="1827" spans="1:4" ht="30">
      <c r="A1827" s="326">
        <v>2502</v>
      </c>
      <c r="B1827" s="327" t="s">
        <v>2391</v>
      </c>
      <c r="C1827" s="328" t="s">
        <v>733</v>
      </c>
      <c r="D1827" s="329">
        <v>25.03</v>
      </c>
    </row>
    <row r="1828" spans="1:4" ht="30">
      <c r="A1828" s="326">
        <v>2503</v>
      </c>
      <c r="B1828" s="327" t="s">
        <v>2392</v>
      </c>
      <c r="C1828" s="328" t="s">
        <v>733</v>
      </c>
      <c r="D1828" s="329">
        <v>32.21</v>
      </c>
    </row>
    <row r="1829" spans="1:4" ht="30">
      <c r="A1829" s="326">
        <v>2500</v>
      </c>
      <c r="B1829" s="327" t="s">
        <v>2393</v>
      </c>
      <c r="C1829" s="328" t="s">
        <v>733</v>
      </c>
      <c r="D1829" s="329">
        <v>42.91</v>
      </c>
    </row>
    <row r="1830" spans="1:4" ht="30">
      <c r="A1830" s="326">
        <v>2505</v>
      </c>
      <c r="B1830" s="327" t="s">
        <v>2394</v>
      </c>
      <c r="C1830" s="328" t="s">
        <v>733</v>
      </c>
      <c r="D1830" s="329">
        <v>66.87</v>
      </c>
    </row>
    <row r="1831" spans="1:4">
      <c r="A1831" s="326">
        <v>12056</v>
      </c>
      <c r="B1831" s="327" t="s">
        <v>2395</v>
      </c>
      <c r="C1831" s="328" t="s">
        <v>733</v>
      </c>
      <c r="D1831" s="329">
        <v>27.02</v>
      </c>
    </row>
    <row r="1832" spans="1:4">
      <c r="A1832" s="326">
        <v>12057</v>
      </c>
      <c r="B1832" s="327" t="s">
        <v>2396</v>
      </c>
      <c r="C1832" s="328" t="s">
        <v>733</v>
      </c>
      <c r="D1832" s="329">
        <v>22.95</v>
      </c>
    </row>
    <row r="1833" spans="1:4">
      <c r="A1833" s="326">
        <v>12059</v>
      </c>
      <c r="B1833" s="327" t="s">
        <v>2397</v>
      </c>
      <c r="C1833" s="328" t="s">
        <v>733</v>
      </c>
      <c r="D1833" s="329">
        <v>8.0500000000000007</v>
      </c>
    </row>
    <row r="1834" spans="1:4">
      <c r="A1834" s="326">
        <v>12058</v>
      </c>
      <c r="B1834" s="327" t="s">
        <v>2398</v>
      </c>
      <c r="C1834" s="328" t="s">
        <v>733</v>
      </c>
      <c r="D1834" s="329">
        <v>14.3</v>
      </c>
    </row>
    <row r="1835" spans="1:4">
      <c r="A1835" s="326">
        <v>12060</v>
      </c>
      <c r="B1835" s="327" t="s">
        <v>2399</v>
      </c>
      <c r="C1835" s="328" t="s">
        <v>733</v>
      </c>
      <c r="D1835" s="329">
        <v>59.63</v>
      </c>
    </row>
    <row r="1836" spans="1:4">
      <c r="A1836" s="326">
        <v>12061</v>
      </c>
      <c r="B1836" s="327" t="s">
        <v>2400</v>
      </c>
      <c r="C1836" s="328" t="s">
        <v>733</v>
      </c>
      <c r="D1836" s="329">
        <v>36.409999999999997</v>
      </c>
    </row>
    <row r="1837" spans="1:4">
      <c r="A1837" s="326">
        <v>12062</v>
      </c>
      <c r="B1837" s="327" t="s">
        <v>2401</v>
      </c>
      <c r="C1837" s="328" t="s">
        <v>733</v>
      </c>
      <c r="D1837" s="329">
        <v>67.14</v>
      </c>
    </row>
    <row r="1838" spans="1:4" ht="30">
      <c r="A1838" s="326">
        <v>21137</v>
      </c>
      <c r="B1838" s="327" t="s">
        <v>2402</v>
      </c>
      <c r="C1838" s="328" t="s">
        <v>733</v>
      </c>
      <c r="D1838" s="329">
        <v>11.67</v>
      </c>
    </row>
    <row r="1839" spans="1:4">
      <c r="A1839" s="326">
        <v>2687</v>
      </c>
      <c r="B1839" s="327" t="s">
        <v>2403</v>
      </c>
      <c r="C1839" s="328" t="s">
        <v>733</v>
      </c>
      <c r="D1839" s="329">
        <v>3.05</v>
      </c>
    </row>
    <row r="1840" spans="1:4">
      <c r="A1840" s="326">
        <v>2689</v>
      </c>
      <c r="B1840" s="327" t="s">
        <v>2404</v>
      </c>
      <c r="C1840" s="328" t="s">
        <v>733</v>
      </c>
      <c r="D1840" s="329">
        <v>3.63</v>
      </c>
    </row>
    <row r="1841" spans="1:4">
      <c r="A1841" s="326">
        <v>2688</v>
      </c>
      <c r="B1841" s="327" t="s">
        <v>2405</v>
      </c>
      <c r="C1841" s="328" t="s">
        <v>733</v>
      </c>
      <c r="D1841" s="329">
        <v>3.93</v>
      </c>
    </row>
    <row r="1842" spans="1:4">
      <c r="A1842" s="326">
        <v>2690</v>
      </c>
      <c r="B1842" s="327" t="s">
        <v>2406</v>
      </c>
      <c r="C1842" s="328" t="s">
        <v>733</v>
      </c>
      <c r="D1842" s="329">
        <v>6.72</v>
      </c>
    </row>
    <row r="1843" spans="1:4" ht="30">
      <c r="A1843" s="326">
        <v>39243</v>
      </c>
      <c r="B1843" s="327" t="s">
        <v>2407</v>
      </c>
      <c r="C1843" s="328" t="s">
        <v>733</v>
      </c>
      <c r="D1843" s="329">
        <v>4.43</v>
      </c>
    </row>
    <row r="1844" spans="1:4" ht="30">
      <c r="A1844" s="326">
        <v>39244</v>
      </c>
      <c r="B1844" s="327" t="s">
        <v>2408</v>
      </c>
      <c r="C1844" s="328" t="s">
        <v>733</v>
      </c>
      <c r="D1844" s="329">
        <v>5.99</v>
      </c>
    </row>
    <row r="1845" spans="1:4" ht="30">
      <c r="A1845" s="326">
        <v>39245</v>
      </c>
      <c r="B1845" s="327" t="s">
        <v>2409</v>
      </c>
      <c r="C1845" s="328" t="s">
        <v>733</v>
      </c>
      <c r="D1845" s="329">
        <v>11.52</v>
      </c>
    </row>
    <row r="1846" spans="1:4" ht="30">
      <c r="A1846" s="326">
        <v>39254</v>
      </c>
      <c r="B1846" s="327" t="s">
        <v>2410</v>
      </c>
      <c r="C1846" s="328" t="s">
        <v>733</v>
      </c>
      <c r="D1846" s="329">
        <v>17.23</v>
      </c>
    </row>
    <row r="1847" spans="1:4" ht="30">
      <c r="A1847" s="326">
        <v>39255</v>
      </c>
      <c r="B1847" s="327" t="s">
        <v>2411</v>
      </c>
      <c r="C1847" s="328" t="s">
        <v>733</v>
      </c>
      <c r="D1847" s="329">
        <v>31.89</v>
      </c>
    </row>
    <row r="1848" spans="1:4" ht="30">
      <c r="A1848" s="326">
        <v>39253</v>
      </c>
      <c r="B1848" s="327" t="s">
        <v>2412</v>
      </c>
      <c r="C1848" s="328" t="s">
        <v>733</v>
      </c>
      <c r="D1848" s="329">
        <v>21.96</v>
      </c>
    </row>
    <row r="1849" spans="1:4" ht="30">
      <c r="A1849" s="326">
        <v>39246</v>
      </c>
      <c r="B1849" s="327" t="s">
        <v>2413</v>
      </c>
      <c r="C1849" s="328" t="s">
        <v>733</v>
      </c>
      <c r="D1849" s="329">
        <v>4.58</v>
      </c>
    </row>
    <row r="1850" spans="1:4" ht="30">
      <c r="A1850" s="326">
        <v>39247</v>
      </c>
      <c r="B1850" s="327" t="s">
        <v>2414</v>
      </c>
      <c r="C1850" s="328" t="s">
        <v>733</v>
      </c>
      <c r="D1850" s="329">
        <v>3.99</v>
      </c>
    </row>
    <row r="1851" spans="1:4" ht="30">
      <c r="A1851" s="326">
        <v>2446</v>
      </c>
      <c r="B1851" s="327" t="s">
        <v>2415</v>
      </c>
      <c r="C1851" s="328" t="s">
        <v>733</v>
      </c>
      <c r="D1851" s="329">
        <v>6.58</v>
      </c>
    </row>
    <row r="1852" spans="1:4" ht="30">
      <c r="A1852" s="326">
        <v>2442</v>
      </c>
      <c r="B1852" s="327" t="s">
        <v>2416</v>
      </c>
      <c r="C1852" s="328" t="s">
        <v>733</v>
      </c>
      <c r="D1852" s="329">
        <v>9.2200000000000006</v>
      </c>
    </row>
    <row r="1853" spans="1:4" ht="30">
      <c r="A1853" s="326">
        <v>39248</v>
      </c>
      <c r="B1853" s="327" t="s">
        <v>2417</v>
      </c>
      <c r="C1853" s="328" t="s">
        <v>733</v>
      </c>
      <c r="D1853" s="329">
        <v>12.85</v>
      </c>
    </row>
    <row r="1854" spans="1:4">
      <c r="A1854" s="326">
        <v>2438</v>
      </c>
      <c r="B1854" s="327" t="s">
        <v>13799</v>
      </c>
      <c r="C1854" s="328" t="s">
        <v>870</v>
      </c>
      <c r="D1854" s="329">
        <v>30.38</v>
      </c>
    </row>
    <row r="1855" spans="1:4">
      <c r="A1855" s="326">
        <v>40922</v>
      </c>
      <c r="B1855" s="327" t="s">
        <v>2418</v>
      </c>
      <c r="C1855" s="328" t="s">
        <v>872</v>
      </c>
      <c r="D1855" s="329">
        <v>5319.87</v>
      </c>
    </row>
    <row r="1856" spans="1:4" ht="45">
      <c r="A1856" s="326">
        <v>36486</v>
      </c>
      <c r="B1856" s="327" t="s">
        <v>2419</v>
      </c>
      <c r="C1856" s="328" t="s">
        <v>731</v>
      </c>
      <c r="D1856" s="329">
        <v>70127.199999999997</v>
      </c>
    </row>
    <row r="1857" spans="1:4" ht="45">
      <c r="A1857" s="326">
        <v>37777</v>
      </c>
      <c r="B1857" s="327" t="s">
        <v>2420</v>
      </c>
      <c r="C1857" s="328" t="s">
        <v>731</v>
      </c>
      <c r="D1857" s="329">
        <v>330157.49</v>
      </c>
    </row>
    <row r="1858" spans="1:4" ht="30">
      <c r="A1858" s="326">
        <v>12624</v>
      </c>
      <c r="B1858" s="327" t="s">
        <v>13800</v>
      </c>
      <c r="C1858" s="328" t="s">
        <v>731</v>
      </c>
      <c r="D1858" s="329">
        <v>36.700000000000003</v>
      </c>
    </row>
    <row r="1859" spans="1:4">
      <c r="A1859" s="326">
        <v>517</v>
      </c>
      <c r="B1859" s="327" t="s">
        <v>2421</v>
      </c>
      <c r="C1859" s="328" t="s">
        <v>781</v>
      </c>
      <c r="D1859" s="329">
        <v>7.52</v>
      </c>
    </row>
    <row r="1860" spans="1:4" ht="30">
      <c r="A1860" s="326">
        <v>37534</v>
      </c>
      <c r="B1860" s="327" t="s">
        <v>2422</v>
      </c>
      <c r="C1860" s="328" t="s">
        <v>779</v>
      </c>
      <c r="D1860" s="329">
        <v>22.3</v>
      </c>
    </row>
    <row r="1861" spans="1:4" ht="30">
      <c r="A1861" s="326">
        <v>37535</v>
      </c>
      <c r="B1861" s="327" t="s">
        <v>2423</v>
      </c>
      <c r="C1861" s="328" t="s">
        <v>779</v>
      </c>
      <c r="D1861" s="329">
        <v>22.3</v>
      </c>
    </row>
    <row r="1862" spans="1:4" ht="30">
      <c r="A1862" s="326">
        <v>37533</v>
      </c>
      <c r="B1862" s="327" t="s">
        <v>2424</v>
      </c>
      <c r="C1862" s="328" t="s">
        <v>779</v>
      </c>
      <c r="D1862" s="329">
        <v>22.3</v>
      </c>
    </row>
    <row r="1863" spans="1:4" ht="30">
      <c r="A1863" s="326">
        <v>37537</v>
      </c>
      <c r="B1863" s="327" t="s">
        <v>2425</v>
      </c>
      <c r="C1863" s="328" t="s">
        <v>779</v>
      </c>
      <c r="D1863" s="329">
        <v>16.88</v>
      </c>
    </row>
    <row r="1864" spans="1:4" ht="30">
      <c r="A1864" s="326">
        <v>37536</v>
      </c>
      <c r="B1864" s="327" t="s">
        <v>2426</v>
      </c>
      <c r="C1864" s="328" t="s">
        <v>779</v>
      </c>
      <c r="D1864" s="329">
        <v>16.88</v>
      </c>
    </row>
    <row r="1865" spans="1:4" ht="30">
      <c r="A1865" s="326">
        <v>37532</v>
      </c>
      <c r="B1865" s="327" t="s">
        <v>2427</v>
      </c>
      <c r="C1865" s="328" t="s">
        <v>779</v>
      </c>
      <c r="D1865" s="329">
        <v>16.88</v>
      </c>
    </row>
    <row r="1866" spans="1:4">
      <c r="A1866" s="326">
        <v>2696</v>
      </c>
      <c r="B1866" s="327" t="s">
        <v>13801</v>
      </c>
      <c r="C1866" s="328" t="s">
        <v>870</v>
      </c>
      <c r="D1866" s="329">
        <v>24.15</v>
      </c>
    </row>
    <row r="1867" spans="1:4">
      <c r="A1867" s="326">
        <v>40928</v>
      </c>
      <c r="B1867" s="327" t="s">
        <v>2428</v>
      </c>
      <c r="C1867" s="328" t="s">
        <v>872</v>
      </c>
      <c r="D1867" s="329">
        <v>4228.24</v>
      </c>
    </row>
    <row r="1868" spans="1:4">
      <c r="A1868" s="326">
        <v>4083</v>
      </c>
      <c r="B1868" s="327" t="s">
        <v>13802</v>
      </c>
      <c r="C1868" s="328" t="s">
        <v>870</v>
      </c>
      <c r="D1868" s="329">
        <v>36.6</v>
      </c>
    </row>
    <row r="1869" spans="1:4">
      <c r="A1869" s="326">
        <v>40818</v>
      </c>
      <c r="B1869" s="327" t="s">
        <v>2429</v>
      </c>
      <c r="C1869" s="328" t="s">
        <v>872</v>
      </c>
      <c r="D1869" s="329">
        <v>6408.84</v>
      </c>
    </row>
    <row r="1870" spans="1:4">
      <c r="A1870" s="326">
        <v>43146</v>
      </c>
      <c r="B1870" s="327" t="s">
        <v>2430</v>
      </c>
      <c r="C1870" s="328" t="s">
        <v>779</v>
      </c>
      <c r="D1870" s="329">
        <v>7.97</v>
      </c>
    </row>
    <row r="1871" spans="1:4">
      <c r="A1871" s="326">
        <v>2705</v>
      </c>
      <c r="B1871" s="327" t="s">
        <v>2431</v>
      </c>
      <c r="C1871" s="328" t="s">
        <v>13803</v>
      </c>
      <c r="D1871" s="329">
        <v>0.65</v>
      </c>
    </row>
    <row r="1872" spans="1:4" ht="30">
      <c r="A1872" s="326">
        <v>14250</v>
      </c>
      <c r="B1872" s="327" t="s">
        <v>2432</v>
      </c>
      <c r="C1872" s="328" t="s">
        <v>13803</v>
      </c>
      <c r="D1872" s="329">
        <v>0.66</v>
      </c>
    </row>
    <row r="1873" spans="1:4">
      <c r="A1873" s="326">
        <v>11683</v>
      </c>
      <c r="B1873" s="327" t="s">
        <v>2433</v>
      </c>
      <c r="C1873" s="328" t="s">
        <v>731</v>
      </c>
      <c r="D1873" s="329">
        <v>86.18</v>
      </c>
    </row>
    <row r="1874" spans="1:4">
      <c r="A1874" s="326">
        <v>11684</v>
      </c>
      <c r="B1874" s="327" t="s">
        <v>2434</v>
      </c>
      <c r="C1874" s="328" t="s">
        <v>731</v>
      </c>
      <c r="D1874" s="329">
        <v>94.33</v>
      </c>
    </row>
    <row r="1875" spans="1:4">
      <c r="A1875" s="326">
        <v>6141</v>
      </c>
      <c r="B1875" s="327" t="s">
        <v>2435</v>
      </c>
      <c r="C1875" s="328" t="s">
        <v>731</v>
      </c>
      <c r="D1875" s="329">
        <v>5.53</v>
      </c>
    </row>
    <row r="1876" spans="1:4">
      <c r="A1876" s="326">
        <v>11681</v>
      </c>
      <c r="B1876" s="327" t="s">
        <v>2436</v>
      </c>
      <c r="C1876" s="328" t="s">
        <v>731</v>
      </c>
      <c r="D1876" s="329">
        <v>6.98</v>
      </c>
    </row>
    <row r="1877" spans="1:4">
      <c r="A1877" s="326">
        <v>2706</v>
      </c>
      <c r="B1877" s="327" t="s">
        <v>2437</v>
      </c>
      <c r="C1877" s="328" t="s">
        <v>870</v>
      </c>
      <c r="D1877" s="329">
        <v>109.17</v>
      </c>
    </row>
    <row r="1878" spans="1:4">
      <c r="A1878" s="326">
        <v>40811</v>
      </c>
      <c r="B1878" s="327" t="s">
        <v>2438</v>
      </c>
      <c r="C1878" s="328" t="s">
        <v>872</v>
      </c>
      <c r="D1878" s="329">
        <v>19112.560000000001</v>
      </c>
    </row>
    <row r="1879" spans="1:4">
      <c r="A1879" s="326">
        <v>2707</v>
      </c>
      <c r="B1879" s="327" t="s">
        <v>2439</v>
      </c>
      <c r="C1879" s="328" t="s">
        <v>870</v>
      </c>
      <c r="D1879" s="329">
        <v>124.25</v>
      </c>
    </row>
    <row r="1880" spans="1:4">
      <c r="A1880" s="326">
        <v>40813</v>
      </c>
      <c r="B1880" s="327" t="s">
        <v>2440</v>
      </c>
      <c r="C1880" s="328" t="s">
        <v>872</v>
      </c>
      <c r="D1880" s="329">
        <v>21754.03</v>
      </c>
    </row>
    <row r="1881" spans="1:4">
      <c r="A1881" s="326">
        <v>2708</v>
      </c>
      <c r="B1881" s="327" t="s">
        <v>2441</v>
      </c>
      <c r="C1881" s="328" t="s">
        <v>870</v>
      </c>
      <c r="D1881" s="329">
        <v>169.84</v>
      </c>
    </row>
    <row r="1882" spans="1:4">
      <c r="A1882" s="326">
        <v>40814</v>
      </c>
      <c r="B1882" s="327" t="s">
        <v>2442</v>
      </c>
      <c r="C1882" s="328" t="s">
        <v>872</v>
      </c>
      <c r="D1882" s="329">
        <v>29737.17</v>
      </c>
    </row>
    <row r="1883" spans="1:4">
      <c r="A1883" s="326">
        <v>34779</v>
      </c>
      <c r="B1883" s="327" t="s">
        <v>2443</v>
      </c>
      <c r="C1883" s="328" t="s">
        <v>870</v>
      </c>
      <c r="D1883" s="329">
        <v>110.75</v>
      </c>
    </row>
    <row r="1884" spans="1:4">
      <c r="A1884" s="326">
        <v>40936</v>
      </c>
      <c r="B1884" s="327" t="s">
        <v>2444</v>
      </c>
      <c r="C1884" s="328" t="s">
        <v>872</v>
      </c>
      <c r="D1884" s="329">
        <v>19391.37</v>
      </c>
    </row>
    <row r="1885" spans="1:4">
      <c r="A1885" s="326">
        <v>34780</v>
      </c>
      <c r="B1885" s="327" t="s">
        <v>2445</v>
      </c>
      <c r="C1885" s="328" t="s">
        <v>870</v>
      </c>
      <c r="D1885" s="329">
        <v>124.94</v>
      </c>
    </row>
    <row r="1886" spans="1:4">
      <c r="A1886" s="326">
        <v>40937</v>
      </c>
      <c r="B1886" s="327" t="s">
        <v>2446</v>
      </c>
      <c r="C1886" s="328" t="s">
        <v>872</v>
      </c>
      <c r="D1886" s="329">
        <v>21877.31</v>
      </c>
    </row>
    <row r="1887" spans="1:4">
      <c r="A1887" s="326">
        <v>34782</v>
      </c>
      <c r="B1887" s="371" t="s">
        <v>2447</v>
      </c>
      <c r="C1887" s="328" t="s">
        <v>870</v>
      </c>
      <c r="D1887" s="329">
        <v>171.23</v>
      </c>
    </row>
    <row r="1888" spans="1:4">
      <c r="A1888" s="326">
        <v>40938</v>
      </c>
      <c r="B1888" s="327" t="s">
        <v>2448</v>
      </c>
      <c r="C1888" s="328" t="s">
        <v>872</v>
      </c>
      <c r="D1888" s="329">
        <v>29980.77</v>
      </c>
    </row>
    <row r="1889" spans="1:4">
      <c r="A1889" s="326">
        <v>34783</v>
      </c>
      <c r="B1889" s="327" t="s">
        <v>2449</v>
      </c>
      <c r="C1889" s="328" t="s">
        <v>870</v>
      </c>
      <c r="D1889" s="329">
        <v>107.61</v>
      </c>
    </row>
    <row r="1890" spans="1:4">
      <c r="A1890" s="326">
        <v>40939</v>
      </c>
      <c r="B1890" s="327" t="s">
        <v>2450</v>
      </c>
      <c r="C1890" s="328" t="s">
        <v>872</v>
      </c>
      <c r="D1890" s="329">
        <v>18841.8</v>
      </c>
    </row>
    <row r="1891" spans="1:4">
      <c r="A1891" s="326">
        <v>34785</v>
      </c>
      <c r="B1891" s="327" t="s">
        <v>2451</v>
      </c>
      <c r="C1891" s="328" t="s">
        <v>870</v>
      </c>
      <c r="D1891" s="329">
        <v>74.599999999999994</v>
      </c>
    </row>
    <row r="1892" spans="1:4">
      <c r="A1892" s="326">
        <v>40940</v>
      </c>
      <c r="B1892" s="327" t="s">
        <v>2452</v>
      </c>
      <c r="C1892" s="328" t="s">
        <v>872</v>
      </c>
      <c r="D1892" s="329">
        <v>13062.75</v>
      </c>
    </row>
    <row r="1893" spans="1:4">
      <c r="A1893" s="326">
        <v>38403</v>
      </c>
      <c r="B1893" s="327" t="s">
        <v>2453</v>
      </c>
      <c r="C1893" s="328" t="s">
        <v>731</v>
      </c>
      <c r="D1893" s="329">
        <v>42.09</v>
      </c>
    </row>
    <row r="1894" spans="1:4">
      <c r="A1894" s="326">
        <v>43482</v>
      </c>
      <c r="B1894" s="327" t="s">
        <v>2454</v>
      </c>
      <c r="C1894" s="328" t="s">
        <v>870</v>
      </c>
      <c r="D1894" s="329">
        <v>0.75</v>
      </c>
    </row>
    <row r="1895" spans="1:4">
      <c r="A1895" s="326">
        <v>43494</v>
      </c>
      <c r="B1895" s="327" t="s">
        <v>2455</v>
      </c>
      <c r="C1895" s="328" t="s">
        <v>872</v>
      </c>
      <c r="D1895" s="329">
        <v>140.69</v>
      </c>
    </row>
    <row r="1896" spans="1:4" ht="30">
      <c r="A1896" s="326">
        <v>43483</v>
      </c>
      <c r="B1896" s="327" t="s">
        <v>2456</v>
      </c>
      <c r="C1896" s="328" t="s">
        <v>870</v>
      </c>
      <c r="D1896" s="329">
        <v>1.34</v>
      </c>
    </row>
    <row r="1897" spans="1:4" ht="30">
      <c r="A1897" s="326">
        <v>43495</v>
      </c>
      <c r="B1897" s="327" t="s">
        <v>2457</v>
      </c>
      <c r="C1897" s="328" t="s">
        <v>872</v>
      </c>
      <c r="D1897" s="329">
        <v>253.46</v>
      </c>
    </row>
    <row r="1898" spans="1:4">
      <c r="A1898" s="326">
        <v>43484</v>
      </c>
      <c r="B1898" s="327" t="s">
        <v>2458</v>
      </c>
      <c r="C1898" s="328" t="s">
        <v>870</v>
      </c>
      <c r="D1898" s="329">
        <v>1.1399999999999999</v>
      </c>
    </row>
    <row r="1899" spans="1:4">
      <c r="A1899" s="326">
        <v>43496</v>
      </c>
      <c r="B1899" s="327" t="s">
        <v>2459</v>
      </c>
      <c r="C1899" s="328" t="s">
        <v>872</v>
      </c>
      <c r="D1899" s="329">
        <v>214.4</v>
      </c>
    </row>
    <row r="1900" spans="1:4">
      <c r="A1900" s="326">
        <v>43485</v>
      </c>
      <c r="B1900" s="327" t="s">
        <v>2460</v>
      </c>
      <c r="C1900" s="328" t="s">
        <v>870</v>
      </c>
      <c r="D1900" s="329">
        <v>1.01</v>
      </c>
    </row>
    <row r="1901" spans="1:4">
      <c r="A1901" s="326">
        <v>43497</v>
      </c>
      <c r="B1901" s="327" t="s">
        <v>2461</v>
      </c>
      <c r="C1901" s="328" t="s">
        <v>872</v>
      </c>
      <c r="D1901" s="329">
        <v>189.52</v>
      </c>
    </row>
    <row r="1902" spans="1:4" ht="30">
      <c r="A1902" s="326">
        <v>43487</v>
      </c>
      <c r="B1902" s="327" t="s">
        <v>2462</v>
      </c>
      <c r="C1902" s="328" t="s">
        <v>870</v>
      </c>
      <c r="D1902" s="329">
        <v>1.17</v>
      </c>
    </row>
    <row r="1903" spans="1:4" ht="30">
      <c r="A1903" s="326">
        <v>43499</v>
      </c>
      <c r="B1903" s="327" t="s">
        <v>2463</v>
      </c>
      <c r="C1903" s="328" t="s">
        <v>872</v>
      </c>
      <c r="D1903" s="329">
        <v>221.51</v>
      </c>
    </row>
    <row r="1904" spans="1:4" ht="30">
      <c r="A1904" s="326">
        <v>43486</v>
      </c>
      <c r="B1904" s="327" t="s">
        <v>2464</v>
      </c>
      <c r="C1904" s="328" t="s">
        <v>870</v>
      </c>
      <c r="D1904" s="329">
        <v>0.71</v>
      </c>
    </row>
    <row r="1905" spans="1:4" ht="30">
      <c r="A1905" s="326">
        <v>43498</v>
      </c>
      <c r="B1905" s="327" t="s">
        <v>2465</v>
      </c>
      <c r="C1905" s="328" t="s">
        <v>872</v>
      </c>
      <c r="D1905" s="329">
        <v>133.44999999999999</v>
      </c>
    </row>
    <row r="1906" spans="1:4" ht="30">
      <c r="A1906" s="326">
        <v>43488</v>
      </c>
      <c r="B1906" s="327" t="s">
        <v>2466</v>
      </c>
      <c r="C1906" s="328" t="s">
        <v>870</v>
      </c>
      <c r="D1906" s="329">
        <v>0.82</v>
      </c>
    </row>
    <row r="1907" spans="1:4" ht="30">
      <c r="A1907" s="326">
        <v>43500</v>
      </c>
      <c r="B1907" s="327" t="s">
        <v>2467</v>
      </c>
      <c r="C1907" s="328" t="s">
        <v>872</v>
      </c>
      <c r="D1907" s="329">
        <v>154.53</v>
      </c>
    </row>
    <row r="1908" spans="1:4">
      <c r="A1908" s="326">
        <v>43489</v>
      </c>
      <c r="B1908" s="327" t="s">
        <v>2468</v>
      </c>
      <c r="C1908" s="328" t="s">
        <v>870</v>
      </c>
      <c r="D1908" s="329">
        <v>1.17</v>
      </c>
    </row>
    <row r="1909" spans="1:4">
      <c r="A1909" s="326">
        <v>43501</v>
      </c>
      <c r="B1909" s="327" t="s">
        <v>2469</v>
      </c>
      <c r="C1909" s="328" t="s">
        <v>872</v>
      </c>
      <c r="D1909" s="329">
        <v>220.75</v>
      </c>
    </row>
    <row r="1910" spans="1:4">
      <c r="A1910" s="326">
        <v>43490</v>
      </c>
      <c r="B1910" s="327" t="s">
        <v>2470</v>
      </c>
      <c r="C1910" s="328" t="s">
        <v>870</v>
      </c>
      <c r="D1910" s="329">
        <v>1.68</v>
      </c>
    </row>
    <row r="1911" spans="1:4">
      <c r="A1911" s="326">
        <v>43502</v>
      </c>
      <c r="B1911" s="327" t="s">
        <v>2471</v>
      </c>
      <c r="C1911" s="328" t="s">
        <v>872</v>
      </c>
      <c r="D1911" s="329">
        <v>316.25</v>
      </c>
    </row>
    <row r="1912" spans="1:4">
      <c r="A1912" s="326">
        <v>43491</v>
      </c>
      <c r="B1912" s="327" t="s">
        <v>2472</v>
      </c>
      <c r="C1912" s="328" t="s">
        <v>870</v>
      </c>
      <c r="D1912" s="329">
        <v>1.25</v>
      </c>
    </row>
    <row r="1913" spans="1:4">
      <c r="A1913" s="326">
        <v>43503</v>
      </c>
      <c r="B1913" s="327" t="s">
        <v>2473</v>
      </c>
      <c r="C1913" s="328" t="s">
        <v>872</v>
      </c>
      <c r="D1913" s="329">
        <v>235.5</v>
      </c>
    </row>
    <row r="1914" spans="1:4">
      <c r="A1914" s="326">
        <v>43492</v>
      </c>
      <c r="B1914" s="327" t="s">
        <v>2474</v>
      </c>
      <c r="C1914" s="328" t="s">
        <v>870</v>
      </c>
      <c r="D1914" s="329">
        <v>1.68</v>
      </c>
    </row>
    <row r="1915" spans="1:4">
      <c r="A1915" s="326">
        <v>43504</v>
      </c>
      <c r="B1915" s="327" t="s">
        <v>2475</v>
      </c>
      <c r="C1915" s="328" t="s">
        <v>872</v>
      </c>
      <c r="D1915" s="329">
        <v>317.67</v>
      </c>
    </row>
    <row r="1916" spans="1:4">
      <c r="A1916" s="326">
        <v>43493</v>
      </c>
      <c r="B1916" s="327" t="s">
        <v>2476</v>
      </c>
      <c r="C1916" s="328" t="s">
        <v>870</v>
      </c>
      <c r="D1916" s="329">
        <v>0.67</v>
      </c>
    </row>
    <row r="1917" spans="1:4">
      <c r="A1917" s="326">
        <v>43505</v>
      </c>
      <c r="B1917" s="327" t="s">
        <v>2477</v>
      </c>
      <c r="C1917" s="328" t="s">
        <v>872</v>
      </c>
      <c r="D1917" s="329">
        <v>126.7</v>
      </c>
    </row>
    <row r="1918" spans="1:4" ht="45">
      <c r="A1918" s="326">
        <v>37774</v>
      </c>
      <c r="B1918" s="327" t="s">
        <v>2478</v>
      </c>
      <c r="C1918" s="328" t="s">
        <v>731</v>
      </c>
      <c r="D1918" s="329">
        <v>450184.09</v>
      </c>
    </row>
    <row r="1919" spans="1:4" ht="45">
      <c r="A1919" s="326">
        <v>38630</v>
      </c>
      <c r="B1919" s="327" t="s">
        <v>2479</v>
      </c>
      <c r="C1919" s="328" t="s">
        <v>731</v>
      </c>
      <c r="D1919" s="329">
        <v>2302734.37</v>
      </c>
    </row>
    <row r="1920" spans="1:4" ht="60">
      <c r="A1920" s="326">
        <v>38629</v>
      </c>
      <c r="B1920" s="327" t="s">
        <v>2480</v>
      </c>
      <c r="C1920" s="328" t="s">
        <v>731</v>
      </c>
      <c r="D1920" s="329">
        <v>3427734.37</v>
      </c>
    </row>
    <row r="1921" spans="1:4">
      <c r="A1921" s="326">
        <v>38476</v>
      </c>
      <c r="B1921" s="327" t="s">
        <v>2481</v>
      </c>
      <c r="C1921" s="328" t="s">
        <v>731</v>
      </c>
      <c r="D1921" s="329">
        <v>316.33</v>
      </c>
    </row>
    <row r="1922" spans="1:4">
      <c r="A1922" s="326">
        <v>38477</v>
      </c>
      <c r="B1922" s="327" t="s">
        <v>2482</v>
      </c>
      <c r="C1922" s="328" t="s">
        <v>731</v>
      </c>
      <c r="D1922" s="329">
        <v>895.84</v>
      </c>
    </row>
    <row r="1923" spans="1:4" ht="30">
      <c r="A1923" s="326">
        <v>40635</v>
      </c>
      <c r="B1923" s="327" t="s">
        <v>2483</v>
      </c>
      <c r="C1923" s="328" t="s">
        <v>731</v>
      </c>
      <c r="D1923" s="329">
        <v>1096901.81</v>
      </c>
    </row>
    <row r="1924" spans="1:4" ht="30">
      <c r="A1924" s="326">
        <v>36483</v>
      </c>
      <c r="B1924" s="327" t="s">
        <v>2484</v>
      </c>
      <c r="C1924" s="328" t="s">
        <v>731</v>
      </c>
      <c r="D1924" s="329">
        <v>993968.75</v>
      </c>
    </row>
    <row r="1925" spans="1:4" ht="30">
      <c r="A1925" s="326">
        <v>14525</v>
      </c>
      <c r="B1925" s="327" t="s">
        <v>2485</v>
      </c>
      <c r="C1925" s="328" t="s">
        <v>731</v>
      </c>
      <c r="D1925" s="329">
        <v>1040743.75</v>
      </c>
    </row>
    <row r="1926" spans="1:4" ht="30">
      <c r="A1926" s="326">
        <v>36482</v>
      </c>
      <c r="B1926" s="327" t="s">
        <v>2486</v>
      </c>
      <c r="C1926" s="328" t="s">
        <v>731</v>
      </c>
      <c r="D1926" s="329">
        <v>892582.72</v>
      </c>
    </row>
    <row r="1927" spans="1:4" ht="30">
      <c r="A1927" s="326">
        <v>36408</v>
      </c>
      <c r="B1927" s="327" t="s">
        <v>2487</v>
      </c>
      <c r="C1927" s="328" t="s">
        <v>731</v>
      </c>
      <c r="D1927" s="329">
        <v>1066470</v>
      </c>
    </row>
    <row r="1928" spans="1:4" ht="30">
      <c r="A1928" s="326">
        <v>2723</v>
      </c>
      <c r="B1928" s="327" t="s">
        <v>2488</v>
      </c>
      <c r="C1928" s="328" t="s">
        <v>731</v>
      </c>
      <c r="D1928" s="329">
        <v>818562.5</v>
      </c>
    </row>
    <row r="1929" spans="1:4" ht="30">
      <c r="A1929" s="326">
        <v>36481</v>
      </c>
      <c r="B1929" s="327" t="s">
        <v>2489</v>
      </c>
      <c r="C1929" s="328" t="s">
        <v>731</v>
      </c>
      <c r="D1929" s="329">
        <v>976428.12</v>
      </c>
    </row>
    <row r="1930" spans="1:4" ht="30">
      <c r="A1930" s="326">
        <v>10685</v>
      </c>
      <c r="B1930" s="327" t="s">
        <v>2490</v>
      </c>
      <c r="C1930" s="328" t="s">
        <v>731</v>
      </c>
      <c r="D1930" s="329">
        <v>935500</v>
      </c>
    </row>
    <row r="1931" spans="1:4" ht="45">
      <c r="A1931" s="326">
        <v>40636</v>
      </c>
      <c r="B1931" s="327" t="s">
        <v>2491</v>
      </c>
      <c r="C1931" s="328" t="s">
        <v>731</v>
      </c>
      <c r="D1931" s="329">
        <v>1055973.69</v>
      </c>
    </row>
    <row r="1932" spans="1:4">
      <c r="A1932" s="326">
        <v>4111</v>
      </c>
      <c r="B1932" s="327" t="s">
        <v>2492</v>
      </c>
      <c r="C1932" s="328" t="s">
        <v>731</v>
      </c>
      <c r="D1932" s="329">
        <v>50.5</v>
      </c>
    </row>
    <row r="1933" spans="1:4" ht="30">
      <c r="A1933" s="326">
        <v>44538</v>
      </c>
      <c r="B1933" s="327" t="s">
        <v>2493</v>
      </c>
      <c r="C1933" s="328" t="s">
        <v>731</v>
      </c>
      <c r="D1933" s="329">
        <v>68.28</v>
      </c>
    </row>
    <row r="1934" spans="1:4">
      <c r="A1934" s="326">
        <v>12</v>
      </c>
      <c r="B1934" s="327" t="s">
        <v>2494</v>
      </c>
      <c r="C1934" s="328" t="s">
        <v>731</v>
      </c>
      <c r="D1934" s="329">
        <v>14</v>
      </c>
    </row>
    <row r="1935" spans="1:4" ht="30">
      <c r="A1935" s="326">
        <v>37554</v>
      </c>
      <c r="B1935" s="371" t="s">
        <v>2495</v>
      </c>
      <c r="C1935" s="328" t="s">
        <v>731</v>
      </c>
      <c r="D1935" s="329">
        <v>293.58999999999997</v>
      </c>
    </row>
    <row r="1936" spans="1:4" ht="30">
      <c r="A1936" s="326">
        <v>37555</v>
      </c>
      <c r="B1936" s="371" t="s">
        <v>2496</v>
      </c>
      <c r="C1936" s="328" t="s">
        <v>731</v>
      </c>
      <c r="D1936" s="329">
        <v>357.14</v>
      </c>
    </row>
    <row r="1937" spans="1:4" ht="30">
      <c r="A1937" s="326">
        <v>10902</v>
      </c>
      <c r="B1937" s="371" t="s">
        <v>2497</v>
      </c>
      <c r="C1937" s="328" t="s">
        <v>731</v>
      </c>
      <c r="D1937" s="329">
        <v>89.61</v>
      </c>
    </row>
    <row r="1938" spans="1:4" ht="30">
      <c r="A1938" s="326">
        <v>20965</v>
      </c>
      <c r="B1938" s="371" t="s">
        <v>2498</v>
      </c>
      <c r="C1938" s="328" t="s">
        <v>731</v>
      </c>
      <c r="D1938" s="329">
        <v>90.45</v>
      </c>
    </row>
    <row r="1939" spans="1:4" ht="30">
      <c r="A1939" s="326">
        <v>20966</v>
      </c>
      <c r="B1939" s="327" t="s">
        <v>2499</v>
      </c>
      <c r="C1939" s="328" t="s">
        <v>731</v>
      </c>
      <c r="D1939" s="329">
        <v>97.39</v>
      </c>
    </row>
    <row r="1940" spans="1:4" ht="30">
      <c r="A1940" s="326">
        <v>10903</v>
      </c>
      <c r="B1940" s="327" t="s">
        <v>2500</v>
      </c>
      <c r="C1940" s="328" t="s">
        <v>731</v>
      </c>
      <c r="D1940" s="329">
        <v>147.61000000000001</v>
      </c>
    </row>
    <row r="1941" spans="1:4" ht="30">
      <c r="A1941" s="326">
        <v>20967</v>
      </c>
      <c r="B1941" s="327" t="s">
        <v>2501</v>
      </c>
      <c r="C1941" s="328" t="s">
        <v>731</v>
      </c>
      <c r="D1941" s="329">
        <v>147.61000000000001</v>
      </c>
    </row>
    <row r="1942" spans="1:4" ht="30">
      <c r="A1942" s="326">
        <v>20968</v>
      </c>
      <c r="B1942" s="327" t="s">
        <v>2502</v>
      </c>
      <c r="C1942" s="328" t="s">
        <v>731</v>
      </c>
      <c r="D1942" s="329">
        <v>161.9</v>
      </c>
    </row>
    <row r="1943" spans="1:4" ht="30">
      <c r="A1943" s="326">
        <v>11359</v>
      </c>
      <c r="B1943" s="327" t="s">
        <v>2503</v>
      </c>
      <c r="C1943" s="328" t="s">
        <v>731</v>
      </c>
      <c r="D1943" s="329">
        <v>799.9</v>
      </c>
    </row>
    <row r="1944" spans="1:4" ht="30">
      <c r="A1944" s="326">
        <v>39017</v>
      </c>
      <c r="B1944" s="327" t="s">
        <v>2504</v>
      </c>
      <c r="C1944" s="328" t="s">
        <v>731</v>
      </c>
      <c r="D1944" s="329">
        <v>0.22</v>
      </c>
    </row>
    <row r="1945" spans="1:4" ht="30">
      <c r="A1945" s="326">
        <v>39315</v>
      </c>
      <c r="B1945" s="327" t="s">
        <v>2505</v>
      </c>
      <c r="C1945" s="328" t="s">
        <v>731</v>
      </c>
      <c r="D1945" s="329">
        <v>0.35</v>
      </c>
    </row>
    <row r="1946" spans="1:4" ht="30">
      <c r="A1946" s="326">
        <v>39016</v>
      </c>
      <c r="B1946" s="327" t="s">
        <v>2506</v>
      </c>
      <c r="C1946" s="328" t="s">
        <v>731</v>
      </c>
      <c r="D1946" s="329">
        <v>0.36</v>
      </c>
    </row>
    <row r="1947" spans="1:4" ht="30">
      <c r="A1947" s="326">
        <v>39481</v>
      </c>
      <c r="B1947" s="327" t="s">
        <v>2507</v>
      </c>
      <c r="C1947" s="328" t="s">
        <v>731</v>
      </c>
      <c r="D1947" s="329">
        <v>1.74</v>
      </c>
    </row>
    <row r="1948" spans="1:4" ht="30">
      <c r="A1948" s="326">
        <v>39013</v>
      </c>
      <c r="B1948" s="327" t="s">
        <v>13804</v>
      </c>
      <c r="C1948" s="328" t="s">
        <v>731</v>
      </c>
      <c r="D1948" s="329">
        <v>1.48</v>
      </c>
    </row>
    <row r="1949" spans="1:4" ht="30">
      <c r="A1949" s="326">
        <v>44919</v>
      </c>
      <c r="B1949" s="327" t="s">
        <v>13805</v>
      </c>
      <c r="C1949" s="328" t="s">
        <v>731</v>
      </c>
      <c r="D1949" s="329">
        <v>2.77</v>
      </c>
    </row>
    <row r="1950" spans="1:4">
      <c r="A1950" s="326">
        <v>40433</v>
      </c>
      <c r="B1950" s="327" t="s">
        <v>2508</v>
      </c>
      <c r="C1950" s="328" t="s">
        <v>731</v>
      </c>
      <c r="D1950" s="329">
        <v>1.53</v>
      </c>
    </row>
    <row r="1951" spans="1:4" ht="30">
      <c r="A1951" s="326">
        <v>20219</v>
      </c>
      <c r="B1951" s="327" t="s">
        <v>2509</v>
      </c>
      <c r="C1951" s="328" t="s">
        <v>731</v>
      </c>
      <c r="D1951" s="329">
        <v>106150</v>
      </c>
    </row>
    <row r="1952" spans="1:4" ht="30">
      <c r="A1952" s="326">
        <v>36484</v>
      </c>
      <c r="B1952" s="327" t="s">
        <v>2510</v>
      </c>
      <c r="C1952" s="328" t="s">
        <v>731</v>
      </c>
      <c r="D1952" s="329">
        <v>225337.12</v>
      </c>
    </row>
    <row r="1953" spans="1:4">
      <c r="A1953" s="326">
        <v>38367</v>
      </c>
      <c r="B1953" s="327" t="s">
        <v>2511</v>
      </c>
      <c r="C1953" s="328" t="s">
        <v>731</v>
      </c>
      <c r="D1953" s="329">
        <v>16.989999999999998</v>
      </c>
    </row>
    <row r="1954" spans="1:4">
      <c r="A1954" s="326">
        <v>38368</v>
      </c>
      <c r="B1954" s="327" t="s">
        <v>2512</v>
      </c>
      <c r="C1954" s="328" t="s">
        <v>731</v>
      </c>
      <c r="D1954" s="329">
        <v>7.17</v>
      </c>
    </row>
    <row r="1955" spans="1:4">
      <c r="A1955" s="326">
        <v>38091</v>
      </c>
      <c r="B1955" s="327" t="s">
        <v>2513</v>
      </c>
      <c r="C1955" s="328" t="s">
        <v>731</v>
      </c>
      <c r="D1955" s="329">
        <v>2.82</v>
      </c>
    </row>
    <row r="1956" spans="1:4">
      <c r="A1956" s="326">
        <v>38095</v>
      </c>
      <c r="B1956" s="327" t="s">
        <v>2514</v>
      </c>
      <c r="C1956" s="328" t="s">
        <v>731</v>
      </c>
      <c r="D1956" s="329">
        <v>5.98</v>
      </c>
    </row>
    <row r="1957" spans="1:4">
      <c r="A1957" s="326">
        <v>38092</v>
      </c>
      <c r="B1957" s="327" t="s">
        <v>2515</v>
      </c>
      <c r="C1957" s="328" t="s">
        <v>731</v>
      </c>
      <c r="D1957" s="329">
        <v>2.68</v>
      </c>
    </row>
    <row r="1958" spans="1:4">
      <c r="A1958" s="326">
        <v>38093</v>
      </c>
      <c r="B1958" s="327" t="s">
        <v>2516</v>
      </c>
      <c r="C1958" s="328" t="s">
        <v>731</v>
      </c>
      <c r="D1958" s="329">
        <v>2.77</v>
      </c>
    </row>
    <row r="1959" spans="1:4">
      <c r="A1959" s="326">
        <v>38096</v>
      </c>
      <c r="B1959" s="327" t="s">
        <v>2517</v>
      </c>
      <c r="C1959" s="328" t="s">
        <v>731</v>
      </c>
      <c r="D1959" s="329">
        <v>6.43</v>
      </c>
    </row>
    <row r="1960" spans="1:4">
      <c r="A1960" s="326">
        <v>38094</v>
      </c>
      <c r="B1960" s="327" t="s">
        <v>2518</v>
      </c>
      <c r="C1960" s="328" t="s">
        <v>731</v>
      </c>
      <c r="D1960" s="329">
        <v>3.39</v>
      </c>
    </row>
    <row r="1961" spans="1:4">
      <c r="A1961" s="326">
        <v>38097</v>
      </c>
      <c r="B1961" s="327" t="s">
        <v>2519</v>
      </c>
      <c r="C1961" s="328" t="s">
        <v>731</v>
      </c>
      <c r="D1961" s="329">
        <v>6.89</v>
      </c>
    </row>
    <row r="1962" spans="1:4">
      <c r="A1962" s="326">
        <v>38098</v>
      </c>
      <c r="B1962" s="371" t="s">
        <v>2520</v>
      </c>
      <c r="C1962" s="328" t="s">
        <v>731</v>
      </c>
      <c r="D1962" s="329">
        <v>6.89</v>
      </c>
    </row>
    <row r="1963" spans="1:4">
      <c r="A1963" s="326">
        <v>11186</v>
      </c>
      <c r="B1963" s="371" t="s">
        <v>2521</v>
      </c>
      <c r="C1963" s="328" t="s">
        <v>732</v>
      </c>
      <c r="D1963" s="329">
        <v>365.5</v>
      </c>
    </row>
    <row r="1964" spans="1:4" ht="30">
      <c r="A1964" s="326">
        <v>11558</v>
      </c>
      <c r="B1964" s="371" t="s">
        <v>2522</v>
      </c>
      <c r="C1964" s="328" t="s">
        <v>1132</v>
      </c>
      <c r="D1964" s="329">
        <v>14.34</v>
      </c>
    </row>
    <row r="1965" spans="1:4" ht="30">
      <c r="A1965" s="326">
        <v>11557</v>
      </c>
      <c r="B1965" s="371" t="s">
        <v>2523</v>
      </c>
      <c r="C1965" s="328" t="s">
        <v>1132</v>
      </c>
      <c r="D1965" s="329">
        <v>36.29</v>
      </c>
    </row>
    <row r="1966" spans="1:4">
      <c r="A1966" s="326">
        <v>2759</v>
      </c>
      <c r="B1966" s="327" t="s">
        <v>2524</v>
      </c>
      <c r="C1966" s="328" t="s">
        <v>731</v>
      </c>
      <c r="D1966" s="329">
        <v>10.93</v>
      </c>
    </row>
    <row r="1967" spans="1:4">
      <c r="A1967" s="326">
        <v>38124</v>
      </c>
      <c r="B1967" s="327" t="s">
        <v>2525</v>
      </c>
      <c r="C1967" s="328" t="s">
        <v>731</v>
      </c>
      <c r="D1967" s="329">
        <v>28.45</v>
      </c>
    </row>
    <row r="1968" spans="1:4">
      <c r="A1968" s="326">
        <v>38380</v>
      </c>
      <c r="B1968" s="327" t="s">
        <v>2526</v>
      </c>
      <c r="C1968" s="328" t="s">
        <v>731</v>
      </c>
      <c r="D1968" s="329">
        <v>27</v>
      </c>
    </row>
    <row r="1969" spans="1:4" ht="45">
      <c r="A1969" s="326">
        <v>42429</v>
      </c>
      <c r="B1969" s="327" t="s">
        <v>2527</v>
      </c>
      <c r="C1969" s="328" t="s">
        <v>731</v>
      </c>
      <c r="D1969" s="329">
        <v>5972.04</v>
      </c>
    </row>
    <row r="1970" spans="1:4">
      <c r="A1970" s="326">
        <v>39616</v>
      </c>
      <c r="B1970" s="327" t="s">
        <v>2528</v>
      </c>
      <c r="C1970" s="328" t="s">
        <v>731</v>
      </c>
      <c r="D1970" s="329">
        <v>579.75</v>
      </c>
    </row>
    <row r="1971" spans="1:4">
      <c r="A1971" s="326">
        <v>39618</v>
      </c>
      <c r="B1971" s="327" t="s">
        <v>2529</v>
      </c>
      <c r="C1971" s="328" t="s">
        <v>731</v>
      </c>
      <c r="D1971" s="329">
        <v>1051.57</v>
      </c>
    </row>
    <row r="1972" spans="1:4">
      <c r="A1972" s="326">
        <v>39619</v>
      </c>
      <c r="B1972" s="327" t="s">
        <v>2530</v>
      </c>
      <c r="C1972" s="328" t="s">
        <v>731</v>
      </c>
      <c r="D1972" s="329">
        <v>1440.22</v>
      </c>
    </row>
    <row r="1973" spans="1:4">
      <c r="A1973" s="326">
        <v>39613</v>
      </c>
      <c r="B1973" s="327" t="s">
        <v>2531</v>
      </c>
      <c r="C1973" s="328" t="s">
        <v>731</v>
      </c>
      <c r="D1973" s="329">
        <v>230.29</v>
      </c>
    </row>
    <row r="1974" spans="1:4">
      <c r="A1974" s="326">
        <v>39614</v>
      </c>
      <c r="B1974" s="327" t="s">
        <v>2532</v>
      </c>
      <c r="C1974" s="328" t="s">
        <v>731</v>
      </c>
      <c r="D1974" s="329">
        <v>335.97</v>
      </c>
    </row>
    <row r="1975" spans="1:4" ht="45">
      <c r="A1975" s="326">
        <v>38538</v>
      </c>
      <c r="B1975" s="327" t="s">
        <v>2533</v>
      </c>
      <c r="C1975" s="328" t="s">
        <v>733</v>
      </c>
      <c r="D1975" s="329">
        <v>75.8</v>
      </c>
    </row>
    <row r="1976" spans="1:4" ht="30">
      <c r="A1976" s="326">
        <v>38539</v>
      </c>
      <c r="B1976" s="327" t="s">
        <v>2534</v>
      </c>
      <c r="C1976" s="328" t="s">
        <v>733</v>
      </c>
      <c r="D1976" s="329">
        <v>103.07</v>
      </c>
    </row>
    <row r="1977" spans="1:4" ht="30">
      <c r="A1977" s="326">
        <v>38540</v>
      </c>
      <c r="B1977" s="327" t="s">
        <v>2535</v>
      </c>
      <c r="C1977" s="328" t="s">
        <v>733</v>
      </c>
      <c r="D1977" s="329">
        <v>264.16000000000003</v>
      </c>
    </row>
    <row r="1978" spans="1:4">
      <c r="A1978" s="326">
        <v>38384</v>
      </c>
      <c r="B1978" s="327" t="s">
        <v>2536</v>
      </c>
      <c r="C1978" s="328" t="s">
        <v>731</v>
      </c>
      <c r="D1978" s="329">
        <v>18.579999999999998</v>
      </c>
    </row>
    <row r="1979" spans="1:4">
      <c r="A1979" s="326">
        <v>13</v>
      </c>
      <c r="B1979" s="327" t="s">
        <v>2537</v>
      </c>
      <c r="C1979" s="328" t="s">
        <v>779</v>
      </c>
      <c r="D1979" s="329">
        <v>21.55</v>
      </c>
    </row>
    <row r="1980" spans="1:4">
      <c r="A1980" s="326">
        <v>2762</v>
      </c>
      <c r="B1980" s="327" t="s">
        <v>2538</v>
      </c>
      <c r="C1980" s="328" t="s">
        <v>733</v>
      </c>
      <c r="D1980" s="329">
        <v>13.66</v>
      </c>
    </row>
    <row r="1981" spans="1:4" ht="30">
      <c r="A1981" s="326">
        <v>21142</v>
      </c>
      <c r="B1981" s="327" t="s">
        <v>2539</v>
      </c>
      <c r="C1981" s="328" t="s">
        <v>731</v>
      </c>
      <c r="D1981" s="329">
        <v>24.75</v>
      </c>
    </row>
    <row r="1982" spans="1:4">
      <c r="A1982" s="326">
        <v>4223</v>
      </c>
      <c r="B1982" s="327" t="s">
        <v>2540</v>
      </c>
      <c r="C1982" s="328" t="s">
        <v>781</v>
      </c>
      <c r="D1982" s="329">
        <v>4.1900000000000004</v>
      </c>
    </row>
    <row r="1983" spans="1:4">
      <c r="A1983" s="326">
        <v>37372</v>
      </c>
      <c r="B1983" s="327" t="s">
        <v>13806</v>
      </c>
      <c r="C1983" s="328" t="s">
        <v>870</v>
      </c>
      <c r="D1983" s="329">
        <v>1.1399999999999999</v>
      </c>
    </row>
    <row r="1984" spans="1:4">
      <c r="A1984" s="326">
        <v>40863</v>
      </c>
      <c r="B1984" s="327" t="s">
        <v>13807</v>
      </c>
      <c r="C1984" s="328" t="s">
        <v>872</v>
      </c>
      <c r="D1984" s="329">
        <v>215.56</v>
      </c>
    </row>
    <row r="1985" spans="1:4">
      <c r="A1985" s="326">
        <v>38475</v>
      </c>
      <c r="B1985" s="327" t="s">
        <v>2541</v>
      </c>
      <c r="C1985" s="328" t="s">
        <v>731</v>
      </c>
      <c r="D1985" s="329">
        <v>43.26</v>
      </c>
    </row>
    <row r="1986" spans="1:4">
      <c r="A1986" s="326">
        <v>38474</v>
      </c>
      <c r="B1986" s="327" t="s">
        <v>2542</v>
      </c>
      <c r="C1986" s="328" t="s">
        <v>731</v>
      </c>
      <c r="D1986" s="329">
        <v>53.48</v>
      </c>
    </row>
    <row r="1987" spans="1:4">
      <c r="A1987" s="326">
        <v>10886</v>
      </c>
      <c r="B1987" s="327" t="s">
        <v>2543</v>
      </c>
      <c r="C1987" s="328" t="s">
        <v>731</v>
      </c>
      <c r="D1987" s="329">
        <v>177.45</v>
      </c>
    </row>
    <row r="1988" spans="1:4">
      <c r="A1988" s="326">
        <v>10888</v>
      </c>
      <c r="B1988" s="327" t="s">
        <v>2544</v>
      </c>
      <c r="C1988" s="328" t="s">
        <v>731</v>
      </c>
      <c r="D1988" s="329">
        <v>561.59</v>
      </c>
    </row>
    <row r="1989" spans="1:4">
      <c r="A1989" s="326">
        <v>10889</v>
      </c>
      <c r="B1989" s="327" t="s">
        <v>2545</v>
      </c>
      <c r="C1989" s="328" t="s">
        <v>731</v>
      </c>
      <c r="D1989" s="329">
        <v>608.4</v>
      </c>
    </row>
    <row r="1990" spans="1:4" ht="30">
      <c r="A1990" s="326">
        <v>10890</v>
      </c>
      <c r="B1990" s="327" t="s">
        <v>2546</v>
      </c>
      <c r="C1990" s="328" t="s">
        <v>731</v>
      </c>
      <c r="D1990" s="329">
        <v>280.79000000000002</v>
      </c>
    </row>
    <row r="1991" spans="1:4">
      <c r="A1991" s="326">
        <v>10891</v>
      </c>
      <c r="B1991" s="327" t="s">
        <v>2547</v>
      </c>
      <c r="C1991" s="328" t="s">
        <v>731</v>
      </c>
      <c r="D1991" s="329">
        <v>171.59</v>
      </c>
    </row>
    <row r="1992" spans="1:4">
      <c r="A1992" s="326">
        <v>10892</v>
      </c>
      <c r="B1992" s="327" t="s">
        <v>2548</v>
      </c>
      <c r="C1992" s="328" t="s">
        <v>731</v>
      </c>
      <c r="D1992" s="329">
        <v>202.8</v>
      </c>
    </row>
    <row r="1993" spans="1:4">
      <c r="A1993" s="326">
        <v>20977</v>
      </c>
      <c r="B1993" s="327" t="s">
        <v>2549</v>
      </c>
      <c r="C1993" s="328" t="s">
        <v>731</v>
      </c>
      <c r="D1993" s="329">
        <v>241.79</v>
      </c>
    </row>
    <row r="1994" spans="1:4">
      <c r="A1994" s="326">
        <v>3073</v>
      </c>
      <c r="B1994" s="327" t="s">
        <v>2550</v>
      </c>
      <c r="C1994" s="328" t="s">
        <v>731</v>
      </c>
      <c r="D1994" s="329">
        <v>211.25</v>
      </c>
    </row>
    <row r="1995" spans="1:4">
      <c r="A1995" s="326">
        <v>3074</v>
      </c>
      <c r="B1995" s="327" t="s">
        <v>2551</v>
      </c>
      <c r="C1995" s="328" t="s">
        <v>731</v>
      </c>
      <c r="D1995" s="329">
        <v>133.37</v>
      </c>
    </row>
    <row r="1996" spans="1:4">
      <c r="A1996" s="326">
        <v>3076</v>
      </c>
      <c r="B1996" s="327" t="s">
        <v>2552</v>
      </c>
      <c r="C1996" s="328" t="s">
        <v>731</v>
      </c>
      <c r="D1996" s="329">
        <v>173.67</v>
      </c>
    </row>
    <row r="1997" spans="1:4">
      <c r="A1997" s="326">
        <v>3075</v>
      </c>
      <c r="B1997" s="327" t="s">
        <v>2553</v>
      </c>
      <c r="C1997" s="328" t="s">
        <v>731</v>
      </c>
      <c r="D1997" s="329">
        <v>109.75</v>
      </c>
    </row>
    <row r="1998" spans="1:4">
      <c r="A1998" s="326">
        <v>10781</v>
      </c>
      <c r="B1998" s="327" t="s">
        <v>2554</v>
      </c>
      <c r="C1998" s="328" t="s">
        <v>731</v>
      </c>
      <c r="D1998" s="329">
        <v>14.88</v>
      </c>
    </row>
    <row r="1999" spans="1:4" ht="30">
      <c r="A1999" s="326">
        <v>43612</v>
      </c>
      <c r="B1999" s="327" t="s">
        <v>2555</v>
      </c>
      <c r="C1999" s="328" t="s">
        <v>1987</v>
      </c>
      <c r="D1999" s="329">
        <v>110.49</v>
      </c>
    </row>
    <row r="2000" spans="1:4" ht="30">
      <c r="A2000" s="326">
        <v>43613</v>
      </c>
      <c r="B2000" s="327" t="s">
        <v>2556</v>
      </c>
      <c r="C2000" s="328" t="s">
        <v>1987</v>
      </c>
      <c r="D2000" s="329">
        <v>91.47</v>
      </c>
    </row>
    <row r="2001" spans="1:4" ht="30">
      <c r="A2001" s="326">
        <v>11480</v>
      </c>
      <c r="B2001" s="327" t="s">
        <v>2557</v>
      </c>
      <c r="C2001" s="328" t="s">
        <v>1987</v>
      </c>
      <c r="D2001" s="329">
        <v>140.38</v>
      </c>
    </row>
    <row r="2002" spans="1:4" ht="45">
      <c r="A2002" s="326">
        <v>11469</v>
      </c>
      <c r="B2002" s="327" t="s">
        <v>2558</v>
      </c>
      <c r="C2002" s="328" t="s">
        <v>731</v>
      </c>
      <c r="D2002" s="329">
        <v>14.98</v>
      </c>
    </row>
    <row r="2003" spans="1:4" ht="30">
      <c r="A2003" s="326">
        <v>11468</v>
      </c>
      <c r="B2003" s="327" t="s">
        <v>2559</v>
      </c>
      <c r="C2003" s="328" t="s">
        <v>731</v>
      </c>
      <c r="D2003" s="329">
        <v>14.99</v>
      </c>
    </row>
    <row r="2004" spans="1:4" ht="30">
      <c r="A2004" s="326">
        <v>11484</v>
      </c>
      <c r="B2004" s="327" t="s">
        <v>2560</v>
      </c>
      <c r="C2004" s="328" t="s">
        <v>731</v>
      </c>
      <c r="D2004" s="329">
        <v>65.86</v>
      </c>
    </row>
    <row r="2005" spans="1:4" ht="30">
      <c r="A2005" s="326">
        <v>38155</v>
      </c>
      <c r="B2005" s="327" t="s">
        <v>2561</v>
      </c>
      <c r="C2005" s="328" t="s">
        <v>731</v>
      </c>
      <c r="D2005" s="329">
        <v>102.25</v>
      </c>
    </row>
    <row r="2006" spans="1:4" ht="30">
      <c r="A2006" s="326">
        <v>11467</v>
      </c>
      <c r="B2006" s="327" t="s">
        <v>2562</v>
      </c>
      <c r="C2006" s="328" t="s">
        <v>731</v>
      </c>
      <c r="D2006" s="329">
        <v>23.36</v>
      </c>
    </row>
    <row r="2007" spans="1:4" ht="45">
      <c r="A2007" s="326">
        <v>38153</v>
      </c>
      <c r="B2007" s="327" t="s">
        <v>2563</v>
      </c>
      <c r="C2007" s="328" t="s">
        <v>1987</v>
      </c>
      <c r="D2007" s="329">
        <v>59.68</v>
      </c>
    </row>
    <row r="2008" spans="1:4" ht="45">
      <c r="A2008" s="326">
        <v>43607</v>
      </c>
      <c r="B2008" s="327" t="s">
        <v>2564</v>
      </c>
      <c r="C2008" s="328" t="s">
        <v>1987</v>
      </c>
      <c r="D2008" s="329">
        <v>112.88</v>
      </c>
    </row>
    <row r="2009" spans="1:4" ht="45">
      <c r="A2009" s="326">
        <v>3080</v>
      </c>
      <c r="B2009" s="327" t="s">
        <v>2565</v>
      </c>
      <c r="C2009" s="328" t="s">
        <v>1987</v>
      </c>
      <c r="D2009" s="329">
        <v>75.900000000000006</v>
      </c>
    </row>
    <row r="2010" spans="1:4" ht="45">
      <c r="A2010" s="326">
        <v>3081</v>
      </c>
      <c r="B2010" s="327" t="s">
        <v>2566</v>
      </c>
      <c r="C2010" s="328" t="s">
        <v>1987</v>
      </c>
      <c r="D2010" s="329">
        <v>150.16</v>
      </c>
    </row>
    <row r="2011" spans="1:4" ht="45">
      <c r="A2011" s="326">
        <v>3090</v>
      </c>
      <c r="B2011" s="327" t="s">
        <v>2567</v>
      </c>
      <c r="C2011" s="328" t="s">
        <v>1987</v>
      </c>
      <c r="D2011" s="329">
        <v>67.739999999999995</v>
      </c>
    </row>
    <row r="2012" spans="1:4" ht="45">
      <c r="A2012" s="326">
        <v>43611</v>
      </c>
      <c r="B2012" s="327" t="s">
        <v>2568</v>
      </c>
      <c r="C2012" s="328" t="s">
        <v>1987</v>
      </c>
      <c r="D2012" s="329">
        <v>112.41</v>
      </c>
    </row>
    <row r="2013" spans="1:4" ht="45">
      <c r="A2013" s="326">
        <v>3103</v>
      </c>
      <c r="B2013" s="327" t="s">
        <v>2569</v>
      </c>
      <c r="C2013" s="328" t="s">
        <v>731</v>
      </c>
      <c r="D2013" s="329">
        <v>56.17</v>
      </c>
    </row>
    <row r="2014" spans="1:4" ht="45">
      <c r="A2014" s="326">
        <v>3097</v>
      </c>
      <c r="B2014" s="327" t="s">
        <v>2570</v>
      </c>
      <c r="C2014" s="328" t="s">
        <v>1987</v>
      </c>
      <c r="D2014" s="329">
        <v>84.98</v>
      </c>
    </row>
    <row r="2015" spans="1:4" ht="45">
      <c r="A2015" s="326">
        <v>3099</v>
      </c>
      <c r="B2015" s="327" t="s">
        <v>2571</v>
      </c>
      <c r="C2015" s="328" t="s">
        <v>1987</v>
      </c>
      <c r="D2015" s="329">
        <v>136.07</v>
      </c>
    </row>
    <row r="2016" spans="1:4" ht="45">
      <c r="A2016" s="326">
        <v>38151</v>
      </c>
      <c r="B2016" s="327" t="s">
        <v>2572</v>
      </c>
      <c r="C2016" s="328" t="s">
        <v>1987</v>
      </c>
      <c r="D2016" s="329">
        <v>98.65</v>
      </c>
    </row>
    <row r="2017" spans="1:4" ht="45">
      <c r="A2017" s="326">
        <v>38152</v>
      </c>
      <c r="B2017" s="327" t="s">
        <v>2573</v>
      </c>
      <c r="C2017" s="328" t="s">
        <v>1987</v>
      </c>
      <c r="D2017" s="329">
        <v>159.13</v>
      </c>
    </row>
    <row r="2018" spans="1:4" ht="60">
      <c r="A2018" s="326">
        <v>43610</v>
      </c>
      <c r="B2018" s="327" t="s">
        <v>2574</v>
      </c>
      <c r="C2018" s="328" t="s">
        <v>1987</v>
      </c>
      <c r="D2018" s="329">
        <v>84.32</v>
      </c>
    </row>
    <row r="2019" spans="1:4" ht="45">
      <c r="A2019" s="326">
        <v>3093</v>
      </c>
      <c r="B2019" s="327" t="s">
        <v>2575</v>
      </c>
      <c r="C2019" s="328" t="s">
        <v>1987</v>
      </c>
      <c r="D2019" s="329">
        <v>136.07</v>
      </c>
    </row>
    <row r="2020" spans="1:4" ht="30">
      <c r="A2020" s="326">
        <v>38165</v>
      </c>
      <c r="B2020" s="327" t="s">
        <v>2576</v>
      </c>
      <c r="C2020" s="328" t="s">
        <v>1987</v>
      </c>
      <c r="D2020" s="329">
        <v>68.97</v>
      </c>
    </row>
    <row r="2021" spans="1:4" ht="30">
      <c r="A2021" s="326">
        <v>38177</v>
      </c>
      <c r="B2021" s="327" t="s">
        <v>2577</v>
      </c>
      <c r="C2021" s="328" t="s">
        <v>731</v>
      </c>
      <c r="D2021" s="329">
        <v>20.49</v>
      </c>
    </row>
    <row r="2022" spans="1:4" ht="30">
      <c r="A2022" s="326">
        <v>11458</v>
      </c>
      <c r="B2022" s="327" t="s">
        <v>2578</v>
      </c>
      <c r="C2022" s="328" t="s">
        <v>731</v>
      </c>
      <c r="D2022" s="329">
        <v>24.47</v>
      </c>
    </row>
    <row r="2023" spans="1:4" ht="45">
      <c r="A2023" s="326">
        <v>3108</v>
      </c>
      <c r="B2023" s="327" t="s">
        <v>2579</v>
      </c>
      <c r="C2023" s="328" t="s">
        <v>731</v>
      </c>
      <c r="D2023" s="329">
        <v>104.01</v>
      </c>
    </row>
    <row r="2024" spans="1:4" ht="45">
      <c r="A2024" s="326">
        <v>3105</v>
      </c>
      <c r="B2024" s="327" t="s">
        <v>2580</v>
      </c>
      <c r="C2024" s="328" t="s">
        <v>731</v>
      </c>
      <c r="D2024" s="329">
        <v>136.04</v>
      </c>
    </row>
    <row r="2025" spans="1:4" ht="45">
      <c r="A2025" s="326">
        <v>38178</v>
      </c>
      <c r="B2025" s="327" t="s">
        <v>2581</v>
      </c>
      <c r="C2025" s="328" t="s">
        <v>731</v>
      </c>
      <c r="D2025" s="329">
        <v>22.55</v>
      </c>
    </row>
    <row r="2026" spans="1:4" ht="45">
      <c r="A2026" s="326">
        <v>43575</v>
      </c>
      <c r="B2026" s="327" t="s">
        <v>2582</v>
      </c>
      <c r="C2026" s="328" t="s">
        <v>731</v>
      </c>
      <c r="D2026" s="329">
        <v>48.86</v>
      </c>
    </row>
    <row r="2027" spans="1:4" ht="45">
      <c r="A2027" s="326">
        <v>43577</v>
      </c>
      <c r="B2027" s="327" t="s">
        <v>2583</v>
      </c>
      <c r="C2027" s="328" t="s">
        <v>731</v>
      </c>
      <c r="D2027" s="329">
        <v>84.94</v>
      </c>
    </row>
    <row r="2028" spans="1:4" ht="30">
      <c r="A2028" s="326">
        <v>43458</v>
      </c>
      <c r="B2028" s="327" t="s">
        <v>2584</v>
      </c>
      <c r="C2028" s="328" t="s">
        <v>870</v>
      </c>
      <c r="D2028" s="329">
        <v>0.06</v>
      </c>
    </row>
    <row r="2029" spans="1:4" ht="30">
      <c r="A2029" s="326">
        <v>43470</v>
      </c>
      <c r="B2029" s="327" t="s">
        <v>2585</v>
      </c>
      <c r="C2029" s="328" t="s">
        <v>872</v>
      </c>
      <c r="D2029" s="329">
        <v>10.6</v>
      </c>
    </row>
    <row r="2030" spans="1:4" ht="30">
      <c r="A2030" s="326">
        <v>43459</v>
      </c>
      <c r="B2030" s="327" t="s">
        <v>2586</v>
      </c>
      <c r="C2030" s="328" t="s">
        <v>870</v>
      </c>
      <c r="D2030" s="329">
        <v>0.49</v>
      </c>
    </row>
    <row r="2031" spans="1:4" ht="30">
      <c r="A2031" s="326">
        <v>43471</v>
      </c>
      <c r="B2031" s="327" t="s">
        <v>2587</v>
      </c>
      <c r="C2031" s="328" t="s">
        <v>872</v>
      </c>
      <c r="D2031" s="329">
        <v>92.9</v>
      </c>
    </row>
    <row r="2032" spans="1:4" ht="30">
      <c r="A2032" s="326">
        <v>43460</v>
      </c>
      <c r="B2032" s="327" t="s">
        <v>2588</v>
      </c>
      <c r="C2032" s="328" t="s">
        <v>870</v>
      </c>
      <c r="D2032" s="329">
        <v>0.86</v>
      </c>
    </row>
    <row r="2033" spans="1:4" ht="30">
      <c r="A2033" s="326">
        <v>43472</v>
      </c>
      <c r="B2033" s="327" t="s">
        <v>2589</v>
      </c>
      <c r="C2033" s="328" t="s">
        <v>872</v>
      </c>
      <c r="D2033" s="329">
        <v>161.79</v>
      </c>
    </row>
    <row r="2034" spans="1:4" ht="30">
      <c r="A2034" s="326">
        <v>43461</v>
      </c>
      <c r="B2034" s="327" t="s">
        <v>2590</v>
      </c>
      <c r="C2034" s="328" t="s">
        <v>870</v>
      </c>
      <c r="D2034" s="329">
        <v>0.32</v>
      </c>
    </row>
    <row r="2035" spans="1:4" ht="30">
      <c r="A2035" s="326">
        <v>43473</v>
      </c>
      <c r="B2035" s="327" t="s">
        <v>2591</v>
      </c>
      <c r="C2035" s="328" t="s">
        <v>872</v>
      </c>
      <c r="D2035" s="329">
        <v>60.76</v>
      </c>
    </row>
    <row r="2036" spans="1:4" ht="30">
      <c r="A2036" s="326">
        <v>43463</v>
      </c>
      <c r="B2036" s="327" t="s">
        <v>2592</v>
      </c>
      <c r="C2036" s="328" t="s">
        <v>870</v>
      </c>
      <c r="D2036" s="329">
        <v>0.11</v>
      </c>
    </row>
    <row r="2037" spans="1:4" ht="30">
      <c r="A2037" s="326">
        <v>43475</v>
      </c>
      <c r="B2037" s="327" t="s">
        <v>2593</v>
      </c>
      <c r="C2037" s="328" t="s">
        <v>872</v>
      </c>
      <c r="D2037" s="329">
        <v>21.49</v>
      </c>
    </row>
    <row r="2038" spans="1:4" ht="30">
      <c r="A2038" s="326">
        <v>43462</v>
      </c>
      <c r="B2038" s="327" t="s">
        <v>2594</v>
      </c>
      <c r="C2038" s="328" t="s">
        <v>870</v>
      </c>
      <c r="D2038" s="329">
        <v>0.01</v>
      </c>
    </row>
    <row r="2039" spans="1:4" ht="30">
      <c r="A2039" s="326">
        <v>43474</v>
      </c>
      <c r="B2039" s="327" t="s">
        <v>2595</v>
      </c>
      <c r="C2039" s="328" t="s">
        <v>872</v>
      </c>
      <c r="D2039" s="329">
        <v>2.54</v>
      </c>
    </row>
    <row r="2040" spans="1:4" ht="30">
      <c r="A2040" s="326">
        <v>43464</v>
      </c>
      <c r="B2040" s="327" t="s">
        <v>2596</v>
      </c>
      <c r="C2040" s="328" t="s">
        <v>870</v>
      </c>
      <c r="D2040" s="329">
        <v>0.01</v>
      </c>
    </row>
    <row r="2041" spans="1:4" ht="30">
      <c r="A2041" s="326">
        <v>43476</v>
      </c>
      <c r="B2041" s="327" t="s">
        <v>2597</v>
      </c>
      <c r="C2041" s="328" t="s">
        <v>872</v>
      </c>
      <c r="D2041" s="329">
        <v>0.01</v>
      </c>
    </row>
    <row r="2042" spans="1:4" ht="30">
      <c r="A2042" s="326">
        <v>43465</v>
      </c>
      <c r="B2042" s="327" t="s">
        <v>2598</v>
      </c>
      <c r="C2042" s="328" t="s">
        <v>870</v>
      </c>
      <c r="D2042" s="329">
        <v>0.84</v>
      </c>
    </row>
    <row r="2043" spans="1:4" ht="30">
      <c r="A2043" s="326">
        <v>43477</v>
      </c>
      <c r="B2043" s="327" t="s">
        <v>2599</v>
      </c>
      <c r="C2043" s="328" t="s">
        <v>872</v>
      </c>
      <c r="D2043" s="329">
        <v>158.88</v>
      </c>
    </row>
    <row r="2044" spans="1:4" ht="30">
      <c r="A2044" s="326">
        <v>43466</v>
      </c>
      <c r="B2044" s="327" t="s">
        <v>2600</v>
      </c>
      <c r="C2044" s="328" t="s">
        <v>870</v>
      </c>
      <c r="D2044" s="329">
        <v>1.68</v>
      </c>
    </row>
    <row r="2045" spans="1:4" ht="30">
      <c r="A2045" s="326">
        <v>43478</v>
      </c>
      <c r="B2045" s="327" t="s">
        <v>2601</v>
      </c>
      <c r="C2045" s="328" t="s">
        <v>872</v>
      </c>
      <c r="D2045" s="329">
        <v>315.88</v>
      </c>
    </row>
    <row r="2046" spans="1:4" ht="30">
      <c r="A2046" s="326">
        <v>43467</v>
      </c>
      <c r="B2046" s="327" t="s">
        <v>2602</v>
      </c>
      <c r="C2046" s="328" t="s">
        <v>870</v>
      </c>
      <c r="D2046" s="329">
        <v>0.59</v>
      </c>
    </row>
    <row r="2047" spans="1:4" ht="30">
      <c r="A2047" s="326">
        <v>43479</v>
      </c>
      <c r="B2047" s="327" t="s">
        <v>2603</v>
      </c>
      <c r="C2047" s="328" t="s">
        <v>872</v>
      </c>
      <c r="D2047" s="329">
        <v>110.64</v>
      </c>
    </row>
    <row r="2048" spans="1:4" ht="30">
      <c r="A2048" s="326">
        <v>43468</v>
      </c>
      <c r="B2048" s="327" t="s">
        <v>2604</v>
      </c>
      <c r="C2048" s="328" t="s">
        <v>870</v>
      </c>
      <c r="D2048" s="329">
        <v>1.17</v>
      </c>
    </row>
    <row r="2049" spans="1:4" ht="30">
      <c r="A2049" s="326">
        <v>43480</v>
      </c>
      <c r="B2049" s="327" t="s">
        <v>2605</v>
      </c>
      <c r="C2049" s="328" t="s">
        <v>872</v>
      </c>
      <c r="D2049" s="329">
        <v>220.75</v>
      </c>
    </row>
    <row r="2050" spans="1:4" ht="30">
      <c r="A2050" s="326">
        <v>43469</v>
      </c>
      <c r="B2050" s="327" t="s">
        <v>2606</v>
      </c>
      <c r="C2050" s="328" t="s">
        <v>870</v>
      </c>
      <c r="D2050" s="329">
        <v>0.08</v>
      </c>
    </row>
    <row r="2051" spans="1:4" ht="30">
      <c r="A2051" s="326">
        <v>43481</v>
      </c>
      <c r="B2051" s="327" t="s">
        <v>2607</v>
      </c>
      <c r="C2051" s="328" t="s">
        <v>872</v>
      </c>
      <c r="D2051" s="329">
        <v>15.18</v>
      </c>
    </row>
    <row r="2052" spans="1:4" ht="45">
      <c r="A2052" s="326">
        <v>3119</v>
      </c>
      <c r="B2052" s="327" t="s">
        <v>2608</v>
      </c>
      <c r="C2052" s="328" t="s">
        <v>731</v>
      </c>
      <c r="D2052" s="329">
        <v>2.65</v>
      </c>
    </row>
    <row r="2053" spans="1:4" ht="30">
      <c r="A2053" s="326">
        <v>3122</v>
      </c>
      <c r="B2053" s="327" t="s">
        <v>2609</v>
      </c>
      <c r="C2053" s="328" t="s">
        <v>731</v>
      </c>
      <c r="D2053" s="329">
        <v>5.39</v>
      </c>
    </row>
    <row r="2054" spans="1:4" ht="30">
      <c r="A2054" s="326">
        <v>3121</v>
      </c>
      <c r="B2054" s="327" t="s">
        <v>2610</v>
      </c>
      <c r="C2054" s="328" t="s">
        <v>731</v>
      </c>
      <c r="D2054" s="329">
        <v>6.11</v>
      </c>
    </row>
    <row r="2055" spans="1:4" ht="30">
      <c r="A2055" s="326">
        <v>3120</v>
      </c>
      <c r="B2055" s="327" t="s">
        <v>2611</v>
      </c>
      <c r="C2055" s="328" t="s">
        <v>731</v>
      </c>
      <c r="D2055" s="329">
        <v>11.58</v>
      </c>
    </row>
    <row r="2056" spans="1:4" ht="30">
      <c r="A2056" s="326">
        <v>11455</v>
      </c>
      <c r="B2056" s="327" t="s">
        <v>2612</v>
      </c>
      <c r="C2056" s="328" t="s">
        <v>731</v>
      </c>
      <c r="D2056" s="329">
        <v>16.75</v>
      </c>
    </row>
    <row r="2057" spans="1:4" ht="30">
      <c r="A2057" s="326">
        <v>11456</v>
      </c>
      <c r="B2057" s="327" t="s">
        <v>2613</v>
      </c>
      <c r="C2057" s="328" t="s">
        <v>731</v>
      </c>
      <c r="D2057" s="329">
        <v>20.02</v>
      </c>
    </row>
    <row r="2058" spans="1:4" ht="45">
      <c r="A2058" s="326">
        <v>3107</v>
      </c>
      <c r="B2058" s="327" t="s">
        <v>2614</v>
      </c>
      <c r="C2058" s="328" t="s">
        <v>731</v>
      </c>
      <c r="D2058" s="329">
        <v>8.44</v>
      </c>
    </row>
    <row r="2059" spans="1:4" ht="45">
      <c r="A2059" s="326">
        <v>43583</v>
      </c>
      <c r="B2059" s="327" t="s">
        <v>2615</v>
      </c>
      <c r="C2059" s="328" t="s">
        <v>731</v>
      </c>
      <c r="D2059" s="329">
        <v>9.52</v>
      </c>
    </row>
    <row r="2060" spans="1:4" ht="45">
      <c r="A2060" s="326">
        <v>43586</v>
      </c>
      <c r="B2060" s="327" t="s">
        <v>2616</v>
      </c>
      <c r="C2060" s="328" t="s">
        <v>731</v>
      </c>
      <c r="D2060" s="329">
        <v>9.76</v>
      </c>
    </row>
    <row r="2061" spans="1:4" ht="45">
      <c r="A2061" s="326">
        <v>11461</v>
      </c>
      <c r="B2061" s="327" t="s">
        <v>2617</v>
      </c>
      <c r="C2061" s="328" t="s">
        <v>731</v>
      </c>
      <c r="D2061" s="329">
        <v>10.64</v>
      </c>
    </row>
    <row r="2062" spans="1:4" ht="45">
      <c r="A2062" s="326">
        <v>43587</v>
      </c>
      <c r="B2062" s="327" t="s">
        <v>2618</v>
      </c>
      <c r="C2062" s="328" t="s">
        <v>731</v>
      </c>
      <c r="D2062" s="329">
        <v>12.27</v>
      </c>
    </row>
    <row r="2063" spans="1:4" ht="45">
      <c r="A2063" s="326">
        <v>3106</v>
      </c>
      <c r="B2063" s="327" t="s">
        <v>2619</v>
      </c>
      <c r="C2063" s="328" t="s">
        <v>731</v>
      </c>
      <c r="D2063" s="329">
        <v>15.57</v>
      </c>
    </row>
    <row r="2064" spans="1:4">
      <c r="A2064" s="326">
        <v>44539</v>
      </c>
      <c r="B2064" s="327" t="s">
        <v>2620</v>
      </c>
      <c r="C2064" s="328" t="s">
        <v>779</v>
      </c>
      <c r="D2064" s="329">
        <v>3.77</v>
      </c>
    </row>
    <row r="2065" spans="1:4">
      <c r="A2065" s="326">
        <v>3123</v>
      </c>
      <c r="B2065" s="327" t="s">
        <v>2621</v>
      </c>
      <c r="C2065" s="328" t="s">
        <v>779</v>
      </c>
      <c r="D2065" s="329">
        <v>3.52</v>
      </c>
    </row>
    <row r="2066" spans="1:4">
      <c r="A2066" s="326">
        <v>38125</v>
      </c>
      <c r="B2066" s="327" t="s">
        <v>2622</v>
      </c>
      <c r="C2066" s="328" t="s">
        <v>779</v>
      </c>
      <c r="D2066" s="329">
        <v>1.79</v>
      </c>
    </row>
    <row r="2067" spans="1:4" ht="30">
      <c r="A2067" s="326">
        <v>39014</v>
      </c>
      <c r="B2067" s="327" t="s">
        <v>2623</v>
      </c>
      <c r="C2067" s="328" t="s">
        <v>779</v>
      </c>
      <c r="D2067" s="329">
        <v>9.31</v>
      </c>
    </row>
    <row r="2068" spans="1:4" ht="30">
      <c r="A2068" s="326">
        <v>39365</v>
      </c>
      <c r="B2068" s="327" t="s">
        <v>2624</v>
      </c>
      <c r="C2068" s="328" t="s">
        <v>731</v>
      </c>
      <c r="D2068" s="329">
        <v>1341.5</v>
      </c>
    </row>
    <row r="2069" spans="1:4" ht="30">
      <c r="A2069" s="326">
        <v>39366</v>
      </c>
      <c r="B2069" s="327" t="s">
        <v>2625</v>
      </c>
      <c r="C2069" s="328" t="s">
        <v>731</v>
      </c>
      <c r="D2069" s="329">
        <v>3434.81</v>
      </c>
    </row>
    <row r="2070" spans="1:4" ht="30">
      <c r="A2070" s="326">
        <v>39367</v>
      </c>
      <c r="B2070" s="327" t="s">
        <v>2626</v>
      </c>
      <c r="C2070" s="328" t="s">
        <v>731</v>
      </c>
      <c r="D2070" s="329">
        <v>4694.76</v>
      </c>
    </row>
    <row r="2071" spans="1:4" ht="30">
      <c r="A2071" s="326">
        <v>37394</v>
      </c>
      <c r="B2071" s="327" t="s">
        <v>13808</v>
      </c>
      <c r="C2071" s="328" t="s">
        <v>2627</v>
      </c>
      <c r="D2071" s="329">
        <v>43.71</v>
      </c>
    </row>
    <row r="2072" spans="1:4" ht="30">
      <c r="A2072" s="326">
        <v>14146</v>
      </c>
      <c r="B2072" s="327" t="s">
        <v>13809</v>
      </c>
      <c r="C2072" s="328" t="s">
        <v>2627</v>
      </c>
      <c r="D2072" s="329">
        <v>70.3</v>
      </c>
    </row>
    <row r="2073" spans="1:4" ht="30">
      <c r="A2073" s="326">
        <v>938</v>
      </c>
      <c r="B2073" s="327" t="s">
        <v>2628</v>
      </c>
      <c r="C2073" s="328" t="s">
        <v>733</v>
      </c>
      <c r="D2073" s="329">
        <v>1.5</v>
      </c>
    </row>
    <row r="2074" spans="1:4" ht="30">
      <c r="A2074" s="326">
        <v>937</v>
      </c>
      <c r="B2074" s="327" t="s">
        <v>2629</v>
      </c>
      <c r="C2074" s="328" t="s">
        <v>733</v>
      </c>
      <c r="D2074" s="329">
        <v>8.74</v>
      </c>
    </row>
    <row r="2075" spans="1:4" ht="30">
      <c r="A2075" s="326">
        <v>939</v>
      </c>
      <c r="B2075" s="327" t="s">
        <v>2630</v>
      </c>
      <c r="C2075" s="328" t="s">
        <v>733</v>
      </c>
      <c r="D2075" s="329">
        <v>2.42</v>
      </c>
    </row>
    <row r="2076" spans="1:4" ht="30">
      <c r="A2076" s="326">
        <v>944</v>
      </c>
      <c r="B2076" s="327" t="s">
        <v>2631</v>
      </c>
      <c r="C2076" s="328" t="s">
        <v>733</v>
      </c>
      <c r="D2076" s="329">
        <v>3.83</v>
      </c>
    </row>
    <row r="2077" spans="1:4" ht="30">
      <c r="A2077" s="326">
        <v>940</v>
      </c>
      <c r="B2077" s="327" t="s">
        <v>2632</v>
      </c>
      <c r="C2077" s="328" t="s">
        <v>733</v>
      </c>
      <c r="D2077" s="329">
        <v>5.53</v>
      </c>
    </row>
    <row r="2078" spans="1:4">
      <c r="A2078" s="326">
        <v>44397</v>
      </c>
      <c r="B2078" s="327" t="s">
        <v>2633</v>
      </c>
      <c r="C2078" s="328" t="s">
        <v>733</v>
      </c>
      <c r="D2078" s="329">
        <v>3.48</v>
      </c>
    </row>
    <row r="2079" spans="1:4">
      <c r="A2079" s="326">
        <v>406</v>
      </c>
      <c r="B2079" s="327" t="s">
        <v>2634</v>
      </c>
      <c r="C2079" s="328" t="s">
        <v>731</v>
      </c>
      <c r="D2079" s="329">
        <v>103.41</v>
      </c>
    </row>
    <row r="2080" spans="1:4">
      <c r="A2080" s="326">
        <v>42529</v>
      </c>
      <c r="B2080" s="327" t="s">
        <v>2635</v>
      </c>
      <c r="C2080" s="328" t="s">
        <v>733</v>
      </c>
      <c r="D2080" s="329">
        <v>1.0900000000000001</v>
      </c>
    </row>
    <row r="2081" spans="1:4" ht="30">
      <c r="A2081" s="326">
        <v>39634</v>
      </c>
      <c r="B2081" s="327" t="s">
        <v>2636</v>
      </c>
      <c r="C2081" s="328" t="s">
        <v>733</v>
      </c>
      <c r="D2081" s="329">
        <v>9.35</v>
      </c>
    </row>
    <row r="2082" spans="1:4">
      <c r="A2082" s="326">
        <v>39701</v>
      </c>
      <c r="B2082" s="327" t="s">
        <v>2637</v>
      </c>
      <c r="C2082" s="328" t="s">
        <v>731</v>
      </c>
      <c r="D2082" s="329">
        <v>100.82</v>
      </c>
    </row>
    <row r="2083" spans="1:4">
      <c r="A2083" s="326">
        <v>12815</v>
      </c>
      <c r="B2083" s="327" t="s">
        <v>2638</v>
      </c>
      <c r="C2083" s="328" t="s">
        <v>731</v>
      </c>
      <c r="D2083" s="329">
        <v>8.18</v>
      </c>
    </row>
    <row r="2084" spans="1:4">
      <c r="A2084" s="326">
        <v>407</v>
      </c>
      <c r="B2084" s="327" t="s">
        <v>2639</v>
      </c>
      <c r="C2084" s="328" t="s">
        <v>779</v>
      </c>
      <c r="D2084" s="329">
        <v>61.68</v>
      </c>
    </row>
    <row r="2085" spans="1:4" ht="30">
      <c r="A2085" s="326">
        <v>39431</v>
      </c>
      <c r="B2085" s="327" t="s">
        <v>2640</v>
      </c>
      <c r="C2085" s="328" t="s">
        <v>733</v>
      </c>
      <c r="D2085" s="329">
        <v>0.31</v>
      </c>
    </row>
    <row r="2086" spans="1:4" ht="30">
      <c r="A2086" s="326">
        <v>39432</v>
      </c>
      <c r="B2086" s="327" t="s">
        <v>2641</v>
      </c>
      <c r="C2086" s="328" t="s">
        <v>733</v>
      </c>
      <c r="D2086" s="329">
        <v>2.76</v>
      </c>
    </row>
    <row r="2087" spans="1:4">
      <c r="A2087" s="326">
        <v>20111</v>
      </c>
      <c r="B2087" s="327" t="s">
        <v>2642</v>
      </c>
      <c r="C2087" s="328" t="s">
        <v>731</v>
      </c>
      <c r="D2087" s="329">
        <v>15.8</v>
      </c>
    </row>
    <row r="2088" spans="1:4">
      <c r="A2088" s="326">
        <v>21127</v>
      </c>
      <c r="B2088" s="327" t="s">
        <v>2643</v>
      </c>
      <c r="C2088" s="328" t="s">
        <v>731</v>
      </c>
      <c r="D2088" s="329">
        <v>5.97</v>
      </c>
    </row>
    <row r="2089" spans="1:4">
      <c r="A2089" s="326">
        <v>404</v>
      </c>
      <c r="B2089" s="327" t="s">
        <v>2644</v>
      </c>
      <c r="C2089" s="328" t="s">
        <v>733</v>
      </c>
      <c r="D2089" s="329">
        <v>2.15</v>
      </c>
    </row>
    <row r="2090" spans="1:4">
      <c r="A2090" s="326">
        <v>14151</v>
      </c>
      <c r="B2090" s="327" t="s">
        <v>2645</v>
      </c>
      <c r="C2090" s="328" t="s">
        <v>731</v>
      </c>
      <c r="D2090" s="329">
        <v>50.52</v>
      </c>
    </row>
    <row r="2091" spans="1:4">
      <c r="A2091" s="326">
        <v>14153</v>
      </c>
      <c r="B2091" s="327" t="s">
        <v>2646</v>
      </c>
      <c r="C2091" s="328" t="s">
        <v>731</v>
      </c>
      <c r="D2091" s="329">
        <v>57.11</v>
      </c>
    </row>
    <row r="2092" spans="1:4">
      <c r="A2092" s="326">
        <v>14152</v>
      </c>
      <c r="B2092" s="327" t="s">
        <v>2647</v>
      </c>
      <c r="C2092" s="328" t="s">
        <v>731</v>
      </c>
      <c r="D2092" s="329">
        <v>43.84</v>
      </c>
    </row>
    <row r="2093" spans="1:4">
      <c r="A2093" s="326">
        <v>14154</v>
      </c>
      <c r="B2093" s="327" t="s">
        <v>2648</v>
      </c>
      <c r="C2093" s="328" t="s">
        <v>731</v>
      </c>
      <c r="D2093" s="329">
        <v>153.47</v>
      </c>
    </row>
    <row r="2094" spans="1:4">
      <c r="A2094" s="326">
        <v>3146</v>
      </c>
      <c r="B2094" s="327" t="s">
        <v>2649</v>
      </c>
      <c r="C2094" s="328" t="s">
        <v>731</v>
      </c>
      <c r="D2094" s="329">
        <v>4.8</v>
      </c>
    </row>
    <row r="2095" spans="1:4">
      <c r="A2095" s="326">
        <v>3143</v>
      </c>
      <c r="B2095" s="327" t="s">
        <v>2650</v>
      </c>
      <c r="C2095" s="328" t="s">
        <v>731</v>
      </c>
      <c r="D2095" s="329">
        <v>10.92</v>
      </c>
    </row>
    <row r="2096" spans="1:4">
      <c r="A2096" s="326">
        <v>3148</v>
      </c>
      <c r="B2096" s="327" t="s">
        <v>2651</v>
      </c>
      <c r="C2096" s="328" t="s">
        <v>731</v>
      </c>
      <c r="D2096" s="329">
        <v>17.7</v>
      </c>
    </row>
    <row r="2097" spans="1:4" ht="30">
      <c r="A2097" s="326">
        <v>4310</v>
      </c>
      <c r="B2097" s="327" t="s">
        <v>2652</v>
      </c>
      <c r="C2097" s="328" t="s">
        <v>731</v>
      </c>
      <c r="D2097" s="329">
        <v>2.36</v>
      </c>
    </row>
    <row r="2098" spans="1:4">
      <c r="A2098" s="326">
        <v>4311</v>
      </c>
      <c r="B2098" s="327" t="s">
        <v>2653</v>
      </c>
      <c r="C2098" s="328" t="s">
        <v>731</v>
      </c>
      <c r="D2098" s="329">
        <v>1.66</v>
      </c>
    </row>
    <row r="2099" spans="1:4">
      <c r="A2099" s="326">
        <v>4312</v>
      </c>
      <c r="B2099" s="327" t="s">
        <v>2654</v>
      </c>
      <c r="C2099" s="328" t="s">
        <v>731</v>
      </c>
      <c r="D2099" s="329">
        <v>2.33</v>
      </c>
    </row>
    <row r="2100" spans="1:4">
      <c r="A2100" s="326">
        <v>13261</v>
      </c>
      <c r="B2100" s="327" t="s">
        <v>2655</v>
      </c>
      <c r="C2100" s="328" t="s">
        <v>731</v>
      </c>
      <c r="D2100" s="329">
        <v>3.31</v>
      </c>
    </row>
    <row r="2101" spans="1:4">
      <c r="A2101" s="326">
        <v>3272</v>
      </c>
      <c r="B2101" s="327" t="s">
        <v>2656</v>
      </c>
      <c r="C2101" s="328" t="s">
        <v>731</v>
      </c>
      <c r="D2101" s="329">
        <v>55.43</v>
      </c>
    </row>
    <row r="2102" spans="1:4">
      <c r="A2102" s="326">
        <v>3265</v>
      </c>
      <c r="B2102" s="327" t="s">
        <v>2657</v>
      </c>
      <c r="C2102" s="328" t="s">
        <v>731</v>
      </c>
      <c r="D2102" s="329">
        <v>44.04</v>
      </c>
    </row>
    <row r="2103" spans="1:4">
      <c r="A2103" s="326">
        <v>3262</v>
      </c>
      <c r="B2103" s="327" t="s">
        <v>2658</v>
      </c>
      <c r="C2103" s="328" t="s">
        <v>731</v>
      </c>
      <c r="D2103" s="329">
        <v>19.28</v>
      </c>
    </row>
    <row r="2104" spans="1:4">
      <c r="A2104" s="326">
        <v>3264</v>
      </c>
      <c r="B2104" s="327" t="s">
        <v>2659</v>
      </c>
      <c r="C2104" s="328" t="s">
        <v>731</v>
      </c>
      <c r="D2104" s="329">
        <v>31.67</v>
      </c>
    </row>
    <row r="2105" spans="1:4">
      <c r="A2105" s="326">
        <v>3267</v>
      </c>
      <c r="B2105" s="327" t="s">
        <v>2660</v>
      </c>
      <c r="C2105" s="328" t="s">
        <v>731</v>
      </c>
      <c r="D2105" s="329">
        <v>103.43</v>
      </c>
    </row>
    <row r="2106" spans="1:4">
      <c r="A2106" s="326">
        <v>3266</v>
      </c>
      <c r="B2106" s="327" t="s">
        <v>2661</v>
      </c>
      <c r="C2106" s="328" t="s">
        <v>731</v>
      </c>
      <c r="D2106" s="329">
        <v>65.8</v>
      </c>
    </row>
    <row r="2107" spans="1:4">
      <c r="A2107" s="326">
        <v>3263</v>
      </c>
      <c r="B2107" s="327" t="s">
        <v>2662</v>
      </c>
      <c r="C2107" s="328" t="s">
        <v>731</v>
      </c>
      <c r="D2107" s="329">
        <v>26.33</v>
      </c>
    </row>
    <row r="2108" spans="1:4">
      <c r="A2108" s="326">
        <v>3268</v>
      </c>
      <c r="B2108" s="327" t="s">
        <v>2663</v>
      </c>
      <c r="C2108" s="328" t="s">
        <v>731</v>
      </c>
      <c r="D2108" s="329">
        <v>139.84</v>
      </c>
    </row>
    <row r="2109" spans="1:4">
      <c r="A2109" s="326">
        <v>3271</v>
      </c>
      <c r="B2109" s="327" t="s">
        <v>2664</v>
      </c>
      <c r="C2109" s="328" t="s">
        <v>731</v>
      </c>
      <c r="D2109" s="329">
        <v>206.74</v>
      </c>
    </row>
    <row r="2110" spans="1:4">
      <c r="A2110" s="326">
        <v>3270</v>
      </c>
      <c r="B2110" s="327" t="s">
        <v>2665</v>
      </c>
      <c r="C2110" s="328" t="s">
        <v>731</v>
      </c>
      <c r="D2110" s="329">
        <v>347.34</v>
      </c>
    </row>
    <row r="2111" spans="1:4" ht="30">
      <c r="A2111" s="326">
        <v>3275</v>
      </c>
      <c r="B2111" s="327" t="s">
        <v>2666</v>
      </c>
      <c r="C2111" s="328" t="s">
        <v>732</v>
      </c>
      <c r="D2111" s="329">
        <v>127.05</v>
      </c>
    </row>
    <row r="2112" spans="1:4" ht="45">
      <c r="A2112" s="326">
        <v>39512</v>
      </c>
      <c r="B2112" s="327" t="s">
        <v>2667</v>
      </c>
      <c r="C2112" s="328" t="s">
        <v>732</v>
      </c>
      <c r="D2112" s="329">
        <v>93.3</v>
      </c>
    </row>
    <row r="2113" spans="1:4" ht="45">
      <c r="A2113" s="326">
        <v>39511</v>
      </c>
      <c r="B2113" s="327" t="s">
        <v>2668</v>
      </c>
      <c r="C2113" s="328" t="s">
        <v>732</v>
      </c>
      <c r="D2113" s="329">
        <v>101.77</v>
      </c>
    </row>
    <row r="2114" spans="1:4" ht="45">
      <c r="A2114" s="326">
        <v>39513</v>
      </c>
      <c r="B2114" s="327" t="s">
        <v>2669</v>
      </c>
      <c r="C2114" s="328" t="s">
        <v>732</v>
      </c>
      <c r="D2114" s="329">
        <v>109.15</v>
      </c>
    </row>
    <row r="2115" spans="1:4" ht="30">
      <c r="A2115" s="326">
        <v>3286</v>
      </c>
      <c r="B2115" s="327" t="s">
        <v>2670</v>
      </c>
      <c r="C2115" s="328" t="s">
        <v>732</v>
      </c>
      <c r="D2115" s="329">
        <v>104.55</v>
      </c>
    </row>
    <row r="2116" spans="1:4" ht="30">
      <c r="A2116" s="326">
        <v>3287</v>
      </c>
      <c r="B2116" s="327" t="s">
        <v>2671</v>
      </c>
      <c r="C2116" s="328" t="s">
        <v>732</v>
      </c>
      <c r="D2116" s="329">
        <v>158</v>
      </c>
    </row>
    <row r="2117" spans="1:4" ht="30">
      <c r="A2117" s="326">
        <v>3283</v>
      </c>
      <c r="B2117" s="327" t="s">
        <v>2672</v>
      </c>
      <c r="C2117" s="328" t="s">
        <v>732</v>
      </c>
      <c r="D2117" s="329">
        <v>33.19</v>
      </c>
    </row>
    <row r="2118" spans="1:4" ht="30">
      <c r="A2118" s="326">
        <v>11587</v>
      </c>
      <c r="B2118" s="327" t="s">
        <v>2673</v>
      </c>
      <c r="C2118" s="328" t="s">
        <v>732</v>
      </c>
      <c r="D2118" s="329">
        <v>87.12</v>
      </c>
    </row>
    <row r="2119" spans="1:4" ht="30">
      <c r="A2119" s="326">
        <v>36225</v>
      </c>
      <c r="B2119" s="327" t="s">
        <v>2674</v>
      </c>
      <c r="C2119" s="328" t="s">
        <v>732</v>
      </c>
      <c r="D2119" s="329">
        <v>35.39</v>
      </c>
    </row>
    <row r="2120" spans="1:4" ht="30">
      <c r="A2120" s="326">
        <v>36230</v>
      </c>
      <c r="B2120" s="327" t="s">
        <v>2675</v>
      </c>
      <c r="C2120" s="328" t="s">
        <v>732</v>
      </c>
      <c r="D2120" s="329">
        <v>26</v>
      </c>
    </row>
    <row r="2121" spans="1:4" ht="30">
      <c r="A2121" s="326">
        <v>36238</v>
      </c>
      <c r="B2121" s="327" t="s">
        <v>2676</v>
      </c>
      <c r="C2121" s="328" t="s">
        <v>732</v>
      </c>
      <c r="D2121" s="329">
        <v>25.41</v>
      </c>
    </row>
    <row r="2122" spans="1:4" ht="45">
      <c r="A2122" s="326">
        <v>39363</v>
      </c>
      <c r="B2122" s="327" t="s">
        <v>2677</v>
      </c>
      <c r="C2122" s="328" t="s">
        <v>731</v>
      </c>
      <c r="D2122" s="329">
        <v>5464.47</v>
      </c>
    </row>
    <row r="2123" spans="1:4" ht="45">
      <c r="A2123" s="326">
        <v>39361</v>
      </c>
      <c r="B2123" s="327" t="s">
        <v>2678</v>
      </c>
      <c r="C2123" s="328" t="s">
        <v>731</v>
      </c>
      <c r="D2123" s="329">
        <v>1405.15</v>
      </c>
    </row>
    <row r="2124" spans="1:4" ht="45">
      <c r="A2124" s="326">
        <v>39362</v>
      </c>
      <c r="B2124" s="327" t="s">
        <v>2679</v>
      </c>
      <c r="C2124" s="328" t="s">
        <v>731</v>
      </c>
      <c r="D2124" s="329">
        <v>4324</v>
      </c>
    </row>
    <row r="2125" spans="1:4" ht="45">
      <c r="A2125" s="326">
        <v>39364</v>
      </c>
      <c r="B2125" s="327" t="s">
        <v>2680</v>
      </c>
      <c r="C2125" s="328" t="s">
        <v>731</v>
      </c>
      <c r="D2125" s="329">
        <v>12490.22</v>
      </c>
    </row>
    <row r="2126" spans="1:4">
      <c r="A2126" s="326">
        <v>14576</v>
      </c>
      <c r="B2126" s="327" t="s">
        <v>2681</v>
      </c>
      <c r="C2126" s="328" t="s">
        <v>731</v>
      </c>
      <c r="D2126" s="329">
        <v>6884961.4100000001</v>
      </c>
    </row>
    <row r="2127" spans="1:4">
      <c r="A2127" s="326">
        <v>13877</v>
      </c>
      <c r="B2127" s="327" t="s">
        <v>2682</v>
      </c>
      <c r="C2127" s="328" t="s">
        <v>731</v>
      </c>
      <c r="D2127" s="329">
        <v>2947349.29</v>
      </c>
    </row>
    <row r="2128" spans="1:4">
      <c r="A2128" s="326">
        <v>7307</v>
      </c>
      <c r="B2128" s="327" t="s">
        <v>2683</v>
      </c>
      <c r="C2128" s="328" t="s">
        <v>781</v>
      </c>
      <c r="D2128" s="329">
        <v>38.58</v>
      </c>
    </row>
    <row r="2129" spans="1:4">
      <c r="A2129" s="326">
        <v>38122</v>
      </c>
      <c r="B2129" s="327" t="s">
        <v>2684</v>
      </c>
      <c r="C2129" s="328" t="s">
        <v>781</v>
      </c>
      <c r="D2129" s="329">
        <v>18.2</v>
      </c>
    </row>
    <row r="2130" spans="1:4">
      <c r="A2130" s="326">
        <v>43653</v>
      </c>
      <c r="B2130" s="327" t="s">
        <v>2685</v>
      </c>
      <c r="C2130" s="328" t="s">
        <v>781</v>
      </c>
      <c r="D2130" s="329">
        <v>48.3</v>
      </c>
    </row>
    <row r="2131" spans="1:4" ht="30">
      <c r="A2131" s="326">
        <v>38633</v>
      </c>
      <c r="B2131" s="327" t="s">
        <v>2686</v>
      </c>
      <c r="C2131" s="328" t="s">
        <v>731</v>
      </c>
      <c r="D2131" s="329">
        <v>26.65</v>
      </c>
    </row>
    <row r="2132" spans="1:4" ht="30">
      <c r="A2132" s="326">
        <v>12344</v>
      </c>
      <c r="B2132" s="327" t="s">
        <v>2687</v>
      </c>
      <c r="C2132" s="328" t="s">
        <v>731</v>
      </c>
      <c r="D2132" s="329">
        <v>4.01</v>
      </c>
    </row>
    <row r="2133" spans="1:4" ht="30">
      <c r="A2133" s="326">
        <v>12343</v>
      </c>
      <c r="B2133" s="327" t="s">
        <v>2688</v>
      </c>
      <c r="C2133" s="328" t="s">
        <v>731</v>
      </c>
      <c r="D2133" s="329">
        <v>6.21</v>
      </c>
    </row>
    <row r="2134" spans="1:4" ht="30">
      <c r="A2134" s="326">
        <v>3295</v>
      </c>
      <c r="B2134" s="327" t="s">
        <v>2689</v>
      </c>
      <c r="C2134" s="328" t="s">
        <v>731</v>
      </c>
      <c r="D2134" s="329">
        <v>21.71</v>
      </c>
    </row>
    <row r="2135" spans="1:4" ht="30">
      <c r="A2135" s="326">
        <v>3302</v>
      </c>
      <c r="B2135" s="327" t="s">
        <v>2690</v>
      </c>
      <c r="C2135" s="328" t="s">
        <v>731</v>
      </c>
      <c r="D2135" s="329">
        <v>22.7</v>
      </c>
    </row>
    <row r="2136" spans="1:4" ht="30">
      <c r="A2136" s="326">
        <v>3297</v>
      </c>
      <c r="B2136" s="327" t="s">
        <v>2691</v>
      </c>
      <c r="C2136" s="328" t="s">
        <v>731</v>
      </c>
      <c r="D2136" s="329">
        <v>24.23</v>
      </c>
    </row>
    <row r="2137" spans="1:4" ht="30">
      <c r="A2137" s="326">
        <v>3294</v>
      </c>
      <c r="B2137" s="327" t="s">
        <v>2692</v>
      </c>
      <c r="C2137" s="328" t="s">
        <v>731</v>
      </c>
      <c r="D2137" s="329">
        <v>24.6</v>
      </c>
    </row>
    <row r="2138" spans="1:4" ht="30">
      <c r="A2138" s="326">
        <v>3292</v>
      </c>
      <c r="B2138" s="327" t="s">
        <v>2693</v>
      </c>
      <c r="C2138" s="328" t="s">
        <v>731</v>
      </c>
      <c r="D2138" s="329">
        <v>23.11</v>
      </c>
    </row>
    <row r="2139" spans="1:4" ht="30">
      <c r="A2139" s="326">
        <v>3298</v>
      </c>
      <c r="B2139" s="327" t="s">
        <v>2694</v>
      </c>
      <c r="C2139" s="328" t="s">
        <v>731</v>
      </c>
      <c r="D2139" s="329">
        <v>54.16</v>
      </c>
    </row>
    <row r="2140" spans="1:4" ht="30">
      <c r="A2140" s="326">
        <v>11596</v>
      </c>
      <c r="B2140" s="327" t="s">
        <v>2695</v>
      </c>
      <c r="C2140" s="328" t="s">
        <v>731</v>
      </c>
      <c r="D2140" s="329">
        <v>556.86</v>
      </c>
    </row>
    <row r="2141" spans="1:4" ht="30">
      <c r="A2141" s="326">
        <v>34802</v>
      </c>
      <c r="B2141" s="327" t="s">
        <v>2696</v>
      </c>
      <c r="C2141" s="328" t="s">
        <v>731</v>
      </c>
      <c r="D2141" s="329">
        <v>1529.32</v>
      </c>
    </row>
    <row r="2142" spans="1:4" ht="30">
      <c r="A2142" s="326">
        <v>11588</v>
      </c>
      <c r="B2142" s="327" t="s">
        <v>2697</v>
      </c>
      <c r="C2142" s="328" t="s">
        <v>731</v>
      </c>
      <c r="D2142" s="329">
        <v>1649.89</v>
      </c>
    </row>
    <row r="2143" spans="1:4" ht="30">
      <c r="A2143" s="326">
        <v>34383</v>
      </c>
      <c r="B2143" s="327" t="s">
        <v>2698</v>
      </c>
      <c r="C2143" s="328" t="s">
        <v>731</v>
      </c>
      <c r="D2143" s="329">
        <v>1815</v>
      </c>
    </row>
    <row r="2144" spans="1:4" ht="30">
      <c r="A2144" s="326">
        <v>40451</v>
      </c>
      <c r="B2144" s="327" t="s">
        <v>2699</v>
      </c>
      <c r="C2144" s="328" t="s">
        <v>732</v>
      </c>
      <c r="D2144" s="329">
        <v>146.71</v>
      </c>
    </row>
    <row r="2145" spans="1:4" ht="30">
      <c r="A2145" s="326">
        <v>40453</v>
      </c>
      <c r="B2145" s="327" t="s">
        <v>2700</v>
      </c>
      <c r="C2145" s="328" t="s">
        <v>732</v>
      </c>
      <c r="D2145" s="329">
        <v>158.74</v>
      </c>
    </row>
    <row r="2146" spans="1:4" ht="30">
      <c r="A2146" s="326">
        <v>40452</v>
      </c>
      <c r="B2146" s="327" t="s">
        <v>2701</v>
      </c>
      <c r="C2146" s="328" t="s">
        <v>732</v>
      </c>
      <c r="D2146" s="329">
        <v>174.12</v>
      </c>
    </row>
    <row r="2147" spans="1:4" ht="30">
      <c r="A2147" s="326">
        <v>11594</v>
      </c>
      <c r="B2147" s="327" t="s">
        <v>2702</v>
      </c>
      <c r="C2147" s="328" t="s">
        <v>731</v>
      </c>
      <c r="D2147" s="329">
        <v>525.87</v>
      </c>
    </row>
    <row r="2148" spans="1:4" ht="30">
      <c r="A2148" s="326">
        <v>3311</v>
      </c>
      <c r="B2148" s="327" t="s">
        <v>2703</v>
      </c>
      <c r="C2148" s="328" t="s">
        <v>868</v>
      </c>
      <c r="D2148" s="329">
        <v>525.87</v>
      </c>
    </row>
    <row r="2149" spans="1:4">
      <c r="A2149" s="326">
        <v>11599</v>
      </c>
      <c r="B2149" s="327" t="s">
        <v>2704</v>
      </c>
      <c r="C2149" s="328" t="s">
        <v>731</v>
      </c>
      <c r="D2149" s="329">
        <v>699.34</v>
      </c>
    </row>
    <row r="2150" spans="1:4" ht="30">
      <c r="A2150" s="326">
        <v>11593</v>
      </c>
      <c r="B2150" s="327" t="s">
        <v>2705</v>
      </c>
      <c r="C2150" s="328" t="s">
        <v>731</v>
      </c>
      <c r="D2150" s="329">
        <v>980.44</v>
      </c>
    </row>
    <row r="2151" spans="1:4" ht="30">
      <c r="A2151" s="326">
        <v>3314</v>
      </c>
      <c r="B2151" s="327" t="s">
        <v>2706</v>
      </c>
      <c r="C2151" s="328" t="s">
        <v>868</v>
      </c>
      <c r="D2151" s="329">
        <v>701.21</v>
      </c>
    </row>
    <row r="2152" spans="1:4" ht="30">
      <c r="A2152" s="326">
        <v>11597</v>
      </c>
      <c r="B2152" s="327" t="s">
        <v>2707</v>
      </c>
      <c r="C2152" s="328" t="s">
        <v>731</v>
      </c>
      <c r="D2152" s="329">
        <v>815.42</v>
      </c>
    </row>
    <row r="2153" spans="1:4">
      <c r="A2153" s="326">
        <v>3309</v>
      </c>
      <c r="B2153" s="327" t="s">
        <v>2708</v>
      </c>
      <c r="C2153" s="328" t="s">
        <v>868</v>
      </c>
      <c r="D2153" s="329">
        <v>556.86</v>
      </c>
    </row>
    <row r="2154" spans="1:4" ht="45">
      <c r="A2154" s="326">
        <v>34612</v>
      </c>
      <c r="B2154" s="327" t="s">
        <v>2709</v>
      </c>
      <c r="C2154" s="328" t="s">
        <v>731</v>
      </c>
      <c r="D2154" s="329">
        <v>1008.53</v>
      </c>
    </row>
    <row r="2155" spans="1:4" ht="45">
      <c r="A2155" s="326">
        <v>34635</v>
      </c>
      <c r="B2155" s="327" t="s">
        <v>2710</v>
      </c>
      <c r="C2155" s="328" t="s">
        <v>731</v>
      </c>
      <c r="D2155" s="329">
        <v>1296.93</v>
      </c>
    </row>
    <row r="2156" spans="1:4" ht="45">
      <c r="A2156" s="326">
        <v>34633</v>
      </c>
      <c r="B2156" s="327" t="s">
        <v>2711</v>
      </c>
      <c r="C2156" s="328" t="s">
        <v>731</v>
      </c>
      <c r="D2156" s="329">
        <v>1429.56</v>
      </c>
    </row>
    <row r="2157" spans="1:4" ht="30">
      <c r="A2157" s="326">
        <v>40440</v>
      </c>
      <c r="B2157" s="327" t="s">
        <v>2712</v>
      </c>
      <c r="C2157" s="328" t="s">
        <v>868</v>
      </c>
      <c r="D2157" s="329">
        <v>730.38</v>
      </c>
    </row>
    <row r="2158" spans="1:4" ht="30">
      <c r="A2158" s="326">
        <v>40441</v>
      </c>
      <c r="B2158" s="327" t="s">
        <v>2713</v>
      </c>
      <c r="C2158" s="328" t="s">
        <v>868</v>
      </c>
      <c r="D2158" s="329">
        <v>466.31</v>
      </c>
    </row>
    <row r="2159" spans="1:4" ht="45">
      <c r="A2159" s="326">
        <v>40449</v>
      </c>
      <c r="B2159" s="327" t="s">
        <v>2714</v>
      </c>
      <c r="C2159" s="328" t="s">
        <v>868</v>
      </c>
      <c r="D2159" s="329">
        <v>392.01</v>
      </c>
    </row>
    <row r="2160" spans="1:4" ht="30">
      <c r="A2160" s="326">
        <v>34800</v>
      </c>
      <c r="B2160" s="327" t="s">
        <v>2715</v>
      </c>
      <c r="C2160" s="328" t="s">
        <v>868</v>
      </c>
      <c r="D2160" s="329">
        <v>490.21</v>
      </c>
    </row>
    <row r="2161" spans="1:4" ht="30">
      <c r="A2161" s="326">
        <v>11592</v>
      </c>
      <c r="B2161" s="327" t="s">
        <v>2716</v>
      </c>
      <c r="C2161" s="328" t="s">
        <v>731</v>
      </c>
      <c r="D2161" s="329">
        <v>701.21</v>
      </c>
    </row>
    <row r="2162" spans="1:4" ht="30">
      <c r="A2162" s="326">
        <v>40438</v>
      </c>
      <c r="B2162" s="327" t="s">
        <v>2717</v>
      </c>
      <c r="C2162" s="328" t="s">
        <v>868</v>
      </c>
      <c r="D2162" s="329">
        <v>326.58999999999997</v>
      </c>
    </row>
    <row r="2163" spans="1:4" ht="30">
      <c r="A2163" s="326">
        <v>40436</v>
      </c>
      <c r="B2163" s="327" t="s">
        <v>2718</v>
      </c>
      <c r="C2163" s="328" t="s">
        <v>868</v>
      </c>
      <c r="D2163" s="329">
        <v>407.23</v>
      </c>
    </row>
    <row r="2164" spans="1:4" ht="30">
      <c r="A2164" s="326">
        <v>4315</v>
      </c>
      <c r="B2164" s="327" t="s">
        <v>2719</v>
      </c>
      <c r="C2164" s="328" t="s">
        <v>731</v>
      </c>
      <c r="D2164" s="329">
        <v>1.71</v>
      </c>
    </row>
    <row r="2165" spans="1:4">
      <c r="A2165" s="326">
        <v>402</v>
      </c>
      <c r="B2165" s="327" t="s">
        <v>2720</v>
      </c>
      <c r="C2165" s="328" t="s">
        <v>731</v>
      </c>
      <c r="D2165" s="329">
        <v>7.23</v>
      </c>
    </row>
    <row r="2166" spans="1:4">
      <c r="A2166" s="326">
        <v>4226</v>
      </c>
      <c r="B2166" s="327" t="s">
        <v>2721</v>
      </c>
      <c r="C2166" s="328" t="s">
        <v>779</v>
      </c>
      <c r="D2166" s="329">
        <v>7.85</v>
      </c>
    </row>
    <row r="2167" spans="1:4">
      <c r="A2167" s="326">
        <v>4222</v>
      </c>
      <c r="B2167" s="327" t="s">
        <v>2722</v>
      </c>
      <c r="C2167" s="328" t="s">
        <v>781</v>
      </c>
      <c r="D2167" s="329">
        <v>5.2</v>
      </c>
    </row>
    <row r="2168" spans="1:4" ht="30">
      <c r="A2168" s="326">
        <v>34804</v>
      </c>
      <c r="B2168" s="327" t="s">
        <v>2723</v>
      </c>
      <c r="C2168" s="328" t="s">
        <v>732</v>
      </c>
      <c r="D2168" s="329">
        <v>59.2</v>
      </c>
    </row>
    <row r="2169" spans="1:4" ht="30">
      <c r="A2169" s="326">
        <v>4013</v>
      </c>
      <c r="B2169" s="327" t="s">
        <v>2724</v>
      </c>
      <c r="C2169" s="328" t="s">
        <v>732</v>
      </c>
      <c r="D2169" s="329">
        <v>7.11</v>
      </c>
    </row>
    <row r="2170" spans="1:4" ht="30">
      <c r="A2170" s="326">
        <v>4011</v>
      </c>
      <c r="B2170" s="327" t="s">
        <v>2725</v>
      </c>
      <c r="C2170" s="328" t="s">
        <v>732</v>
      </c>
      <c r="D2170" s="329">
        <v>7.94</v>
      </c>
    </row>
    <row r="2171" spans="1:4" ht="30">
      <c r="A2171" s="326">
        <v>4021</v>
      </c>
      <c r="B2171" s="327" t="s">
        <v>2726</v>
      </c>
      <c r="C2171" s="328" t="s">
        <v>732</v>
      </c>
      <c r="D2171" s="329">
        <v>9.9</v>
      </c>
    </row>
    <row r="2172" spans="1:4" ht="30">
      <c r="A2172" s="326">
        <v>4019</v>
      </c>
      <c r="B2172" s="327" t="s">
        <v>2727</v>
      </c>
      <c r="C2172" s="328" t="s">
        <v>732</v>
      </c>
      <c r="D2172" s="329">
        <v>11.89</v>
      </c>
    </row>
    <row r="2173" spans="1:4" ht="30">
      <c r="A2173" s="326">
        <v>4012</v>
      </c>
      <c r="B2173" s="327" t="s">
        <v>2728</v>
      </c>
      <c r="C2173" s="328" t="s">
        <v>732</v>
      </c>
      <c r="D2173" s="329">
        <v>15.93</v>
      </c>
    </row>
    <row r="2174" spans="1:4" ht="30">
      <c r="A2174" s="326">
        <v>4020</v>
      </c>
      <c r="B2174" s="327" t="s">
        <v>2729</v>
      </c>
      <c r="C2174" s="328" t="s">
        <v>732</v>
      </c>
      <c r="D2174" s="329">
        <v>19.95</v>
      </c>
    </row>
    <row r="2175" spans="1:4" ht="30">
      <c r="A2175" s="326">
        <v>4018</v>
      </c>
      <c r="B2175" s="327" t="s">
        <v>2730</v>
      </c>
      <c r="C2175" s="328" t="s">
        <v>732</v>
      </c>
      <c r="D2175" s="329">
        <v>23.9</v>
      </c>
    </row>
    <row r="2176" spans="1:4" ht="30">
      <c r="A2176" s="326">
        <v>36498</v>
      </c>
      <c r="B2176" s="327" t="s">
        <v>2731</v>
      </c>
      <c r="C2176" s="328" t="s">
        <v>731</v>
      </c>
      <c r="D2176" s="329">
        <v>7920.19</v>
      </c>
    </row>
    <row r="2177" spans="1:4">
      <c r="A2177" s="326">
        <v>12872</v>
      </c>
      <c r="B2177" s="327" t="s">
        <v>2732</v>
      </c>
      <c r="C2177" s="328" t="s">
        <v>870</v>
      </c>
      <c r="D2177" s="329">
        <v>23.02</v>
      </c>
    </row>
    <row r="2178" spans="1:4">
      <c r="A2178" s="326">
        <v>41075</v>
      </c>
      <c r="B2178" s="327" t="s">
        <v>2733</v>
      </c>
      <c r="C2178" s="328" t="s">
        <v>872</v>
      </c>
      <c r="D2178" s="329">
        <v>4031.83</v>
      </c>
    </row>
    <row r="2179" spans="1:4">
      <c r="A2179" s="326">
        <v>44324</v>
      </c>
      <c r="B2179" s="327" t="s">
        <v>2734</v>
      </c>
      <c r="C2179" s="328" t="s">
        <v>779</v>
      </c>
      <c r="D2179" s="329">
        <v>2.74</v>
      </c>
    </row>
    <row r="2180" spans="1:4">
      <c r="A2180" s="326">
        <v>3315</v>
      </c>
      <c r="B2180" s="327" t="s">
        <v>2735</v>
      </c>
      <c r="C2180" s="328" t="s">
        <v>779</v>
      </c>
      <c r="D2180" s="329">
        <v>0.79</v>
      </c>
    </row>
    <row r="2181" spans="1:4">
      <c r="A2181" s="326">
        <v>36870</v>
      </c>
      <c r="B2181" s="327" t="s">
        <v>2736</v>
      </c>
      <c r="C2181" s="328" t="s">
        <v>779</v>
      </c>
      <c r="D2181" s="329">
        <v>0.61</v>
      </c>
    </row>
    <row r="2182" spans="1:4" ht="30">
      <c r="A2182" s="326">
        <v>5092</v>
      </c>
      <c r="B2182" s="327" t="s">
        <v>2737</v>
      </c>
      <c r="C2182" s="328" t="s">
        <v>1132</v>
      </c>
      <c r="D2182" s="329">
        <v>17.55</v>
      </c>
    </row>
    <row r="2183" spans="1:4">
      <c r="A2183" s="326">
        <v>11462</v>
      </c>
      <c r="B2183" s="327" t="s">
        <v>2738</v>
      </c>
      <c r="C2183" s="328" t="s">
        <v>1132</v>
      </c>
      <c r="D2183" s="329">
        <v>17.940000000000001</v>
      </c>
    </row>
    <row r="2184" spans="1:4" ht="30">
      <c r="A2184" s="326">
        <v>36529</v>
      </c>
      <c r="B2184" s="327" t="s">
        <v>2739</v>
      </c>
      <c r="C2184" s="328" t="s">
        <v>731</v>
      </c>
      <c r="D2184" s="329">
        <v>79958.52</v>
      </c>
    </row>
    <row r="2185" spans="1:4" ht="30">
      <c r="A2185" s="326">
        <v>3318</v>
      </c>
      <c r="B2185" s="327" t="s">
        <v>2740</v>
      </c>
      <c r="C2185" s="328" t="s">
        <v>731</v>
      </c>
      <c r="D2185" s="329">
        <v>62687.48</v>
      </c>
    </row>
    <row r="2186" spans="1:4">
      <c r="A2186" s="326">
        <v>3324</v>
      </c>
      <c r="B2186" s="327" t="s">
        <v>2741</v>
      </c>
      <c r="C2186" s="328" t="s">
        <v>732</v>
      </c>
      <c r="D2186" s="329">
        <v>6.07</v>
      </c>
    </row>
    <row r="2187" spans="1:4">
      <c r="A2187" s="326">
        <v>3322</v>
      </c>
      <c r="B2187" s="327" t="s">
        <v>2742</v>
      </c>
      <c r="C2187" s="328" t="s">
        <v>732</v>
      </c>
      <c r="D2187" s="329">
        <v>8.5</v>
      </c>
    </row>
    <row r="2188" spans="1:4">
      <c r="A2188" s="326">
        <v>5076</v>
      </c>
      <c r="B2188" s="327" t="s">
        <v>2743</v>
      </c>
      <c r="C2188" s="328" t="s">
        <v>779</v>
      </c>
      <c r="D2188" s="329">
        <v>20.399999999999999</v>
      </c>
    </row>
    <row r="2189" spans="1:4">
      <c r="A2189" s="326">
        <v>5077</v>
      </c>
      <c r="B2189" s="327" t="s">
        <v>2744</v>
      </c>
      <c r="C2189" s="328" t="s">
        <v>779</v>
      </c>
      <c r="D2189" s="329">
        <v>22.54</v>
      </c>
    </row>
    <row r="2190" spans="1:4" ht="30">
      <c r="A2190" s="326">
        <v>11837</v>
      </c>
      <c r="B2190" s="327" t="s">
        <v>2745</v>
      </c>
      <c r="C2190" s="328" t="s">
        <v>731</v>
      </c>
      <c r="D2190" s="329">
        <v>78.239999999999995</v>
      </c>
    </row>
    <row r="2191" spans="1:4" ht="30">
      <c r="A2191" s="326">
        <v>38055</v>
      </c>
      <c r="B2191" s="327" t="s">
        <v>2746</v>
      </c>
      <c r="C2191" s="328" t="s">
        <v>731</v>
      </c>
      <c r="D2191" s="329">
        <v>7.1</v>
      </c>
    </row>
    <row r="2192" spans="1:4" ht="30">
      <c r="A2192" s="326">
        <v>415</v>
      </c>
      <c r="B2192" s="327" t="s">
        <v>2747</v>
      </c>
      <c r="C2192" s="328" t="s">
        <v>731</v>
      </c>
      <c r="D2192" s="329">
        <v>32.08</v>
      </c>
    </row>
    <row r="2193" spans="1:4" ht="30">
      <c r="A2193" s="326">
        <v>416</v>
      </c>
      <c r="B2193" s="327" t="s">
        <v>2748</v>
      </c>
      <c r="C2193" s="328" t="s">
        <v>731</v>
      </c>
      <c r="D2193" s="329">
        <v>11.74</v>
      </c>
    </row>
    <row r="2194" spans="1:4" ht="30">
      <c r="A2194" s="326">
        <v>425</v>
      </c>
      <c r="B2194" s="327" t="s">
        <v>2749</v>
      </c>
      <c r="C2194" s="328" t="s">
        <v>731</v>
      </c>
      <c r="D2194" s="329">
        <v>7.28</v>
      </c>
    </row>
    <row r="2195" spans="1:4" ht="30">
      <c r="A2195" s="326">
        <v>426</v>
      </c>
      <c r="B2195" s="327" t="s">
        <v>2750</v>
      </c>
      <c r="C2195" s="328" t="s">
        <v>731</v>
      </c>
      <c r="D2195" s="329">
        <v>40.1</v>
      </c>
    </row>
    <row r="2196" spans="1:4" ht="30">
      <c r="A2196" s="326">
        <v>38056</v>
      </c>
      <c r="B2196" s="327" t="s">
        <v>2751</v>
      </c>
      <c r="C2196" s="328" t="s">
        <v>731</v>
      </c>
      <c r="D2196" s="329">
        <v>39.159999999999997</v>
      </c>
    </row>
    <row r="2197" spans="1:4">
      <c r="A2197" s="326">
        <v>1564</v>
      </c>
      <c r="B2197" s="327" t="s">
        <v>2752</v>
      </c>
      <c r="C2197" s="328" t="s">
        <v>731</v>
      </c>
      <c r="D2197" s="329">
        <v>14.94</v>
      </c>
    </row>
    <row r="2198" spans="1:4">
      <c r="A2198" s="326">
        <v>11032</v>
      </c>
      <c r="B2198" s="327" t="s">
        <v>2753</v>
      </c>
      <c r="C2198" s="328" t="s">
        <v>731</v>
      </c>
      <c r="D2198" s="329">
        <v>9.66</v>
      </c>
    </row>
    <row r="2199" spans="1:4" ht="30">
      <c r="A2199" s="326">
        <v>36786</v>
      </c>
      <c r="B2199" s="327" t="s">
        <v>2754</v>
      </c>
      <c r="C2199" s="328" t="s">
        <v>2755</v>
      </c>
      <c r="D2199" s="329">
        <v>159.07</v>
      </c>
    </row>
    <row r="2200" spans="1:4">
      <c r="A2200" s="326">
        <v>36785</v>
      </c>
      <c r="B2200" s="327" t="s">
        <v>2756</v>
      </c>
      <c r="C2200" s="328" t="s">
        <v>2755</v>
      </c>
      <c r="D2200" s="329">
        <v>138.22</v>
      </c>
    </row>
    <row r="2201" spans="1:4" ht="30">
      <c r="A2201" s="326">
        <v>36782</v>
      </c>
      <c r="B2201" s="327" t="s">
        <v>2757</v>
      </c>
      <c r="C2201" s="328" t="s">
        <v>2755</v>
      </c>
      <c r="D2201" s="329">
        <v>164.99</v>
      </c>
    </row>
    <row r="2202" spans="1:4">
      <c r="A2202" s="326">
        <v>44481</v>
      </c>
      <c r="B2202" s="327" t="s">
        <v>2758</v>
      </c>
      <c r="C2202" s="328" t="s">
        <v>2755</v>
      </c>
      <c r="D2202" s="329">
        <v>185.85</v>
      </c>
    </row>
    <row r="2203" spans="1:4" ht="30">
      <c r="A2203" s="326">
        <v>4824</v>
      </c>
      <c r="B2203" s="327" t="s">
        <v>2759</v>
      </c>
      <c r="C2203" s="328" t="s">
        <v>779</v>
      </c>
      <c r="D2203" s="329">
        <v>0.71</v>
      </c>
    </row>
    <row r="2204" spans="1:4" ht="30">
      <c r="A2204" s="326">
        <v>11795</v>
      </c>
      <c r="B2204" s="327" t="s">
        <v>2760</v>
      </c>
      <c r="C2204" s="328" t="s">
        <v>732</v>
      </c>
      <c r="D2204" s="329">
        <v>618.86</v>
      </c>
    </row>
    <row r="2205" spans="1:4">
      <c r="A2205" s="326">
        <v>134</v>
      </c>
      <c r="B2205" s="327" t="s">
        <v>2761</v>
      </c>
      <c r="C2205" s="328" t="s">
        <v>779</v>
      </c>
      <c r="D2205" s="329">
        <v>1.52</v>
      </c>
    </row>
    <row r="2206" spans="1:4">
      <c r="A2206" s="326">
        <v>4229</v>
      </c>
      <c r="B2206" s="327" t="s">
        <v>2762</v>
      </c>
      <c r="C2206" s="328" t="s">
        <v>779</v>
      </c>
      <c r="D2206" s="329">
        <v>30.96</v>
      </c>
    </row>
    <row r="2207" spans="1:4">
      <c r="A2207" s="326">
        <v>11731</v>
      </c>
      <c r="B2207" s="327" t="s">
        <v>2763</v>
      </c>
      <c r="C2207" s="328" t="s">
        <v>731</v>
      </c>
      <c r="D2207" s="329">
        <v>10.199999999999999</v>
      </c>
    </row>
    <row r="2208" spans="1:4">
      <c r="A2208" s="326">
        <v>11732</v>
      </c>
      <c r="B2208" s="327" t="s">
        <v>2764</v>
      </c>
      <c r="C2208" s="328" t="s">
        <v>731</v>
      </c>
      <c r="D2208" s="329">
        <v>26.75</v>
      </c>
    </row>
    <row r="2209" spans="1:4">
      <c r="A2209" s="326">
        <v>11244</v>
      </c>
      <c r="B2209" s="327" t="s">
        <v>2765</v>
      </c>
      <c r="C2209" s="328" t="s">
        <v>731</v>
      </c>
      <c r="D2209" s="329">
        <v>299.2</v>
      </c>
    </row>
    <row r="2210" spans="1:4" ht="30">
      <c r="A2210" s="326">
        <v>11245</v>
      </c>
      <c r="B2210" s="327" t="s">
        <v>2766</v>
      </c>
      <c r="C2210" s="328" t="s">
        <v>731</v>
      </c>
      <c r="D2210" s="329">
        <v>413.85</v>
      </c>
    </row>
    <row r="2211" spans="1:4">
      <c r="A2211" s="326">
        <v>11235</v>
      </c>
      <c r="B2211" s="327" t="s">
        <v>2767</v>
      </c>
      <c r="C2211" s="328" t="s">
        <v>731</v>
      </c>
      <c r="D2211" s="329">
        <v>228.33</v>
      </c>
    </row>
    <row r="2212" spans="1:4">
      <c r="A2212" s="326">
        <v>11236</v>
      </c>
      <c r="B2212" s="327" t="s">
        <v>2768</v>
      </c>
      <c r="C2212" s="328" t="s">
        <v>731</v>
      </c>
      <c r="D2212" s="329">
        <v>290.17</v>
      </c>
    </row>
    <row r="2213" spans="1:4">
      <c r="A2213" s="326">
        <v>36494</v>
      </c>
      <c r="B2213" s="327" t="s">
        <v>2769</v>
      </c>
      <c r="C2213" s="328" t="s">
        <v>731</v>
      </c>
      <c r="D2213" s="329">
        <v>719505.07</v>
      </c>
    </row>
    <row r="2214" spans="1:4">
      <c r="A2214" s="326">
        <v>36493</v>
      </c>
      <c r="B2214" s="327" t="s">
        <v>2770</v>
      </c>
      <c r="C2214" s="328" t="s">
        <v>731</v>
      </c>
      <c r="D2214" s="329">
        <v>815170.02</v>
      </c>
    </row>
    <row r="2215" spans="1:4">
      <c r="A2215" s="326">
        <v>36492</v>
      </c>
      <c r="B2215" s="327" t="s">
        <v>2771</v>
      </c>
      <c r="C2215" s="328" t="s">
        <v>731</v>
      </c>
      <c r="D2215" s="329">
        <v>1514276.75</v>
      </c>
    </row>
    <row r="2216" spans="1:4" ht="30">
      <c r="A2216" s="326">
        <v>36499</v>
      </c>
      <c r="B2216" s="327" t="s">
        <v>2772</v>
      </c>
      <c r="C2216" s="328" t="s">
        <v>731</v>
      </c>
      <c r="D2216" s="329">
        <v>4276.8999999999996</v>
      </c>
    </row>
    <row r="2217" spans="1:4" ht="45">
      <c r="A2217" s="326">
        <v>13533</v>
      </c>
      <c r="B2217" s="327" t="s">
        <v>13810</v>
      </c>
      <c r="C2217" s="328" t="s">
        <v>731</v>
      </c>
      <c r="D2217" s="329">
        <v>196055.26</v>
      </c>
    </row>
    <row r="2218" spans="1:4" ht="45">
      <c r="A2218" s="326">
        <v>13333</v>
      </c>
      <c r="B2218" s="327" t="s">
        <v>13811</v>
      </c>
      <c r="C2218" s="328" t="s">
        <v>731</v>
      </c>
      <c r="D2218" s="329">
        <v>219328.44</v>
      </c>
    </row>
    <row r="2219" spans="1:4" ht="30">
      <c r="A2219" s="326">
        <v>39585</v>
      </c>
      <c r="B2219" s="327" t="s">
        <v>2773</v>
      </c>
      <c r="C2219" s="328" t="s">
        <v>731</v>
      </c>
      <c r="D2219" s="329">
        <v>141620.37</v>
      </c>
    </row>
    <row r="2220" spans="1:4" ht="30">
      <c r="A2220" s="326">
        <v>39586</v>
      </c>
      <c r="B2220" s="327" t="s">
        <v>2774</v>
      </c>
      <c r="C2220" s="328" t="s">
        <v>731</v>
      </c>
      <c r="D2220" s="329">
        <v>166111.1</v>
      </c>
    </row>
    <row r="2221" spans="1:4" ht="30">
      <c r="A2221" s="326">
        <v>39587</v>
      </c>
      <c r="B2221" s="327" t="s">
        <v>2775</v>
      </c>
      <c r="C2221" s="328" t="s">
        <v>731</v>
      </c>
      <c r="D2221" s="329">
        <v>202314.81</v>
      </c>
    </row>
    <row r="2222" spans="1:4" ht="30">
      <c r="A2222" s="326">
        <v>39588</v>
      </c>
      <c r="B2222" s="327" t="s">
        <v>2776</v>
      </c>
      <c r="C2222" s="328" t="s">
        <v>731</v>
      </c>
      <c r="D2222" s="329">
        <v>234259.25</v>
      </c>
    </row>
    <row r="2223" spans="1:4" ht="30">
      <c r="A2223" s="326">
        <v>39584</v>
      </c>
      <c r="B2223" s="327" t="s">
        <v>2777</v>
      </c>
      <c r="C2223" s="328" t="s">
        <v>731</v>
      </c>
      <c r="D2223" s="329">
        <v>126116.67</v>
      </c>
    </row>
    <row r="2224" spans="1:4" ht="30">
      <c r="A2224" s="326">
        <v>39590</v>
      </c>
      <c r="B2224" s="327" t="s">
        <v>2778</v>
      </c>
      <c r="C2224" s="328" t="s">
        <v>731</v>
      </c>
      <c r="D2224" s="329">
        <v>123092.59</v>
      </c>
    </row>
    <row r="2225" spans="1:4" ht="30">
      <c r="A2225" s="326">
        <v>39592</v>
      </c>
      <c r="B2225" s="327" t="s">
        <v>2779</v>
      </c>
      <c r="C2225" s="328" t="s">
        <v>731</v>
      </c>
      <c r="D2225" s="329">
        <v>176887.03</v>
      </c>
    </row>
    <row r="2226" spans="1:4" ht="30">
      <c r="A2226" s="326">
        <v>39593</v>
      </c>
      <c r="B2226" s="327" t="s">
        <v>2780</v>
      </c>
      <c r="C2226" s="328" t="s">
        <v>731</v>
      </c>
      <c r="D2226" s="329">
        <v>202314.81</v>
      </c>
    </row>
    <row r="2227" spans="1:4" ht="30">
      <c r="A2227" s="326">
        <v>14254</v>
      </c>
      <c r="B2227" s="327" t="s">
        <v>2781</v>
      </c>
      <c r="C2227" s="328" t="s">
        <v>731</v>
      </c>
      <c r="D2227" s="329">
        <v>115000</v>
      </c>
    </row>
    <row r="2228" spans="1:4">
      <c r="A2228" s="326">
        <v>44494</v>
      </c>
      <c r="B2228" s="327" t="s">
        <v>2782</v>
      </c>
      <c r="C2228" s="328" t="s">
        <v>731</v>
      </c>
      <c r="D2228" s="329">
        <v>96034.17</v>
      </c>
    </row>
    <row r="2229" spans="1:4">
      <c r="A2229" s="326">
        <v>25019</v>
      </c>
      <c r="B2229" s="327" t="s">
        <v>2783</v>
      </c>
      <c r="C2229" s="328" t="s">
        <v>731</v>
      </c>
      <c r="D2229" s="329">
        <v>164613.31</v>
      </c>
    </row>
    <row r="2230" spans="1:4">
      <c r="A2230" s="326">
        <v>36501</v>
      </c>
      <c r="B2230" s="327" t="s">
        <v>2784</v>
      </c>
      <c r="C2230" s="328" t="s">
        <v>731</v>
      </c>
      <c r="D2230" s="329">
        <v>146562.57</v>
      </c>
    </row>
    <row r="2231" spans="1:4">
      <c r="A2231" s="326">
        <v>44493</v>
      </c>
      <c r="B2231" s="327" t="s">
        <v>2785</v>
      </c>
      <c r="C2231" s="328" t="s">
        <v>731</v>
      </c>
      <c r="D2231" s="329">
        <v>176196.29</v>
      </c>
    </row>
    <row r="2232" spans="1:4">
      <c r="A2232" s="326">
        <v>36500</v>
      </c>
      <c r="B2232" s="327" t="s">
        <v>2786</v>
      </c>
      <c r="C2232" s="328" t="s">
        <v>731</v>
      </c>
      <c r="D2232" s="329">
        <v>103571.77</v>
      </c>
    </row>
    <row r="2233" spans="1:4" ht="45">
      <c r="A2233" s="326">
        <v>20017</v>
      </c>
      <c r="B2233" s="327" t="s">
        <v>2787</v>
      </c>
      <c r="C2233" s="328" t="s">
        <v>733</v>
      </c>
      <c r="D2233" s="329">
        <v>8.31</v>
      </c>
    </row>
    <row r="2234" spans="1:4" ht="30">
      <c r="A2234" s="326">
        <v>20007</v>
      </c>
      <c r="B2234" s="327" t="s">
        <v>2788</v>
      </c>
      <c r="C2234" s="328" t="s">
        <v>733</v>
      </c>
      <c r="D2234" s="329">
        <v>4.96</v>
      </c>
    </row>
    <row r="2235" spans="1:4" ht="30">
      <c r="A2235" s="326">
        <v>39831</v>
      </c>
      <c r="B2235" s="327" t="s">
        <v>2789</v>
      </c>
      <c r="C2235" s="328" t="s">
        <v>1154</v>
      </c>
      <c r="D2235" s="329">
        <v>255.25</v>
      </c>
    </row>
    <row r="2236" spans="1:4" ht="30">
      <c r="A2236" s="326">
        <v>36888</v>
      </c>
      <c r="B2236" s="327" t="s">
        <v>2790</v>
      </c>
      <c r="C2236" s="328" t="s">
        <v>733</v>
      </c>
      <c r="D2236" s="329">
        <v>58.22</v>
      </c>
    </row>
    <row r="2237" spans="1:4" ht="45">
      <c r="A2237" s="326">
        <v>39836</v>
      </c>
      <c r="B2237" s="327" t="s">
        <v>2791</v>
      </c>
      <c r="C2237" s="328" t="s">
        <v>1154</v>
      </c>
      <c r="D2237" s="329">
        <v>224.29</v>
      </c>
    </row>
    <row r="2238" spans="1:4" ht="30">
      <c r="A2238" s="326">
        <v>39830</v>
      </c>
      <c r="B2238" s="327" t="s">
        <v>2792</v>
      </c>
      <c r="C2238" s="328" t="s">
        <v>1154</v>
      </c>
      <c r="D2238" s="329">
        <v>255.8</v>
      </c>
    </row>
    <row r="2239" spans="1:4" ht="30">
      <c r="A2239" s="326">
        <v>40527</v>
      </c>
      <c r="B2239" s="327" t="s">
        <v>2793</v>
      </c>
      <c r="C2239" s="328" t="s">
        <v>731</v>
      </c>
      <c r="D2239" s="329">
        <v>2460.56</v>
      </c>
    </row>
    <row r="2240" spans="1:4" ht="30">
      <c r="A2240" s="326">
        <v>36497</v>
      </c>
      <c r="B2240" s="327" t="s">
        <v>2794</v>
      </c>
      <c r="C2240" s="328" t="s">
        <v>731</v>
      </c>
      <c r="D2240" s="329">
        <v>2809</v>
      </c>
    </row>
    <row r="2241" spans="1:4" ht="30">
      <c r="A2241" s="326">
        <v>36487</v>
      </c>
      <c r="B2241" s="327" t="s">
        <v>2795</v>
      </c>
      <c r="C2241" s="328" t="s">
        <v>731</v>
      </c>
      <c r="D2241" s="329">
        <v>4890.8999999999996</v>
      </c>
    </row>
    <row r="2242" spans="1:4" ht="30">
      <c r="A2242" s="326">
        <v>44475</v>
      </c>
      <c r="B2242" s="327" t="s">
        <v>2796</v>
      </c>
      <c r="C2242" s="328" t="s">
        <v>731</v>
      </c>
      <c r="D2242" s="329">
        <v>1258165.24</v>
      </c>
    </row>
    <row r="2243" spans="1:4" ht="30">
      <c r="A2243" s="326">
        <v>44474</v>
      </c>
      <c r="B2243" s="327" t="s">
        <v>2797</v>
      </c>
      <c r="C2243" s="328" t="s">
        <v>731</v>
      </c>
      <c r="D2243" s="329">
        <v>2419548.54</v>
      </c>
    </row>
    <row r="2244" spans="1:4" ht="30">
      <c r="A2244" s="326">
        <v>44490</v>
      </c>
      <c r="B2244" s="327" t="s">
        <v>2798</v>
      </c>
      <c r="C2244" s="328" t="s">
        <v>731</v>
      </c>
      <c r="D2244" s="329">
        <v>4113232.5</v>
      </c>
    </row>
    <row r="2245" spans="1:4" ht="45">
      <c r="A2245" s="326">
        <v>37776</v>
      </c>
      <c r="B2245" s="327" t="s">
        <v>2799</v>
      </c>
      <c r="C2245" s="328" t="s">
        <v>731</v>
      </c>
      <c r="D2245" s="329">
        <v>252088.58</v>
      </c>
    </row>
    <row r="2246" spans="1:4" ht="45">
      <c r="A2246" s="326">
        <v>37775</v>
      </c>
      <c r="B2246" s="327" t="s">
        <v>2800</v>
      </c>
      <c r="C2246" s="328" t="s">
        <v>731</v>
      </c>
      <c r="D2246" s="329">
        <v>397058.59</v>
      </c>
    </row>
    <row r="2247" spans="1:4" ht="45">
      <c r="A2247" s="326">
        <v>36491</v>
      </c>
      <c r="B2247" s="327" t="s">
        <v>2801</v>
      </c>
      <c r="C2247" s="328" t="s">
        <v>731</v>
      </c>
      <c r="D2247" s="329">
        <v>1470425.78</v>
      </c>
    </row>
    <row r="2248" spans="1:4" ht="45">
      <c r="A2248" s="326">
        <v>10712</v>
      </c>
      <c r="B2248" s="327" t="s">
        <v>2802</v>
      </c>
      <c r="C2248" s="328" t="s">
        <v>731</v>
      </c>
      <c r="D2248" s="329">
        <v>99264.639999999999</v>
      </c>
    </row>
    <row r="2249" spans="1:4" ht="45">
      <c r="A2249" s="326">
        <v>3363</v>
      </c>
      <c r="B2249" s="327" t="s">
        <v>2803</v>
      </c>
      <c r="C2249" s="328" t="s">
        <v>731</v>
      </c>
      <c r="D2249" s="329">
        <v>139625</v>
      </c>
    </row>
    <row r="2250" spans="1:4" ht="45">
      <c r="A2250" s="326">
        <v>3365</v>
      </c>
      <c r="B2250" s="327" t="s">
        <v>2804</v>
      </c>
      <c r="C2250" s="328" t="s">
        <v>731</v>
      </c>
      <c r="D2250" s="329">
        <v>326373.43</v>
      </c>
    </row>
    <row r="2251" spans="1:4">
      <c r="A2251" s="326">
        <v>7569</v>
      </c>
      <c r="B2251" s="327" t="s">
        <v>2805</v>
      </c>
      <c r="C2251" s="328" t="s">
        <v>731</v>
      </c>
      <c r="D2251" s="329">
        <v>33.76</v>
      </c>
    </row>
    <row r="2252" spans="1:4">
      <c r="A2252" s="326">
        <v>34349</v>
      </c>
      <c r="B2252" s="327" t="s">
        <v>2806</v>
      </c>
      <c r="C2252" s="328" t="s">
        <v>731</v>
      </c>
      <c r="D2252" s="329">
        <v>33.630000000000003</v>
      </c>
    </row>
    <row r="2253" spans="1:4" ht="30">
      <c r="A2253" s="326">
        <v>3378</v>
      </c>
      <c r="B2253" s="327" t="s">
        <v>5225</v>
      </c>
      <c r="C2253" s="328" t="s">
        <v>731</v>
      </c>
      <c r="D2253" s="329">
        <v>113.57</v>
      </c>
    </row>
    <row r="2254" spans="1:4" ht="30">
      <c r="A2254" s="326">
        <v>3380</v>
      </c>
      <c r="B2254" s="327" t="s">
        <v>5226</v>
      </c>
      <c r="C2254" s="328" t="s">
        <v>731</v>
      </c>
      <c r="D2254" s="329">
        <v>79.5</v>
      </c>
    </row>
    <row r="2255" spans="1:4" ht="30">
      <c r="A2255" s="326">
        <v>3379</v>
      </c>
      <c r="B2255" s="327" t="s">
        <v>5227</v>
      </c>
      <c r="C2255" s="328" t="s">
        <v>731</v>
      </c>
      <c r="D2255" s="329">
        <v>76.75</v>
      </c>
    </row>
    <row r="2256" spans="1:4" ht="30">
      <c r="A2256" s="326">
        <v>11991</v>
      </c>
      <c r="B2256" s="327" t="s">
        <v>2807</v>
      </c>
      <c r="C2256" s="328" t="s">
        <v>731</v>
      </c>
      <c r="D2256" s="329">
        <v>89.12</v>
      </c>
    </row>
    <row r="2257" spans="1:4" ht="30">
      <c r="A2257" s="326">
        <v>11029</v>
      </c>
      <c r="B2257" s="327" t="s">
        <v>2808</v>
      </c>
      <c r="C2257" s="328" t="s">
        <v>1987</v>
      </c>
      <c r="D2257" s="329">
        <v>1.48</v>
      </c>
    </row>
    <row r="2258" spans="1:4" ht="30">
      <c r="A2258" s="326">
        <v>4316</v>
      </c>
      <c r="B2258" s="327" t="s">
        <v>2809</v>
      </c>
      <c r="C2258" s="328" t="s">
        <v>731</v>
      </c>
      <c r="D2258" s="329">
        <v>1.49</v>
      </c>
    </row>
    <row r="2259" spans="1:4" ht="30">
      <c r="A2259" s="326">
        <v>4313</v>
      </c>
      <c r="B2259" s="327" t="s">
        <v>2810</v>
      </c>
      <c r="C2259" s="328" t="s">
        <v>1987</v>
      </c>
      <c r="D2259" s="329">
        <v>2.14</v>
      </c>
    </row>
    <row r="2260" spans="1:4" ht="30">
      <c r="A2260" s="326">
        <v>4317</v>
      </c>
      <c r="B2260" s="327" t="s">
        <v>2811</v>
      </c>
      <c r="C2260" s="328" t="s">
        <v>731</v>
      </c>
      <c r="D2260" s="329">
        <v>2.44</v>
      </c>
    </row>
    <row r="2261" spans="1:4" ht="30">
      <c r="A2261" s="326">
        <v>4314</v>
      </c>
      <c r="B2261" s="327" t="s">
        <v>2812</v>
      </c>
      <c r="C2261" s="328" t="s">
        <v>1987</v>
      </c>
      <c r="D2261" s="329">
        <v>2.86</v>
      </c>
    </row>
    <row r="2262" spans="1:4" ht="30">
      <c r="A2262" s="326">
        <v>10921</v>
      </c>
      <c r="B2262" s="327" t="s">
        <v>2813</v>
      </c>
      <c r="C2262" s="328" t="s">
        <v>731</v>
      </c>
      <c r="D2262" s="329">
        <v>5965</v>
      </c>
    </row>
    <row r="2263" spans="1:4" ht="30">
      <c r="A2263" s="326">
        <v>10922</v>
      </c>
      <c r="B2263" s="327" t="s">
        <v>2814</v>
      </c>
      <c r="C2263" s="328" t="s">
        <v>731</v>
      </c>
      <c r="D2263" s="329">
        <v>5402.94</v>
      </c>
    </row>
    <row r="2264" spans="1:4">
      <c r="A2264" s="326">
        <v>10923</v>
      </c>
      <c r="B2264" s="327" t="s">
        <v>2815</v>
      </c>
      <c r="C2264" s="328" t="s">
        <v>731</v>
      </c>
      <c r="D2264" s="329">
        <v>3193.37</v>
      </c>
    </row>
    <row r="2265" spans="1:4">
      <c r="A2265" s="326">
        <v>10924</v>
      </c>
      <c r="B2265" s="327" t="s">
        <v>2816</v>
      </c>
      <c r="C2265" s="328" t="s">
        <v>731</v>
      </c>
      <c r="D2265" s="329">
        <v>3363.24</v>
      </c>
    </row>
    <row r="2266" spans="1:4" ht="30">
      <c r="A2266" s="326">
        <v>37772</v>
      </c>
      <c r="B2266" s="327" t="s">
        <v>2817</v>
      </c>
      <c r="C2266" s="328" t="s">
        <v>731</v>
      </c>
      <c r="D2266" s="329">
        <v>273236.33</v>
      </c>
    </row>
    <row r="2267" spans="1:4" ht="45">
      <c r="A2267" s="326">
        <v>37771</v>
      </c>
      <c r="B2267" s="327" t="s">
        <v>2818</v>
      </c>
      <c r="C2267" s="328" t="s">
        <v>731</v>
      </c>
      <c r="D2267" s="329">
        <v>290679.93</v>
      </c>
    </row>
    <row r="2268" spans="1:4" ht="30">
      <c r="A2268" s="326">
        <v>12772</v>
      </c>
      <c r="B2268" s="327" t="s">
        <v>2819</v>
      </c>
      <c r="C2268" s="328" t="s">
        <v>731</v>
      </c>
      <c r="D2268" s="329">
        <v>759.19</v>
      </c>
    </row>
    <row r="2269" spans="1:4" ht="30">
      <c r="A2269" s="326">
        <v>12770</v>
      </c>
      <c r="B2269" s="327" t="s">
        <v>2820</v>
      </c>
      <c r="C2269" s="328" t="s">
        <v>731</v>
      </c>
      <c r="D2269" s="329">
        <v>456.8</v>
      </c>
    </row>
    <row r="2270" spans="1:4" ht="30">
      <c r="A2270" s="326">
        <v>12775</v>
      </c>
      <c r="B2270" s="327" t="s">
        <v>2821</v>
      </c>
      <c r="C2270" s="328" t="s">
        <v>731</v>
      </c>
      <c r="D2270" s="329">
        <v>334.55</v>
      </c>
    </row>
    <row r="2271" spans="1:4" ht="30">
      <c r="A2271" s="326">
        <v>12768</v>
      </c>
      <c r="B2271" s="327" t="s">
        <v>2822</v>
      </c>
      <c r="C2271" s="328" t="s">
        <v>731</v>
      </c>
      <c r="D2271" s="329">
        <v>1068.01</v>
      </c>
    </row>
    <row r="2272" spans="1:4" ht="30">
      <c r="A2272" s="326">
        <v>12769</v>
      </c>
      <c r="B2272" s="327" t="s">
        <v>2823</v>
      </c>
      <c r="C2272" s="328" t="s">
        <v>731</v>
      </c>
      <c r="D2272" s="329">
        <v>87.5</v>
      </c>
    </row>
    <row r="2273" spans="1:4" ht="30">
      <c r="A2273" s="326">
        <v>12773</v>
      </c>
      <c r="B2273" s="327" t="s">
        <v>2824</v>
      </c>
      <c r="C2273" s="328" t="s">
        <v>731</v>
      </c>
      <c r="D2273" s="329">
        <v>93.93</v>
      </c>
    </row>
    <row r="2274" spans="1:4" ht="30">
      <c r="A2274" s="326">
        <v>12774</v>
      </c>
      <c r="B2274" s="327" t="s">
        <v>2825</v>
      </c>
      <c r="C2274" s="328" t="s">
        <v>731</v>
      </c>
      <c r="D2274" s="329">
        <v>115.8</v>
      </c>
    </row>
    <row r="2275" spans="1:4" ht="30">
      <c r="A2275" s="326">
        <v>12776</v>
      </c>
      <c r="B2275" s="327" t="s">
        <v>2826</v>
      </c>
      <c r="C2275" s="328" t="s">
        <v>731</v>
      </c>
      <c r="D2275" s="329">
        <v>1724.26</v>
      </c>
    </row>
    <row r="2276" spans="1:4" ht="30">
      <c r="A2276" s="326">
        <v>12777</v>
      </c>
      <c r="B2276" s="327" t="s">
        <v>2827</v>
      </c>
      <c r="C2276" s="328" t="s">
        <v>731</v>
      </c>
      <c r="D2276" s="329">
        <v>2251.83</v>
      </c>
    </row>
    <row r="2277" spans="1:4" ht="30">
      <c r="A2277" s="326">
        <v>3391</v>
      </c>
      <c r="B2277" s="327" t="s">
        <v>2828</v>
      </c>
      <c r="C2277" s="328" t="s">
        <v>731</v>
      </c>
      <c r="D2277" s="329">
        <v>49.34</v>
      </c>
    </row>
    <row r="2278" spans="1:4" ht="30">
      <c r="A2278" s="326">
        <v>3389</v>
      </c>
      <c r="B2278" s="327" t="s">
        <v>2829</v>
      </c>
      <c r="C2278" s="328" t="s">
        <v>731</v>
      </c>
      <c r="D2278" s="329">
        <v>25.6</v>
      </c>
    </row>
    <row r="2279" spans="1:4" ht="30">
      <c r="A2279" s="326">
        <v>3390</v>
      </c>
      <c r="B2279" s="327" t="s">
        <v>2830</v>
      </c>
      <c r="C2279" s="328" t="s">
        <v>731</v>
      </c>
      <c r="D2279" s="329">
        <v>28.81</v>
      </c>
    </row>
    <row r="2280" spans="1:4">
      <c r="A2280" s="326">
        <v>12873</v>
      </c>
      <c r="B2280" s="327" t="s">
        <v>2831</v>
      </c>
      <c r="C2280" s="328" t="s">
        <v>870</v>
      </c>
      <c r="D2280" s="329">
        <v>24.15</v>
      </c>
    </row>
    <row r="2281" spans="1:4">
      <c r="A2281" s="326">
        <v>41076</v>
      </c>
      <c r="B2281" s="327" t="s">
        <v>2832</v>
      </c>
      <c r="C2281" s="328" t="s">
        <v>872</v>
      </c>
      <c r="D2281" s="329">
        <v>4228.24</v>
      </c>
    </row>
    <row r="2282" spans="1:4">
      <c r="A2282" s="326">
        <v>140</v>
      </c>
      <c r="B2282" s="327" t="s">
        <v>2833</v>
      </c>
      <c r="C2282" s="328" t="s">
        <v>779</v>
      </c>
      <c r="D2282" s="329">
        <v>17.03</v>
      </c>
    </row>
    <row r="2283" spans="1:4" ht="30">
      <c r="A2283" s="326">
        <v>151</v>
      </c>
      <c r="B2283" s="327" t="s">
        <v>2834</v>
      </c>
      <c r="C2283" s="328" t="s">
        <v>781</v>
      </c>
      <c r="D2283" s="329">
        <v>25.14</v>
      </c>
    </row>
    <row r="2284" spans="1:4">
      <c r="A2284" s="326">
        <v>7340</v>
      </c>
      <c r="B2284" s="327" t="s">
        <v>2835</v>
      </c>
      <c r="C2284" s="328" t="s">
        <v>781</v>
      </c>
      <c r="D2284" s="329">
        <v>36.1</v>
      </c>
    </row>
    <row r="2285" spans="1:4">
      <c r="A2285" s="326">
        <v>2701</v>
      </c>
      <c r="B2285" s="327" t="s">
        <v>2836</v>
      </c>
      <c r="C2285" s="328" t="s">
        <v>870</v>
      </c>
      <c r="D2285" s="329">
        <v>27.81</v>
      </c>
    </row>
    <row r="2286" spans="1:4">
      <c r="A2286" s="326">
        <v>40929</v>
      </c>
      <c r="B2286" s="327" t="s">
        <v>2837</v>
      </c>
      <c r="C2286" s="328" t="s">
        <v>872</v>
      </c>
      <c r="D2286" s="329">
        <v>4871.63</v>
      </c>
    </row>
    <row r="2287" spans="1:4">
      <c r="A2287" s="326">
        <v>38114</v>
      </c>
      <c r="B2287" s="327" t="s">
        <v>2838</v>
      </c>
      <c r="C2287" s="328" t="s">
        <v>731</v>
      </c>
      <c r="D2287" s="329">
        <v>20.75</v>
      </c>
    </row>
    <row r="2288" spans="1:4" ht="30">
      <c r="A2288" s="326">
        <v>38064</v>
      </c>
      <c r="B2288" s="327" t="s">
        <v>2839</v>
      </c>
      <c r="C2288" s="328" t="s">
        <v>731</v>
      </c>
      <c r="D2288" s="329">
        <v>23.2</v>
      </c>
    </row>
    <row r="2289" spans="1:4">
      <c r="A2289" s="326">
        <v>38115</v>
      </c>
      <c r="B2289" s="327" t="s">
        <v>2840</v>
      </c>
      <c r="C2289" s="328" t="s">
        <v>731</v>
      </c>
      <c r="D2289" s="329">
        <v>22.16</v>
      </c>
    </row>
    <row r="2290" spans="1:4" ht="30">
      <c r="A2290" s="326">
        <v>38065</v>
      </c>
      <c r="B2290" s="327" t="s">
        <v>2841</v>
      </c>
      <c r="C2290" s="328" t="s">
        <v>731</v>
      </c>
      <c r="D2290" s="329">
        <v>32.92</v>
      </c>
    </row>
    <row r="2291" spans="1:4" ht="30">
      <c r="A2291" s="326">
        <v>38078</v>
      </c>
      <c r="B2291" s="327" t="s">
        <v>2842</v>
      </c>
      <c r="C2291" s="328" t="s">
        <v>731</v>
      </c>
      <c r="D2291" s="329">
        <v>19.2</v>
      </c>
    </row>
    <row r="2292" spans="1:4">
      <c r="A2292" s="326">
        <v>38113</v>
      </c>
      <c r="B2292" s="327" t="s">
        <v>2843</v>
      </c>
      <c r="C2292" s="328" t="s">
        <v>731</v>
      </c>
      <c r="D2292" s="329">
        <v>10.43</v>
      </c>
    </row>
    <row r="2293" spans="1:4" ht="30">
      <c r="A2293" s="326">
        <v>38063</v>
      </c>
      <c r="B2293" s="327" t="s">
        <v>2844</v>
      </c>
      <c r="C2293" s="328" t="s">
        <v>731</v>
      </c>
      <c r="D2293" s="329">
        <v>11.19</v>
      </c>
    </row>
    <row r="2294" spans="1:4" ht="30">
      <c r="A2294" s="326">
        <v>38080</v>
      </c>
      <c r="B2294" s="327" t="s">
        <v>2845</v>
      </c>
      <c r="C2294" s="328" t="s">
        <v>731</v>
      </c>
      <c r="D2294" s="329">
        <v>33.35</v>
      </c>
    </row>
    <row r="2295" spans="1:4" ht="30">
      <c r="A2295" s="326">
        <v>38069</v>
      </c>
      <c r="B2295" s="327" t="s">
        <v>2846</v>
      </c>
      <c r="C2295" s="328" t="s">
        <v>731</v>
      </c>
      <c r="D2295" s="329">
        <v>18.239999999999998</v>
      </c>
    </row>
    <row r="2296" spans="1:4" ht="30">
      <c r="A2296" s="326">
        <v>38077</v>
      </c>
      <c r="B2296" s="327" t="s">
        <v>2847</v>
      </c>
      <c r="C2296" s="328" t="s">
        <v>731</v>
      </c>
      <c r="D2296" s="329">
        <v>17.82</v>
      </c>
    </row>
    <row r="2297" spans="1:4" ht="30">
      <c r="A2297" s="326">
        <v>38073</v>
      </c>
      <c r="B2297" s="327" t="s">
        <v>2848</v>
      </c>
      <c r="C2297" s="328" t="s">
        <v>731</v>
      </c>
      <c r="D2297" s="329">
        <v>27.16</v>
      </c>
    </row>
    <row r="2298" spans="1:4">
      <c r="A2298" s="326">
        <v>38112</v>
      </c>
      <c r="B2298" s="327" t="s">
        <v>2849</v>
      </c>
      <c r="C2298" s="328" t="s">
        <v>731</v>
      </c>
      <c r="D2298" s="329">
        <v>8.01</v>
      </c>
    </row>
    <row r="2299" spans="1:4" ht="30">
      <c r="A2299" s="326">
        <v>38062</v>
      </c>
      <c r="B2299" s="327" t="s">
        <v>2850</v>
      </c>
      <c r="C2299" s="328" t="s">
        <v>731</v>
      </c>
      <c r="D2299" s="329">
        <v>8.2200000000000006</v>
      </c>
    </row>
    <row r="2300" spans="1:4" ht="30">
      <c r="A2300" s="326">
        <v>12128</v>
      </c>
      <c r="B2300" s="327" t="s">
        <v>2851</v>
      </c>
      <c r="C2300" s="328" t="s">
        <v>731</v>
      </c>
      <c r="D2300" s="329">
        <v>10.99</v>
      </c>
    </row>
    <row r="2301" spans="1:4" ht="30">
      <c r="A2301" s="326">
        <v>12129</v>
      </c>
      <c r="B2301" s="327" t="s">
        <v>2852</v>
      </c>
      <c r="C2301" s="328" t="s">
        <v>731</v>
      </c>
      <c r="D2301" s="329">
        <v>14.52</v>
      </c>
    </row>
    <row r="2302" spans="1:4" ht="30">
      <c r="A2302" s="326">
        <v>38081</v>
      </c>
      <c r="B2302" s="327" t="s">
        <v>2853</v>
      </c>
      <c r="C2302" s="328" t="s">
        <v>731</v>
      </c>
      <c r="D2302" s="329">
        <v>28.29</v>
      </c>
    </row>
    <row r="2303" spans="1:4" ht="30">
      <c r="A2303" s="326">
        <v>38070</v>
      </c>
      <c r="B2303" s="327" t="s">
        <v>2854</v>
      </c>
      <c r="C2303" s="328" t="s">
        <v>731</v>
      </c>
      <c r="D2303" s="329">
        <v>19.489999999999998</v>
      </c>
    </row>
    <row r="2304" spans="1:4" ht="30">
      <c r="A2304" s="326">
        <v>38074</v>
      </c>
      <c r="B2304" s="327" t="s">
        <v>2855</v>
      </c>
      <c r="C2304" s="328" t="s">
        <v>731</v>
      </c>
      <c r="D2304" s="329">
        <v>29.64</v>
      </c>
    </row>
    <row r="2305" spans="1:4" ht="30">
      <c r="A2305" s="326">
        <v>38079</v>
      </c>
      <c r="B2305" s="327" t="s">
        <v>2856</v>
      </c>
      <c r="C2305" s="328" t="s">
        <v>731</v>
      </c>
      <c r="D2305" s="329">
        <v>25.44</v>
      </c>
    </row>
    <row r="2306" spans="1:4" ht="30">
      <c r="A2306" s="326">
        <v>38072</v>
      </c>
      <c r="B2306" s="327" t="s">
        <v>2857</v>
      </c>
      <c r="C2306" s="328" t="s">
        <v>731</v>
      </c>
      <c r="D2306" s="329">
        <v>24.45</v>
      </c>
    </row>
    <row r="2307" spans="1:4" ht="30">
      <c r="A2307" s="326">
        <v>38068</v>
      </c>
      <c r="B2307" s="327" t="s">
        <v>2858</v>
      </c>
      <c r="C2307" s="328" t="s">
        <v>731</v>
      </c>
      <c r="D2307" s="329">
        <v>16.88</v>
      </c>
    </row>
    <row r="2308" spans="1:4" ht="30">
      <c r="A2308" s="326">
        <v>38071</v>
      </c>
      <c r="B2308" s="327" t="s">
        <v>2859</v>
      </c>
      <c r="C2308" s="328" t="s">
        <v>731</v>
      </c>
      <c r="D2308" s="329">
        <v>20.18</v>
      </c>
    </row>
    <row r="2309" spans="1:4" ht="30">
      <c r="A2309" s="326">
        <v>38412</v>
      </c>
      <c r="B2309" s="327" t="s">
        <v>2860</v>
      </c>
      <c r="C2309" s="328" t="s">
        <v>731</v>
      </c>
      <c r="D2309" s="329">
        <v>997.59</v>
      </c>
    </row>
    <row r="2310" spans="1:4" ht="30">
      <c r="A2310" s="326">
        <v>3405</v>
      </c>
      <c r="B2310" s="327" t="s">
        <v>2861</v>
      </c>
      <c r="C2310" s="328" t="s">
        <v>731</v>
      </c>
      <c r="D2310" s="329">
        <v>85.36</v>
      </c>
    </row>
    <row r="2311" spans="1:4">
      <c r="A2311" s="326">
        <v>3394</v>
      </c>
      <c r="B2311" s="327" t="s">
        <v>2862</v>
      </c>
      <c r="C2311" s="328" t="s">
        <v>731</v>
      </c>
      <c r="D2311" s="329">
        <v>450.62</v>
      </c>
    </row>
    <row r="2312" spans="1:4">
      <c r="A2312" s="326">
        <v>3393</v>
      </c>
      <c r="B2312" s="327" t="s">
        <v>2863</v>
      </c>
      <c r="C2312" s="328" t="s">
        <v>731</v>
      </c>
      <c r="D2312" s="329">
        <v>767.23</v>
      </c>
    </row>
    <row r="2313" spans="1:4">
      <c r="A2313" s="326">
        <v>3406</v>
      </c>
      <c r="B2313" s="327" t="s">
        <v>2864</v>
      </c>
      <c r="C2313" s="328" t="s">
        <v>731</v>
      </c>
      <c r="D2313" s="329">
        <v>26.13</v>
      </c>
    </row>
    <row r="2314" spans="1:4">
      <c r="A2314" s="326">
        <v>3395</v>
      </c>
      <c r="B2314" s="327" t="s">
        <v>2865</v>
      </c>
      <c r="C2314" s="328" t="s">
        <v>731</v>
      </c>
      <c r="D2314" s="329">
        <v>110.23</v>
      </c>
    </row>
    <row r="2315" spans="1:4" ht="30">
      <c r="A2315" s="326">
        <v>3398</v>
      </c>
      <c r="B2315" s="327" t="s">
        <v>2866</v>
      </c>
      <c r="C2315" s="328" t="s">
        <v>731</v>
      </c>
      <c r="D2315" s="329">
        <v>5.24</v>
      </c>
    </row>
    <row r="2316" spans="1:4" ht="45">
      <c r="A2316" s="326">
        <v>40662</v>
      </c>
      <c r="B2316" s="327" t="s">
        <v>2867</v>
      </c>
      <c r="C2316" s="328" t="s">
        <v>731</v>
      </c>
      <c r="D2316" s="329">
        <v>194.31</v>
      </c>
    </row>
    <row r="2317" spans="1:4" ht="45">
      <c r="A2317" s="326">
        <v>3437</v>
      </c>
      <c r="B2317" s="327" t="s">
        <v>2868</v>
      </c>
      <c r="C2317" s="328" t="s">
        <v>732</v>
      </c>
      <c r="D2317" s="329">
        <v>539.75</v>
      </c>
    </row>
    <row r="2318" spans="1:4">
      <c r="A2318" s="326">
        <v>11190</v>
      </c>
      <c r="B2318" s="327" t="s">
        <v>2869</v>
      </c>
      <c r="C2318" s="328" t="s">
        <v>731</v>
      </c>
      <c r="D2318" s="329">
        <v>229</v>
      </c>
    </row>
    <row r="2319" spans="1:4" ht="30">
      <c r="A2319" s="326">
        <v>34377</v>
      </c>
      <c r="B2319" s="327" t="s">
        <v>2870</v>
      </c>
      <c r="C2319" s="328" t="s">
        <v>731</v>
      </c>
      <c r="D2319" s="329">
        <v>409.96</v>
      </c>
    </row>
    <row r="2320" spans="1:4" ht="60">
      <c r="A2320" s="326">
        <v>3428</v>
      </c>
      <c r="B2320" s="327" t="s">
        <v>2871</v>
      </c>
      <c r="C2320" s="328" t="s">
        <v>732</v>
      </c>
      <c r="D2320" s="329">
        <v>800.63</v>
      </c>
    </row>
    <row r="2321" spans="1:4" ht="60">
      <c r="A2321" s="326">
        <v>3429</v>
      </c>
      <c r="B2321" s="327" t="s">
        <v>2872</v>
      </c>
      <c r="C2321" s="328" t="s">
        <v>732</v>
      </c>
      <c r="D2321" s="329">
        <v>457.43</v>
      </c>
    </row>
    <row r="2322" spans="1:4" ht="45">
      <c r="A2322" s="326">
        <v>34364</v>
      </c>
      <c r="B2322" s="327" t="s">
        <v>2873</v>
      </c>
      <c r="C2322" s="328" t="s">
        <v>731</v>
      </c>
      <c r="D2322" s="329">
        <v>1345.15</v>
      </c>
    </row>
    <row r="2323" spans="1:4" ht="30">
      <c r="A2323" s="326">
        <v>11199</v>
      </c>
      <c r="B2323" s="327" t="s">
        <v>13812</v>
      </c>
      <c r="C2323" s="328" t="s">
        <v>731</v>
      </c>
      <c r="D2323" s="329">
        <v>1264.72</v>
      </c>
    </row>
    <row r="2324" spans="1:4" ht="45">
      <c r="A2324" s="326">
        <v>34369</v>
      </c>
      <c r="B2324" s="327" t="s">
        <v>2874</v>
      </c>
      <c r="C2324" s="328" t="s">
        <v>731</v>
      </c>
      <c r="D2324" s="329">
        <v>1425.88</v>
      </c>
    </row>
    <row r="2325" spans="1:4" ht="45">
      <c r="A2325" s="326">
        <v>36896</v>
      </c>
      <c r="B2325" s="327" t="s">
        <v>2875</v>
      </c>
      <c r="C2325" s="328" t="s">
        <v>731</v>
      </c>
      <c r="D2325" s="329">
        <v>794</v>
      </c>
    </row>
    <row r="2326" spans="1:4" ht="45">
      <c r="A2326" s="326">
        <v>34367</v>
      </c>
      <c r="B2326" s="327" t="s">
        <v>2876</v>
      </c>
      <c r="C2326" s="328" t="s">
        <v>731</v>
      </c>
      <c r="D2326" s="329">
        <v>1023.34</v>
      </c>
    </row>
    <row r="2327" spans="1:4" ht="45">
      <c r="A2327" s="326">
        <v>36897</v>
      </c>
      <c r="B2327" s="327" t="s">
        <v>2877</v>
      </c>
      <c r="C2327" s="328" t="s">
        <v>731</v>
      </c>
      <c r="D2327" s="329">
        <v>1239.02</v>
      </c>
    </row>
    <row r="2328" spans="1:4" ht="60">
      <c r="A2328" s="326">
        <v>40659</v>
      </c>
      <c r="B2328" s="327" t="s">
        <v>2878</v>
      </c>
      <c r="C2328" s="328" t="s">
        <v>732</v>
      </c>
      <c r="D2328" s="329">
        <v>763.67</v>
      </c>
    </row>
    <row r="2329" spans="1:4" ht="60">
      <c r="A2329" s="326">
        <v>40660</v>
      </c>
      <c r="B2329" s="327" t="s">
        <v>2879</v>
      </c>
      <c r="C2329" s="328" t="s">
        <v>732</v>
      </c>
      <c r="D2329" s="329">
        <v>967.86</v>
      </c>
    </row>
    <row r="2330" spans="1:4" ht="60">
      <c r="A2330" s="326">
        <v>40661</v>
      </c>
      <c r="B2330" s="327" t="s">
        <v>2880</v>
      </c>
      <c r="C2330" s="328" t="s">
        <v>732</v>
      </c>
      <c r="D2330" s="329">
        <v>595.07000000000005</v>
      </c>
    </row>
    <row r="2331" spans="1:4" ht="60">
      <c r="A2331" s="326">
        <v>3421</v>
      </c>
      <c r="B2331" s="327" t="s">
        <v>2881</v>
      </c>
      <c r="C2331" s="328" t="s">
        <v>732</v>
      </c>
      <c r="D2331" s="329">
        <v>599.62</v>
      </c>
    </row>
    <row r="2332" spans="1:4" ht="30">
      <c r="A2332" s="326">
        <v>599</v>
      </c>
      <c r="B2332" s="327" t="s">
        <v>2882</v>
      </c>
      <c r="C2332" s="328" t="s">
        <v>732</v>
      </c>
      <c r="D2332" s="329">
        <v>1448.08</v>
      </c>
    </row>
    <row r="2333" spans="1:4" ht="45">
      <c r="A2333" s="326">
        <v>44053</v>
      </c>
      <c r="B2333" s="327" t="s">
        <v>2883</v>
      </c>
      <c r="C2333" s="328" t="s">
        <v>731</v>
      </c>
      <c r="D2333" s="329">
        <v>3214.07</v>
      </c>
    </row>
    <row r="2334" spans="1:4" ht="45">
      <c r="A2334" s="326">
        <v>3423</v>
      </c>
      <c r="B2334" s="327" t="s">
        <v>2884</v>
      </c>
      <c r="C2334" s="328" t="s">
        <v>732</v>
      </c>
      <c r="D2334" s="329">
        <v>845.61</v>
      </c>
    </row>
    <row r="2335" spans="1:4" ht="30">
      <c r="A2335" s="326">
        <v>34381</v>
      </c>
      <c r="B2335" s="327" t="s">
        <v>2885</v>
      </c>
      <c r="C2335" s="328" t="s">
        <v>731</v>
      </c>
      <c r="D2335" s="329">
        <v>584.71</v>
      </c>
    </row>
    <row r="2336" spans="1:4" ht="30">
      <c r="A2336" s="326">
        <v>34797</v>
      </c>
      <c r="B2336" s="327" t="s">
        <v>2886</v>
      </c>
      <c r="C2336" s="328" t="s">
        <v>731</v>
      </c>
      <c r="D2336" s="329">
        <v>498.8</v>
      </c>
    </row>
    <row r="2337" spans="1:4" ht="45">
      <c r="A2337" s="326">
        <v>44054</v>
      </c>
      <c r="B2337" s="327" t="s">
        <v>2887</v>
      </c>
      <c r="C2337" s="328" t="s">
        <v>731</v>
      </c>
      <c r="D2337" s="329">
        <v>1153.01</v>
      </c>
    </row>
    <row r="2338" spans="1:4" ht="45">
      <c r="A2338" s="326">
        <v>44399</v>
      </c>
      <c r="B2338" s="327" t="s">
        <v>2888</v>
      </c>
      <c r="C2338" s="328" t="s">
        <v>731</v>
      </c>
      <c r="D2338" s="329">
        <v>1575.39</v>
      </c>
    </row>
    <row r="2339" spans="1:4">
      <c r="A2339" s="326">
        <v>44503</v>
      </c>
      <c r="B2339" s="327" t="s">
        <v>2889</v>
      </c>
      <c r="C2339" s="328" t="s">
        <v>870</v>
      </c>
      <c r="D2339" s="329">
        <v>18.2</v>
      </c>
    </row>
    <row r="2340" spans="1:4">
      <c r="A2340" s="326">
        <v>41077</v>
      </c>
      <c r="B2340" s="327" t="s">
        <v>2890</v>
      </c>
      <c r="C2340" s="328" t="s">
        <v>872</v>
      </c>
      <c r="D2340" s="329">
        <v>3188.96</v>
      </c>
    </row>
    <row r="2341" spans="1:4">
      <c r="A2341" s="326">
        <v>37963</v>
      </c>
      <c r="B2341" s="327" t="s">
        <v>2891</v>
      </c>
      <c r="C2341" s="328" t="s">
        <v>731</v>
      </c>
      <c r="D2341" s="329">
        <v>4.74</v>
      </c>
    </row>
    <row r="2342" spans="1:4">
      <c r="A2342" s="326">
        <v>37964</v>
      </c>
      <c r="B2342" s="327" t="s">
        <v>2892</v>
      </c>
      <c r="C2342" s="328" t="s">
        <v>731</v>
      </c>
      <c r="D2342" s="329">
        <v>6.34</v>
      </c>
    </row>
    <row r="2343" spans="1:4">
      <c r="A2343" s="326">
        <v>37965</v>
      </c>
      <c r="B2343" s="327" t="s">
        <v>2893</v>
      </c>
      <c r="C2343" s="328" t="s">
        <v>731</v>
      </c>
      <c r="D2343" s="329">
        <v>9.15</v>
      </c>
    </row>
    <row r="2344" spans="1:4">
      <c r="A2344" s="326">
        <v>37966</v>
      </c>
      <c r="B2344" s="327" t="s">
        <v>2894</v>
      </c>
      <c r="C2344" s="328" t="s">
        <v>731</v>
      </c>
      <c r="D2344" s="329">
        <v>16.07</v>
      </c>
    </row>
    <row r="2345" spans="1:4">
      <c r="A2345" s="326">
        <v>37967</v>
      </c>
      <c r="B2345" s="327" t="s">
        <v>2895</v>
      </c>
      <c r="C2345" s="328" t="s">
        <v>731</v>
      </c>
      <c r="D2345" s="329">
        <v>27</v>
      </c>
    </row>
    <row r="2346" spans="1:4">
      <c r="A2346" s="326">
        <v>37968</v>
      </c>
      <c r="B2346" s="327" t="s">
        <v>2896</v>
      </c>
      <c r="C2346" s="328" t="s">
        <v>731</v>
      </c>
      <c r="D2346" s="329">
        <v>57.33</v>
      </c>
    </row>
    <row r="2347" spans="1:4">
      <c r="A2347" s="326">
        <v>37969</v>
      </c>
      <c r="B2347" s="327" t="s">
        <v>2897</v>
      </c>
      <c r="C2347" s="328" t="s">
        <v>731</v>
      </c>
      <c r="D2347" s="329">
        <v>144.86000000000001</v>
      </c>
    </row>
    <row r="2348" spans="1:4">
      <c r="A2348" s="326">
        <v>37970</v>
      </c>
      <c r="B2348" s="327" t="s">
        <v>2898</v>
      </c>
      <c r="C2348" s="328" t="s">
        <v>731</v>
      </c>
      <c r="D2348" s="329">
        <v>209.58</v>
      </c>
    </row>
    <row r="2349" spans="1:4">
      <c r="A2349" s="326">
        <v>44251</v>
      </c>
      <c r="B2349" s="327" t="s">
        <v>13813</v>
      </c>
      <c r="C2349" s="328" t="s">
        <v>731</v>
      </c>
      <c r="D2349" s="329">
        <v>242.08</v>
      </c>
    </row>
    <row r="2350" spans="1:4">
      <c r="A2350" s="326">
        <v>21118</v>
      </c>
      <c r="B2350" s="327" t="s">
        <v>2899</v>
      </c>
      <c r="C2350" s="328" t="s">
        <v>731</v>
      </c>
      <c r="D2350" s="329">
        <v>3.77</v>
      </c>
    </row>
    <row r="2351" spans="1:4">
      <c r="A2351" s="326">
        <v>37956</v>
      </c>
      <c r="B2351" s="327" t="s">
        <v>2900</v>
      </c>
      <c r="C2351" s="328" t="s">
        <v>731</v>
      </c>
      <c r="D2351" s="329">
        <v>4.63</v>
      </c>
    </row>
    <row r="2352" spans="1:4">
      <c r="A2352" s="326">
        <v>37957</v>
      </c>
      <c r="B2352" s="327" t="s">
        <v>2901</v>
      </c>
      <c r="C2352" s="328" t="s">
        <v>731</v>
      </c>
      <c r="D2352" s="329">
        <v>9.86</v>
      </c>
    </row>
    <row r="2353" spans="1:4">
      <c r="A2353" s="326">
        <v>37958</v>
      </c>
      <c r="B2353" s="327" t="s">
        <v>2902</v>
      </c>
      <c r="C2353" s="328" t="s">
        <v>731</v>
      </c>
      <c r="D2353" s="329">
        <v>17.82</v>
      </c>
    </row>
    <row r="2354" spans="1:4">
      <c r="A2354" s="326">
        <v>37959</v>
      </c>
      <c r="B2354" s="327" t="s">
        <v>2903</v>
      </c>
      <c r="C2354" s="328" t="s">
        <v>731</v>
      </c>
      <c r="D2354" s="329">
        <v>27.43</v>
      </c>
    </row>
    <row r="2355" spans="1:4">
      <c r="A2355" s="326">
        <v>37960</v>
      </c>
      <c r="B2355" s="327" t="s">
        <v>2904</v>
      </c>
      <c r="C2355" s="328" t="s">
        <v>731</v>
      </c>
      <c r="D2355" s="329">
        <v>70.09</v>
      </c>
    </row>
    <row r="2356" spans="1:4">
      <c r="A2356" s="326">
        <v>37961</v>
      </c>
      <c r="B2356" s="327" t="s">
        <v>2905</v>
      </c>
      <c r="C2356" s="328" t="s">
        <v>731</v>
      </c>
      <c r="D2356" s="329">
        <v>150.63999999999999</v>
      </c>
    </row>
    <row r="2357" spans="1:4">
      <c r="A2357" s="326">
        <v>37962</v>
      </c>
      <c r="B2357" s="327" t="s">
        <v>2906</v>
      </c>
      <c r="C2357" s="328" t="s">
        <v>731</v>
      </c>
      <c r="D2357" s="329">
        <v>173.66</v>
      </c>
    </row>
    <row r="2358" spans="1:4" ht="30">
      <c r="A2358" s="326">
        <v>3533</v>
      </c>
      <c r="B2358" s="327" t="s">
        <v>13814</v>
      </c>
      <c r="C2358" s="328" t="s">
        <v>731</v>
      </c>
      <c r="D2358" s="329">
        <v>3.08</v>
      </c>
    </row>
    <row r="2359" spans="1:4" ht="30">
      <c r="A2359" s="326">
        <v>3538</v>
      </c>
      <c r="B2359" s="327" t="s">
        <v>13815</v>
      </c>
      <c r="C2359" s="328" t="s">
        <v>731</v>
      </c>
      <c r="D2359" s="329">
        <v>5.82</v>
      </c>
    </row>
    <row r="2360" spans="1:4" ht="30">
      <c r="A2360" s="326">
        <v>3498</v>
      </c>
      <c r="B2360" s="327" t="s">
        <v>13816</v>
      </c>
      <c r="C2360" s="328" t="s">
        <v>731</v>
      </c>
      <c r="D2360" s="329">
        <v>5.65</v>
      </c>
    </row>
    <row r="2361" spans="1:4" ht="30">
      <c r="A2361" s="326">
        <v>3496</v>
      </c>
      <c r="B2361" s="327" t="s">
        <v>13817</v>
      </c>
      <c r="C2361" s="328" t="s">
        <v>731</v>
      </c>
      <c r="D2361" s="329">
        <v>3.78</v>
      </c>
    </row>
    <row r="2362" spans="1:4">
      <c r="A2362" s="326">
        <v>38429</v>
      </c>
      <c r="B2362" s="327" t="s">
        <v>2907</v>
      </c>
      <c r="C2362" s="328" t="s">
        <v>731</v>
      </c>
      <c r="D2362" s="329">
        <v>12.83</v>
      </c>
    </row>
    <row r="2363" spans="1:4">
      <c r="A2363" s="326">
        <v>38431</v>
      </c>
      <c r="B2363" s="327" t="s">
        <v>2908</v>
      </c>
      <c r="C2363" s="328" t="s">
        <v>731</v>
      </c>
      <c r="D2363" s="329">
        <v>16.09</v>
      </c>
    </row>
    <row r="2364" spans="1:4">
      <c r="A2364" s="326">
        <v>38430</v>
      </c>
      <c r="B2364" s="327" t="s">
        <v>2909</v>
      </c>
      <c r="C2364" s="328" t="s">
        <v>731</v>
      </c>
      <c r="D2364" s="329">
        <v>24.94</v>
      </c>
    </row>
    <row r="2365" spans="1:4">
      <c r="A2365" s="326">
        <v>36348</v>
      </c>
      <c r="B2365" s="327" t="s">
        <v>13818</v>
      </c>
      <c r="C2365" s="328" t="s">
        <v>731</v>
      </c>
      <c r="D2365" s="329">
        <v>2.39</v>
      </c>
    </row>
    <row r="2366" spans="1:4">
      <c r="A2366" s="326">
        <v>36349</v>
      </c>
      <c r="B2366" s="327" t="s">
        <v>13819</v>
      </c>
      <c r="C2366" s="328" t="s">
        <v>731</v>
      </c>
      <c r="D2366" s="329">
        <v>3.3</v>
      </c>
    </row>
    <row r="2367" spans="1:4">
      <c r="A2367" s="326">
        <v>38987</v>
      </c>
      <c r="B2367" s="327" t="s">
        <v>13820</v>
      </c>
      <c r="C2367" s="328" t="s">
        <v>731</v>
      </c>
      <c r="D2367" s="329">
        <v>15.87</v>
      </c>
    </row>
    <row r="2368" spans="1:4">
      <c r="A2368" s="326">
        <v>38988</v>
      </c>
      <c r="B2368" s="327" t="s">
        <v>13821</v>
      </c>
      <c r="C2368" s="328" t="s">
        <v>731</v>
      </c>
      <c r="D2368" s="329">
        <v>25.86</v>
      </c>
    </row>
    <row r="2369" spans="1:4">
      <c r="A2369" s="326">
        <v>38989</v>
      </c>
      <c r="B2369" s="327" t="s">
        <v>13822</v>
      </c>
      <c r="C2369" s="328" t="s">
        <v>731</v>
      </c>
      <c r="D2369" s="329">
        <v>43.51</v>
      </c>
    </row>
    <row r="2370" spans="1:4">
      <c r="A2370" s="326">
        <v>38990</v>
      </c>
      <c r="B2370" s="327" t="s">
        <v>13823</v>
      </c>
      <c r="C2370" s="328" t="s">
        <v>731</v>
      </c>
      <c r="D2370" s="329">
        <v>86.95</v>
      </c>
    </row>
    <row r="2371" spans="1:4">
      <c r="A2371" s="326">
        <v>38991</v>
      </c>
      <c r="B2371" s="327" t="s">
        <v>13824</v>
      </c>
      <c r="C2371" s="328" t="s">
        <v>731</v>
      </c>
      <c r="D2371" s="329">
        <v>156.46</v>
      </c>
    </row>
    <row r="2372" spans="1:4">
      <c r="A2372" s="326">
        <v>38433</v>
      </c>
      <c r="B2372" s="327" t="s">
        <v>13825</v>
      </c>
      <c r="C2372" s="328" t="s">
        <v>731</v>
      </c>
      <c r="D2372" s="329">
        <v>8.09</v>
      </c>
    </row>
    <row r="2373" spans="1:4">
      <c r="A2373" s="326">
        <v>38440</v>
      </c>
      <c r="B2373" s="327" t="s">
        <v>13826</v>
      </c>
      <c r="C2373" s="328" t="s">
        <v>731</v>
      </c>
      <c r="D2373" s="329">
        <v>340.99</v>
      </c>
    </row>
    <row r="2374" spans="1:4">
      <c r="A2374" s="326">
        <v>36359</v>
      </c>
      <c r="B2374" s="327" t="s">
        <v>13827</v>
      </c>
      <c r="C2374" s="328" t="s">
        <v>731</v>
      </c>
      <c r="D2374" s="329">
        <v>2.13</v>
      </c>
    </row>
    <row r="2375" spans="1:4">
      <c r="A2375" s="326">
        <v>36360</v>
      </c>
      <c r="B2375" s="327" t="s">
        <v>13828</v>
      </c>
      <c r="C2375" s="328" t="s">
        <v>731</v>
      </c>
      <c r="D2375" s="329">
        <v>2.86</v>
      </c>
    </row>
    <row r="2376" spans="1:4">
      <c r="A2376" s="326">
        <v>38434</v>
      </c>
      <c r="B2376" s="327" t="s">
        <v>13829</v>
      </c>
      <c r="C2376" s="328" t="s">
        <v>731</v>
      </c>
      <c r="D2376" s="329">
        <v>4.3600000000000003</v>
      </c>
    </row>
    <row r="2377" spans="1:4">
      <c r="A2377" s="326">
        <v>38435</v>
      </c>
      <c r="B2377" s="327" t="s">
        <v>13830</v>
      </c>
      <c r="C2377" s="328" t="s">
        <v>731</v>
      </c>
      <c r="D2377" s="329">
        <v>9.81</v>
      </c>
    </row>
    <row r="2378" spans="1:4">
      <c r="A2378" s="326">
        <v>38436</v>
      </c>
      <c r="B2378" s="327" t="s">
        <v>13831</v>
      </c>
      <c r="C2378" s="328" t="s">
        <v>731</v>
      </c>
      <c r="D2378" s="329">
        <v>16.260000000000002</v>
      </c>
    </row>
    <row r="2379" spans="1:4">
      <c r="A2379" s="326">
        <v>38437</v>
      </c>
      <c r="B2379" s="327" t="s">
        <v>13832</v>
      </c>
      <c r="C2379" s="328" t="s">
        <v>731</v>
      </c>
      <c r="D2379" s="329">
        <v>26.37</v>
      </c>
    </row>
    <row r="2380" spans="1:4">
      <c r="A2380" s="326">
        <v>38438</v>
      </c>
      <c r="B2380" s="327" t="s">
        <v>13833</v>
      </c>
      <c r="C2380" s="328" t="s">
        <v>731</v>
      </c>
      <c r="D2380" s="329">
        <v>76.489999999999995</v>
      </c>
    </row>
    <row r="2381" spans="1:4">
      <c r="A2381" s="326">
        <v>38439</v>
      </c>
      <c r="B2381" s="327" t="s">
        <v>13834</v>
      </c>
      <c r="C2381" s="328" t="s">
        <v>731</v>
      </c>
      <c r="D2381" s="329">
        <v>97.2</v>
      </c>
    </row>
    <row r="2382" spans="1:4">
      <c r="A2382" s="326">
        <v>10836</v>
      </c>
      <c r="B2382" s="327" t="s">
        <v>2910</v>
      </c>
      <c r="C2382" s="328" t="s">
        <v>731</v>
      </c>
      <c r="D2382" s="329">
        <v>23.24</v>
      </c>
    </row>
    <row r="2383" spans="1:4" ht="30">
      <c r="A2383" s="326">
        <v>10835</v>
      </c>
      <c r="B2383" s="327" t="s">
        <v>2911</v>
      </c>
      <c r="C2383" s="328" t="s">
        <v>731</v>
      </c>
      <c r="D2383" s="329">
        <v>6.49</v>
      </c>
    </row>
    <row r="2384" spans="1:4">
      <c r="A2384" s="326">
        <v>3475</v>
      </c>
      <c r="B2384" s="327" t="s">
        <v>13835</v>
      </c>
      <c r="C2384" s="328" t="s">
        <v>731</v>
      </c>
      <c r="D2384" s="329">
        <v>5.39</v>
      </c>
    </row>
    <row r="2385" spans="1:4">
      <c r="A2385" s="326">
        <v>3485</v>
      </c>
      <c r="B2385" s="327" t="s">
        <v>13836</v>
      </c>
      <c r="C2385" s="328" t="s">
        <v>731</v>
      </c>
      <c r="D2385" s="329">
        <v>14.9</v>
      </c>
    </row>
    <row r="2386" spans="1:4">
      <c r="A2386" s="326">
        <v>3534</v>
      </c>
      <c r="B2386" s="327" t="s">
        <v>13837</v>
      </c>
      <c r="C2386" s="328" t="s">
        <v>731</v>
      </c>
      <c r="D2386" s="329">
        <v>8.5399999999999991</v>
      </c>
    </row>
    <row r="2387" spans="1:4">
      <c r="A2387" s="326">
        <v>3543</v>
      </c>
      <c r="B2387" s="327" t="s">
        <v>13838</v>
      </c>
      <c r="C2387" s="328" t="s">
        <v>731</v>
      </c>
      <c r="D2387" s="329">
        <v>1.98</v>
      </c>
    </row>
    <row r="2388" spans="1:4">
      <c r="A2388" s="326">
        <v>3482</v>
      </c>
      <c r="B2388" s="327" t="s">
        <v>13839</v>
      </c>
      <c r="C2388" s="328" t="s">
        <v>731</v>
      </c>
      <c r="D2388" s="329">
        <v>6.11</v>
      </c>
    </row>
    <row r="2389" spans="1:4">
      <c r="A2389" s="326">
        <v>3505</v>
      </c>
      <c r="B2389" s="327" t="s">
        <v>13840</v>
      </c>
      <c r="C2389" s="328" t="s">
        <v>731</v>
      </c>
      <c r="D2389" s="329">
        <v>2.95</v>
      </c>
    </row>
    <row r="2390" spans="1:4" ht="30">
      <c r="A2390" s="326">
        <v>3521</v>
      </c>
      <c r="B2390" s="327" t="s">
        <v>13841</v>
      </c>
      <c r="C2390" s="328" t="s">
        <v>731</v>
      </c>
      <c r="D2390" s="329">
        <v>2.2200000000000002</v>
      </c>
    </row>
    <row r="2391" spans="1:4" ht="30">
      <c r="A2391" s="326">
        <v>3531</v>
      </c>
      <c r="B2391" s="327" t="s">
        <v>13842</v>
      </c>
      <c r="C2391" s="328" t="s">
        <v>731</v>
      </c>
      <c r="D2391" s="329">
        <v>4.2300000000000004</v>
      </c>
    </row>
    <row r="2392" spans="1:4" ht="30">
      <c r="A2392" s="326">
        <v>3522</v>
      </c>
      <c r="B2392" s="327" t="s">
        <v>13843</v>
      </c>
      <c r="C2392" s="328" t="s">
        <v>731</v>
      </c>
      <c r="D2392" s="329">
        <v>2.73</v>
      </c>
    </row>
    <row r="2393" spans="1:4" ht="30">
      <c r="A2393" s="326">
        <v>3527</v>
      </c>
      <c r="B2393" s="327" t="s">
        <v>13844</v>
      </c>
      <c r="C2393" s="328" t="s">
        <v>731</v>
      </c>
      <c r="D2393" s="329">
        <v>14.36</v>
      </c>
    </row>
    <row r="2394" spans="1:4">
      <c r="A2394" s="326">
        <v>3516</v>
      </c>
      <c r="B2394" s="327" t="s">
        <v>2912</v>
      </c>
      <c r="C2394" s="328" t="s">
        <v>731</v>
      </c>
      <c r="D2394" s="329">
        <v>2.68</v>
      </c>
    </row>
    <row r="2395" spans="1:4" ht="30">
      <c r="A2395" s="326">
        <v>3517</v>
      </c>
      <c r="B2395" s="327" t="s">
        <v>13845</v>
      </c>
      <c r="C2395" s="328" t="s">
        <v>731</v>
      </c>
      <c r="D2395" s="329">
        <v>2.42</v>
      </c>
    </row>
    <row r="2396" spans="1:4" ht="30">
      <c r="A2396" s="326">
        <v>3515</v>
      </c>
      <c r="B2396" s="327" t="s">
        <v>2913</v>
      </c>
      <c r="C2396" s="328" t="s">
        <v>731</v>
      </c>
      <c r="D2396" s="329">
        <v>7.32</v>
      </c>
    </row>
    <row r="2397" spans="1:4" ht="30">
      <c r="A2397" s="326">
        <v>20147</v>
      </c>
      <c r="B2397" s="327" t="s">
        <v>2914</v>
      </c>
      <c r="C2397" s="328" t="s">
        <v>731</v>
      </c>
      <c r="D2397" s="329">
        <v>6.02</v>
      </c>
    </row>
    <row r="2398" spans="1:4" ht="30">
      <c r="A2398" s="326">
        <v>3524</v>
      </c>
      <c r="B2398" s="327" t="s">
        <v>2915</v>
      </c>
      <c r="C2398" s="328" t="s">
        <v>731</v>
      </c>
      <c r="D2398" s="329">
        <v>9.06</v>
      </c>
    </row>
    <row r="2399" spans="1:4" ht="30">
      <c r="A2399" s="326">
        <v>3532</v>
      </c>
      <c r="B2399" s="327" t="s">
        <v>2916</v>
      </c>
      <c r="C2399" s="328" t="s">
        <v>731</v>
      </c>
      <c r="D2399" s="329">
        <v>20.95</v>
      </c>
    </row>
    <row r="2400" spans="1:4">
      <c r="A2400" s="326">
        <v>3528</v>
      </c>
      <c r="B2400" s="327" t="s">
        <v>2917</v>
      </c>
      <c r="C2400" s="328" t="s">
        <v>731</v>
      </c>
      <c r="D2400" s="329">
        <v>10.47</v>
      </c>
    </row>
    <row r="2401" spans="1:4">
      <c r="A2401" s="326">
        <v>37952</v>
      </c>
      <c r="B2401" s="327" t="s">
        <v>2918</v>
      </c>
      <c r="C2401" s="328" t="s">
        <v>731</v>
      </c>
      <c r="D2401" s="329">
        <v>75</v>
      </c>
    </row>
    <row r="2402" spans="1:4">
      <c r="A2402" s="326">
        <v>37951</v>
      </c>
      <c r="B2402" s="327" t="s">
        <v>2919</v>
      </c>
      <c r="C2402" s="328" t="s">
        <v>731</v>
      </c>
      <c r="D2402" s="329">
        <v>2.82</v>
      </c>
    </row>
    <row r="2403" spans="1:4">
      <c r="A2403" s="326">
        <v>3518</v>
      </c>
      <c r="B2403" s="327" t="s">
        <v>2920</v>
      </c>
      <c r="C2403" s="328" t="s">
        <v>731</v>
      </c>
      <c r="D2403" s="329">
        <v>4.34</v>
      </c>
    </row>
    <row r="2404" spans="1:4">
      <c r="A2404" s="326">
        <v>3519</v>
      </c>
      <c r="B2404" s="327" t="s">
        <v>2921</v>
      </c>
      <c r="C2404" s="328" t="s">
        <v>731</v>
      </c>
      <c r="D2404" s="329">
        <v>9.07</v>
      </c>
    </row>
    <row r="2405" spans="1:4">
      <c r="A2405" s="326">
        <v>3520</v>
      </c>
      <c r="B2405" s="327" t="s">
        <v>2922</v>
      </c>
      <c r="C2405" s="328" t="s">
        <v>731</v>
      </c>
      <c r="D2405" s="329">
        <v>9.51</v>
      </c>
    </row>
    <row r="2406" spans="1:4">
      <c r="A2406" s="326">
        <v>37950</v>
      </c>
      <c r="B2406" s="327" t="s">
        <v>2923</v>
      </c>
      <c r="C2406" s="328" t="s">
        <v>731</v>
      </c>
      <c r="D2406" s="329">
        <v>69.040000000000006</v>
      </c>
    </row>
    <row r="2407" spans="1:4">
      <c r="A2407" s="326">
        <v>37949</v>
      </c>
      <c r="B2407" s="327" t="s">
        <v>2924</v>
      </c>
      <c r="C2407" s="328" t="s">
        <v>731</v>
      </c>
      <c r="D2407" s="329">
        <v>2.54</v>
      </c>
    </row>
    <row r="2408" spans="1:4">
      <c r="A2408" s="326">
        <v>3526</v>
      </c>
      <c r="B2408" s="327" t="s">
        <v>2925</v>
      </c>
      <c r="C2408" s="328" t="s">
        <v>731</v>
      </c>
      <c r="D2408" s="329">
        <v>3.5</v>
      </c>
    </row>
    <row r="2409" spans="1:4">
      <c r="A2409" s="326">
        <v>3509</v>
      </c>
      <c r="B2409" s="327" t="s">
        <v>2926</v>
      </c>
      <c r="C2409" s="328" t="s">
        <v>731</v>
      </c>
      <c r="D2409" s="329">
        <v>7.96</v>
      </c>
    </row>
    <row r="2410" spans="1:4">
      <c r="A2410" s="326">
        <v>3530</v>
      </c>
      <c r="B2410" s="327" t="s">
        <v>13846</v>
      </c>
      <c r="C2410" s="328" t="s">
        <v>731</v>
      </c>
      <c r="D2410" s="329">
        <v>232.56</v>
      </c>
    </row>
    <row r="2411" spans="1:4">
      <c r="A2411" s="326">
        <v>3542</v>
      </c>
      <c r="B2411" s="327" t="s">
        <v>13847</v>
      </c>
      <c r="C2411" s="328" t="s">
        <v>731</v>
      </c>
      <c r="D2411" s="329">
        <v>0.67</v>
      </c>
    </row>
    <row r="2412" spans="1:4">
      <c r="A2412" s="326">
        <v>3529</v>
      </c>
      <c r="B2412" s="327" t="s">
        <v>13848</v>
      </c>
      <c r="C2412" s="328" t="s">
        <v>731</v>
      </c>
      <c r="D2412" s="329">
        <v>0.82</v>
      </c>
    </row>
    <row r="2413" spans="1:4">
      <c r="A2413" s="326">
        <v>3536</v>
      </c>
      <c r="B2413" s="327" t="s">
        <v>13849</v>
      </c>
      <c r="C2413" s="328" t="s">
        <v>731</v>
      </c>
      <c r="D2413" s="329">
        <v>2.73</v>
      </c>
    </row>
    <row r="2414" spans="1:4">
      <c r="A2414" s="326">
        <v>3535</v>
      </c>
      <c r="B2414" s="327" t="s">
        <v>13850</v>
      </c>
      <c r="C2414" s="328" t="s">
        <v>731</v>
      </c>
      <c r="D2414" s="329">
        <v>6.64</v>
      </c>
    </row>
    <row r="2415" spans="1:4">
      <c r="A2415" s="326">
        <v>3540</v>
      </c>
      <c r="B2415" s="327" t="s">
        <v>13851</v>
      </c>
      <c r="C2415" s="328" t="s">
        <v>731</v>
      </c>
      <c r="D2415" s="329">
        <v>5.61</v>
      </c>
    </row>
    <row r="2416" spans="1:4">
      <c r="A2416" s="326">
        <v>3539</v>
      </c>
      <c r="B2416" s="327" t="s">
        <v>13852</v>
      </c>
      <c r="C2416" s="328" t="s">
        <v>731</v>
      </c>
      <c r="D2416" s="329">
        <v>32.549999999999997</v>
      </c>
    </row>
    <row r="2417" spans="1:4">
      <c r="A2417" s="326">
        <v>3513</v>
      </c>
      <c r="B2417" s="327" t="s">
        <v>13853</v>
      </c>
      <c r="C2417" s="328" t="s">
        <v>731</v>
      </c>
      <c r="D2417" s="329">
        <v>114.77</v>
      </c>
    </row>
    <row r="2418" spans="1:4">
      <c r="A2418" s="326">
        <v>3510</v>
      </c>
      <c r="B2418" s="327" t="s">
        <v>13854</v>
      </c>
      <c r="C2418" s="328" t="s">
        <v>731</v>
      </c>
      <c r="D2418" s="329">
        <v>14.17</v>
      </c>
    </row>
    <row r="2419" spans="1:4" ht="30">
      <c r="A2419" s="326">
        <v>38930</v>
      </c>
      <c r="B2419" s="327" t="s">
        <v>2927</v>
      </c>
      <c r="C2419" s="328" t="s">
        <v>731</v>
      </c>
      <c r="D2419" s="329">
        <v>45.84</v>
      </c>
    </row>
    <row r="2420" spans="1:4" ht="30">
      <c r="A2420" s="326">
        <v>38913</v>
      </c>
      <c r="B2420" s="327" t="s">
        <v>13855</v>
      </c>
      <c r="C2420" s="328" t="s">
        <v>731</v>
      </c>
      <c r="D2420" s="329">
        <v>9.2799999999999994</v>
      </c>
    </row>
    <row r="2421" spans="1:4" ht="30">
      <c r="A2421" s="326">
        <v>38914</v>
      </c>
      <c r="B2421" s="327" t="s">
        <v>13856</v>
      </c>
      <c r="C2421" s="328" t="s">
        <v>731</v>
      </c>
      <c r="D2421" s="329">
        <v>11.39</v>
      </c>
    </row>
    <row r="2422" spans="1:4" ht="30">
      <c r="A2422" s="326">
        <v>38915</v>
      </c>
      <c r="B2422" s="327" t="s">
        <v>13857</v>
      </c>
      <c r="C2422" s="328" t="s">
        <v>731</v>
      </c>
      <c r="D2422" s="329">
        <v>21.95</v>
      </c>
    </row>
    <row r="2423" spans="1:4" ht="30">
      <c r="A2423" s="326">
        <v>38916</v>
      </c>
      <c r="B2423" s="327" t="s">
        <v>13858</v>
      </c>
      <c r="C2423" s="328" t="s">
        <v>731</v>
      </c>
      <c r="D2423" s="329">
        <v>30.38</v>
      </c>
    </row>
    <row r="2424" spans="1:4" ht="30">
      <c r="A2424" s="326">
        <v>39300</v>
      </c>
      <c r="B2424" s="327" t="s">
        <v>13859</v>
      </c>
      <c r="C2424" s="328" t="s">
        <v>731</v>
      </c>
      <c r="D2424" s="329">
        <v>8.2799999999999994</v>
      </c>
    </row>
    <row r="2425" spans="1:4" ht="30">
      <c r="A2425" s="326">
        <v>39301</v>
      </c>
      <c r="B2425" s="327" t="s">
        <v>13860</v>
      </c>
      <c r="C2425" s="328" t="s">
        <v>731</v>
      </c>
      <c r="D2425" s="329">
        <v>11.09</v>
      </c>
    </row>
    <row r="2426" spans="1:4" ht="30">
      <c r="A2426" s="326">
        <v>39302</v>
      </c>
      <c r="B2426" s="327" t="s">
        <v>13861</v>
      </c>
      <c r="C2426" s="328" t="s">
        <v>731</v>
      </c>
      <c r="D2426" s="329">
        <v>20.16</v>
      </c>
    </row>
    <row r="2427" spans="1:4" ht="30">
      <c r="A2427" s="326">
        <v>38923</v>
      </c>
      <c r="B2427" s="327" t="s">
        <v>13862</v>
      </c>
      <c r="C2427" s="328" t="s">
        <v>731</v>
      </c>
      <c r="D2427" s="329">
        <v>9.93</v>
      </c>
    </row>
    <row r="2428" spans="1:4" ht="30">
      <c r="A2428" s="326">
        <v>38925</v>
      </c>
      <c r="B2428" s="327" t="s">
        <v>13863</v>
      </c>
      <c r="C2428" s="328" t="s">
        <v>731</v>
      </c>
      <c r="D2428" s="329">
        <v>11.52</v>
      </c>
    </row>
    <row r="2429" spans="1:4" ht="30">
      <c r="A2429" s="326">
        <v>38926</v>
      </c>
      <c r="B2429" s="327" t="s">
        <v>13864</v>
      </c>
      <c r="C2429" s="328" t="s">
        <v>731</v>
      </c>
      <c r="D2429" s="329">
        <v>13.66</v>
      </c>
    </row>
    <row r="2430" spans="1:4" ht="30">
      <c r="A2430" s="326">
        <v>38927</v>
      </c>
      <c r="B2430" s="327" t="s">
        <v>13865</v>
      </c>
      <c r="C2430" s="328" t="s">
        <v>731</v>
      </c>
      <c r="D2430" s="329">
        <v>17.25</v>
      </c>
    </row>
    <row r="2431" spans="1:4" ht="30">
      <c r="A2431" s="326">
        <v>39304</v>
      </c>
      <c r="B2431" s="327" t="s">
        <v>13866</v>
      </c>
      <c r="C2431" s="328" t="s">
        <v>731</v>
      </c>
      <c r="D2431" s="329">
        <v>9.8000000000000007</v>
      </c>
    </row>
    <row r="2432" spans="1:4" ht="30">
      <c r="A2432" s="326">
        <v>39305</v>
      </c>
      <c r="B2432" s="327" t="s">
        <v>13867</v>
      </c>
      <c r="C2432" s="328" t="s">
        <v>731</v>
      </c>
      <c r="D2432" s="329">
        <v>10.75</v>
      </c>
    </row>
    <row r="2433" spans="1:4" ht="30">
      <c r="A2433" s="326">
        <v>39306</v>
      </c>
      <c r="B2433" s="327" t="s">
        <v>13868</v>
      </c>
      <c r="C2433" s="328" t="s">
        <v>731</v>
      </c>
      <c r="D2433" s="329">
        <v>14.45</v>
      </c>
    </row>
    <row r="2434" spans="1:4" ht="30">
      <c r="A2434" s="326">
        <v>38928</v>
      </c>
      <c r="B2434" s="327" t="s">
        <v>13869</v>
      </c>
      <c r="C2434" s="328" t="s">
        <v>731</v>
      </c>
      <c r="D2434" s="329">
        <v>19.100000000000001</v>
      </c>
    </row>
    <row r="2435" spans="1:4" ht="30">
      <c r="A2435" s="326">
        <v>38941</v>
      </c>
      <c r="B2435" s="327" t="s">
        <v>13870</v>
      </c>
      <c r="C2435" s="328" t="s">
        <v>731</v>
      </c>
      <c r="D2435" s="329">
        <v>14.97</v>
      </c>
    </row>
    <row r="2436" spans="1:4" ht="30">
      <c r="A2436" s="326">
        <v>38917</v>
      </c>
      <c r="B2436" s="327" t="s">
        <v>13871</v>
      </c>
      <c r="C2436" s="328" t="s">
        <v>731</v>
      </c>
      <c r="D2436" s="329">
        <v>10.67</v>
      </c>
    </row>
    <row r="2437" spans="1:4" ht="30">
      <c r="A2437" s="326">
        <v>38919</v>
      </c>
      <c r="B2437" s="327" t="s">
        <v>13872</v>
      </c>
      <c r="C2437" s="328" t="s">
        <v>731</v>
      </c>
      <c r="D2437" s="329">
        <v>12.53</v>
      </c>
    </row>
    <row r="2438" spans="1:4" ht="30">
      <c r="A2438" s="326">
        <v>38922</v>
      </c>
      <c r="B2438" s="327" t="s">
        <v>13873</v>
      </c>
      <c r="C2438" s="328" t="s">
        <v>731</v>
      </c>
      <c r="D2438" s="329">
        <v>16.809999999999999</v>
      </c>
    </row>
    <row r="2439" spans="1:4">
      <c r="A2439" s="326">
        <v>20151</v>
      </c>
      <c r="B2439" s="327" t="s">
        <v>13874</v>
      </c>
      <c r="C2439" s="328" t="s">
        <v>731</v>
      </c>
      <c r="D2439" s="329">
        <v>23.39</v>
      </c>
    </row>
    <row r="2440" spans="1:4">
      <c r="A2440" s="326">
        <v>20152</v>
      </c>
      <c r="B2440" s="327" t="s">
        <v>13875</v>
      </c>
      <c r="C2440" s="328" t="s">
        <v>731</v>
      </c>
      <c r="D2440" s="329">
        <v>84.63</v>
      </c>
    </row>
    <row r="2441" spans="1:4">
      <c r="A2441" s="326">
        <v>20148</v>
      </c>
      <c r="B2441" s="327" t="s">
        <v>13876</v>
      </c>
      <c r="C2441" s="328" t="s">
        <v>731</v>
      </c>
      <c r="D2441" s="329">
        <v>4.5999999999999996</v>
      </c>
    </row>
    <row r="2442" spans="1:4">
      <c r="A2442" s="326">
        <v>20149</v>
      </c>
      <c r="B2442" s="327" t="s">
        <v>13877</v>
      </c>
      <c r="C2442" s="328" t="s">
        <v>731</v>
      </c>
      <c r="D2442" s="329">
        <v>7.68</v>
      </c>
    </row>
    <row r="2443" spans="1:4">
      <c r="A2443" s="326">
        <v>20150</v>
      </c>
      <c r="B2443" s="327" t="s">
        <v>13878</v>
      </c>
      <c r="C2443" s="328" t="s">
        <v>731</v>
      </c>
      <c r="D2443" s="329">
        <v>19.79</v>
      </c>
    </row>
    <row r="2444" spans="1:4">
      <c r="A2444" s="326">
        <v>20157</v>
      </c>
      <c r="B2444" s="327" t="s">
        <v>13879</v>
      </c>
      <c r="C2444" s="328" t="s">
        <v>731</v>
      </c>
      <c r="D2444" s="329">
        <v>22.22</v>
      </c>
    </row>
    <row r="2445" spans="1:4">
      <c r="A2445" s="326">
        <v>20158</v>
      </c>
      <c r="B2445" s="327" t="s">
        <v>13880</v>
      </c>
      <c r="C2445" s="328" t="s">
        <v>731</v>
      </c>
      <c r="D2445" s="329">
        <v>88.22</v>
      </c>
    </row>
    <row r="2446" spans="1:4">
      <c r="A2446" s="326">
        <v>20154</v>
      </c>
      <c r="B2446" s="327" t="s">
        <v>13881</v>
      </c>
      <c r="C2446" s="328" t="s">
        <v>731</v>
      </c>
      <c r="D2446" s="329">
        <v>4.5</v>
      </c>
    </row>
    <row r="2447" spans="1:4">
      <c r="A2447" s="326">
        <v>20155</v>
      </c>
      <c r="B2447" s="327" t="s">
        <v>13882</v>
      </c>
      <c r="C2447" s="328" t="s">
        <v>731</v>
      </c>
      <c r="D2447" s="329">
        <v>6.86</v>
      </c>
    </row>
    <row r="2448" spans="1:4">
      <c r="A2448" s="326">
        <v>20156</v>
      </c>
      <c r="B2448" s="327" t="s">
        <v>13883</v>
      </c>
      <c r="C2448" s="328" t="s">
        <v>731</v>
      </c>
      <c r="D2448" s="329">
        <v>19.27</v>
      </c>
    </row>
    <row r="2449" spans="1:4">
      <c r="A2449" s="326">
        <v>3499</v>
      </c>
      <c r="B2449" s="327" t="s">
        <v>13884</v>
      </c>
      <c r="C2449" s="328" t="s">
        <v>731</v>
      </c>
      <c r="D2449" s="329">
        <v>1.27</v>
      </c>
    </row>
    <row r="2450" spans="1:4">
      <c r="A2450" s="326">
        <v>3500</v>
      </c>
      <c r="B2450" s="327" t="s">
        <v>13885</v>
      </c>
      <c r="C2450" s="328" t="s">
        <v>731</v>
      </c>
      <c r="D2450" s="329">
        <v>1.69</v>
      </c>
    </row>
    <row r="2451" spans="1:4">
      <c r="A2451" s="326">
        <v>3501</v>
      </c>
      <c r="B2451" s="327" t="s">
        <v>13886</v>
      </c>
      <c r="C2451" s="328" t="s">
        <v>731</v>
      </c>
      <c r="D2451" s="329">
        <v>4.66</v>
      </c>
    </row>
    <row r="2452" spans="1:4">
      <c r="A2452" s="326">
        <v>3502</v>
      </c>
      <c r="B2452" s="327" t="s">
        <v>13887</v>
      </c>
      <c r="C2452" s="328" t="s">
        <v>731</v>
      </c>
      <c r="D2452" s="329">
        <v>6.7</v>
      </c>
    </row>
    <row r="2453" spans="1:4">
      <c r="A2453" s="326">
        <v>3503</v>
      </c>
      <c r="B2453" s="327" t="s">
        <v>13888</v>
      </c>
      <c r="C2453" s="328" t="s">
        <v>731</v>
      </c>
      <c r="D2453" s="329">
        <v>8.42</v>
      </c>
    </row>
    <row r="2454" spans="1:4">
      <c r="A2454" s="326">
        <v>3477</v>
      </c>
      <c r="B2454" s="327" t="s">
        <v>13889</v>
      </c>
      <c r="C2454" s="328" t="s">
        <v>731</v>
      </c>
      <c r="D2454" s="329">
        <v>30.59</v>
      </c>
    </row>
    <row r="2455" spans="1:4">
      <c r="A2455" s="326">
        <v>3478</v>
      </c>
      <c r="B2455" s="327" t="s">
        <v>13890</v>
      </c>
      <c r="C2455" s="328" t="s">
        <v>731</v>
      </c>
      <c r="D2455" s="329">
        <v>73.33</v>
      </c>
    </row>
    <row r="2456" spans="1:4">
      <c r="A2456" s="326">
        <v>3525</v>
      </c>
      <c r="B2456" s="327" t="s">
        <v>13891</v>
      </c>
      <c r="C2456" s="328" t="s">
        <v>731</v>
      </c>
      <c r="D2456" s="329">
        <v>90.51</v>
      </c>
    </row>
    <row r="2457" spans="1:4">
      <c r="A2457" s="326">
        <v>3511</v>
      </c>
      <c r="B2457" s="327" t="s">
        <v>13892</v>
      </c>
      <c r="C2457" s="328" t="s">
        <v>731</v>
      </c>
      <c r="D2457" s="329">
        <v>96</v>
      </c>
    </row>
    <row r="2458" spans="1:4" ht="30">
      <c r="A2458" s="326">
        <v>12032</v>
      </c>
      <c r="B2458" s="327" t="s">
        <v>2928</v>
      </c>
      <c r="C2458" s="328" t="s">
        <v>1154</v>
      </c>
      <c r="D2458" s="329">
        <v>54.61</v>
      </c>
    </row>
    <row r="2459" spans="1:4" ht="30">
      <c r="A2459" s="326">
        <v>12030</v>
      </c>
      <c r="B2459" s="327" t="s">
        <v>2929</v>
      </c>
      <c r="C2459" s="328" t="s">
        <v>1154</v>
      </c>
      <c r="D2459" s="329">
        <v>51.31</v>
      </c>
    </row>
    <row r="2460" spans="1:4" ht="30">
      <c r="A2460" s="326">
        <v>10908</v>
      </c>
      <c r="B2460" s="327" t="s">
        <v>2930</v>
      </c>
      <c r="C2460" s="328" t="s">
        <v>731</v>
      </c>
      <c r="D2460" s="329">
        <v>21.84</v>
      </c>
    </row>
    <row r="2461" spans="1:4" ht="30">
      <c r="A2461" s="326">
        <v>10909</v>
      </c>
      <c r="B2461" s="327" t="s">
        <v>2931</v>
      </c>
      <c r="C2461" s="328" t="s">
        <v>731</v>
      </c>
      <c r="D2461" s="329">
        <v>25.4</v>
      </c>
    </row>
    <row r="2462" spans="1:4" ht="30">
      <c r="A2462" s="326">
        <v>3669</v>
      </c>
      <c r="B2462" s="327" t="s">
        <v>2932</v>
      </c>
      <c r="C2462" s="328" t="s">
        <v>731</v>
      </c>
      <c r="D2462" s="329">
        <v>15.61</v>
      </c>
    </row>
    <row r="2463" spans="1:4">
      <c r="A2463" s="326">
        <v>20139</v>
      </c>
      <c r="B2463" s="327" t="s">
        <v>13893</v>
      </c>
      <c r="C2463" s="328" t="s">
        <v>731</v>
      </c>
      <c r="D2463" s="329">
        <v>134.22</v>
      </c>
    </row>
    <row r="2464" spans="1:4" ht="30">
      <c r="A2464" s="326">
        <v>3668</v>
      </c>
      <c r="B2464" s="327" t="s">
        <v>2933</v>
      </c>
      <c r="C2464" s="328" t="s">
        <v>731</v>
      </c>
      <c r="D2464" s="329">
        <v>47.94</v>
      </c>
    </row>
    <row r="2465" spans="1:4">
      <c r="A2465" s="326">
        <v>10911</v>
      </c>
      <c r="B2465" s="327" t="s">
        <v>2934</v>
      </c>
      <c r="C2465" s="328" t="s">
        <v>731</v>
      </c>
      <c r="D2465" s="329">
        <v>21.02</v>
      </c>
    </row>
    <row r="2466" spans="1:4">
      <c r="A2466" s="326">
        <v>3659</v>
      </c>
      <c r="B2466" s="327" t="s">
        <v>13894</v>
      </c>
      <c r="C2466" s="328" t="s">
        <v>731</v>
      </c>
      <c r="D2466" s="329">
        <v>21.42</v>
      </c>
    </row>
    <row r="2467" spans="1:4">
      <c r="A2467" s="326">
        <v>3660</v>
      </c>
      <c r="B2467" s="371" t="s">
        <v>13895</v>
      </c>
      <c r="C2467" s="328" t="s">
        <v>731</v>
      </c>
      <c r="D2467" s="329">
        <v>27.69</v>
      </c>
    </row>
    <row r="2468" spans="1:4">
      <c r="A2468" s="326">
        <v>20144</v>
      </c>
      <c r="B2468" s="327" t="s">
        <v>13896</v>
      </c>
      <c r="C2468" s="328" t="s">
        <v>731</v>
      </c>
      <c r="D2468" s="329">
        <v>62.01</v>
      </c>
    </row>
    <row r="2469" spans="1:4">
      <c r="A2469" s="326">
        <v>20143</v>
      </c>
      <c r="B2469" s="327" t="s">
        <v>13897</v>
      </c>
      <c r="C2469" s="328" t="s">
        <v>731</v>
      </c>
      <c r="D2469" s="329">
        <v>79.34</v>
      </c>
    </row>
    <row r="2470" spans="1:4">
      <c r="A2470" s="326">
        <v>20145</v>
      </c>
      <c r="B2470" s="327" t="s">
        <v>13898</v>
      </c>
      <c r="C2470" s="328" t="s">
        <v>731</v>
      </c>
      <c r="D2470" s="329">
        <v>153.05000000000001</v>
      </c>
    </row>
    <row r="2471" spans="1:4">
      <c r="A2471" s="326">
        <v>20146</v>
      </c>
      <c r="B2471" s="327" t="s">
        <v>13899</v>
      </c>
      <c r="C2471" s="328" t="s">
        <v>731</v>
      </c>
      <c r="D2471" s="329">
        <v>209.21</v>
      </c>
    </row>
    <row r="2472" spans="1:4">
      <c r="A2472" s="326">
        <v>20140</v>
      </c>
      <c r="B2472" s="327" t="s">
        <v>13900</v>
      </c>
      <c r="C2472" s="328" t="s">
        <v>731</v>
      </c>
      <c r="D2472" s="329">
        <v>9.81</v>
      </c>
    </row>
    <row r="2473" spans="1:4">
      <c r="A2473" s="326">
        <v>20141</v>
      </c>
      <c r="B2473" s="327" t="s">
        <v>13901</v>
      </c>
      <c r="C2473" s="328" t="s">
        <v>731</v>
      </c>
      <c r="D2473" s="329">
        <v>24.04</v>
      </c>
    </row>
    <row r="2474" spans="1:4">
      <c r="A2474" s="326">
        <v>20142</v>
      </c>
      <c r="B2474" s="327" t="s">
        <v>13902</v>
      </c>
      <c r="C2474" s="328" t="s">
        <v>731</v>
      </c>
      <c r="D2474" s="329">
        <v>42.28</v>
      </c>
    </row>
    <row r="2475" spans="1:4">
      <c r="A2475" s="326">
        <v>3670</v>
      </c>
      <c r="B2475" s="327" t="s">
        <v>2935</v>
      </c>
      <c r="C2475" s="328" t="s">
        <v>731</v>
      </c>
      <c r="D2475" s="329">
        <v>27.5</v>
      </c>
    </row>
    <row r="2476" spans="1:4">
      <c r="A2476" s="326">
        <v>3666</v>
      </c>
      <c r="B2476" s="327" t="s">
        <v>2936</v>
      </c>
      <c r="C2476" s="328" t="s">
        <v>731</v>
      </c>
      <c r="D2476" s="329">
        <v>4.33</v>
      </c>
    </row>
    <row r="2477" spans="1:4">
      <c r="A2477" s="326">
        <v>3662</v>
      </c>
      <c r="B2477" s="327" t="s">
        <v>13903</v>
      </c>
      <c r="C2477" s="328" t="s">
        <v>731</v>
      </c>
      <c r="D2477" s="329">
        <v>11.28</v>
      </c>
    </row>
    <row r="2478" spans="1:4">
      <c r="A2478" s="326">
        <v>3658</v>
      </c>
      <c r="B2478" s="327" t="s">
        <v>13904</v>
      </c>
      <c r="C2478" s="328" t="s">
        <v>731</v>
      </c>
      <c r="D2478" s="329">
        <v>21.38</v>
      </c>
    </row>
    <row r="2479" spans="1:4">
      <c r="A2479" s="326">
        <v>14157</v>
      </c>
      <c r="B2479" s="327" t="s">
        <v>2937</v>
      </c>
      <c r="C2479" s="328" t="s">
        <v>731</v>
      </c>
      <c r="D2479" s="329">
        <v>1.3</v>
      </c>
    </row>
    <row r="2480" spans="1:4" ht="30">
      <c r="A2480" s="326">
        <v>42696</v>
      </c>
      <c r="B2480" s="327" t="s">
        <v>13905</v>
      </c>
      <c r="C2480" s="328" t="s">
        <v>731</v>
      </c>
      <c r="D2480" s="329">
        <v>169.53</v>
      </c>
    </row>
    <row r="2481" spans="1:4">
      <c r="A2481" s="326">
        <v>39875</v>
      </c>
      <c r="B2481" s="327" t="s">
        <v>2938</v>
      </c>
      <c r="C2481" s="328" t="s">
        <v>731</v>
      </c>
      <c r="D2481" s="329">
        <v>624.71</v>
      </c>
    </row>
    <row r="2482" spans="1:4">
      <c r="A2482" s="326">
        <v>39876</v>
      </c>
      <c r="B2482" s="327" t="s">
        <v>2939</v>
      </c>
      <c r="C2482" s="328" t="s">
        <v>731</v>
      </c>
      <c r="D2482" s="329">
        <v>782.13</v>
      </c>
    </row>
    <row r="2483" spans="1:4">
      <c r="A2483" s="326">
        <v>39877</v>
      </c>
      <c r="B2483" s="327" t="s">
        <v>2940</v>
      </c>
      <c r="C2483" s="328" t="s">
        <v>731</v>
      </c>
      <c r="D2483" s="329">
        <v>1084.78</v>
      </c>
    </row>
    <row r="2484" spans="1:4">
      <c r="A2484" s="326">
        <v>39878</v>
      </c>
      <c r="B2484" s="327" t="s">
        <v>2941</v>
      </c>
      <c r="C2484" s="328" t="s">
        <v>731</v>
      </c>
      <c r="D2484" s="329">
        <v>1432.82</v>
      </c>
    </row>
    <row r="2485" spans="1:4">
      <c r="A2485" s="326">
        <v>39872</v>
      </c>
      <c r="B2485" s="327" t="s">
        <v>2942</v>
      </c>
      <c r="C2485" s="328" t="s">
        <v>731</v>
      </c>
      <c r="D2485" s="329">
        <v>428.41</v>
      </c>
    </row>
    <row r="2486" spans="1:4">
      <c r="A2486" s="326">
        <v>39873</v>
      </c>
      <c r="B2486" s="327" t="s">
        <v>2943</v>
      </c>
      <c r="C2486" s="328" t="s">
        <v>731</v>
      </c>
      <c r="D2486" s="329">
        <v>496.93</v>
      </c>
    </row>
    <row r="2487" spans="1:4">
      <c r="A2487" s="326">
        <v>39874</v>
      </c>
      <c r="B2487" s="327" t="s">
        <v>2944</v>
      </c>
      <c r="C2487" s="328" t="s">
        <v>731</v>
      </c>
      <c r="D2487" s="329">
        <v>545.80999999999995</v>
      </c>
    </row>
    <row r="2488" spans="1:4">
      <c r="A2488" s="326">
        <v>3674</v>
      </c>
      <c r="B2488" s="327" t="s">
        <v>2945</v>
      </c>
      <c r="C2488" s="328" t="s">
        <v>733</v>
      </c>
      <c r="D2488" s="329">
        <v>181.84</v>
      </c>
    </row>
    <row r="2489" spans="1:4">
      <c r="A2489" s="326">
        <v>3681</v>
      </c>
      <c r="B2489" s="327" t="s">
        <v>2946</v>
      </c>
      <c r="C2489" s="328" t="s">
        <v>733</v>
      </c>
      <c r="D2489" s="329">
        <v>270.55</v>
      </c>
    </row>
    <row r="2490" spans="1:4">
      <c r="A2490" s="326">
        <v>3676</v>
      </c>
      <c r="B2490" s="327" t="s">
        <v>2947</v>
      </c>
      <c r="C2490" s="328" t="s">
        <v>733</v>
      </c>
      <c r="D2490" s="329">
        <v>1018.18</v>
      </c>
    </row>
    <row r="2491" spans="1:4">
      <c r="A2491" s="326">
        <v>3679</v>
      </c>
      <c r="B2491" s="327" t="s">
        <v>2948</v>
      </c>
      <c r="C2491" s="328" t="s">
        <v>733</v>
      </c>
      <c r="D2491" s="329">
        <v>842.36</v>
      </c>
    </row>
    <row r="2492" spans="1:4">
      <c r="A2492" s="326">
        <v>3672</v>
      </c>
      <c r="B2492" s="327" t="s">
        <v>2949</v>
      </c>
      <c r="C2492" s="328" t="s">
        <v>733</v>
      </c>
      <c r="D2492" s="329">
        <v>2.87</v>
      </c>
    </row>
    <row r="2493" spans="1:4">
      <c r="A2493" s="326">
        <v>3671</v>
      </c>
      <c r="B2493" s="327" t="s">
        <v>2950</v>
      </c>
      <c r="C2493" s="328" t="s">
        <v>733</v>
      </c>
      <c r="D2493" s="329">
        <v>2.71</v>
      </c>
    </row>
    <row r="2494" spans="1:4">
      <c r="A2494" s="326">
        <v>3673</v>
      </c>
      <c r="B2494" s="327" t="s">
        <v>2951</v>
      </c>
      <c r="C2494" s="328" t="s">
        <v>733</v>
      </c>
      <c r="D2494" s="329">
        <v>4.25</v>
      </c>
    </row>
    <row r="2495" spans="1:4" ht="30">
      <c r="A2495" s="326">
        <v>38394</v>
      </c>
      <c r="B2495" s="327" t="s">
        <v>2952</v>
      </c>
      <c r="C2495" s="328" t="s">
        <v>731</v>
      </c>
      <c r="D2495" s="329">
        <v>293.26</v>
      </c>
    </row>
    <row r="2496" spans="1:4">
      <c r="A2496" s="326">
        <v>3729</v>
      </c>
      <c r="B2496" s="327" t="s">
        <v>2953</v>
      </c>
      <c r="C2496" s="328" t="s">
        <v>731</v>
      </c>
      <c r="D2496" s="329">
        <v>155.94</v>
      </c>
    </row>
    <row r="2497" spans="1:4" ht="60">
      <c r="A2497" s="326">
        <v>39357</v>
      </c>
      <c r="B2497" s="327" t="s">
        <v>2954</v>
      </c>
      <c r="C2497" s="328" t="s">
        <v>731</v>
      </c>
      <c r="D2497" s="329">
        <v>100.32</v>
      </c>
    </row>
    <row r="2498" spans="1:4" ht="60">
      <c r="A2498" s="326">
        <v>39358</v>
      </c>
      <c r="B2498" s="327" t="s">
        <v>2955</v>
      </c>
      <c r="C2498" s="328" t="s">
        <v>731</v>
      </c>
      <c r="D2498" s="329">
        <v>110.01</v>
      </c>
    </row>
    <row r="2499" spans="1:4" ht="75">
      <c r="A2499" s="326">
        <v>39356</v>
      </c>
      <c r="B2499" s="327" t="s">
        <v>2956</v>
      </c>
      <c r="C2499" s="328" t="s">
        <v>731</v>
      </c>
      <c r="D2499" s="329">
        <v>187.68</v>
      </c>
    </row>
    <row r="2500" spans="1:4" ht="75">
      <c r="A2500" s="326">
        <v>39355</v>
      </c>
      <c r="B2500" s="327" t="s">
        <v>2957</v>
      </c>
      <c r="C2500" s="328" t="s">
        <v>731</v>
      </c>
      <c r="D2500" s="329">
        <v>161.5</v>
      </c>
    </row>
    <row r="2501" spans="1:4" ht="60">
      <c r="A2501" s="326">
        <v>39353</v>
      </c>
      <c r="B2501" s="327" t="s">
        <v>2958</v>
      </c>
      <c r="C2501" s="328" t="s">
        <v>731</v>
      </c>
      <c r="D2501" s="329">
        <v>221.47</v>
      </c>
    </row>
    <row r="2502" spans="1:4" ht="60">
      <c r="A2502" s="326">
        <v>39354</v>
      </c>
      <c r="B2502" s="327" t="s">
        <v>2959</v>
      </c>
      <c r="C2502" s="328" t="s">
        <v>731</v>
      </c>
      <c r="D2502" s="329">
        <v>220.73</v>
      </c>
    </row>
    <row r="2503" spans="1:4">
      <c r="A2503" s="326">
        <v>39398</v>
      </c>
      <c r="B2503" s="327" t="s">
        <v>2960</v>
      </c>
      <c r="C2503" s="328" t="s">
        <v>731</v>
      </c>
      <c r="D2503" s="329">
        <v>162.13</v>
      </c>
    </row>
    <row r="2504" spans="1:4" ht="30">
      <c r="A2504" s="326">
        <v>13343</v>
      </c>
      <c r="B2504" s="327" t="s">
        <v>2961</v>
      </c>
      <c r="C2504" s="328" t="s">
        <v>731</v>
      </c>
      <c r="D2504" s="329">
        <v>41.21</v>
      </c>
    </row>
    <row r="2505" spans="1:4" ht="30">
      <c r="A2505" s="326">
        <v>12118</v>
      </c>
      <c r="B2505" s="327" t="s">
        <v>2962</v>
      </c>
      <c r="C2505" s="328" t="s">
        <v>731</v>
      </c>
      <c r="D2505" s="329">
        <v>26.36</v>
      </c>
    </row>
    <row r="2506" spans="1:4" ht="60">
      <c r="A2506" s="326">
        <v>39482</v>
      </c>
      <c r="B2506" s="327" t="s">
        <v>2963</v>
      </c>
      <c r="C2506" s="328" t="s">
        <v>731</v>
      </c>
      <c r="D2506" s="329">
        <v>599.09</v>
      </c>
    </row>
    <row r="2507" spans="1:4" ht="60">
      <c r="A2507" s="326">
        <v>39486</v>
      </c>
      <c r="B2507" s="327" t="s">
        <v>2964</v>
      </c>
      <c r="C2507" s="328" t="s">
        <v>731</v>
      </c>
      <c r="D2507" s="329">
        <v>488.94</v>
      </c>
    </row>
    <row r="2508" spans="1:4" ht="45">
      <c r="A2508" s="326">
        <v>39484</v>
      </c>
      <c r="B2508" s="327" t="s">
        <v>2965</v>
      </c>
      <c r="C2508" s="328" t="s">
        <v>731</v>
      </c>
      <c r="D2508" s="329">
        <v>599.09</v>
      </c>
    </row>
    <row r="2509" spans="1:4" ht="45">
      <c r="A2509" s="326">
        <v>39488</v>
      </c>
      <c r="B2509" s="327" t="s">
        <v>2966</v>
      </c>
      <c r="C2509" s="328" t="s">
        <v>731</v>
      </c>
      <c r="D2509" s="329">
        <v>496.94</v>
      </c>
    </row>
    <row r="2510" spans="1:4" ht="45">
      <c r="A2510" s="326">
        <v>39485</v>
      </c>
      <c r="B2510" s="327" t="s">
        <v>2967</v>
      </c>
      <c r="C2510" s="328" t="s">
        <v>731</v>
      </c>
      <c r="D2510" s="329">
        <v>599.09</v>
      </c>
    </row>
    <row r="2511" spans="1:4" ht="45">
      <c r="A2511" s="326">
        <v>39489</v>
      </c>
      <c r="B2511" s="327" t="s">
        <v>2968</v>
      </c>
      <c r="C2511" s="328" t="s">
        <v>731</v>
      </c>
      <c r="D2511" s="329">
        <v>505.37</v>
      </c>
    </row>
    <row r="2512" spans="1:4" ht="60">
      <c r="A2512" s="326">
        <v>39490</v>
      </c>
      <c r="B2512" s="327" t="s">
        <v>2969</v>
      </c>
      <c r="C2512" s="328" t="s">
        <v>731</v>
      </c>
      <c r="D2512" s="329">
        <v>753.06</v>
      </c>
    </row>
    <row r="2513" spans="1:4" ht="60">
      <c r="A2513" s="326">
        <v>39494</v>
      </c>
      <c r="B2513" s="327" t="s">
        <v>2970</v>
      </c>
      <c r="C2513" s="328" t="s">
        <v>731</v>
      </c>
      <c r="D2513" s="329">
        <v>540.76</v>
      </c>
    </row>
    <row r="2514" spans="1:4" ht="60">
      <c r="A2514" s="326">
        <v>39495</v>
      </c>
      <c r="B2514" s="327" t="s">
        <v>2971</v>
      </c>
      <c r="C2514" s="328" t="s">
        <v>731</v>
      </c>
      <c r="D2514" s="329">
        <v>609.37</v>
      </c>
    </row>
    <row r="2515" spans="1:4" ht="60">
      <c r="A2515" s="326">
        <v>39496</v>
      </c>
      <c r="B2515" s="327" t="s">
        <v>2972</v>
      </c>
      <c r="C2515" s="328" t="s">
        <v>731</v>
      </c>
      <c r="D2515" s="329">
        <v>670.3</v>
      </c>
    </row>
    <row r="2516" spans="1:4" ht="60">
      <c r="A2516" s="326">
        <v>39492</v>
      </c>
      <c r="B2516" s="327" t="s">
        <v>2973</v>
      </c>
      <c r="C2516" s="328" t="s">
        <v>731</v>
      </c>
      <c r="D2516" s="329">
        <v>776.03</v>
      </c>
    </row>
    <row r="2517" spans="1:4" ht="60">
      <c r="A2517" s="326">
        <v>39497</v>
      </c>
      <c r="B2517" s="327" t="s">
        <v>2974</v>
      </c>
      <c r="C2517" s="328" t="s">
        <v>731</v>
      </c>
      <c r="D2517" s="329">
        <v>700.96</v>
      </c>
    </row>
    <row r="2518" spans="1:4" ht="60">
      <c r="A2518" s="326">
        <v>39493</v>
      </c>
      <c r="B2518" s="327" t="s">
        <v>2975</v>
      </c>
      <c r="C2518" s="328" t="s">
        <v>731</v>
      </c>
      <c r="D2518" s="329">
        <v>832.37</v>
      </c>
    </row>
    <row r="2519" spans="1:4" ht="45">
      <c r="A2519" s="326">
        <v>39500</v>
      </c>
      <c r="B2519" s="327" t="s">
        <v>2976</v>
      </c>
      <c r="C2519" s="328" t="s">
        <v>731</v>
      </c>
      <c r="D2519" s="329">
        <v>908.18</v>
      </c>
    </row>
    <row r="2520" spans="1:4" ht="60">
      <c r="A2520" s="326">
        <v>39498</v>
      </c>
      <c r="B2520" s="327" t="s">
        <v>2977</v>
      </c>
      <c r="C2520" s="328" t="s">
        <v>731</v>
      </c>
      <c r="D2520" s="329">
        <v>1120.0899999999999</v>
      </c>
    </row>
    <row r="2521" spans="1:4" ht="45">
      <c r="A2521" s="326">
        <v>43628</v>
      </c>
      <c r="B2521" s="327" t="s">
        <v>2978</v>
      </c>
      <c r="C2521" s="328" t="s">
        <v>731</v>
      </c>
      <c r="D2521" s="329">
        <v>882.87</v>
      </c>
    </row>
    <row r="2522" spans="1:4" ht="45">
      <c r="A2522" s="326">
        <v>39501</v>
      </c>
      <c r="B2522" s="327" t="s">
        <v>2979</v>
      </c>
      <c r="C2522" s="328" t="s">
        <v>731</v>
      </c>
      <c r="D2522" s="329">
        <v>932.78</v>
      </c>
    </row>
    <row r="2523" spans="1:4" ht="60">
      <c r="A2523" s="326">
        <v>39499</v>
      </c>
      <c r="B2523" s="327" t="s">
        <v>2980</v>
      </c>
      <c r="C2523" s="328" t="s">
        <v>731</v>
      </c>
      <c r="D2523" s="329">
        <v>1135.99</v>
      </c>
    </row>
    <row r="2524" spans="1:4" ht="45">
      <c r="A2524" s="326">
        <v>43621</v>
      </c>
      <c r="B2524" s="327" t="s">
        <v>2981</v>
      </c>
      <c r="C2524" s="328" t="s">
        <v>731</v>
      </c>
      <c r="D2524" s="329">
        <v>938.05</v>
      </c>
    </row>
    <row r="2525" spans="1:4" ht="30">
      <c r="A2525" s="326">
        <v>3733</v>
      </c>
      <c r="B2525" s="327" t="s">
        <v>2982</v>
      </c>
      <c r="C2525" s="328" t="s">
        <v>732</v>
      </c>
      <c r="D2525" s="329">
        <v>53.86</v>
      </c>
    </row>
    <row r="2526" spans="1:4">
      <c r="A2526" s="326">
        <v>3731</v>
      </c>
      <c r="B2526" s="327" t="s">
        <v>2983</v>
      </c>
      <c r="C2526" s="328" t="s">
        <v>732</v>
      </c>
      <c r="D2526" s="329">
        <v>50</v>
      </c>
    </row>
    <row r="2527" spans="1:4">
      <c r="A2527" s="326">
        <v>38137</v>
      </c>
      <c r="B2527" s="327" t="s">
        <v>2984</v>
      </c>
      <c r="C2527" s="328" t="s">
        <v>732</v>
      </c>
      <c r="D2527" s="329">
        <v>50.29</v>
      </c>
    </row>
    <row r="2528" spans="1:4">
      <c r="A2528" s="326">
        <v>38135</v>
      </c>
      <c r="B2528" s="327" t="s">
        <v>2985</v>
      </c>
      <c r="C2528" s="328" t="s">
        <v>732</v>
      </c>
      <c r="D2528" s="329">
        <v>63.75</v>
      </c>
    </row>
    <row r="2529" spans="1:4">
      <c r="A2529" s="326">
        <v>38138</v>
      </c>
      <c r="B2529" s="327" t="s">
        <v>2986</v>
      </c>
      <c r="C2529" s="328" t="s">
        <v>732</v>
      </c>
      <c r="D2529" s="329">
        <v>49.39</v>
      </c>
    </row>
    <row r="2530" spans="1:4" ht="30">
      <c r="A2530" s="326">
        <v>3736</v>
      </c>
      <c r="B2530" s="327" t="s">
        <v>2987</v>
      </c>
      <c r="C2530" s="328" t="s">
        <v>732</v>
      </c>
      <c r="D2530" s="329">
        <v>49</v>
      </c>
    </row>
    <row r="2531" spans="1:4" ht="30">
      <c r="A2531" s="326">
        <v>3741</v>
      </c>
      <c r="B2531" s="327" t="s">
        <v>2988</v>
      </c>
      <c r="C2531" s="328" t="s">
        <v>732</v>
      </c>
      <c r="D2531" s="329">
        <v>51.07</v>
      </c>
    </row>
    <row r="2532" spans="1:4" ht="30">
      <c r="A2532" s="326">
        <v>3745</v>
      </c>
      <c r="B2532" s="327" t="s">
        <v>2989</v>
      </c>
      <c r="C2532" s="328" t="s">
        <v>732</v>
      </c>
      <c r="D2532" s="329">
        <v>55.07</v>
      </c>
    </row>
    <row r="2533" spans="1:4" ht="30">
      <c r="A2533" s="326">
        <v>3743</v>
      </c>
      <c r="B2533" s="327" t="s">
        <v>2990</v>
      </c>
      <c r="C2533" s="328" t="s">
        <v>732</v>
      </c>
      <c r="D2533" s="329">
        <v>50.89</v>
      </c>
    </row>
    <row r="2534" spans="1:4" ht="30">
      <c r="A2534" s="326">
        <v>3744</v>
      </c>
      <c r="B2534" s="327" t="s">
        <v>2991</v>
      </c>
      <c r="C2534" s="328" t="s">
        <v>732</v>
      </c>
      <c r="D2534" s="329">
        <v>56.02</v>
      </c>
    </row>
    <row r="2535" spans="1:4" ht="30">
      <c r="A2535" s="326">
        <v>3739</v>
      </c>
      <c r="B2535" s="327" t="s">
        <v>2992</v>
      </c>
      <c r="C2535" s="328" t="s">
        <v>732</v>
      </c>
      <c r="D2535" s="329">
        <v>58.87</v>
      </c>
    </row>
    <row r="2536" spans="1:4" ht="30">
      <c r="A2536" s="326">
        <v>3737</v>
      </c>
      <c r="B2536" s="327" t="s">
        <v>2993</v>
      </c>
      <c r="C2536" s="328" t="s">
        <v>732</v>
      </c>
      <c r="D2536" s="329">
        <v>61.72</v>
      </c>
    </row>
    <row r="2537" spans="1:4" ht="30">
      <c r="A2537" s="326">
        <v>3738</v>
      </c>
      <c r="B2537" s="327" t="s">
        <v>2994</v>
      </c>
      <c r="C2537" s="328" t="s">
        <v>732</v>
      </c>
      <c r="D2537" s="329">
        <v>71.22</v>
      </c>
    </row>
    <row r="2538" spans="1:4" ht="30">
      <c r="A2538" s="326">
        <v>3747</v>
      </c>
      <c r="B2538" s="327" t="s">
        <v>2995</v>
      </c>
      <c r="C2538" s="328" t="s">
        <v>732</v>
      </c>
      <c r="D2538" s="329">
        <v>56.02</v>
      </c>
    </row>
    <row r="2539" spans="1:4" ht="30">
      <c r="A2539" s="326">
        <v>11649</v>
      </c>
      <c r="B2539" s="327" t="s">
        <v>2996</v>
      </c>
      <c r="C2539" s="328" t="s">
        <v>731</v>
      </c>
      <c r="D2539" s="329">
        <v>406.43</v>
      </c>
    </row>
    <row r="2540" spans="1:4" ht="30">
      <c r="A2540" s="326">
        <v>11650</v>
      </c>
      <c r="B2540" s="327" t="s">
        <v>2997</v>
      </c>
      <c r="C2540" s="328" t="s">
        <v>731</v>
      </c>
      <c r="D2540" s="329">
        <v>692.74</v>
      </c>
    </row>
    <row r="2541" spans="1:4" ht="30">
      <c r="A2541" s="326">
        <v>3742</v>
      </c>
      <c r="B2541" s="327" t="s">
        <v>2998</v>
      </c>
      <c r="C2541" s="328" t="s">
        <v>732</v>
      </c>
      <c r="D2541" s="329">
        <v>73.87</v>
      </c>
    </row>
    <row r="2542" spans="1:4" ht="30">
      <c r="A2542" s="326">
        <v>3746</v>
      </c>
      <c r="B2542" s="327" t="s">
        <v>2999</v>
      </c>
      <c r="C2542" s="328" t="s">
        <v>732</v>
      </c>
      <c r="D2542" s="329">
        <v>86.26</v>
      </c>
    </row>
    <row r="2543" spans="1:4" ht="30">
      <c r="A2543" s="326">
        <v>21106</v>
      </c>
      <c r="B2543" s="327" t="s">
        <v>3000</v>
      </c>
      <c r="C2543" s="328" t="s">
        <v>779</v>
      </c>
      <c r="D2543" s="329">
        <v>41.71</v>
      </c>
    </row>
    <row r="2544" spans="1:4">
      <c r="A2544" s="326">
        <v>3755</v>
      </c>
      <c r="B2544" s="327" t="s">
        <v>3001</v>
      </c>
      <c r="C2544" s="328" t="s">
        <v>731</v>
      </c>
      <c r="D2544" s="329">
        <v>28.99</v>
      </c>
    </row>
    <row r="2545" spans="1:4">
      <c r="A2545" s="326">
        <v>3750</v>
      </c>
      <c r="B2545" s="327" t="s">
        <v>3002</v>
      </c>
      <c r="C2545" s="328" t="s">
        <v>731</v>
      </c>
      <c r="D2545" s="329">
        <v>38.99</v>
      </c>
    </row>
    <row r="2546" spans="1:4">
      <c r="A2546" s="326">
        <v>3756</v>
      </c>
      <c r="B2546" s="327" t="s">
        <v>3003</v>
      </c>
      <c r="C2546" s="328" t="s">
        <v>731</v>
      </c>
      <c r="D2546" s="329">
        <v>72.849999999999994</v>
      </c>
    </row>
    <row r="2547" spans="1:4">
      <c r="A2547" s="326">
        <v>39377</v>
      </c>
      <c r="B2547" s="327" t="s">
        <v>3004</v>
      </c>
      <c r="C2547" s="328" t="s">
        <v>731</v>
      </c>
      <c r="D2547" s="329">
        <v>215.82</v>
      </c>
    </row>
    <row r="2548" spans="1:4">
      <c r="A2548" s="326">
        <v>38191</v>
      </c>
      <c r="B2548" s="327" t="s">
        <v>3005</v>
      </c>
      <c r="C2548" s="328" t="s">
        <v>731</v>
      </c>
      <c r="D2548" s="329">
        <v>16.07</v>
      </c>
    </row>
    <row r="2549" spans="1:4">
      <c r="A2549" s="326">
        <v>39381</v>
      </c>
      <c r="B2549" s="327" t="s">
        <v>3006</v>
      </c>
      <c r="C2549" s="328" t="s">
        <v>731</v>
      </c>
      <c r="D2549" s="329">
        <v>14.99</v>
      </c>
    </row>
    <row r="2550" spans="1:4">
      <c r="A2550" s="326">
        <v>38780</v>
      </c>
      <c r="B2550" s="327" t="s">
        <v>3007</v>
      </c>
      <c r="C2550" s="328" t="s">
        <v>731</v>
      </c>
      <c r="D2550" s="329">
        <v>18.329999999999998</v>
      </c>
    </row>
    <row r="2551" spans="1:4">
      <c r="A2551" s="326">
        <v>38781</v>
      </c>
      <c r="B2551" s="327" t="s">
        <v>3008</v>
      </c>
      <c r="C2551" s="328" t="s">
        <v>731</v>
      </c>
      <c r="D2551" s="329">
        <v>61.9</v>
      </c>
    </row>
    <row r="2552" spans="1:4">
      <c r="A2552" s="326">
        <v>38192</v>
      </c>
      <c r="B2552" s="327" t="s">
        <v>3009</v>
      </c>
      <c r="C2552" s="328" t="s">
        <v>731</v>
      </c>
      <c r="D2552" s="329">
        <v>112</v>
      </c>
    </row>
    <row r="2553" spans="1:4">
      <c r="A2553" s="326">
        <v>3753</v>
      </c>
      <c r="B2553" s="327" t="s">
        <v>3010</v>
      </c>
      <c r="C2553" s="328" t="s">
        <v>731</v>
      </c>
      <c r="D2553" s="329">
        <v>9.8000000000000007</v>
      </c>
    </row>
    <row r="2554" spans="1:4">
      <c r="A2554" s="326">
        <v>38782</v>
      </c>
      <c r="B2554" s="371" t="s">
        <v>3011</v>
      </c>
      <c r="C2554" s="328" t="s">
        <v>731</v>
      </c>
      <c r="D2554" s="329">
        <v>12.76</v>
      </c>
    </row>
    <row r="2555" spans="1:4">
      <c r="A2555" s="326">
        <v>38778</v>
      </c>
      <c r="B2555" s="327" t="s">
        <v>3012</v>
      </c>
      <c r="C2555" s="328" t="s">
        <v>731</v>
      </c>
      <c r="D2555" s="329">
        <v>9.58</v>
      </c>
    </row>
    <row r="2556" spans="1:4">
      <c r="A2556" s="326">
        <v>38779</v>
      </c>
      <c r="B2556" s="327" t="s">
        <v>3013</v>
      </c>
      <c r="C2556" s="328" t="s">
        <v>731</v>
      </c>
      <c r="D2556" s="329">
        <v>10.15</v>
      </c>
    </row>
    <row r="2557" spans="1:4">
      <c r="A2557" s="326">
        <v>39388</v>
      </c>
      <c r="B2557" s="327" t="s">
        <v>3014</v>
      </c>
      <c r="C2557" s="328" t="s">
        <v>731</v>
      </c>
      <c r="D2557" s="329">
        <v>10.55</v>
      </c>
    </row>
    <row r="2558" spans="1:4">
      <c r="A2558" s="326">
        <v>39387</v>
      </c>
      <c r="B2558" s="327" t="s">
        <v>3015</v>
      </c>
      <c r="C2558" s="328" t="s">
        <v>731</v>
      </c>
      <c r="D2558" s="329">
        <v>16.45</v>
      </c>
    </row>
    <row r="2559" spans="1:4">
      <c r="A2559" s="326">
        <v>39386</v>
      </c>
      <c r="B2559" s="327" t="s">
        <v>3016</v>
      </c>
      <c r="C2559" s="328" t="s">
        <v>731</v>
      </c>
      <c r="D2559" s="329">
        <v>11.47</v>
      </c>
    </row>
    <row r="2560" spans="1:4">
      <c r="A2560" s="326">
        <v>38194</v>
      </c>
      <c r="B2560" s="327" t="s">
        <v>3017</v>
      </c>
      <c r="C2560" s="328" t="s">
        <v>731</v>
      </c>
      <c r="D2560" s="329">
        <v>8.58</v>
      </c>
    </row>
    <row r="2561" spans="1:4">
      <c r="A2561" s="326">
        <v>38193</v>
      </c>
      <c r="B2561" s="327" t="s">
        <v>3018</v>
      </c>
      <c r="C2561" s="328" t="s">
        <v>731</v>
      </c>
      <c r="D2561" s="329">
        <v>7.45</v>
      </c>
    </row>
    <row r="2562" spans="1:4">
      <c r="A2562" s="326">
        <v>12216</v>
      </c>
      <c r="B2562" s="327" t="s">
        <v>3019</v>
      </c>
      <c r="C2562" s="328" t="s">
        <v>731</v>
      </c>
      <c r="D2562" s="329">
        <v>56.01</v>
      </c>
    </row>
    <row r="2563" spans="1:4">
      <c r="A2563" s="326">
        <v>3757</v>
      </c>
      <c r="B2563" s="327" t="s">
        <v>3020</v>
      </c>
      <c r="C2563" s="328" t="s">
        <v>731</v>
      </c>
      <c r="D2563" s="329">
        <v>64.77</v>
      </c>
    </row>
    <row r="2564" spans="1:4">
      <c r="A2564" s="326">
        <v>3758</v>
      </c>
      <c r="B2564" s="327" t="s">
        <v>3021</v>
      </c>
      <c r="C2564" s="328" t="s">
        <v>731</v>
      </c>
      <c r="D2564" s="329">
        <v>75.52</v>
      </c>
    </row>
    <row r="2565" spans="1:4">
      <c r="A2565" s="326">
        <v>12214</v>
      </c>
      <c r="B2565" s="327" t="s">
        <v>3022</v>
      </c>
      <c r="C2565" s="328" t="s">
        <v>731</v>
      </c>
      <c r="D2565" s="329">
        <v>25.86</v>
      </c>
    </row>
    <row r="2566" spans="1:4">
      <c r="A2566" s="326">
        <v>3749</v>
      </c>
      <c r="B2566" s="327" t="s">
        <v>3023</v>
      </c>
      <c r="C2566" s="328" t="s">
        <v>731</v>
      </c>
      <c r="D2566" s="329">
        <v>46.09</v>
      </c>
    </row>
    <row r="2567" spans="1:4">
      <c r="A2567" s="326">
        <v>3751</v>
      </c>
      <c r="B2567" s="327" t="s">
        <v>3024</v>
      </c>
      <c r="C2567" s="328" t="s">
        <v>731</v>
      </c>
      <c r="D2567" s="329">
        <v>62.9</v>
      </c>
    </row>
    <row r="2568" spans="1:4">
      <c r="A2568" s="326">
        <v>39376</v>
      </c>
      <c r="B2568" s="327" t="s">
        <v>3025</v>
      </c>
      <c r="C2568" s="328" t="s">
        <v>731</v>
      </c>
      <c r="D2568" s="329">
        <v>53.02</v>
      </c>
    </row>
    <row r="2569" spans="1:4">
      <c r="A2569" s="326">
        <v>3752</v>
      </c>
      <c r="B2569" s="327" t="s">
        <v>3026</v>
      </c>
      <c r="C2569" s="328" t="s">
        <v>731</v>
      </c>
      <c r="D2569" s="329">
        <v>103.76</v>
      </c>
    </row>
    <row r="2570" spans="1:4" ht="45">
      <c r="A2570" s="326">
        <v>746</v>
      </c>
      <c r="B2570" s="327" t="s">
        <v>3027</v>
      </c>
      <c r="C2570" s="328" t="s">
        <v>731</v>
      </c>
      <c r="D2570" s="329">
        <v>2404.02</v>
      </c>
    </row>
    <row r="2571" spans="1:4" ht="30">
      <c r="A2571" s="326">
        <v>20269</v>
      </c>
      <c r="B2571" s="327" t="s">
        <v>3028</v>
      </c>
      <c r="C2571" s="328" t="s">
        <v>731</v>
      </c>
      <c r="D2571" s="329">
        <v>94.34</v>
      </c>
    </row>
    <row r="2572" spans="1:4" ht="30">
      <c r="A2572" s="326">
        <v>20270</v>
      </c>
      <c r="B2572" s="327" t="s">
        <v>3029</v>
      </c>
      <c r="C2572" s="328" t="s">
        <v>731</v>
      </c>
      <c r="D2572" s="329">
        <v>104.24</v>
      </c>
    </row>
    <row r="2573" spans="1:4" ht="30">
      <c r="A2573" s="326">
        <v>11696</v>
      </c>
      <c r="B2573" s="327" t="s">
        <v>3030</v>
      </c>
      <c r="C2573" s="328" t="s">
        <v>731</v>
      </c>
      <c r="D2573" s="329">
        <v>166.87</v>
      </c>
    </row>
    <row r="2574" spans="1:4" ht="30">
      <c r="A2574" s="326">
        <v>10427</v>
      </c>
      <c r="B2574" s="327" t="s">
        <v>3031</v>
      </c>
      <c r="C2574" s="328" t="s">
        <v>731</v>
      </c>
      <c r="D2574" s="329">
        <v>466.97</v>
      </c>
    </row>
    <row r="2575" spans="1:4" ht="30">
      <c r="A2575" s="326">
        <v>10428</v>
      </c>
      <c r="B2575" s="327" t="s">
        <v>3032</v>
      </c>
      <c r="C2575" s="328" t="s">
        <v>731</v>
      </c>
      <c r="D2575" s="329">
        <v>481.13</v>
      </c>
    </row>
    <row r="2576" spans="1:4" ht="30">
      <c r="A2576" s="326">
        <v>36521</v>
      </c>
      <c r="B2576" s="327" t="s">
        <v>3033</v>
      </c>
      <c r="C2576" s="328" t="s">
        <v>731</v>
      </c>
      <c r="D2576" s="329">
        <v>150.12</v>
      </c>
    </row>
    <row r="2577" spans="1:4">
      <c r="A2577" s="326">
        <v>36794</v>
      </c>
      <c r="B2577" s="327" t="s">
        <v>3034</v>
      </c>
      <c r="C2577" s="328" t="s">
        <v>731</v>
      </c>
      <c r="D2577" s="329">
        <v>159.81</v>
      </c>
    </row>
    <row r="2578" spans="1:4">
      <c r="A2578" s="326">
        <v>10426</v>
      </c>
      <c r="B2578" s="327" t="s">
        <v>3035</v>
      </c>
      <c r="C2578" s="328" t="s">
        <v>731</v>
      </c>
      <c r="D2578" s="329">
        <v>178.96</v>
      </c>
    </row>
    <row r="2579" spans="1:4">
      <c r="A2579" s="326">
        <v>10425</v>
      </c>
      <c r="B2579" s="327" t="s">
        <v>3036</v>
      </c>
      <c r="C2579" s="328" t="s">
        <v>731</v>
      </c>
      <c r="D2579" s="329">
        <v>90.79</v>
      </c>
    </row>
    <row r="2580" spans="1:4">
      <c r="A2580" s="326">
        <v>10431</v>
      </c>
      <c r="B2580" s="327" t="s">
        <v>3037</v>
      </c>
      <c r="C2580" s="328" t="s">
        <v>731</v>
      </c>
      <c r="D2580" s="329">
        <v>310.82</v>
      </c>
    </row>
    <row r="2581" spans="1:4">
      <c r="A2581" s="326">
        <v>10429</v>
      </c>
      <c r="B2581" s="327" t="s">
        <v>3038</v>
      </c>
      <c r="C2581" s="328" t="s">
        <v>731</v>
      </c>
      <c r="D2581" s="329">
        <v>153.33000000000001</v>
      </c>
    </row>
    <row r="2582" spans="1:4">
      <c r="A2582" s="326">
        <v>2354</v>
      </c>
      <c r="B2582" s="327" t="s">
        <v>13906</v>
      </c>
      <c r="C2582" s="328" t="s">
        <v>870</v>
      </c>
      <c r="D2582" s="329">
        <v>19.46</v>
      </c>
    </row>
    <row r="2583" spans="1:4">
      <c r="A2583" s="326">
        <v>40932</v>
      </c>
      <c r="B2583" s="327" t="s">
        <v>3039</v>
      </c>
      <c r="C2583" s="328" t="s">
        <v>872</v>
      </c>
      <c r="D2583" s="329">
        <v>3409.11</v>
      </c>
    </row>
    <row r="2584" spans="1:4">
      <c r="A2584" s="326">
        <v>10853</v>
      </c>
      <c r="B2584" s="327" t="s">
        <v>3040</v>
      </c>
      <c r="C2584" s="328" t="s">
        <v>731</v>
      </c>
      <c r="D2584" s="329">
        <v>122.19</v>
      </c>
    </row>
    <row r="2585" spans="1:4">
      <c r="A2585" s="326">
        <v>5093</v>
      </c>
      <c r="B2585" s="327" t="s">
        <v>3041</v>
      </c>
      <c r="C2585" s="328" t="s">
        <v>1132</v>
      </c>
      <c r="D2585" s="329">
        <v>17.36</v>
      </c>
    </row>
    <row r="2586" spans="1:4">
      <c r="A2586" s="326">
        <v>44331</v>
      </c>
      <c r="B2586" s="327" t="s">
        <v>3042</v>
      </c>
      <c r="C2586" s="328" t="s">
        <v>781</v>
      </c>
      <c r="D2586" s="329">
        <v>48.77</v>
      </c>
    </row>
    <row r="2587" spans="1:4" ht="30">
      <c r="A2587" s="326">
        <v>37768</v>
      </c>
      <c r="B2587" s="327" t="s">
        <v>3043</v>
      </c>
      <c r="C2587" s="328" t="s">
        <v>731</v>
      </c>
      <c r="D2587" s="329">
        <v>235000</v>
      </c>
    </row>
    <row r="2588" spans="1:4" ht="30">
      <c r="A2588" s="326">
        <v>37773</v>
      </c>
      <c r="B2588" s="327" t="s">
        <v>3044</v>
      </c>
      <c r="C2588" s="328" t="s">
        <v>731</v>
      </c>
      <c r="D2588" s="329">
        <v>199554.62</v>
      </c>
    </row>
    <row r="2589" spans="1:4" ht="30">
      <c r="A2589" s="326">
        <v>37769</v>
      </c>
      <c r="B2589" s="327" t="s">
        <v>3045</v>
      </c>
      <c r="C2589" s="328" t="s">
        <v>731</v>
      </c>
      <c r="D2589" s="329">
        <v>334079.57</v>
      </c>
    </row>
    <row r="2590" spans="1:4" ht="30">
      <c r="A2590" s="326">
        <v>37770</v>
      </c>
      <c r="B2590" s="327" t="s">
        <v>3046</v>
      </c>
      <c r="C2590" s="328" t="s">
        <v>731</v>
      </c>
      <c r="D2590" s="329">
        <v>566986.32999999996</v>
      </c>
    </row>
    <row r="2591" spans="1:4">
      <c r="A2591" s="326">
        <v>38382</v>
      </c>
      <c r="B2591" s="327" t="s">
        <v>3047</v>
      </c>
      <c r="C2591" s="328" t="s">
        <v>731</v>
      </c>
      <c r="D2591" s="329">
        <v>10.67</v>
      </c>
    </row>
    <row r="2592" spans="1:4">
      <c r="A2592" s="326">
        <v>38383</v>
      </c>
      <c r="B2592" s="327" t="s">
        <v>3048</v>
      </c>
      <c r="C2592" s="328" t="s">
        <v>731</v>
      </c>
      <c r="D2592" s="329">
        <v>1.99</v>
      </c>
    </row>
    <row r="2593" spans="1:4">
      <c r="A2593" s="326">
        <v>3768</v>
      </c>
      <c r="B2593" s="327" t="s">
        <v>3049</v>
      </c>
      <c r="C2593" s="328" t="s">
        <v>731</v>
      </c>
      <c r="D2593" s="329">
        <v>4.96</v>
      </c>
    </row>
    <row r="2594" spans="1:4">
      <c r="A2594" s="326">
        <v>3767</v>
      </c>
      <c r="B2594" s="327" t="s">
        <v>3050</v>
      </c>
      <c r="C2594" s="328" t="s">
        <v>731</v>
      </c>
      <c r="D2594" s="329">
        <v>1.66</v>
      </c>
    </row>
    <row r="2595" spans="1:4" ht="30">
      <c r="A2595" s="326">
        <v>13192</v>
      </c>
      <c r="B2595" s="327" t="s">
        <v>3051</v>
      </c>
      <c r="C2595" s="328" t="s">
        <v>731</v>
      </c>
      <c r="D2595" s="329">
        <v>4986.47</v>
      </c>
    </row>
    <row r="2596" spans="1:4" ht="30">
      <c r="A2596" s="326">
        <v>38413</v>
      </c>
      <c r="B2596" s="327" t="s">
        <v>3052</v>
      </c>
      <c r="C2596" s="328" t="s">
        <v>731</v>
      </c>
      <c r="D2596" s="329">
        <v>824.69</v>
      </c>
    </row>
    <row r="2597" spans="1:4" ht="45">
      <c r="A2597" s="326">
        <v>42440</v>
      </c>
      <c r="B2597" s="327" t="s">
        <v>3053</v>
      </c>
      <c r="C2597" s="328" t="s">
        <v>731</v>
      </c>
      <c r="D2597" s="329">
        <v>1225.03</v>
      </c>
    </row>
    <row r="2598" spans="1:4" ht="45">
      <c r="A2598" s="326">
        <v>20193</v>
      </c>
      <c r="B2598" s="327" t="s">
        <v>13907</v>
      </c>
      <c r="C2598" s="328" t="s">
        <v>3054</v>
      </c>
      <c r="D2598" s="329">
        <v>6.49</v>
      </c>
    </row>
    <row r="2599" spans="1:4" ht="60">
      <c r="A2599" s="326">
        <v>10527</v>
      </c>
      <c r="B2599" s="327" t="s">
        <v>13908</v>
      </c>
      <c r="C2599" s="328" t="s">
        <v>3055</v>
      </c>
      <c r="D2599" s="329">
        <v>19.5</v>
      </c>
    </row>
    <row r="2600" spans="1:4" ht="30">
      <c r="A2600" s="326">
        <v>41805</v>
      </c>
      <c r="B2600" s="327" t="s">
        <v>3056</v>
      </c>
      <c r="C2600" s="328" t="s">
        <v>872</v>
      </c>
      <c r="D2600" s="329">
        <v>620</v>
      </c>
    </row>
    <row r="2601" spans="1:4" ht="30">
      <c r="A2601" s="326">
        <v>40271</v>
      </c>
      <c r="B2601" s="327" t="s">
        <v>3057</v>
      </c>
      <c r="C2601" s="328" t="s">
        <v>872</v>
      </c>
      <c r="D2601" s="329">
        <v>12.67</v>
      </c>
    </row>
    <row r="2602" spans="1:4" ht="30">
      <c r="A2602" s="326">
        <v>40287</v>
      </c>
      <c r="B2602" s="327" t="s">
        <v>3058</v>
      </c>
      <c r="C2602" s="328" t="s">
        <v>872</v>
      </c>
      <c r="D2602" s="329">
        <v>4.87</v>
      </c>
    </row>
    <row r="2603" spans="1:4" ht="45">
      <c r="A2603" s="326">
        <v>4084</v>
      </c>
      <c r="B2603" s="327" t="s">
        <v>3059</v>
      </c>
      <c r="C2603" s="328" t="s">
        <v>870</v>
      </c>
      <c r="D2603" s="329">
        <v>1.58</v>
      </c>
    </row>
    <row r="2604" spans="1:4" ht="45">
      <c r="A2604" s="326">
        <v>743</v>
      </c>
      <c r="B2604" s="327" t="s">
        <v>3060</v>
      </c>
      <c r="C2604" s="328" t="s">
        <v>870</v>
      </c>
      <c r="D2604" s="329">
        <v>1.58</v>
      </c>
    </row>
    <row r="2605" spans="1:4" ht="45">
      <c r="A2605" s="326">
        <v>40293</v>
      </c>
      <c r="B2605" s="327" t="s">
        <v>3061</v>
      </c>
      <c r="C2605" s="328" t="s">
        <v>870</v>
      </c>
      <c r="D2605" s="329">
        <v>1.89</v>
      </c>
    </row>
    <row r="2606" spans="1:4" ht="45">
      <c r="A2606" s="326">
        <v>40294</v>
      </c>
      <c r="B2606" s="327" t="s">
        <v>3062</v>
      </c>
      <c r="C2606" s="328" t="s">
        <v>870</v>
      </c>
      <c r="D2606" s="329">
        <v>1.58</v>
      </c>
    </row>
    <row r="2607" spans="1:4" ht="45">
      <c r="A2607" s="326">
        <v>4085</v>
      </c>
      <c r="B2607" s="327" t="s">
        <v>3063</v>
      </c>
      <c r="C2607" s="328" t="s">
        <v>870</v>
      </c>
      <c r="D2607" s="329">
        <v>2.21</v>
      </c>
    </row>
    <row r="2608" spans="1:4" ht="30">
      <c r="A2608" s="326">
        <v>10779</v>
      </c>
      <c r="B2608" s="327" t="s">
        <v>13909</v>
      </c>
      <c r="C2608" s="328" t="s">
        <v>872</v>
      </c>
      <c r="D2608" s="329">
        <v>1187.5</v>
      </c>
    </row>
    <row r="2609" spans="1:4" ht="30">
      <c r="A2609" s="326">
        <v>10777</v>
      </c>
      <c r="B2609" s="327" t="s">
        <v>13910</v>
      </c>
      <c r="C2609" s="328" t="s">
        <v>872</v>
      </c>
      <c r="D2609" s="329">
        <v>1078.6400000000001</v>
      </c>
    </row>
    <row r="2610" spans="1:4" ht="30">
      <c r="A2610" s="326">
        <v>10775</v>
      </c>
      <c r="B2610" s="327" t="s">
        <v>13911</v>
      </c>
      <c r="C2610" s="328" t="s">
        <v>872</v>
      </c>
      <c r="D2610" s="329">
        <v>950</v>
      </c>
    </row>
    <row r="2611" spans="1:4" ht="30">
      <c r="A2611" s="326">
        <v>10776</v>
      </c>
      <c r="B2611" s="327" t="s">
        <v>13912</v>
      </c>
      <c r="C2611" s="328" t="s">
        <v>872</v>
      </c>
      <c r="D2611" s="329">
        <v>742.18</v>
      </c>
    </row>
    <row r="2612" spans="1:4" ht="30">
      <c r="A2612" s="326">
        <v>10778</v>
      </c>
      <c r="B2612" s="327" t="s">
        <v>13913</v>
      </c>
      <c r="C2612" s="328" t="s">
        <v>872</v>
      </c>
      <c r="D2612" s="329">
        <v>1187.5</v>
      </c>
    </row>
    <row r="2613" spans="1:4">
      <c r="A2613" s="326">
        <v>40339</v>
      </c>
      <c r="B2613" s="327" t="s">
        <v>3064</v>
      </c>
      <c r="C2613" s="328" t="s">
        <v>872</v>
      </c>
      <c r="D2613" s="329">
        <v>4.87</v>
      </c>
    </row>
    <row r="2614" spans="1:4" ht="30">
      <c r="A2614" s="326">
        <v>10749</v>
      </c>
      <c r="B2614" s="327" t="s">
        <v>3065</v>
      </c>
      <c r="C2614" s="328" t="s">
        <v>872</v>
      </c>
      <c r="D2614" s="329">
        <v>8.93</v>
      </c>
    </row>
    <row r="2615" spans="1:4">
      <c r="A2615" s="326">
        <v>40290</v>
      </c>
      <c r="B2615" s="327" t="s">
        <v>3066</v>
      </c>
      <c r="C2615" s="328" t="s">
        <v>13914</v>
      </c>
      <c r="D2615" s="329">
        <v>12.87</v>
      </c>
    </row>
    <row r="2616" spans="1:4" ht="30">
      <c r="A2616" s="326">
        <v>3346</v>
      </c>
      <c r="B2616" s="327" t="s">
        <v>3067</v>
      </c>
      <c r="C2616" s="328" t="s">
        <v>870</v>
      </c>
      <c r="D2616" s="329">
        <v>17.329999999999998</v>
      </c>
    </row>
    <row r="2617" spans="1:4" ht="30">
      <c r="A2617" s="326">
        <v>3348</v>
      </c>
      <c r="B2617" s="327" t="s">
        <v>3068</v>
      </c>
      <c r="C2617" s="328" t="s">
        <v>870</v>
      </c>
      <c r="D2617" s="329">
        <v>20.73</v>
      </c>
    </row>
    <row r="2618" spans="1:4">
      <c r="A2618" s="326">
        <v>39833</v>
      </c>
      <c r="B2618" s="327" t="s">
        <v>3069</v>
      </c>
      <c r="C2618" s="328" t="s">
        <v>870</v>
      </c>
      <c r="D2618" s="329">
        <v>28.39</v>
      </c>
    </row>
    <row r="2619" spans="1:4">
      <c r="A2619" s="326">
        <v>7252</v>
      </c>
      <c r="B2619" s="327" t="s">
        <v>3070</v>
      </c>
      <c r="C2619" s="328" t="s">
        <v>870</v>
      </c>
      <c r="D2619" s="329">
        <v>2.25</v>
      </c>
    </row>
    <row r="2620" spans="1:4" ht="30">
      <c r="A2620" s="326">
        <v>7247</v>
      </c>
      <c r="B2620" s="327" t="s">
        <v>3071</v>
      </c>
      <c r="C2620" s="328" t="s">
        <v>870</v>
      </c>
      <c r="D2620" s="329">
        <v>2.25</v>
      </c>
    </row>
    <row r="2621" spans="1:4" ht="30">
      <c r="A2621" s="326">
        <v>40291</v>
      </c>
      <c r="B2621" s="327" t="s">
        <v>3072</v>
      </c>
      <c r="C2621" s="328" t="s">
        <v>872</v>
      </c>
      <c r="D2621" s="329">
        <v>680.24</v>
      </c>
    </row>
    <row r="2622" spans="1:4" ht="30">
      <c r="A2622" s="326">
        <v>40275</v>
      </c>
      <c r="B2622" s="327" t="s">
        <v>3073</v>
      </c>
      <c r="C2622" s="328" t="s">
        <v>872</v>
      </c>
      <c r="D2622" s="329">
        <v>19.5</v>
      </c>
    </row>
    <row r="2623" spans="1:4">
      <c r="A2623" s="326">
        <v>42408</v>
      </c>
      <c r="B2623" s="327" t="s">
        <v>3074</v>
      </c>
      <c r="C2623" s="328" t="s">
        <v>732</v>
      </c>
      <c r="D2623" s="329">
        <v>2.54</v>
      </c>
    </row>
    <row r="2624" spans="1:4">
      <c r="A2624" s="326">
        <v>3777</v>
      </c>
      <c r="B2624" s="327" t="s">
        <v>3075</v>
      </c>
      <c r="C2624" s="328" t="s">
        <v>732</v>
      </c>
      <c r="D2624" s="329">
        <v>1.83</v>
      </c>
    </row>
    <row r="2625" spans="1:4">
      <c r="A2625" s="326">
        <v>3798</v>
      </c>
      <c r="B2625" s="327" t="s">
        <v>3076</v>
      </c>
      <c r="C2625" s="328" t="s">
        <v>731</v>
      </c>
      <c r="D2625" s="329">
        <v>104.47</v>
      </c>
    </row>
    <row r="2626" spans="1:4" ht="30">
      <c r="A2626" s="326">
        <v>38769</v>
      </c>
      <c r="B2626" s="327" t="s">
        <v>3077</v>
      </c>
      <c r="C2626" s="328" t="s">
        <v>731</v>
      </c>
      <c r="D2626" s="329">
        <v>81.59</v>
      </c>
    </row>
    <row r="2627" spans="1:4" ht="30">
      <c r="A2627" s="326">
        <v>39510</v>
      </c>
      <c r="B2627" s="327" t="s">
        <v>3078</v>
      </c>
      <c r="C2627" s="328" t="s">
        <v>731</v>
      </c>
      <c r="D2627" s="329">
        <v>330.19</v>
      </c>
    </row>
    <row r="2628" spans="1:4" ht="30">
      <c r="A2628" s="326">
        <v>38776</v>
      </c>
      <c r="B2628" s="327" t="s">
        <v>3079</v>
      </c>
      <c r="C2628" s="328" t="s">
        <v>731</v>
      </c>
      <c r="D2628" s="329">
        <v>350.43</v>
      </c>
    </row>
    <row r="2629" spans="1:4" ht="30">
      <c r="A2629" s="326">
        <v>38774</v>
      </c>
      <c r="B2629" s="327" t="s">
        <v>3080</v>
      </c>
      <c r="C2629" s="328" t="s">
        <v>731</v>
      </c>
      <c r="D2629" s="329">
        <v>21.55</v>
      </c>
    </row>
    <row r="2630" spans="1:4" ht="30">
      <c r="A2630" s="326">
        <v>42247</v>
      </c>
      <c r="B2630" s="327" t="s">
        <v>3081</v>
      </c>
      <c r="C2630" s="328" t="s">
        <v>731</v>
      </c>
      <c r="D2630" s="329">
        <v>735.72</v>
      </c>
    </row>
    <row r="2631" spans="1:4" ht="30">
      <c r="A2631" s="326">
        <v>42248</v>
      </c>
      <c r="B2631" s="327" t="s">
        <v>3082</v>
      </c>
      <c r="C2631" s="328" t="s">
        <v>731</v>
      </c>
      <c r="D2631" s="329">
        <v>854.6</v>
      </c>
    </row>
    <row r="2632" spans="1:4" ht="30">
      <c r="A2632" s="326">
        <v>42249</v>
      </c>
      <c r="B2632" s="327" t="s">
        <v>3083</v>
      </c>
      <c r="C2632" s="328" t="s">
        <v>731</v>
      </c>
      <c r="D2632" s="329">
        <v>1415.77</v>
      </c>
    </row>
    <row r="2633" spans="1:4" ht="30">
      <c r="A2633" s="326">
        <v>42244</v>
      </c>
      <c r="B2633" s="327" t="s">
        <v>3084</v>
      </c>
      <c r="C2633" s="328" t="s">
        <v>731</v>
      </c>
      <c r="D2633" s="329">
        <v>221.1</v>
      </c>
    </row>
    <row r="2634" spans="1:4" ht="30">
      <c r="A2634" s="326">
        <v>42245</v>
      </c>
      <c r="B2634" s="327" t="s">
        <v>3085</v>
      </c>
      <c r="C2634" s="328" t="s">
        <v>731</v>
      </c>
      <c r="D2634" s="329">
        <v>408</v>
      </c>
    </row>
    <row r="2635" spans="1:4" ht="30">
      <c r="A2635" s="326">
        <v>42246</v>
      </c>
      <c r="B2635" s="327" t="s">
        <v>3086</v>
      </c>
      <c r="C2635" s="328" t="s">
        <v>731</v>
      </c>
      <c r="D2635" s="329">
        <v>451.63</v>
      </c>
    </row>
    <row r="2636" spans="1:4" ht="30">
      <c r="A2636" s="326">
        <v>42243</v>
      </c>
      <c r="B2636" s="327" t="s">
        <v>3087</v>
      </c>
      <c r="C2636" s="328" t="s">
        <v>731</v>
      </c>
      <c r="D2636" s="329">
        <v>544.59</v>
      </c>
    </row>
    <row r="2637" spans="1:4" ht="30">
      <c r="A2637" s="326">
        <v>38889</v>
      </c>
      <c r="B2637" s="327" t="s">
        <v>3088</v>
      </c>
      <c r="C2637" s="328" t="s">
        <v>731</v>
      </c>
      <c r="D2637" s="329">
        <v>62.53</v>
      </c>
    </row>
    <row r="2638" spans="1:4" ht="30">
      <c r="A2638" s="326">
        <v>38784</v>
      </c>
      <c r="B2638" s="327" t="s">
        <v>3089</v>
      </c>
      <c r="C2638" s="328" t="s">
        <v>731</v>
      </c>
      <c r="D2638" s="329">
        <v>83.66</v>
      </c>
    </row>
    <row r="2639" spans="1:4" ht="30">
      <c r="A2639" s="326">
        <v>3788</v>
      </c>
      <c r="B2639" s="327" t="s">
        <v>3090</v>
      </c>
      <c r="C2639" s="328" t="s">
        <v>731</v>
      </c>
      <c r="D2639" s="329">
        <v>87.18</v>
      </c>
    </row>
    <row r="2640" spans="1:4" ht="30">
      <c r="A2640" s="326">
        <v>12230</v>
      </c>
      <c r="B2640" s="327" t="s">
        <v>3091</v>
      </c>
      <c r="C2640" s="328" t="s">
        <v>731</v>
      </c>
      <c r="D2640" s="329">
        <v>22.42</v>
      </c>
    </row>
    <row r="2641" spans="1:4" ht="30">
      <c r="A2641" s="326">
        <v>3780</v>
      </c>
      <c r="B2641" s="327" t="s">
        <v>3092</v>
      </c>
      <c r="C2641" s="328" t="s">
        <v>731</v>
      </c>
      <c r="D2641" s="329">
        <v>128.63</v>
      </c>
    </row>
    <row r="2642" spans="1:4" ht="30">
      <c r="A2642" s="326">
        <v>12231</v>
      </c>
      <c r="B2642" s="327" t="s">
        <v>3093</v>
      </c>
      <c r="C2642" s="328" t="s">
        <v>731</v>
      </c>
      <c r="D2642" s="329">
        <v>37.29</v>
      </c>
    </row>
    <row r="2643" spans="1:4" ht="30">
      <c r="A2643" s="326">
        <v>3811</v>
      </c>
      <c r="B2643" s="327" t="s">
        <v>3094</v>
      </c>
      <c r="C2643" s="328" t="s">
        <v>731</v>
      </c>
      <c r="D2643" s="329">
        <v>120.82</v>
      </c>
    </row>
    <row r="2644" spans="1:4" ht="30">
      <c r="A2644" s="326">
        <v>12232</v>
      </c>
      <c r="B2644" s="327" t="s">
        <v>3095</v>
      </c>
      <c r="C2644" s="328" t="s">
        <v>731</v>
      </c>
      <c r="D2644" s="329">
        <v>39.07</v>
      </c>
    </row>
    <row r="2645" spans="1:4" ht="30">
      <c r="A2645" s="326">
        <v>3799</v>
      </c>
      <c r="B2645" s="327" t="s">
        <v>3096</v>
      </c>
      <c r="C2645" s="328" t="s">
        <v>731</v>
      </c>
      <c r="D2645" s="329">
        <v>170.87</v>
      </c>
    </row>
    <row r="2646" spans="1:4" ht="30">
      <c r="A2646" s="326">
        <v>12239</v>
      </c>
      <c r="B2646" s="327" t="s">
        <v>3097</v>
      </c>
      <c r="C2646" s="328" t="s">
        <v>731</v>
      </c>
      <c r="D2646" s="329">
        <v>51.15</v>
      </c>
    </row>
    <row r="2647" spans="1:4" ht="30">
      <c r="A2647" s="326">
        <v>38773</v>
      </c>
      <c r="B2647" s="327" t="s">
        <v>3098</v>
      </c>
      <c r="C2647" s="328" t="s">
        <v>731</v>
      </c>
      <c r="D2647" s="329">
        <v>8.1999999999999993</v>
      </c>
    </row>
    <row r="2648" spans="1:4">
      <c r="A2648" s="326">
        <v>12271</v>
      </c>
      <c r="B2648" s="327" t="s">
        <v>3099</v>
      </c>
      <c r="C2648" s="328" t="s">
        <v>731</v>
      </c>
      <c r="D2648" s="329">
        <v>457.51</v>
      </c>
    </row>
    <row r="2649" spans="1:4" ht="30">
      <c r="A2649" s="326">
        <v>13382</v>
      </c>
      <c r="B2649" s="327" t="s">
        <v>5228</v>
      </c>
      <c r="C2649" s="328" t="s">
        <v>731</v>
      </c>
      <c r="D2649" s="329">
        <v>487.51</v>
      </c>
    </row>
    <row r="2650" spans="1:4" ht="30">
      <c r="A2650" s="326">
        <v>38785</v>
      </c>
      <c r="B2650" s="327" t="s">
        <v>3100</v>
      </c>
      <c r="C2650" s="328" t="s">
        <v>731</v>
      </c>
      <c r="D2650" s="329">
        <v>216.61</v>
      </c>
    </row>
    <row r="2651" spans="1:4" ht="30">
      <c r="A2651" s="326">
        <v>38786</v>
      </c>
      <c r="B2651" s="327" t="s">
        <v>3101</v>
      </c>
      <c r="C2651" s="328" t="s">
        <v>731</v>
      </c>
      <c r="D2651" s="329">
        <v>266.81</v>
      </c>
    </row>
    <row r="2652" spans="1:4">
      <c r="A2652" s="326">
        <v>39385</v>
      </c>
      <c r="B2652" s="327" t="s">
        <v>3102</v>
      </c>
      <c r="C2652" s="328" t="s">
        <v>731</v>
      </c>
      <c r="D2652" s="329">
        <v>19.71</v>
      </c>
    </row>
    <row r="2653" spans="1:4">
      <c r="A2653" s="326">
        <v>39389</v>
      </c>
      <c r="B2653" s="327" t="s">
        <v>3103</v>
      </c>
      <c r="C2653" s="328" t="s">
        <v>731</v>
      </c>
      <c r="D2653" s="329">
        <v>21.39</v>
      </c>
    </row>
    <row r="2654" spans="1:4">
      <c r="A2654" s="326">
        <v>39390</v>
      </c>
      <c r="B2654" s="327" t="s">
        <v>3104</v>
      </c>
      <c r="C2654" s="328" t="s">
        <v>731</v>
      </c>
      <c r="D2654" s="329">
        <v>44.84</v>
      </c>
    </row>
    <row r="2655" spans="1:4">
      <c r="A2655" s="326">
        <v>39391</v>
      </c>
      <c r="B2655" s="327" t="s">
        <v>3105</v>
      </c>
      <c r="C2655" s="328" t="s">
        <v>731</v>
      </c>
      <c r="D2655" s="329">
        <v>50.34</v>
      </c>
    </row>
    <row r="2656" spans="1:4" ht="30">
      <c r="A2656" s="326">
        <v>3803</v>
      </c>
      <c r="B2656" s="327" t="s">
        <v>3106</v>
      </c>
      <c r="C2656" s="328" t="s">
        <v>731</v>
      </c>
      <c r="D2656" s="329">
        <v>77.36</v>
      </c>
    </row>
    <row r="2657" spans="1:4" ht="30">
      <c r="A2657" s="326">
        <v>38770</v>
      </c>
      <c r="B2657" s="327" t="s">
        <v>3107</v>
      </c>
      <c r="C2657" s="328" t="s">
        <v>731</v>
      </c>
      <c r="D2657" s="329">
        <v>89.58</v>
      </c>
    </row>
    <row r="2658" spans="1:4">
      <c r="A2658" s="326">
        <v>12267</v>
      </c>
      <c r="B2658" s="327" t="s">
        <v>3108</v>
      </c>
      <c r="C2658" s="328" t="s">
        <v>731</v>
      </c>
      <c r="D2658" s="329">
        <v>262.51</v>
      </c>
    </row>
    <row r="2659" spans="1:4" ht="60">
      <c r="A2659" s="326">
        <v>43265</v>
      </c>
      <c r="B2659" s="327" t="s">
        <v>3109</v>
      </c>
      <c r="C2659" s="328" t="s">
        <v>731</v>
      </c>
      <c r="D2659" s="329">
        <v>61.65</v>
      </c>
    </row>
    <row r="2660" spans="1:4" ht="30">
      <c r="A2660" s="326">
        <v>12266</v>
      </c>
      <c r="B2660" s="327" t="s">
        <v>3110</v>
      </c>
      <c r="C2660" s="328" t="s">
        <v>731</v>
      </c>
      <c r="D2660" s="329">
        <v>134.36000000000001</v>
      </c>
    </row>
    <row r="2661" spans="1:4" ht="30">
      <c r="A2661" s="326">
        <v>39378</v>
      </c>
      <c r="B2661" s="327" t="s">
        <v>3111</v>
      </c>
      <c r="C2661" s="328" t="s">
        <v>731</v>
      </c>
      <c r="D2661" s="329">
        <v>95.26</v>
      </c>
    </row>
    <row r="2662" spans="1:4" ht="30">
      <c r="A2662" s="326">
        <v>43543</v>
      </c>
      <c r="B2662" s="327" t="s">
        <v>3112</v>
      </c>
      <c r="C2662" s="328" t="s">
        <v>731</v>
      </c>
      <c r="D2662" s="329">
        <v>198.45</v>
      </c>
    </row>
    <row r="2663" spans="1:4" ht="30">
      <c r="A2663" s="326">
        <v>38775</v>
      </c>
      <c r="B2663" s="327" t="s">
        <v>3113</v>
      </c>
      <c r="C2663" s="328" t="s">
        <v>731</v>
      </c>
      <c r="D2663" s="329">
        <v>100.99</v>
      </c>
    </row>
    <row r="2664" spans="1:4">
      <c r="A2664" s="326">
        <v>44252</v>
      </c>
      <c r="B2664" s="327" t="s">
        <v>13915</v>
      </c>
      <c r="C2664" s="328" t="s">
        <v>731</v>
      </c>
      <c r="D2664" s="329">
        <v>198.12</v>
      </c>
    </row>
    <row r="2665" spans="1:4">
      <c r="A2665" s="326">
        <v>21119</v>
      </c>
      <c r="B2665" s="327" t="s">
        <v>3114</v>
      </c>
      <c r="C2665" s="328" t="s">
        <v>731</v>
      </c>
      <c r="D2665" s="329">
        <v>1.99</v>
      </c>
    </row>
    <row r="2666" spans="1:4">
      <c r="A2666" s="326">
        <v>37974</v>
      </c>
      <c r="B2666" s="327" t="s">
        <v>3115</v>
      </c>
      <c r="C2666" s="328" t="s">
        <v>731</v>
      </c>
      <c r="D2666" s="329">
        <v>2.57</v>
      </c>
    </row>
    <row r="2667" spans="1:4">
      <c r="A2667" s="326">
        <v>37975</v>
      </c>
      <c r="B2667" s="327" t="s">
        <v>3116</v>
      </c>
      <c r="C2667" s="328" t="s">
        <v>731</v>
      </c>
      <c r="D2667" s="329">
        <v>5.72</v>
      </c>
    </row>
    <row r="2668" spans="1:4">
      <c r="A2668" s="326">
        <v>37976</v>
      </c>
      <c r="B2668" s="327" t="s">
        <v>3117</v>
      </c>
      <c r="C2668" s="328" t="s">
        <v>731</v>
      </c>
      <c r="D2668" s="329">
        <v>12.74</v>
      </c>
    </row>
    <row r="2669" spans="1:4">
      <c r="A2669" s="326">
        <v>37977</v>
      </c>
      <c r="B2669" s="327" t="s">
        <v>3118</v>
      </c>
      <c r="C2669" s="328" t="s">
        <v>731</v>
      </c>
      <c r="D2669" s="329">
        <v>17.63</v>
      </c>
    </row>
    <row r="2670" spans="1:4">
      <c r="A2670" s="326">
        <v>37978</v>
      </c>
      <c r="B2670" s="327" t="s">
        <v>3119</v>
      </c>
      <c r="C2670" s="328" t="s">
        <v>731</v>
      </c>
      <c r="D2670" s="329">
        <v>34.950000000000003</v>
      </c>
    </row>
    <row r="2671" spans="1:4">
      <c r="A2671" s="326">
        <v>37979</v>
      </c>
      <c r="B2671" s="327" t="s">
        <v>3120</v>
      </c>
      <c r="C2671" s="328" t="s">
        <v>731</v>
      </c>
      <c r="D2671" s="329">
        <v>148.32</v>
      </c>
    </row>
    <row r="2672" spans="1:4">
      <c r="A2672" s="326">
        <v>37980</v>
      </c>
      <c r="B2672" s="327" t="s">
        <v>3121</v>
      </c>
      <c r="C2672" s="328" t="s">
        <v>731</v>
      </c>
      <c r="D2672" s="329">
        <v>170.38</v>
      </c>
    </row>
    <row r="2673" spans="1:4" ht="30">
      <c r="A2673" s="326">
        <v>36147</v>
      </c>
      <c r="B2673" s="327" t="s">
        <v>3122</v>
      </c>
      <c r="C2673" s="328" t="s">
        <v>1132</v>
      </c>
      <c r="D2673" s="329">
        <v>388.14</v>
      </c>
    </row>
    <row r="2674" spans="1:4">
      <c r="A2674" s="326">
        <v>12731</v>
      </c>
      <c r="B2674" s="327" t="s">
        <v>3123</v>
      </c>
      <c r="C2674" s="328" t="s">
        <v>731</v>
      </c>
      <c r="D2674" s="329">
        <v>356.51</v>
      </c>
    </row>
    <row r="2675" spans="1:4">
      <c r="A2675" s="326">
        <v>12723</v>
      </c>
      <c r="B2675" s="327" t="s">
        <v>3124</v>
      </c>
      <c r="C2675" s="328" t="s">
        <v>731</v>
      </c>
      <c r="D2675" s="329">
        <v>2.76</v>
      </c>
    </row>
    <row r="2676" spans="1:4">
      <c r="A2676" s="326">
        <v>12724</v>
      </c>
      <c r="B2676" s="327" t="s">
        <v>3125</v>
      </c>
      <c r="C2676" s="328" t="s">
        <v>731</v>
      </c>
      <c r="D2676" s="329">
        <v>5.31</v>
      </c>
    </row>
    <row r="2677" spans="1:4">
      <c r="A2677" s="326">
        <v>12725</v>
      </c>
      <c r="B2677" s="327" t="s">
        <v>3126</v>
      </c>
      <c r="C2677" s="328" t="s">
        <v>731</v>
      </c>
      <c r="D2677" s="329">
        <v>10.65</v>
      </c>
    </row>
    <row r="2678" spans="1:4">
      <c r="A2678" s="326">
        <v>12726</v>
      </c>
      <c r="B2678" s="327" t="s">
        <v>3127</v>
      </c>
      <c r="C2678" s="328" t="s">
        <v>731</v>
      </c>
      <c r="D2678" s="329">
        <v>23.52</v>
      </c>
    </row>
    <row r="2679" spans="1:4">
      <c r="A2679" s="326">
        <v>12727</v>
      </c>
      <c r="B2679" s="327" t="s">
        <v>3128</v>
      </c>
      <c r="C2679" s="328" t="s">
        <v>731</v>
      </c>
      <c r="D2679" s="329">
        <v>29.83</v>
      </c>
    </row>
    <row r="2680" spans="1:4">
      <c r="A2680" s="326">
        <v>12728</v>
      </c>
      <c r="B2680" s="327" t="s">
        <v>3129</v>
      </c>
      <c r="C2680" s="328" t="s">
        <v>731</v>
      </c>
      <c r="D2680" s="329">
        <v>48.72</v>
      </c>
    </row>
    <row r="2681" spans="1:4">
      <c r="A2681" s="326">
        <v>12729</v>
      </c>
      <c r="B2681" s="327" t="s">
        <v>3130</v>
      </c>
      <c r="C2681" s="328" t="s">
        <v>731</v>
      </c>
      <c r="D2681" s="329">
        <v>159.69</v>
      </c>
    </row>
    <row r="2682" spans="1:4">
      <c r="A2682" s="326">
        <v>12730</v>
      </c>
      <c r="B2682" s="327" t="s">
        <v>3131</v>
      </c>
      <c r="C2682" s="328" t="s">
        <v>731</v>
      </c>
      <c r="D2682" s="329">
        <v>244.49</v>
      </c>
    </row>
    <row r="2683" spans="1:4">
      <c r="A2683" s="326">
        <v>3840</v>
      </c>
      <c r="B2683" s="327" t="s">
        <v>3132</v>
      </c>
      <c r="C2683" s="328" t="s">
        <v>731</v>
      </c>
      <c r="D2683" s="329">
        <v>55.53</v>
      </c>
    </row>
    <row r="2684" spans="1:4">
      <c r="A2684" s="326">
        <v>3838</v>
      </c>
      <c r="B2684" s="327" t="s">
        <v>3133</v>
      </c>
      <c r="C2684" s="328" t="s">
        <v>731</v>
      </c>
      <c r="D2684" s="329">
        <v>122.57</v>
      </c>
    </row>
    <row r="2685" spans="1:4">
      <c r="A2685" s="326">
        <v>3844</v>
      </c>
      <c r="B2685" s="327" t="s">
        <v>3134</v>
      </c>
      <c r="C2685" s="328" t="s">
        <v>731</v>
      </c>
      <c r="D2685" s="329">
        <v>218.63</v>
      </c>
    </row>
    <row r="2686" spans="1:4">
      <c r="A2686" s="326">
        <v>3839</v>
      </c>
      <c r="B2686" s="327" t="s">
        <v>3135</v>
      </c>
      <c r="C2686" s="328" t="s">
        <v>731</v>
      </c>
      <c r="D2686" s="329">
        <v>398.22</v>
      </c>
    </row>
    <row r="2687" spans="1:4">
      <c r="A2687" s="326">
        <v>3843</v>
      </c>
      <c r="B2687" s="327" t="s">
        <v>3136</v>
      </c>
      <c r="C2687" s="328" t="s">
        <v>731</v>
      </c>
      <c r="D2687" s="329">
        <v>546.55999999999995</v>
      </c>
    </row>
    <row r="2688" spans="1:4">
      <c r="A2688" s="326">
        <v>3900</v>
      </c>
      <c r="B2688" s="327" t="s">
        <v>3137</v>
      </c>
      <c r="C2688" s="328" t="s">
        <v>731</v>
      </c>
      <c r="D2688" s="329">
        <v>52.43</v>
      </c>
    </row>
    <row r="2689" spans="1:4">
      <c r="A2689" s="326">
        <v>3846</v>
      </c>
      <c r="B2689" s="327" t="s">
        <v>3138</v>
      </c>
      <c r="C2689" s="328" t="s">
        <v>731</v>
      </c>
      <c r="D2689" s="329">
        <v>15.75</v>
      </c>
    </row>
    <row r="2690" spans="1:4">
      <c r="A2690" s="326">
        <v>3886</v>
      </c>
      <c r="B2690" s="327" t="s">
        <v>3139</v>
      </c>
      <c r="C2690" s="328" t="s">
        <v>731</v>
      </c>
      <c r="D2690" s="329">
        <v>20.91</v>
      </c>
    </row>
    <row r="2691" spans="1:4">
      <c r="A2691" s="326">
        <v>3854</v>
      </c>
      <c r="B2691" s="327" t="s">
        <v>3140</v>
      </c>
      <c r="C2691" s="328" t="s">
        <v>731</v>
      </c>
      <c r="D2691" s="329">
        <v>11.92</v>
      </c>
    </row>
    <row r="2692" spans="1:4">
      <c r="A2692" s="326">
        <v>3873</v>
      </c>
      <c r="B2692" s="327" t="s">
        <v>3141</v>
      </c>
      <c r="C2692" s="328" t="s">
        <v>731</v>
      </c>
      <c r="D2692" s="329">
        <v>13.88</v>
      </c>
    </row>
    <row r="2693" spans="1:4">
      <c r="A2693" s="326">
        <v>38021</v>
      </c>
      <c r="B2693" s="327" t="s">
        <v>3142</v>
      </c>
      <c r="C2693" s="328" t="s">
        <v>731</v>
      </c>
      <c r="D2693" s="329">
        <v>24.64</v>
      </c>
    </row>
    <row r="2694" spans="1:4">
      <c r="A2694" s="326">
        <v>43838</v>
      </c>
      <c r="B2694" s="327" t="s">
        <v>13916</v>
      </c>
      <c r="C2694" s="328" t="s">
        <v>731</v>
      </c>
      <c r="D2694" s="329">
        <v>31.85</v>
      </c>
    </row>
    <row r="2695" spans="1:4">
      <c r="A2695" s="326">
        <v>3847</v>
      </c>
      <c r="B2695" s="327" t="s">
        <v>3143</v>
      </c>
      <c r="C2695" s="328" t="s">
        <v>731</v>
      </c>
      <c r="D2695" s="329">
        <v>32.11</v>
      </c>
    </row>
    <row r="2696" spans="1:4">
      <c r="A2696" s="326">
        <v>38022</v>
      </c>
      <c r="B2696" s="327" t="s">
        <v>3144</v>
      </c>
      <c r="C2696" s="328" t="s">
        <v>731</v>
      </c>
      <c r="D2696" s="329">
        <v>44.14</v>
      </c>
    </row>
    <row r="2697" spans="1:4">
      <c r="A2697" s="326">
        <v>3830</v>
      </c>
      <c r="B2697" s="327" t="s">
        <v>13917</v>
      </c>
      <c r="C2697" s="328" t="s">
        <v>731</v>
      </c>
      <c r="D2697" s="329">
        <v>226.28</v>
      </c>
    </row>
    <row r="2698" spans="1:4">
      <c r="A2698" s="326">
        <v>37981</v>
      </c>
      <c r="B2698" s="327" t="s">
        <v>3145</v>
      </c>
      <c r="C2698" s="328" t="s">
        <v>731</v>
      </c>
      <c r="D2698" s="329">
        <v>7.42</v>
      </c>
    </row>
    <row r="2699" spans="1:4">
      <c r="A2699" s="326">
        <v>37982</v>
      </c>
      <c r="B2699" s="327" t="s">
        <v>3146</v>
      </c>
      <c r="C2699" s="328" t="s">
        <v>731</v>
      </c>
      <c r="D2699" s="329">
        <v>10.77</v>
      </c>
    </row>
    <row r="2700" spans="1:4">
      <c r="A2700" s="326">
        <v>37983</v>
      </c>
      <c r="B2700" s="327" t="s">
        <v>3147</v>
      </c>
      <c r="C2700" s="328" t="s">
        <v>731</v>
      </c>
      <c r="D2700" s="329">
        <v>15.92</v>
      </c>
    </row>
    <row r="2701" spans="1:4">
      <c r="A2701" s="326">
        <v>37984</v>
      </c>
      <c r="B2701" s="327" t="s">
        <v>3148</v>
      </c>
      <c r="C2701" s="328" t="s">
        <v>731</v>
      </c>
      <c r="D2701" s="329">
        <v>22.36</v>
      </c>
    </row>
    <row r="2702" spans="1:4">
      <c r="A2702" s="326">
        <v>37985</v>
      </c>
      <c r="B2702" s="327" t="s">
        <v>3149</v>
      </c>
      <c r="C2702" s="328" t="s">
        <v>731</v>
      </c>
      <c r="D2702" s="329">
        <v>31.77</v>
      </c>
    </row>
    <row r="2703" spans="1:4">
      <c r="A2703" s="326">
        <v>3826</v>
      </c>
      <c r="B2703" s="327" t="s">
        <v>3150</v>
      </c>
      <c r="C2703" s="328" t="s">
        <v>731</v>
      </c>
      <c r="D2703" s="329">
        <v>55.1</v>
      </c>
    </row>
    <row r="2704" spans="1:4">
      <c r="A2704" s="326">
        <v>3825</v>
      </c>
      <c r="B2704" s="327" t="s">
        <v>3151</v>
      </c>
      <c r="C2704" s="328" t="s">
        <v>731</v>
      </c>
      <c r="D2704" s="329">
        <v>15.85</v>
      </c>
    </row>
    <row r="2705" spans="1:4">
      <c r="A2705" s="326">
        <v>3827</v>
      </c>
      <c r="B2705" s="327" t="s">
        <v>3152</v>
      </c>
      <c r="C2705" s="328" t="s">
        <v>731</v>
      </c>
      <c r="D2705" s="329">
        <v>34.619999999999997</v>
      </c>
    </row>
    <row r="2706" spans="1:4">
      <c r="A2706" s="326">
        <v>20165</v>
      </c>
      <c r="B2706" s="327" t="s">
        <v>13918</v>
      </c>
      <c r="C2706" s="328" t="s">
        <v>731</v>
      </c>
      <c r="D2706" s="329">
        <v>28.05</v>
      </c>
    </row>
    <row r="2707" spans="1:4">
      <c r="A2707" s="326">
        <v>20166</v>
      </c>
      <c r="B2707" s="327" t="s">
        <v>13919</v>
      </c>
      <c r="C2707" s="328" t="s">
        <v>731</v>
      </c>
      <c r="D2707" s="329">
        <v>85.67</v>
      </c>
    </row>
    <row r="2708" spans="1:4">
      <c r="A2708" s="326">
        <v>20164</v>
      </c>
      <c r="B2708" s="327" t="s">
        <v>13920</v>
      </c>
      <c r="C2708" s="328" t="s">
        <v>731</v>
      </c>
      <c r="D2708" s="329">
        <v>13.47</v>
      </c>
    </row>
    <row r="2709" spans="1:4">
      <c r="A2709" s="326">
        <v>3893</v>
      </c>
      <c r="B2709" s="327" t="s">
        <v>3153</v>
      </c>
      <c r="C2709" s="328" t="s">
        <v>731</v>
      </c>
      <c r="D2709" s="329">
        <v>21.12</v>
      </c>
    </row>
    <row r="2710" spans="1:4">
      <c r="A2710" s="326">
        <v>3848</v>
      </c>
      <c r="B2710" s="327" t="s">
        <v>3154</v>
      </c>
      <c r="C2710" s="328" t="s">
        <v>731</v>
      </c>
      <c r="D2710" s="329">
        <v>12.88</v>
      </c>
    </row>
    <row r="2711" spans="1:4">
      <c r="A2711" s="326">
        <v>3895</v>
      </c>
      <c r="B2711" s="327" t="s">
        <v>3155</v>
      </c>
      <c r="C2711" s="328" t="s">
        <v>731</v>
      </c>
      <c r="D2711" s="329">
        <v>14.3</v>
      </c>
    </row>
    <row r="2712" spans="1:4">
      <c r="A2712" s="326">
        <v>12404</v>
      </c>
      <c r="B2712" s="327" t="s">
        <v>3156</v>
      </c>
      <c r="C2712" s="328" t="s">
        <v>731</v>
      </c>
      <c r="D2712" s="329">
        <v>11.67</v>
      </c>
    </row>
    <row r="2713" spans="1:4">
      <c r="A2713" s="326">
        <v>3939</v>
      </c>
      <c r="B2713" s="327" t="s">
        <v>3157</v>
      </c>
      <c r="C2713" s="328" t="s">
        <v>731</v>
      </c>
      <c r="D2713" s="329">
        <v>24.05</v>
      </c>
    </row>
    <row r="2714" spans="1:4">
      <c r="A2714" s="326">
        <v>3911</v>
      </c>
      <c r="B2714" s="327" t="s">
        <v>3158</v>
      </c>
      <c r="C2714" s="328" t="s">
        <v>731</v>
      </c>
      <c r="D2714" s="329">
        <v>19.64</v>
      </c>
    </row>
    <row r="2715" spans="1:4">
      <c r="A2715" s="326">
        <v>3908</v>
      </c>
      <c r="B2715" s="327" t="s">
        <v>3159</v>
      </c>
      <c r="C2715" s="328" t="s">
        <v>731</v>
      </c>
      <c r="D2715" s="329">
        <v>6.35</v>
      </c>
    </row>
    <row r="2716" spans="1:4">
      <c r="A2716" s="326">
        <v>3910</v>
      </c>
      <c r="B2716" s="327" t="s">
        <v>3160</v>
      </c>
      <c r="C2716" s="328" t="s">
        <v>731</v>
      </c>
      <c r="D2716" s="329">
        <v>14.05</v>
      </c>
    </row>
    <row r="2717" spans="1:4">
      <c r="A2717" s="326">
        <v>3913</v>
      </c>
      <c r="B2717" s="327" t="s">
        <v>3161</v>
      </c>
      <c r="C2717" s="328" t="s">
        <v>731</v>
      </c>
      <c r="D2717" s="329">
        <v>67.180000000000007</v>
      </c>
    </row>
    <row r="2718" spans="1:4">
      <c r="A2718" s="326">
        <v>3912</v>
      </c>
      <c r="B2718" s="327" t="s">
        <v>3162</v>
      </c>
      <c r="C2718" s="328" t="s">
        <v>731</v>
      </c>
      <c r="D2718" s="329">
        <v>36.82</v>
      </c>
    </row>
    <row r="2719" spans="1:4">
      <c r="A2719" s="326">
        <v>3909</v>
      </c>
      <c r="B2719" s="327" t="s">
        <v>3163</v>
      </c>
      <c r="C2719" s="328" t="s">
        <v>731</v>
      </c>
      <c r="D2719" s="329">
        <v>8.64</v>
      </c>
    </row>
    <row r="2720" spans="1:4">
      <c r="A2720" s="326">
        <v>3914</v>
      </c>
      <c r="B2720" s="327" t="s">
        <v>3164</v>
      </c>
      <c r="C2720" s="328" t="s">
        <v>731</v>
      </c>
      <c r="D2720" s="329">
        <v>101.34</v>
      </c>
    </row>
    <row r="2721" spans="1:4">
      <c r="A2721" s="326">
        <v>3915</v>
      </c>
      <c r="B2721" s="327" t="s">
        <v>3165</v>
      </c>
      <c r="C2721" s="328" t="s">
        <v>731</v>
      </c>
      <c r="D2721" s="329">
        <v>159.81</v>
      </c>
    </row>
    <row r="2722" spans="1:4">
      <c r="A2722" s="326">
        <v>3916</v>
      </c>
      <c r="B2722" s="327" t="s">
        <v>3166</v>
      </c>
      <c r="C2722" s="328" t="s">
        <v>731</v>
      </c>
      <c r="D2722" s="329">
        <v>291.14</v>
      </c>
    </row>
    <row r="2723" spans="1:4">
      <c r="A2723" s="326">
        <v>3917</v>
      </c>
      <c r="B2723" s="327" t="s">
        <v>3167</v>
      </c>
      <c r="C2723" s="328" t="s">
        <v>731</v>
      </c>
      <c r="D2723" s="329">
        <v>480.21</v>
      </c>
    </row>
    <row r="2724" spans="1:4">
      <c r="A2724" s="326">
        <v>1904</v>
      </c>
      <c r="B2724" s="327" t="s">
        <v>3168</v>
      </c>
      <c r="C2724" s="328" t="s">
        <v>731</v>
      </c>
      <c r="D2724" s="329">
        <v>1.35</v>
      </c>
    </row>
    <row r="2725" spans="1:4">
      <c r="A2725" s="326">
        <v>1899</v>
      </c>
      <c r="B2725" s="327" t="s">
        <v>3169</v>
      </c>
      <c r="C2725" s="328" t="s">
        <v>731</v>
      </c>
      <c r="D2725" s="329">
        <v>1.53</v>
      </c>
    </row>
    <row r="2726" spans="1:4">
      <c r="A2726" s="326">
        <v>1900</v>
      </c>
      <c r="B2726" s="327" t="s">
        <v>3170</v>
      </c>
      <c r="C2726" s="328" t="s">
        <v>731</v>
      </c>
      <c r="D2726" s="329">
        <v>2.48</v>
      </c>
    </row>
    <row r="2727" spans="1:4">
      <c r="A2727" s="326">
        <v>12407</v>
      </c>
      <c r="B2727" s="327" t="s">
        <v>3171</v>
      </c>
      <c r="C2727" s="328" t="s">
        <v>731</v>
      </c>
      <c r="D2727" s="329">
        <v>36.35</v>
      </c>
    </row>
    <row r="2728" spans="1:4">
      <c r="A2728" s="326">
        <v>12408</v>
      </c>
      <c r="B2728" s="327" t="s">
        <v>3172</v>
      </c>
      <c r="C2728" s="328" t="s">
        <v>731</v>
      </c>
      <c r="D2728" s="329">
        <v>20.52</v>
      </c>
    </row>
    <row r="2729" spans="1:4">
      <c r="A2729" s="326">
        <v>12409</v>
      </c>
      <c r="B2729" s="327" t="s">
        <v>3173</v>
      </c>
      <c r="C2729" s="328" t="s">
        <v>731</v>
      </c>
      <c r="D2729" s="329">
        <v>20.52</v>
      </c>
    </row>
    <row r="2730" spans="1:4">
      <c r="A2730" s="326">
        <v>12410</v>
      </c>
      <c r="B2730" s="327" t="s">
        <v>3174</v>
      </c>
      <c r="C2730" s="328" t="s">
        <v>731</v>
      </c>
      <c r="D2730" s="329">
        <v>14.13</v>
      </c>
    </row>
    <row r="2731" spans="1:4">
      <c r="A2731" s="326">
        <v>3936</v>
      </c>
      <c r="B2731" s="327" t="s">
        <v>3175</v>
      </c>
      <c r="C2731" s="328" t="s">
        <v>731</v>
      </c>
      <c r="D2731" s="329">
        <v>25.54</v>
      </c>
    </row>
    <row r="2732" spans="1:4">
      <c r="A2732" s="326">
        <v>3922</v>
      </c>
      <c r="B2732" s="327" t="s">
        <v>3176</v>
      </c>
      <c r="C2732" s="328" t="s">
        <v>731</v>
      </c>
      <c r="D2732" s="329">
        <v>23.49</v>
      </c>
    </row>
    <row r="2733" spans="1:4">
      <c r="A2733" s="326">
        <v>3924</v>
      </c>
      <c r="B2733" s="327" t="s">
        <v>3177</v>
      </c>
      <c r="C2733" s="328" t="s">
        <v>731</v>
      </c>
      <c r="D2733" s="329">
        <v>25.54</v>
      </c>
    </row>
    <row r="2734" spans="1:4">
      <c r="A2734" s="326">
        <v>3923</v>
      </c>
      <c r="B2734" s="327" t="s">
        <v>3178</v>
      </c>
      <c r="C2734" s="328" t="s">
        <v>731</v>
      </c>
      <c r="D2734" s="329">
        <v>25.54</v>
      </c>
    </row>
    <row r="2735" spans="1:4">
      <c r="A2735" s="326">
        <v>3937</v>
      </c>
      <c r="B2735" s="327" t="s">
        <v>3179</v>
      </c>
      <c r="C2735" s="328" t="s">
        <v>731</v>
      </c>
      <c r="D2735" s="329">
        <v>21.07</v>
      </c>
    </row>
    <row r="2736" spans="1:4">
      <c r="A2736" s="326">
        <v>3921</v>
      </c>
      <c r="B2736" s="327" t="s">
        <v>3180</v>
      </c>
      <c r="C2736" s="328" t="s">
        <v>731</v>
      </c>
      <c r="D2736" s="329">
        <v>21.08</v>
      </c>
    </row>
    <row r="2737" spans="1:4">
      <c r="A2737" s="326">
        <v>3920</v>
      </c>
      <c r="B2737" s="327" t="s">
        <v>3181</v>
      </c>
      <c r="C2737" s="328" t="s">
        <v>731</v>
      </c>
      <c r="D2737" s="329">
        <v>21.07</v>
      </c>
    </row>
    <row r="2738" spans="1:4">
      <c r="A2738" s="326">
        <v>3938</v>
      </c>
      <c r="B2738" s="327" t="s">
        <v>3182</v>
      </c>
      <c r="C2738" s="328" t="s">
        <v>731</v>
      </c>
      <c r="D2738" s="329">
        <v>13.89</v>
      </c>
    </row>
    <row r="2739" spans="1:4">
      <c r="A2739" s="326">
        <v>3919</v>
      </c>
      <c r="B2739" s="327" t="s">
        <v>3183</v>
      </c>
      <c r="C2739" s="328" t="s">
        <v>731</v>
      </c>
      <c r="D2739" s="329">
        <v>14.16</v>
      </c>
    </row>
    <row r="2740" spans="1:4">
      <c r="A2740" s="326">
        <v>3927</v>
      </c>
      <c r="B2740" s="327" t="s">
        <v>3184</v>
      </c>
      <c r="C2740" s="328" t="s">
        <v>731</v>
      </c>
      <c r="D2740" s="329">
        <v>71.73</v>
      </c>
    </row>
    <row r="2741" spans="1:4">
      <c r="A2741" s="326">
        <v>3928</v>
      </c>
      <c r="B2741" s="327" t="s">
        <v>3185</v>
      </c>
      <c r="C2741" s="328" t="s">
        <v>731</v>
      </c>
      <c r="D2741" s="329">
        <v>71.73</v>
      </c>
    </row>
    <row r="2742" spans="1:4">
      <c r="A2742" s="326">
        <v>3926</v>
      </c>
      <c r="B2742" s="327" t="s">
        <v>3186</v>
      </c>
      <c r="C2742" s="328" t="s">
        <v>731</v>
      </c>
      <c r="D2742" s="329">
        <v>40.89</v>
      </c>
    </row>
    <row r="2743" spans="1:4">
      <c r="A2743" s="326">
        <v>3935</v>
      </c>
      <c r="B2743" s="327" t="s">
        <v>3187</v>
      </c>
      <c r="C2743" s="328" t="s">
        <v>731</v>
      </c>
      <c r="D2743" s="329">
        <v>40.89</v>
      </c>
    </row>
    <row r="2744" spans="1:4">
      <c r="A2744" s="326">
        <v>3925</v>
      </c>
      <c r="B2744" s="327" t="s">
        <v>3188</v>
      </c>
      <c r="C2744" s="328" t="s">
        <v>731</v>
      </c>
      <c r="D2744" s="329">
        <v>40.89</v>
      </c>
    </row>
    <row r="2745" spans="1:4">
      <c r="A2745" s="326">
        <v>12406</v>
      </c>
      <c r="B2745" s="327" t="s">
        <v>3189</v>
      </c>
      <c r="C2745" s="328" t="s">
        <v>731</v>
      </c>
      <c r="D2745" s="329">
        <v>10.039999999999999</v>
      </c>
    </row>
    <row r="2746" spans="1:4">
      <c r="A2746" s="326">
        <v>3929</v>
      </c>
      <c r="B2746" s="327" t="s">
        <v>3190</v>
      </c>
      <c r="C2746" s="328" t="s">
        <v>731</v>
      </c>
      <c r="D2746" s="329">
        <v>109.28</v>
      </c>
    </row>
    <row r="2747" spans="1:4">
      <c r="A2747" s="326">
        <v>3931</v>
      </c>
      <c r="B2747" s="327" t="s">
        <v>3191</v>
      </c>
      <c r="C2747" s="328" t="s">
        <v>731</v>
      </c>
      <c r="D2747" s="329">
        <v>109.28</v>
      </c>
    </row>
    <row r="2748" spans="1:4">
      <c r="A2748" s="326">
        <v>3930</v>
      </c>
      <c r="B2748" s="327" t="s">
        <v>3192</v>
      </c>
      <c r="C2748" s="328" t="s">
        <v>731</v>
      </c>
      <c r="D2748" s="329">
        <v>109.28</v>
      </c>
    </row>
    <row r="2749" spans="1:4">
      <c r="A2749" s="326">
        <v>3932</v>
      </c>
      <c r="B2749" s="327" t="s">
        <v>3193</v>
      </c>
      <c r="C2749" s="328" t="s">
        <v>731</v>
      </c>
      <c r="D2749" s="329">
        <v>188.71</v>
      </c>
    </row>
    <row r="2750" spans="1:4">
      <c r="A2750" s="326">
        <v>3933</v>
      </c>
      <c r="B2750" s="327" t="s">
        <v>3194</v>
      </c>
      <c r="C2750" s="328" t="s">
        <v>731</v>
      </c>
      <c r="D2750" s="329">
        <v>188.71</v>
      </c>
    </row>
    <row r="2751" spans="1:4">
      <c r="A2751" s="326">
        <v>3934</v>
      </c>
      <c r="B2751" s="327" t="s">
        <v>3195</v>
      </c>
      <c r="C2751" s="328" t="s">
        <v>731</v>
      </c>
      <c r="D2751" s="329">
        <v>188.71</v>
      </c>
    </row>
    <row r="2752" spans="1:4" ht="30">
      <c r="A2752" s="326">
        <v>40355</v>
      </c>
      <c r="B2752" s="327" t="s">
        <v>3196</v>
      </c>
      <c r="C2752" s="328" t="s">
        <v>731</v>
      </c>
      <c r="D2752" s="329">
        <v>14.01</v>
      </c>
    </row>
    <row r="2753" spans="1:4" ht="30">
      <c r="A2753" s="326">
        <v>40364</v>
      </c>
      <c r="B2753" s="327" t="s">
        <v>3197</v>
      </c>
      <c r="C2753" s="328" t="s">
        <v>731</v>
      </c>
      <c r="D2753" s="329">
        <v>65.62</v>
      </c>
    </row>
    <row r="2754" spans="1:4" ht="30">
      <c r="A2754" s="326">
        <v>40361</v>
      </c>
      <c r="B2754" s="327" t="s">
        <v>3198</v>
      </c>
      <c r="C2754" s="328" t="s">
        <v>731</v>
      </c>
      <c r="D2754" s="329">
        <v>51.31</v>
      </c>
    </row>
    <row r="2755" spans="1:4" ht="30">
      <c r="A2755" s="326">
        <v>40358</v>
      </c>
      <c r="B2755" s="327" t="s">
        <v>3199</v>
      </c>
      <c r="C2755" s="328" t="s">
        <v>731</v>
      </c>
      <c r="D2755" s="329">
        <v>19.559999999999999</v>
      </c>
    </row>
    <row r="2756" spans="1:4" ht="30">
      <c r="A2756" s="326">
        <v>40370</v>
      </c>
      <c r="B2756" s="327" t="s">
        <v>3200</v>
      </c>
      <c r="C2756" s="328" t="s">
        <v>731</v>
      </c>
      <c r="D2756" s="329">
        <v>208.22</v>
      </c>
    </row>
    <row r="2757" spans="1:4" ht="30">
      <c r="A2757" s="326">
        <v>40367</v>
      </c>
      <c r="B2757" s="327" t="s">
        <v>3201</v>
      </c>
      <c r="C2757" s="328" t="s">
        <v>731</v>
      </c>
      <c r="D2757" s="329">
        <v>103.49</v>
      </c>
    </row>
    <row r="2758" spans="1:4" ht="30">
      <c r="A2758" s="326">
        <v>40373</v>
      </c>
      <c r="B2758" s="327" t="s">
        <v>3202</v>
      </c>
      <c r="C2758" s="328" t="s">
        <v>731</v>
      </c>
      <c r="D2758" s="329">
        <v>281.56</v>
      </c>
    </row>
    <row r="2759" spans="1:4" ht="30">
      <c r="A2759" s="326">
        <v>39312</v>
      </c>
      <c r="B2759" s="327" t="s">
        <v>3203</v>
      </c>
      <c r="C2759" s="328" t="s">
        <v>731</v>
      </c>
      <c r="D2759" s="329">
        <v>14.11</v>
      </c>
    </row>
    <row r="2760" spans="1:4" ht="30">
      <c r="A2760" s="326">
        <v>39313</v>
      </c>
      <c r="B2760" s="327" t="s">
        <v>3204</v>
      </c>
      <c r="C2760" s="328" t="s">
        <v>731</v>
      </c>
      <c r="D2760" s="329">
        <v>18.41</v>
      </c>
    </row>
    <row r="2761" spans="1:4" ht="30">
      <c r="A2761" s="326">
        <v>39314</v>
      </c>
      <c r="B2761" s="327" t="s">
        <v>3205</v>
      </c>
      <c r="C2761" s="328" t="s">
        <v>731</v>
      </c>
      <c r="D2761" s="329">
        <v>29.24</v>
      </c>
    </row>
    <row r="2762" spans="1:4">
      <c r="A2762" s="326">
        <v>3907</v>
      </c>
      <c r="B2762" s="327" t="s">
        <v>3206</v>
      </c>
      <c r="C2762" s="328" t="s">
        <v>731</v>
      </c>
      <c r="D2762" s="329">
        <v>6.04</v>
      </c>
    </row>
    <row r="2763" spans="1:4">
      <c r="A2763" s="326">
        <v>3889</v>
      </c>
      <c r="B2763" s="327" t="s">
        <v>3207</v>
      </c>
      <c r="C2763" s="328" t="s">
        <v>731</v>
      </c>
      <c r="D2763" s="329">
        <v>4.29</v>
      </c>
    </row>
    <row r="2764" spans="1:4">
      <c r="A2764" s="326">
        <v>3868</v>
      </c>
      <c r="B2764" s="327" t="s">
        <v>3208</v>
      </c>
      <c r="C2764" s="328" t="s">
        <v>731</v>
      </c>
      <c r="D2764" s="329">
        <v>1.58</v>
      </c>
    </row>
    <row r="2765" spans="1:4">
      <c r="A2765" s="326">
        <v>3869</v>
      </c>
      <c r="B2765" s="327" t="s">
        <v>3209</v>
      </c>
      <c r="C2765" s="328" t="s">
        <v>731</v>
      </c>
      <c r="D2765" s="329">
        <v>3.49</v>
      </c>
    </row>
    <row r="2766" spans="1:4">
      <c r="A2766" s="326">
        <v>3872</v>
      </c>
      <c r="B2766" s="327" t="s">
        <v>3210</v>
      </c>
      <c r="C2766" s="328" t="s">
        <v>731</v>
      </c>
      <c r="D2766" s="329">
        <v>5.96</v>
      </c>
    </row>
    <row r="2767" spans="1:4">
      <c r="A2767" s="326">
        <v>3850</v>
      </c>
      <c r="B2767" s="327" t="s">
        <v>3211</v>
      </c>
      <c r="C2767" s="328" t="s">
        <v>731</v>
      </c>
      <c r="D2767" s="329">
        <v>13.75</v>
      </c>
    </row>
    <row r="2768" spans="1:4">
      <c r="A2768" s="326">
        <v>38023</v>
      </c>
      <c r="B2768" s="327" t="s">
        <v>13921</v>
      </c>
      <c r="C2768" s="328" t="s">
        <v>731</v>
      </c>
      <c r="D2768" s="329">
        <v>7</v>
      </c>
    </row>
    <row r="2769" spans="1:4">
      <c r="A2769" s="326">
        <v>37986</v>
      </c>
      <c r="B2769" s="327" t="s">
        <v>3212</v>
      </c>
      <c r="C2769" s="328" t="s">
        <v>731</v>
      </c>
      <c r="D2769" s="329">
        <v>2.5299999999999998</v>
      </c>
    </row>
    <row r="2770" spans="1:4">
      <c r="A2770" s="326">
        <v>37987</v>
      </c>
      <c r="B2770" s="327" t="s">
        <v>3213</v>
      </c>
      <c r="C2770" s="328" t="s">
        <v>731</v>
      </c>
      <c r="D2770" s="329">
        <v>126.39</v>
      </c>
    </row>
    <row r="2771" spans="1:4">
      <c r="A2771" s="326">
        <v>37988</v>
      </c>
      <c r="B2771" s="327" t="s">
        <v>3214</v>
      </c>
      <c r="C2771" s="328" t="s">
        <v>731</v>
      </c>
      <c r="D2771" s="329">
        <v>200.83</v>
      </c>
    </row>
    <row r="2772" spans="1:4">
      <c r="A2772" s="326">
        <v>21120</v>
      </c>
      <c r="B2772" s="327" t="s">
        <v>3215</v>
      </c>
      <c r="C2772" s="328" t="s">
        <v>731</v>
      </c>
      <c r="D2772" s="329">
        <v>12.93</v>
      </c>
    </row>
    <row r="2773" spans="1:4">
      <c r="A2773" s="326">
        <v>39318</v>
      </c>
      <c r="B2773" s="327" t="s">
        <v>3216</v>
      </c>
      <c r="C2773" s="328" t="s">
        <v>731</v>
      </c>
      <c r="D2773" s="329">
        <v>12.02</v>
      </c>
    </row>
    <row r="2774" spans="1:4">
      <c r="A2774" s="326">
        <v>40366</v>
      </c>
      <c r="B2774" s="327" t="s">
        <v>3217</v>
      </c>
      <c r="C2774" s="328" t="s">
        <v>731</v>
      </c>
      <c r="D2774" s="329">
        <v>51.19</v>
      </c>
    </row>
    <row r="2775" spans="1:4">
      <c r="A2775" s="326">
        <v>40363</v>
      </c>
      <c r="B2775" s="327" t="s">
        <v>3218</v>
      </c>
      <c r="C2775" s="328" t="s">
        <v>731</v>
      </c>
      <c r="D2775" s="329">
        <v>40.04</v>
      </c>
    </row>
    <row r="2776" spans="1:4">
      <c r="A2776" s="326">
        <v>40354</v>
      </c>
      <c r="B2776" s="327" t="s">
        <v>3219</v>
      </c>
      <c r="C2776" s="328" t="s">
        <v>731</v>
      </c>
      <c r="D2776" s="329">
        <v>17.43</v>
      </c>
    </row>
    <row r="2777" spans="1:4">
      <c r="A2777" s="326">
        <v>40360</v>
      </c>
      <c r="B2777" s="327" t="s">
        <v>3220</v>
      </c>
      <c r="C2777" s="328" t="s">
        <v>731</v>
      </c>
      <c r="D2777" s="329">
        <v>26.24</v>
      </c>
    </row>
    <row r="2778" spans="1:4">
      <c r="A2778" s="326">
        <v>40372</v>
      </c>
      <c r="B2778" s="327" t="s">
        <v>3221</v>
      </c>
      <c r="C2778" s="328" t="s">
        <v>731</v>
      </c>
      <c r="D2778" s="329">
        <v>162.08000000000001</v>
      </c>
    </row>
    <row r="2779" spans="1:4">
      <c r="A2779" s="326">
        <v>40369</v>
      </c>
      <c r="B2779" s="327" t="s">
        <v>3222</v>
      </c>
      <c r="C2779" s="328" t="s">
        <v>731</v>
      </c>
      <c r="D2779" s="329">
        <v>80.67</v>
      </c>
    </row>
    <row r="2780" spans="1:4">
      <c r="A2780" s="326">
        <v>40357</v>
      </c>
      <c r="B2780" s="327" t="s">
        <v>3223</v>
      </c>
      <c r="C2780" s="328" t="s">
        <v>731</v>
      </c>
      <c r="D2780" s="329">
        <v>19.559999999999999</v>
      </c>
    </row>
    <row r="2781" spans="1:4">
      <c r="A2781" s="326">
        <v>40375</v>
      </c>
      <c r="B2781" s="327" t="s">
        <v>3224</v>
      </c>
      <c r="C2781" s="328" t="s">
        <v>731</v>
      </c>
      <c r="D2781" s="329">
        <v>219.42</v>
      </c>
    </row>
    <row r="2782" spans="1:4">
      <c r="A2782" s="326">
        <v>1893</v>
      </c>
      <c r="B2782" s="327" t="s">
        <v>3225</v>
      </c>
      <c r="C2782" s="328" t="s">
        <v>731</v>
      </c>
      <c r="D2782" s="329">
        <v>5.0999999999999996</v>
      </c>
    </row>
    <row r="2783" spans="1:4">
      <c r="A2783" s="326">
        <v>1902</v>
      </c>
      <c r="B2783" s="327" t="s">
        <v>3226</v>
      </c>
      <c r="C2783" s="328" t="s">
        <v>731</v>
      </c>
      <c r="D2783" s="329">
        <v>3.71</v>
      </c>
    </row>
    <row r="2784" spans="1:4">
      <c r="A2784" s="326">
        <v>1901</v>
      </c>
      <c r="B2784" s="327" t="s">
        <v>3227</v>
      </c>
      <c r="C2784" s="328" t="s">
        <v>731</v>
      </c>
      <c r="D2784" s="329">
        <v>1.1599999999999999</v>
      </c>
    </row>
    <row r="2785" spans="1:4">
      <c r="A2785" s="326">
        <v>1892</v>
      </c>
      <c r="B2785" s="327" t="s">
        <v>3228</v>
      </c>
      <c r="C2785" s="328" t="s">
        <v>731</v>
      </c>
      <c r="D2785" s="329">
        <v>2.39</v>
      </c>
    </row>
    <row r="2786" spans="1:4">
      <c r="A2786" s="326">
        <v>1907</v>
      </c>
      <c r="B2786" s="327" t="s">
        <v>3229</v>
      </c>
      <c r="C2786" s="328" t="s">
        <v>731</v>
      </c>
      <c r="D2786" s="329">
        <v>16.43</v>
      </c>
    </row>
    <row r="2787" spans="1:4">
      <c r="A2787" s="326">
        <v>1894</v>
      </c>
      <c r="B2787" s="327" t="s">
        <v>3230</v>
      </c>
      <c r="C2787" s="328" t="s">
        <v>731</v>
      </c>
      <c r="D2787" s="329">
        <v>7.39</v>
      </c>
    </row>
    <row r="2788" spans="1:4">
      <c r="A2788" s="326">
        <v>1891</v>
      </c>
      <c r="B2788" s="327" t="s">
        <v>3231</v>
      </c>
      <c r="C2788" s="328" t="s">
        <v>731</v>
      </c>
      <c r="D2788" s="329">
        <v>1.71</v>
      </c>
    </row>
    <row r="2789" spans="1:4">
      <c r="A2789" s="326">
        <v>1896</v>
      </c>
      <c r="B2789" s="327" t="s">
        <v>3232</v>
      </c>
      <c r="C2789" s="328" t="s">
        <v>731</v>
      </c>
      <c r="D2789" s="329">
        <v>22.06</v>
      </c>
    </row>
    <row r="2790" spans="1:4">
      <c r="A2790" s="326">
        <v>1895</v>
      </c>
      <c r="B2790" s="327" t="s">
        <v>3233</v>
      </c>
      <c r="C2790" s="328" t="s">
        <v>731</v>
      </c>
      <c r="D2790" s="329">
        <v>38.770000000000003</v>
      </c>
    </row>
    <row r="2791" spans="1:4">
      <c r="A2791" s="326">
        <v>2641</v>
      </c>
      <c r="B2791" s="327" t="s">
        <v>3234</v>
      </c>
      <c r="C2791" s="328" t="s">
        <v>731</v>
      </c>
      <c r="D2791" s="329">
        <v>30.64</v>
      </c>
    </row>
    <row r="2792" spans="1:4">
      <c r="A2792" s="326">
        <v>2636</v>
      </c>
      <c r="B2792" s="327" t="s">
        <v>3235</v>
      </c>
      <c r="C2792" s="328" t="s">
        <v>731</v>
      </c>
      <c r="D2792" s="329">
        <v>1.97</v>
      </c>
    </row>
    <row r="2793" spans="1:4">
      <c r="A2793" s="326">
        <v>2637</v>
      </c>
      <c r="B2793" s="327" t="s">
        <v>3236</v>
      </c>
      <c r="C2793" s="328" t="s">
        <v>731</v>
      </c>
      <c r="D2793" s="329">
        <v>2.1</v>
      </c>
    </row>
    <row r="2794" spans="1:4">
      <c r="A2794" s="326">
        <v>2638</v>
      </c>
      <c r="B2794" s="327" t="s">
        <v>3237</v>
      </c>
      <c r="C2794" s="328" t="s">
        <v>731</v>
      </c>
      <c r="D2794" s="329">
        <v>2.44</v>
      </c>
    </row>
    <row r="2795" spans="1:4">
      <c r="A2795" s="326">
        <v>2639</v>
      </c>
      <c r="B2795" s="327" t="s">
        <v>3238</v>
      </c>
      <c r="C2795" s="328" t="s">
        <v>731</v>
      </c>
      <c r="D2795" s="329">
        <v>4.33</v>
      </c>
    </row>
    <row r="2796" spans="1:4">
      <c r="A2796" s="326">
        <v>2644</v>
      </c>
      <c r="B2796" s="327" t="s">
        <v>3239</v>
      </c>
      <c r="C2796" s="328" t="s">
        <v>731</v>
      </c>
      <c r="D2796" s="329">
        <v>6.27</v>
      </c>
    </row>
    <row r="2797" spans="1:4">
      <c r="A2797" s="326">
        <v>2643</v>
      </c>
      <c r="B2797" s="327" t="s">
        <v>3240</v>
      </c>
      <c r="C2797" s="328" t="s">
        <v>731</v>
      </c>
      <c r="D2797" s="329">
        <v>8.74</v>
      </c>
    </row>
    <row r="2798" spans="1:4">
      <c r="A2798" s="326">
        <v>2640</v>
      </c>
      <c r="B2798" s="327" t="s">
        <v>3241</v>
      </c>
      <c r="C2798" s="328" t="s">
        <v>731</v>
      </c>
      <c r="D2798" s="329">
        <v>12.75</v>
      </c>
    </row>
    <row r="2799" spans="1:4">
      <c r="A2799" s="326">
        <v>2642</v>
      </c>
      <c r="B2799" s="327" t="s">
        <v>3242</v>
      </c>
      <c r="C2799" s="328" t="s">
        <v>731</v>
      </c>
      <c r="D2799" s="329">
        <v>19.41</v>
      </c>
    </row>
    <row r="2800" spans="1:4">
      <c r="A2800" s="326">
        <v>39310</v>
      </c>
      <c r="B2800" s="327" t="s">
        <v>3243</v>
      </c>
      <c r="C2800" s="328" t="s">
        <v>731</v>
      </c>
      <c r="D2800" s="329">
        <v>21.42</v>
      </c>
    </row>
    <row r="2801" spans="1:4">
      <c r="A2801" s="326">
        <v>39311</v>
      </c>
      <c r="B2801" s="327" t="s">
        <v>3244</v>
      </c>
      <c r="C2801" s="328" t="s">
        <v>731</v>
      </c>
      <c r="D2801" s="329">
        <v>32.200000000000003</v>
      </c>
    </row>
    <row r="2802" spans="1:4">
      <c r="A2802" s="326">
        <v>39855</v>
      </c>
      <c r="B2802" s="327" t="s">
        <v>3245</v>
      </c>
      <c r="C2802" s="328" t="s">
        <v>731</v>
      </c>
      <c r="D2802" s="329">
        <v>2.79</v>
      </c>
    </row>
    <row r="2803" spans="1:4">
      <c r="A2803" s="326">
        <v>39856</v>
      </c>
      <c r="B2803" s="327" t="s">
        <v>3246</v>
      </c>
      <c r="C2803" s="328" t="s">
        <v>731</v>
      </c>
      <c r="D2803" s="329">
        <v>6.58</v>
      </c>
    </row>
    <row r="2804" spans="1:4">
      <c r="A2804" s="326">
        <v>39857</v>
      </c>
      <c r="B2804" s="327" t="s">
        <v>3247</v>
      </c>
      <c r="C2804" s="328" t="s">
        <v>731</v>
      </c>
      <c r="D2804" s="329">
        <v>10.65</v>
      </c>
    </row>
    <row r="2805" spans="1:4">
      <c r="A2805" s="326">
        <v>39858</v>
      </c>
      <c r="B2805" s="327" t="s">
        <v>3248</v>
      </c>
      <c r="C2805" s="328" t="s">
        <v>731</v>
      </c>
      <c r="D2805" s="329">
        <v>23.64</v>
      </c>
    </row>
    <row r="2806" spans="1:4">
      <c r="A2806" s="326">
        <v>39859</v>
      </c>
      <c r="B2806" s="327" t="s">
        <v>3249</v>
      </c>
      <c r="C2806" s="328" t="s">
        <v>731</v>
      </c>
      <c r="D2806" s="329">
        <v>36.450000000000003</v>
      </c>
    </row>
    <row r="2807" spans="1:4">
      <c r="A2807" s="326">
        <v>39860</v>
      </c>
      <c r="B2807" s="327" t="s">
        <v>3250</v>
      </c>
      <c r="C2807" s="328" t="s">
        <v>731</v>
      </c>
      <c r="D2807" s="329">
        <v>55.93</v>
      </c>
    </row>
    <row r="2808" spans="1:4">
      <c r="A2808" s="326">
        <v>39861</v>
      </c>
      <c r="B2808" s="327" t="s">
        <v>3251</v>
      </c>
      <c r="C2808" s="328" t="s">
        <v>731</v>
      </c>
      <c r="D2808" s="329">
        <v>159.69</v>
      </c>
    </row>
    <row r="2809" spans="1:4">
      <c r="A2809" s="326">
        <v>3867</v>
      </c>
      <c r="B2809" s="327" t="s">
        <v>3252</v>
      </c>
      <c r="C2809" s="328" t="s">
        <v>731</v>
      </c>
      <c r="D2809" s="329">
        <v>83.74</v>
      </c>
    </row>
    <row r="2810" spans="1:4">
      <c r="A2810" s="326">
        <v>3861</v>
      </c>
      <c r="B2810" s="327" t="s">
        <v>3253</v>
      </c>
      <c r="C2810" s="328" t="s">
        <v>731</v>
      </c>
      <c r="D2810" s="329">
        <v>0.87</v>
      </c>
    </row>
    <row r="2811" spans="1:4">
      <c r="A2811" s="326">
        <v>3904</v>
      </c>
      <c r="B2811" s="327" t="s">
        <v>3254</v>
      </c>
      <c r="C2811" s="328" t="s">
        <v>731</v>
      </c>
      <c r="D2811" s="329">
        <v>0.92</v>
      </c>
    </row>
    <row r="2812" spans="1:4">
      <c r="A2812" s="326">
        <v>3903</v>
      </c>
      <c r="B2812" s="327" t="s">
        <v>3255</v>
      </c>
      <c r="C2812" s="328" t="s">
        <v>731</v>
      </c>
      <c r="D2812" s="329">
        <v>2.25</v>
      </c>
    </row>
    <row r="2813" spans="1:4">
      <c r="A2813" s="326">
        <v>3862</v>
      </c>
      <c r="B2813" s="327" t="s">
        <v>3256</v>
      </c>
      <c r="C2813" s="328" t="s">
        <v>731</v>
      </c>
      <c r="D2813" s="329">
        <v>4.78</v>
      </c>
    </row>
    <row r="2814" spans="1:4">
      <c r="A2814" s="326">
        <v>3863</v>
      </c>
      <c r="B2814" s="327" t="s">
        <v>3257</v>
      </c>
      <c r="C2814" s="328" t="s">
        <v>731</v>
      </c>
      <c r="D2814" s="329">
        <v>4.9000000000000004</v>
      </c>
    </row>
    <row r="2815" spans="1:4">
      <c r="A2815" s="326">
        <v>3864</v>
      </c>
      <c r="B2815" s="327" t="s">
        <v>3258</v>
      </c>
      <c r="C2815" s="328" t="s">
        <v>731</v>
      </c>
      <c r="D2815" s="329">
        <v>15.02</v>
      </c>
    </row>
    <row r="2816" spans="1:4">
      <c r="A2816" s="326">
        <v>3865</v>
      </c>
      <c r="B2816" s="327" t="s">
        <v>3259</v>
      </c>
      <c r="C2816" s="328" t="s">
        <v>731</v>
      </c>
      <c r="D2816" s="329">
        <v>21.96</v>
      </c>
    </row>
    <row r="2817" spans="1:4">
      <c r="A2817" s="326">
        <v>3866</v>
      </c>
      <c r="B2817" s="327" t="s">
        <v>3260</v>
      </c>
      <c r="C2817" s="328" t="s">
        <v>731</v>
      </c>
      <c r="D2817" s="329">
        <v>49.31</v>
      </c>
    </row>
    <row r="2818" spans="1:4">
      <c r="A2818" s="326">
        <v>3878</v>
      </c>
      <c r="B2818" s="327" t="s">
        <v>3261</v>
      </c>
      <c r="C2818" s="328" t="s">
        <v>731</v>
      </c>
      <c r="D2818" s="329">
        <v>13.45</v>
      </c>
    </row>
    <row r="2819" spans="1:4">
      <c r="A2819" s="326">
        <v>3883</v>
      </c>
      <c r="B2819" s="327" t="s">
        <v>13922</v>
      </c>
      <c r="C2819" s="328" t="s">
        <v>731</v>
      </c>
      <c r="D2819" s="329">
        <v>1.72</v>
      </c>
    </row>
    <row r="2820" spans="1:4">
      <c r="A2820" s="326">
        <v>3876</v>
      </c>
      <c r="B2820" s="327" t="s">
        <v>13923</v>
      </c>
      <c r="C2820" s="328" t="s">
        <v>731</v>
      </c>
      <c r="D2820" s="329">
        <v>5.35</v>
      </c>
    </row>
    <row r="2821" spans="1:4">
      <c r="A2821" s="326">
        <v>3884</v>
      </c>
      <c r="B2821" s="327" t="s">
        <v>13924</v>
      </c>
      <c r="C2821" s="328" t="s">
        <v>731</v>
      </c>
      <c r="D2821" s="329">
        <v>2.72</v>
      </c>
    </row>
    <row r="2822" spans="1:4">
      <c r="A2822" s="326">
        <v>12892</v>
      </c>
      <c r="B2822" s="327" t="s">
        <v>3262</v>
      </c>
      <c r="C2822" s="328" t="s">
        <v>1132</v>
      </c>
      <c r="D2822" s="329">
        <v>13.5</v>
      </c>
    </row>
    <row r="2823" spans="1:4">
      <c r="A2823" s="326">
        <v>38447</v>
      </c>
      <c r="B2823" s="327" t="s">
        <v>13925</v>
      </c>
      <c r="C2823" s="328" t="s">
        <v>731</v>
      </c>
      <c r="D2823" s="329">
        <v>99.82</v>
      </c>
    </row>
    <row r="2824" spans="1:4">
      <c r="A2824" s="326">
        <v>36320</v>
      </c>
      <c r="B2824" s="327" t="s">
        <v>13926</v>
      </c>
      <c r="C2824" s="328" t="s">
        <v>731</v>
      </c>
      <c r="D2824" s="329">
        <v>2.68</v>
      </c>
    </row>
    <row r="2825" spans="1:4">
      <c r="A2825" s="326">
        <v>36324</v>
      </c>
      <c r="B2825" s="327" t="s">
        <v>13927</v>
      </c>
      <c r="C2825" s="328" t="s">
        <v>731</v>
      </c>
      <c r="D2825" s="329">
        <v>2.4500000000000002</v>
      </c>
    </row>
    <row r="2826" spans="1:4">
      <c r="A2826" s="326">
        <v>38441</v>
      </c>
      <c r="B2826" s="327" t="s">
        <v>13928</v>
      </c>
      <c r="C2826" s="328" t="s">
        <v>731</v>
      </c>
      <c r="D2826" s="329">
        <v>4.38</v>
      </c>
    </row>
    <row r="2827" spans="1:4">
      <c r="A2827" s="326">
        <v>38442</v>
      </c>
      <c r="B2827" s="327" t="s">
        <v>13929</v>
      </c>
      <c r="C2827" s="328" t="s">
        <v>731</v>
      </c>
      <c r="D2827" s="329">
        <v>12.48</v>
      </c>
    </row>
    <row r="2828" spans="1:4">
      <c r="A2828" s="326">
        <v>38443</v>
      </c>
      <c r="B2828" s="327" t="s">
        <v>13930</v>
      </c>
      <c r="C2828" s="328" t="s">
        <v>731</v>
      </c>
      <c r="D2828" s="329">
        <v>15.13</v>
      </c>
    </row>
    <row r="2829" spans="1:4">
      <c r="A2829" s="326">
        <v>38444</v>
      </c>
      <c r="B2829" s="327" t="s">
        <v>13931</v>
      </c>
      <c r="C2829" s="328" t="s">
        <v>731</v>
      </c>
      <c r="D2829" s="329">
        <v>25.41</v>
      </c>
    </row>
    <row r="2830" spans="1:4">
      <c r="A2830" s="326">
        <v>38445</v>
      </c>
      <c r="B2830" s="327" t="s">
        <v>13932</v>
      </c>
      <c r="C2830" s="328" t="s">
        <v>731</v>
      </c>
      <c r="D2830" s="329">
        <v>47.12</v>
      </c>
    </row>
    <row r="2831" spans="1:4">
      <c r="A2831" s="326">
        <v>38446</v>
      </c>
      <c r="B2831" s="327" t="s">
        <v>13933</v>
      </c>
      <c r="C2831" s="328" t="s">
        <v>731</v>
      </c>
      <c r="D2831" s="329">
        <v>77.13</v>
      </c>
    </row>
    <row r="2832" spans="1:4">
      <c r="A2832" s="326">
        <v>3837</v>
      </c>
      <c r="B2832" s="327" t="s">
        <v>3263</v>
      </c>
      <c r="C2832" s="328" t="s">
        <v>731</v>
      </c>
      <c r="D2832" s="329">
        <v>47.83</v>
      </c>
    </row>
    <row r="2833" spans="1:4">
      <c r="A2833" s="326">
        <v>3845</v>
      </c>
      <c r="B2833" s="327" t="s">
        <v>3264</v>
      </c>
      <c r="C2833" s="328" t="s">
        <v>731</v>
      </c>
      <c r="D2833" s="329">
        <v>17.47</v>
      </c>
    </row>
    <row r="2834" spans="1:4">
      <c r="A2834" s="326">
        <v>11045</v>
      </c>
      <c r="B2834" s="327" t="s">
        <v>3265</v>
      </c>
      <c r="C2834" s="328" t="s">
        <v>731</v>
      </c>
      <c r="D2834" s="329">
        <v>33.71</v>
      </c>
    </row>
    <row r="2835" spans="1:4">
      <c r="A2835" s="326">
        <v>20170</v>
      </c>
      <c r="B2835" s="327" t="s">
        <v>13934</v>
      </c>
      <c r="C2835" s="328" t="s">
        <v>731</v>
      </c>
      <c r="D2835" s="329">
        <v>15.54</v>
      </c>
    </row>
    <row r="2836" spans="1:4">
      <c r="A2836" s="326">
        <v>20171</v>
      </c>
      <c r="B2836" s="327" t="s">
        <v>13935</v>
      </c>
      <c r="C2836" s="328" t="s">
        <v>731</v>
      </c>
      <c r="D2836" s="329">
        <v>44.8</v>
      </c>
    </row>
    <row r="2837" spans="1:4">
      <c r="A2837" s="326">
        <v>20167</v>
      </c>
      <c r="B2837" s="327" t="s">
        <v>13936</v>
      </c>
      <c r="C2837" s="328" t="s">
        <v>731</v>
      </c>
      <c r="D2837" s="329">
        <v>5.63</v>
      </c>
    </row>
    <row r="2838" spans="1:4">
      <c r="A2838" s="326">
        <v>20168</v>
      </c>
      <c r="B2838" s="327" t="s">
        <v>13937</v>
      </c>
      <c r="C2838" s="328" t="s">
        <v>731</v>
      </c>
      <c r="D2838" s="329">
        <v>11.59</v>
      </c>
    </row>
    <row r="2839" spans="1:4">
      <c r="A2839" s="326">
        <v>20169</v>
      </c>
      <c r="B2839" s="327" t="s">
        <v>13938</v>
      </c>
      <c r="C2839" s="328" t="s">
        <v>731</v>
      </c>
      <c r="D2839" s="329">
        <v>13.53</v>
      </c>
    </row>
    <row r="2840" spans="1:4">
      <c r="A2840" s="326">
        <v>3899</v>
      </c>
      <c r="B2840" s="327" t="s">
        <v>3266</v>
      </c>
      <c r="C2840" s="328" t="s">
        <v>731</v>
      </c>
      <c r="D2840" s="329">
        <v>7.51</v>
      </c>
    </row>
    <row r="2841" spans="1:4">
      <c r="A2841" s="326">
        <v>38676</v>
      </c>
      <c r="B2841" s="327" t="s">
        <v>3267</v>
      </c>
      <c r="C2841" s="328" t="s">
        <v>731</v>
      </c>
      <c r="D2841" s="329">
        <v>37.549999999999997</v>
      </c>
    </row>
    <row r="2842" spans="1:4">
      <c r="A2842" s="326">
        <v>3897</v>
      </c>
      <c r="B2842" s="327" t="s">
        <v>3268</v>
      </c>
      <c r="C2842" s="328" t="s">
        <v>731</v>
      </c>
      <c r="D2842" s="329">
        <v>1.83</v>
      </c>
    </row>
    <row r="2843" spans="1:4">
      <c r="A2843" s="326">
        <v>3875</v>
      </c>
      <c r="B2843" s="327" t="s">
        <v>3269</v>
      </c>
      <c r="C2843" s="328" t="s">
        <v>731</v>
      </c>
      <c r="D2843" s="329">
        <v>3.78</v>
      </c>
    </row>
    <row r="2844" spans="1:4">
      <c r="A2844" s="326">
        <v>3898</v>
      </c>
      <c r="B2844" s="327" t="s">
        <v>3270</v>
      </c>
      <c r="C2844" s="328" t="s">
        <v>731</v>
      </c>
      <c r="D2844" s="329">
        <v>7.68</v>
      </c>
    </row>
    <row r="2845" spans="1:4">
      <c r="A2845" s="326">
        <v>3855</v>
      </c>
      <c r="B2845" s="327" t="s">
        <v>3271</v>
      </c>
      <c r="C2845" s="328" t="s">
        <v>731</v>
      </c>
      <c r="D2845" s="329">
        <v>5.81</v>
      </c>
    </row>
    <row r="2846" spans="1:4">
      <c r="A2846" s="326">
        <v>3874</v>
      </c>
      <c r="B2846" s="327" t="s">
        <v>3272</v>
      </c>
      <c r="C2846" s="328" t="s">
        <v>731</v>
      </c>
      <c r="D2846" s="329">
        <v>6.73</v>
      </c>
    </row>
    <row r="2847" spans="1:4">
      <c r="A2847" s="326">
        <v>3870</v>
      </c>
      <c r="B2847" s="327" t="s">
        <v>3273</v>
      </c>
      <c r="C2847" s="328" t="s">
        <v>731</v>
      </c>
      <c r="D2847" s="329">
        <v>7.38</v>
      </c>
    </row>
    <row r="2848" spans="1:4">
      <c r="A2848" s="326">
        <v>38678</v>
      </c>
      <c r="B2848" s="327" t="s">
        <v>3274</v>
      </c>
      <c r="C2848" s="328" t="s">
        <v>731</v>
      </c>
      <c r="D2848" s="329">
        <v>19.54</v>
      </c>
    </row>
    <row r="2849" spans="1:4">
      <c r="A2849" s="326">
        <v>3859</v>
      </c>
      <c r="B2849" s="327" t="s">
        <v>3275</v>
      </c>
      <c r="C2849" s="328" t="s">
        <v>731</v>
      </c>
      <c r="D2849" s="329">
        <v>1.49</v>
      </c>
    </row>
    <row r="2850" spans="1:4">
      <c r="A2850" s="326">
        <v>3856</v>
      </c>
      <c r="B2850" s="327" t="s">
        <v>3276</v>
      </c>
      <c r="C2850" s="328" t="s">
        <v>731</v>
      </c>
      <c r="D2850" s="329">
        <v>2.06</v>
      </c>
    </row>
    <row r="2851" spans="1:4">
      <c r="A2851" s="326">
        <v>3906</v>
      </c>
      <c r="B2851" s="327" t="s">
        <v>3277</v>
      </c>
      <c r="C2851" s="328" t="s">
        <v>731</v>
      </c>
      <c r="D2851" s="329">
        <v>1.7</v>
      </c>
    </row>
    <row r="2852" spans="1:4">
      <c r="A2852" s="326">
        <v>3860</v>
      </c>
      <c r="B2852" s="327" t="s">
        <v>3278</v>
      </c>
      <c r="C2852" s="328" t="s">
        <v>731</v>
      </c>
      <c r="D2852" s="329">
        <v>5.0599999999999996</v>
      </c>
    </row>
    <row r="2853" spans="1:4">
      <c r="A2853" s="326">
        <v>3905</v>
      </c>
      <c r="B2853" s="327" t="s">
        <v>3279</v>
      </c>
      <c r="C2853" s="328" t="s">
        <v>731</v>
      </c>
      <c r="D2853" s="329">
        <v>11.61</v>
      </c>
    </row>
    <row r="2854" spans="1:4">
      <c r="A2854" s="326">
        <v>3871</v>
      </c>
      <c r="B2854" s="327" t="s">
        <v>3280</v>
      </c>
      <c r="C2854" s="328" t="s">
        <v>731</v>
      </c>
      <c r="D2854" s="329">
        <v>20.54</v>
      </c>
    </row>
    <row r="2855" spans="1:4" ht="30">
      <c r="A2855" s="326">
        <v>39292</v>
      </c>
      <c r="B2855" s="327" t="s">
        <v>13939</v>
      </c>
      <c r="C2855" s="328" t="s">
        <v>731</v>
      </c>
      <c r="D2855" s="329">
        <v>7.46</v>
      </c>
    </row>
    <row r="2856" spans="1:4" ht="30">
      <c r="A2856" s="326">
        <v>39293</v>
      </c>
      <c r="B2856" s="327" t="s">
        <v>13940</v>
      </c>
      <c r="C2856" s="328" t="s">
        <v>731</v>
      </c>
      <c r="D2856" s="329">
        <v>11.6</v>
      </c>
    </row>
    <row r="2857" spans="1:4" ht="30">
      <c r="A2857" s="326">
        <v>39294</v>
      </c>
      <c r="B2857" s="327" t="s">
        <v>13941</v>
      </c>
      <c r="C2857" s="328" t="s">
        <v>731</v>
      </c>
      <c r="D2857" s="329">
        <v>12.4</v>
      </c>
    </row>
    <row r="2858" spans="1:4" ht="30">
      <c r="A2858" s="326">
        <v>39295</v>
      </c>
      <c r="B2858" s="327" t="s">
        <v>13942</v>
      </c>
      <c r="C2858" s="328" t="s">
        <v>731</v>
      </c>
      <c r="D2858" s="329">
        <v>17.05</v>
      </c>
    </row>
    <row r="2859" spans="1:4" ht="30">
      <c r="A2859" s="326">
        <v>39296</v>
      </c>
      <c r="B2859" s="327" t="s">
        <v>13943</v>
      </c>
      <c r="C2859" s="328" t="s">
        <v>731</v>
      </c>
      <c r="D2859" s="329">
        <v>6.8</v>
      </c>
    </row>
    <row r="2860" spans="1:4" ht="30">
      <c r="A2860" s="326">
        <v>39297</v>
      </c>
      <c r="B2860" s="327" t="s">
        <v>13944</v>
      </c>
      <c r="C2860" s="328" t="s">
        <v>731</v>
      </c>
      <c r="D2860" s="329">
        <v>9.23</v>
      </c>
    </row>
    <row r="2861" spans="1:4" ht="30">
      <c r="A2861" s="326">
        <v>39298</v>
      </c>
      <c r="B2861" s="327" t="s">
        <v>13945</v>
      </c>
      <c r="C2861" s="328" t="s">
        <v>731</v>
      </c>
      <c r="D2861" s="329">
        <v>17.72</v>
      </c>
    </row>
    <row r="2862" spans="1:4" ht="30">
      <c r="A2862" s="326">
        <v>39299</v>
      </c>
      <c r="B2862" s="327" t="s">
        <v>13946</v>
      </c>
      <c r="C2862" s="328" t="s">
        <v>731</v>
      </c>
      <c r="D2862" s="329">
        <v>21</v>
      </c>
    </row>
    <row r="2863" spans="1:4" ht="30">
      <c r="A2863" s="326">
        <v>39308</v>
      </c>
      <c r="B2863" s="327" t="s">
        <v>13947</v>
      </c>
      <c r="C2863" s="328" t="s">
        <v>731</v>
      </c>
      <c r="D2863" s="329">
        <v>5.68</v>
      </c>
    </row>
    <row r="2864" spans="1:4" ht="30">
      <c r="A2864" s="326">
        <v>39309</v>
      </c>
      <c r="B2864" s="327" t="s">
        <v>13948</v>
      </c>
      <c r="C2864" s="328" t="s">
        <v>731</v>
      </c>
      <c r="D2864" s="329">
        <v>6.47</v>
      </c>
    </row>
    <row r="2865" spans="1:4">
      <c r="A2865" s="326">
        <v>37429</v>
      </c>
      <c r="B2865" s="327" t="s">
        <v>3281</v>
      </c>
      <c r="C2865" s="328" t="s">
        <v>731</v>
      </c>
      <c r="D2865" s="329">
        <v>2901.8</v>
      </c>
    </row>
    <row r="2866" spans="1:4">
      <c r="A2866" s="326">
        <v>37426</v>
      </c>
      <c r="B2866" s="327" t="s">
        <v>3282</v>
      </c>
      <c r="C2866" s="328" t="s">
        <v>731</v>
      </c>
      <c r="D2866" s="329">
        <v>27.91</v>
      </c>
    </row>
    <row r="2867" spans="1:4">
      <c r="A2867" s="326">
        <v>37427</v>
      </c>
      <c r="B2867" s="327" t="s">
        <v>3283</v>
      </c>
      <c r="C2867" s="328" t="s">
        <v>731</v>
      </c>
      <c r="D2867" s="329">
        <v>66.58</v>
      </c>
    </row>
    <row r="2868" spans="1:4">
      <c r="A2868" s="326">
        <v>37424</v>
      </c>
      <c r="B2868" s="327" t="s">
        <v>3284</v>
      </c>
      <c r="C2868" s="328" t="s">
        <v>731</v>
      </c>
      <c r="D2868" s="329">
        <v>12.83</v>
      </c>
    </row>
    <row r="2869" spans="1:4">
      <c r="A2869" s="326">
        <v>37428</v>
      </c>
      <c r="B2869" s="327" t="s">
        <v>3285</v>
      </c>
      <c r="C2869" s="328" t="s">
        <v>731</v>
      </c>
      <c r="D2869" s="329">
        <v>229.47</v>
      </c>
    </row>
    <row r="2870" spans="1:4">
      <c r="A2870" s="326">
        <v>37425</v>
      </c>
      <c r="B2870" s="327" t="s">
        <v>3286</v>
      </c>
      <c r="C2870" s="328" t="s">
        <v>731</v>
      </c>
      <c r="D2870" s="329">
        <v>13.82</v>
      </c>
    </row>
    <row r="2871" spans="1:4" ht="30">
      <c r="A2871" s="326">
        <v>11519</v>
      </c>
      <c r="B2871" s="327" t="s">
        <v>3287</v>
      </c>
      <c r="C2871" s="328" t="s">
        <v>1132</v>
      </c>
      <c r="D2871" s="329">
        <v>56.8</v>
      </c>
    </row>
    <row r="2872" spans="1:4" ht="30">
      <c r="A2872" s="326">
        <v>11520</v>
      </c>
      <c r="B2872" s="327" t="s">
        <v>3288</v>
      </c>
      <c r="C2872" s="328" t="s">
        <v>1132</v>
      </c>
      <c r="D2872" s="329">
        <v>26.26</v>
      </c>
    </row>
    <row r="2873" spans="1:4">
      <c r="A2873" s="326">
        <v>11518</v>
      </c>
      <c r="B2873" s="327" t="s">
        <v>3289</v>
      </c>
      <c r="C2873" s="328" t="s">
        <v>1132</v>
      </c>
      <c r="D2873" s="329">
        <v>95.49</v>
      </c>
    </row>
    <row r="2874" spans="1:4">
      <c r="A2874" s="326">
        <v>38473</v>
      </c>
      <c r="B2874" s="327" t="s">
        <v>3290</v>
      </c>
      <c r="C2874" s="328" t="s">
        <v>731</v>
      </c>
      <c r="D2874" s="329">
        <v>180</v>
      </c>
    </row>
    <row r="2875" spans="1:4">
      <c r="A2875" s="326">
        <v>4244</v>
      </c>
      <c r="B2875" s="327" t="s">
        <v>13949</v>
      </c>
      <c r="C2875" s="328" t="s">
        <v>870</v>
      </c>
      <c r="D2875" s="329">
        <v>24.19</v>
      </c>
    </row>
    <row r="2876" spans="1:4">
      <c r="A2876" s="326">
        <v>40977</v>
      </c>
      <c r="B2876" s="327" t="s">
        <v>3291</v>
      </c>
      <c r="C2876" s="328" t="s">
        <v>872</v>
      </c>
      <c r="D2876" s="329">
        <v>4236.6499999999996</v>
      </c>
    </row>
    <row r="2877" spans="1:4" ht="30">
      <c r="A2877" s="326">
        <v>4115</v>
      </c>
      <c r="B2877" s="327" t="s">
        <v>3292</v>
      </c>
      <c r="C2877" s="328" t="s">
        <v>733</v>
      </c>
      <c r="D2877" s="329">
        <v>26.55</v>
      </c>
    </row>
    <row r="2878" spans="1:4" ht="30">
      <c r="A2878" s="326">
        <v>4119</v>
      </c>
      <c r="B2878" s="327" t="s">
        <v>3293</v>
      </c>
      <c r="C2878" s="328" t="s">
        <v>733</v>
      </c>
      <c r="D2878" s="329">
        <v>53.62</v>
      </c>
    </row>
    <row r="2879" spans="1:4" ht="30">
      <c r="A2879" s="326">
        <v>2794</v>
      </c>
      <c r="B2879" s="327" t="s">
        <v>3294</v>
      </c>
      <c r="C2879" s="328" t="s">
        <v>733</v>
      </c>
      <c r="D2879" s="329">
        <v>142.26</v>
      </c>
    </row>
    <row r="2880" spans="1:4" ht="30">
      <c r="A2880" s="326">
        <v>2788</v>
      </c>
      <c r="B2880" s="327" t="s">
        <v>3295</v>
      </c>
      <c r="C2880" s="328" t="s">
        <v>733</v>
      </c>
      <c r="D2880" s="329">
        <v>207.24</v>
      </c>
    </row>
    <row r="2881" spans="1:4">
      <c r="A2881" s="326">
        <v>4006</v>
      </c>
      <c r="B2881" s="327" t="s">
        <v>3296</v>
      </c>
      <c r="C2881" s="328" t="s">
        <v>868</v>
      </c>
      <c r="D2881" s="329">
        <v>1527.09</v>
      </c>
    </row>
    <row r="2882" spans="1:4">
      <c r="A2882" s="326">
        <v>36151</v>
      </c>
      <c r="B2882" s="327" t="s">
        <v>3297</v>
      </c>
      <c r="C2882" s="328" t="s">
        <v>731</v>
      </c>
      <c r="D2882" s="329">
        <v>30</v>
      </c>
    </row>
    <row r="2883" spans="1:4">
      <c r="A2883" s="326">
        <v>37457</v>
      </c>
      <c r="B2883" s="327" t="s">
        <v>3298</v>
      </c>
      <c r="C2883" s="328" t="s">
        <v>733</v>
      </c>
      <c r="D2883" s="329">
        <v>3.7</v>
      </c>
    </row>
    <row r="2884" spans="1:4">
      <c r="A2884" s="326">
        <v>37456</v>
      </c>
      <c r="B2884" s="327" t="s">
        <v>3299</v>
      </c>
      <c r="C2884" s="328" t="s">
        <v>733</v>
      </c>
      <c r="D2884" s="329">
        <v>1.95</v>
      </c>
    </row>
    <row r="2885" spans="1:4" ht="30">
      <c r="A2885" s="326">
        <v>37461</v>
      </c>
      <c r="B2885" s="327" t="s">
        <v>3300</v>
      </c>
      <c r="C2885" s="328" t="s">
        <v>733</v>
      </c>
      <c r="D2885" s="329">
        <v>13.74</v>
      </c>
    </row>
    <row r="2886" spans="1:4" ht="30">
      <c r="A2886" s="326">
        <v>37460</v>
      </c>
      <c r="B2886" s="327" t="s">
        <v>3301</v>
      </c>
      <c r="C2886" s="328" t="s">
        <v>733</v>
      </c>
      <c r="D2886" s="329">
        <v>18.760000000000002</v>
      </c>
    </row>
    <row r="2887" spans="1:4">
      <c r="A2887" s="326">
        <v>37458</v>
      </c>
      <c r="B2887" s="327" t="s">
        <v>3302</v>
      </c>
      <c r="C2887" s="328" t="s">
        <v>733</v>
      </c>
      <c r="D2887" s="329">
        <v>5.5</v>
      </c>
    </row>
    <row r="2888" spans="1:4">
      <c r="A2888" s="326">
        <v>37454</v>
      </c>
      <c r="B2888" s="327" t="s">
        <v>3303</v>
      </c>
      <c r="C2888" s="328" t="s">
        <v>733</v>
      </c>
      <c r="D2888" s="329">
        <v>1.44</v>
      </c>
    </row>
    <row r="2889" spans="1:4">
      <c r="A2889" s="326">
        <v>37455</v>
      </c>
      <c r="B2889" s="327" t="s">
        <v>3304</v>
      </c>
      <c r="C2889" s="328" t="s">
        <v>733</v>
      </c>
      <c r="D2889" s="329">
        <v>2.4300000000000002</v>
      </c>
    </row>
    <row r="2890" spans="1:4">
      <c r="A2890" s="326">
        <v>37459</v>
      </c>
      <c r="B2890" s="327" t="s">
        <v>3305</v>
      </c>
      <c r="C2890" s="328" t="s">
        <v>733</v>
      </c>
      <c r="D2890" s="329">
        <v>7.72</v>
      </c>
    </row>
    <row r="2891" spans="1:4" ht="30">
      <c r="A2891" s="326">
        <v>21029</v>
      </c>
      <c r="B2891" s="327" t="s">
        <v>3306</v>
      </c>
      <c r="C2891" s="328" t="s">
        <v>731</v>
      </c>
      <c r="D2891" s="329">
        <v>319</v>
      </c>
    </row>
    <row r="2892" spans="1:4" ht="30">
      <c r="A2892" s="326">
        <v>21030</v>
      </c>
      <c r="B2892" s="327" t="s">
        <v>3307</v>
      </c>
      <c r="C2892" s="328" t="s">
        <v>731</v>
      </c>
      <c r="D2892" s="329">
        <v>393.22</v>
      </c>
    </row>
    <row r="2893" spans="1:4" ht="30">
      <c r="A2893" s="326">
        <v>21031</v>
      </c>
      <c r="B2893" s="327" t="s">
        <v>3308</v>
      </c>
      <c r="C2893" s="328" t="s">
        <v>731</v>
      </c>
      <c r="D2893" s="329">
        <v>489.55</v>
      </c>
    </row>
    <row r="2894" spans="1:4" ht="30">
      <c r="A2894" s="326">
        <v>21032</v>
      </c>
      <c r="B2894" s="327" t="s">
        <v>3309</v>
      </c>
      <c r="C2894" s="328" t="s">
        <v>731</v>
      </c>
      <c r="D2894" s="329">
        <v>522.71</v>
      </c>
    </row>
    <row r="2895" spans="1:4" ht="30">
      <c r="A2895" s="326">
        <v>37527</v>
      </c>
      <c r="B2895" s="327" t="s">
        <v>3310</v>
      </c>
      <c r="C2895" s="328" t="s">
        <v>731</v>
      </c>
      <c r="D2895" s="329">
        <v>472.18</v>
      </c>
    </row>
    <row r="2896" spans="1:4" ht="30">
      <c r="A2896" s="326">
        <v>37528</v>
      </c>
      <c r="B2896" s="327" t="s">
        <v>3311</v>
      </c>
      <c r="C2896" s="328" t="s">
        <v>731</v>
      </c>
      <c r="D2896" s="329">
        <v>562.98</v>
      </c>
    </row>
    <row r="2897" spans="1:4" ht="30">
      <c r="A2897" s="326">
        <v>37529</v>
      </c>
      <c r="B2897" s="327" t="s">
        <v>3312</v>
      </c>
      <c r="C2897" s="328" t="s">
        <v>731</v>
      </c>
      <c r="D2897" s="329">
        <v>568.51</v>
      </c>
    </row>
    <row r="2898" spans="1:4" ht="30">
      <c r="A2898" s="326">
        <v>37530</v>
      </c>
      <c r="B2898" s="327" t="s">
        <v>3313</v>
      </c>
      <c r="C2898" s="328" t="s">
        <v>731</v>
      </c>
      <c r="D2898" s="329">
        <v>742.22</v>
      </c>
    </row>
    <row r="2899" spans="1:4" ht="30">
      <c r="A2899" s="326">
        <v>21034</v>
      </c>
      <c r="B2899" s="327" t="s">
        <v>3314</v>
      </c>
      <c r="C2899" s="328" t="s">
        <v>731</v>
      </c>
      <c r="D2899" s="329">
        <v>633.26</v>
      </c>
    </row>
    <row r="2900" spans="1:4" ht="30">
      <c r="A2900" s="326">
        <v>37531</v>
      </c>
      <c r="B2900" s="327" t="s">
        <v>3315</v>
      </c>
      <c r="C2900" s="328" t="s">
        <v>731</v>
      </c>
      <c r="D2900" s="329">
        <v>797.5</v>
      </c>
    </row>
    <row r="2901" spans="1:4" ht="30">
      <c r="A2901" s="326">
        <v>21036</v>
      </c>
      <c r="B2901" s="327" t="s">
        <v>3316</v>
      </c>
      <c r="C2901" s="328" t="s">
        <v>731</v>
      </c>
      <c r="D2901" s="329">
        <v>969.63</v>
      </c>
    </row>
    <row r="2902" spans="1:4" ht="30">
      <c r="A2902" s="326">
        <v>21037</v>
      </c>
      <c r="B2902" s="327" t="s">
        <v>3317</v>
      </c>
      <c r="C2902" s="328" t="s">
        <v>731</v>
      </c>
      <c r="D2902" s="329">
        <v>1105.44</v>
      </c>
    </row>
    <row r="2903" spans="1:4" ht="30">
      <c r="A2903" s="326">
        <v>20185</v>
      </c>
      <c r="B2903" s="327" t="s">
        <v>3318</v>
      </c>
      <c r="C2903" s="328" t="s">
        <v>733</v>
      </c>
      <c r="D2903" s="329">
        <v>22.34</v>
      </c>
    </row>
    <row r="2904" spans="1:4" ht="30">
      <c r="A2904" s="326">
        <v>20260</v>
      </c>
      <c r="B2904" s="327" t="s">
        <v>3319</v>
      </c>
      <c r="C2904" s="328" t="s">
        <v>731</v>
      </c>
      <c r="D2904" s="329">
        <v>17.96</v>
      </c>
    </row>
    <row r="2905" spans="1:4" ht="30">
      <c r="A2905" s="326">
        <v>37523</v>
      </c>
      <c r="B2905" s="327" t="s">
        <v>3320</v>
      </c>
      <c r="C2905" s="328" t="s">
        <v>731</v>
      </c>
      <c r="D2905" s="329">
        <v>469601.78</v>
      </c>
    </row>
    <row r="2906" spans="1:4" ht="30">
      <c r="A2906" s="326">
        <v>37515</v>
      </c>
      <c r="B2906" s="327" t="s">
        <v>3321</v>
      </c>
      <c r="C2906" s="328" t="s">
        <v>731</v>
      </c>
      <c r="D2906" s="329">
        <v>417500</v>
      </c>
    </row>
    <row r="2907" spans="1:4" ht="30">
      <c r="A2907" s="326">
        <v>12899</v>
      </c>
      <c r="B2907" s="327" t="s">
        <v>3322</v>
      </c>
      <c r="C2907" s="328" t="s">
        <v>731</v>
      </c>
      <c r="D2907" s="329">
        <v>114.55</v>
      </c>
    </row>
    <row r="2908" spans="1:4" ht="30">
      <c r="A2908" s="326">
        <v>12898</v>
      </c>
      <c r="B2908" s="327" t="s">
        <v>3323</v>
      </c>
      <c r="C2908" s="328" t="s">
        <v>731</v>
      </c>
      <c r="D2908" s="329">
        <v>181.71</v>
      </c>
    </row>
    <row r="2909" spans="1:4">
      <c r="A2909" s="326">
        <v>42528</v>
      </c>
      <c r="B2909" s="327" t="s">
        <v>3324</v>
      </c>
      <c r="C2909" s="328" t="s">
        <v>732</v>
      </c>
      <c r="D2909" s="329">
        <v>7.41</v>
      </c>
    </row>
    <row r="2910" spans="1:4">
      <c r="A2910" s="326">
        <v>39696</v>
      </c>
      <c r="B2910" s="327" t="s">
        <v>3325</v>
      </c>
      <c r="C2910" s="328" t="s">
        <v>732</v>
      </c>
      <c r="D2910" s="329">
        <v>5.21</v>
      </c>
    </row>
    <row r="2911" spans="1:4">
      <c r="A2911" s="326">
        <v>39700</v>
      </c>
      <c r="B2911" s="327" t="s">
        <v>3326</v>
      </c>
      <c r="C2911" s="328" t="s">
        <v>732</v>
      </c>
      <c r="D2911" s="329">
        <v>27.32</v>
      </c>
    </row>
    <row r="2912" spans="1:4" ht="30">
      <c r="A2912" s="326">
        <v>11621</v>
      </c>
      <c r="B2912" s="327" t="s">
        <v>3327</v>
      </c>
      <c r="C2912" s="328" t="s">
        <v>732</v>
      </c>
      <c r="D2912" s="329">
        <v>54.35</v>
      </c>
    </row>
    <row r="2913" spans="1:4" ht="30">
      <c r="A2913" s="326">
        <v>4014</v>
      </c>
      <c r="B2913" s="327" t="s">
        <v>3328</v>
      </c>
      <c r="C2913" s="328" t="s">
        <v>732</v>
      </c>
      <c r="D2913" s="329">
        <v>56.24</v>
      </c>
    </row>
    <row r="2914" spans="1:4" ht="30">
      <c r="A2914" s="326">
        <v>4015</v>
      </c>
      <c r="B2914" s="327" t="s">
        <v>3329</v>
      </c>
      <c r="C2914" s="328" t="s">
        <v>732</v>
      </c>
      <c r="D2914" s="329">
        <v>69.06</v>
      </c>
    </row>
    <row r="2915" spans="1:4" ht="30">
      <c r="A2915" s="326">
        <v>4017</v>
      </c>
      <c r="B2915" s="327" t="s">
        <v>3330</v>
      </c>
      <c r="C2915" s="328" t="s">
        <v>732</v>
      </c>
      <c r="D2915" s="329">
        <v>100.49</v>
      </c>
    </row>
    <row r="2916" spans="1:4" ht="30">
      <c r="A2916" s="326">
        <v>4016</v>
      </c>
      <c r="B2916" s="327" t="s">
        <v>3331</v>
      </c>
      <c r="C2916" s="328" t="s">
        <v>732</v>
      </c>
      <c r="D2916" s="329">
        <v>39.69</v>
      </c>
    </row>
    <row r="2917" spans="1:4">
      <c r="A2917" s="326">
        <v>39699</v>
      </c>
      <c r="B2917" s="327" t="s">
        <v>3332</v>
      </c>
      <c r="C2917" s="328" t="s">
        <v>732</v>
      </c>
      <c r="D2917" s="329">
        <v>17.940000000000001</v>
      </c>
    </row>
    <row r="2918" spans="1:4">
      <c r="A2918" s="326">
        <v>38544</v>
      </c>
      <c r="B2918" s="327" t="s">
        <v>3333</v>
      </c>
      <c r="C2918" s="328" t="s">
        <v>732</v>
      </c>
      <c r="D2918" s="329">
        <v>10.18</v>
      </c>
    </row>
    <row r="2919" spans="1:4">
      <c r="A2919" s="326">
        <v>38545</v>
      </c>
      <c r="B2919" s="327" t="s">
        <v>3334</v>
      </c>
      <c r="C2919" s="328" t="s">
        <v>732</v>
      </c>
      <c r="D2919" s="329">
        <v>6.54</v>
      </c>
    </row>
    <row r="2920" spans="1:4" ht="30">
      <c r="A2920" s="326">
        <v>42527</v>
      </c>
      <c r="B2920" s="327" t="s">
        <v>3335</v>
      </c>
      <c r="C2920" s="328" t="s">
        <v>732</v>
      </c>
      <c r="D2920" s="329">
        <v>19.57</v>
      </c>
    </row>
    <row r="2921" spans="1:4" ht="30">
      <c r="A2921" s="326">
        <v>39323</v>
      </c>
      <c r="B2921" s="327" t="s">
        <v>3336</v>
      </c>
      <c r="C2921" s="328" t="s">
        <v>732</v>
      </c>
      <c r="D2921" s="329">
        <v>24.97</v>
      </c>
    </row>
    <row r="2922" spans="1:4" ht="30">
      <c r="A2922" s="326">
        <v>626</v>
      </c>
      <c r="B2922" s="327" t="s">
        <v>3337</v>
      </c>
      <c r="C2922" s="328" t="s">
        <v>779</v>
      </c>
      <c r="D2922" s="329">
        <v>23.88</v>
      </c>
    </row>
    <row r="2923" spans="1:4">
      <c r="A2923" s="326">
        <v>44504</v>
      </c>
      <c r="B2923" s="327" t="s">
        <v>3338</v>
      </c>
      <c r="C2923" s="328" t="s">
        <v>732</v>
      </c>
      <c r="D2923" s="329">
        <v>14.64</v>
      </c>
    </row>
    <row r="2924" spans="1:4">
      <c r="A2924" s="326">
        <v>44505</v>
      </c>
      <c r="B2924" s="327" t="s">
        <v>3339</v>
      </c>
      <c r="C2924" s="328" t="s">
        <v>732</v>
      </c>
      <c r="D2924" s="329">
        <v>22.1</v>
      </c>
    </row>
    <row r="2925" spans="1:4">
      <c r="A2925" s="326">
        <v>44506</v>
      </c>
      <c r="B2925" s="327" t="s">
        <v>3340</v>
      </c>
      <c r="C2925" s="328" t="s">
        <v>732</v>
      </c>
      <c r="D2925" s="329">
        <v>23.45</v>
      </c>
    </row>
    <row r="2926" spans="1:4">
      <c r="A2926" s="326">
        <v>44507</v>
      </c>
      <c r="B2926" s="327" t="s">
        <v>3341</v>
      </c>
      <c r="C2926" s="328" t="s">
        <v>732</v>
      </c>
      <c r="D2926" s="329">
        <v>29.32</v>
      </c>
    </row>
    <row r="2927" spans="1:4">
      <c r="A2927" s="326">
        <v>44508</v>
      </c>
      <c r="B2927" s="327" t="s">
        <v>3342</v>
      </c>
      <c r="C2927" s="328" t="s">
        <v>732</v>
      </c>
      <c r="D2927" s="329">
        <v>43.97</v>
      </c>
    </row>
    <row r="2928" spans="1:4">
      <c r="A2928" s="326">
        <v>44509</v>
      </c>
      <c r="B2928" s="327" t="s">
        <v>3343</v>
      </c>
      <c r="C2928" s="328" t="s">
        <v>732</v>
      </c>
      <c r="D2928" s="329">
        <v>58.9</v>
      </c>
    </row>
    <row r="2929" spans="1:4">
      <c r="A2929" s="326">
        <v>44510</v>
      </c>
      <c r="B2929" s="327" t="s">
        <v>3344</v>
      </c>
      <c r="C2929" s="328" t="s">
        <v>732</v>
      </c>
      <c r="D2929" s="329">
        <v>73.14</v>
      </c>
    </row>
    <row r="2930" spans="1:4" ht="30">
      <c r="A2930" s="326">
        <v>44512</v>
      </c>
      <c r="B2930" s="327" t="s">
        <v>3345</v>
      </c>
      <c r="C2930" s="328" t="s">
        <v>732</v>
      </c>
      <c r="D2930" s="329">
        <v>16.32</v>
      </c>
    </row>
    <row r="2931" spans="1:4" ht="30">
      <c r="A2931" s="326">
        <v>44513</v>
      </c>
      <c r="B2931" s="327" t="s">
        <v>3346</v>
      </c>
      <c r="C2931" s="328" t="s">
        <v>732</v>
      </c>
      <c r="D2931" s="329">
        <v>23.04</v>
      </c>
    </row>
    <row r="2932" spans="1:4" ht="30">
      <c r="A2932" s="326">
        <v>44514</v>
      </c>
      <c r="B2932" s="327" t="s">
        <v>3347</v>
      </c>
      <c r="C2932" s="328" t="s">
        <v>732</v>
      </c>
      <c r="D2932" s="329">
        <v>26.12</v>
      </c>
    </row>
    <row r="2933" spans="1:4" ht="30">
      <c r="A2933" s="326">
        <v>44515</v>
      </c>
      <c r="B2933" s="327" t="s">
        <v>3348</v>
      </c>
      <c r="C2933" s="328" t="s">
        <v>732</v>
      </c>
      <c r="D2933" s="329">
        <v>32.07</v>
      </c>
    </row>
    <row r="2934" spans="1:4" ht="30">
      <c r="A2934" s="326">
        <v>44511</v>
      </c>
      <c r="B2934" s="327" t="s">
        <v>3349</v>
      </c>
      <c r="C2934" s="328" t="s">
        <v>732</v>
      </c>
      <c r="D2934" s="329">
        <v>47.48</v>
      </c>
    </row>
    <row r="2935" spans="1:4" ht="30">
      <c r="A2935" s="326">
        <v>44516</v>
      </c>
      <c r="B2935" s="327" t="s">
        <v>3350</v>
      </c>
      <c r="C2935" s="328" t="s">
        <v>732</v>
      </c>
      <c r="D2935" s="329">
        <v>64.16</v>
      </c>
    </row>
    <row r="2936" spans="1:4" ht="30">
      <c r="A2936" s="326">
        <v>44517</v>
      </c>
      <c r="B2936" s="327" t="s">
        <v>3351</v>
      </c>
      <c r="C2936" s="328" t="s">
        <v>732</v>
      </c>
      <c r="D2936" s="329">
        <v>80.03</v>
      </c>
    </row>
    <row r="2937" spans="1:4">
      <c r="A2937" s="326">
        <v>11479</v>
      </c>
      <c r="B2937" s="327" t="s">
        <v>3352</v>
      </c>
      <c r="C2937" s="328" t="s">
        <v>731</v>
      </c>
      <c r="D2937" s="329">
        <v>39.880000000000003</v>
      </c>
    </row>
    <row r="2938" spans="1:4">
      <c r="A2938" s="326">
        <v>11481</v>
      </c>
      <c r="B2938" s="327" t="s">
        <v>3353</v>
      </c>
      <c r="C2938" s="328" t="s">
        <v>731</v>
      </c>
      <c r="D2938" s="329">
        <v>36.08</v>
      </c>
    </row>
    <row r="2939" spans="1:4">
      <c r="A2939" s="326">
        <v>43609</v>
      </c>
      <c r="B2939" s="327" t="s">
        <v>3354</v>
      </c>
      <c r="C2939" s="328" t="s">
        <v>731</v>
      </c>
      <c r="D2939" s="329">
        <v>36.08</v>
      </c>
    </row>
    <row r="2940" spans="1:4">
      <c r="A2940" s="326">
        <v>11478</v>
      </c>
      <c r="B2940" s="327" t="s">
        <v>3355</v>
      </c>
      <c r="C2940" s="328" t="s">
        <v>731</v>
      </c>
      <c r="D2940" s="329">
        <v>68.430000000000007</v>
      </c>
    </row>
    <row r="2941" spans="1:4">
      <c r="A2941" s="326">
        <v>43608</v>
      </c>
      <c r="B2941" s="327" t="s">
        <v>3356</v>
      </c>
      <c r="C2941" s="328" t="s">
        <v>731</v>
      </c>
      <c r="D2941" s="329">
        <v>52.22</v>
      </c>
    </row>
    <row r="2942" spans="1:4">
      <c r="A2942" s="326">
        <v>11476</v>
      </c>
      <c r="B2942" s="327" t="s">
        <v>3357</v>
      </c>
      <c r="C2942" s="328" t="s">
        <v>731</v>
      </c>
      <c r="D2942" s="329">
        <v>52.22</v>
      </c>
    </row>
    <row r="2943" spans="1:4" ht="30">
      <c r="A2943" s="326">
        <v>40637</v>
      </c>
      <c r="B2943" s="327" t="s">
        <v>3358</v>
      </c>
      <c r="C2943" s="328" t="s">
        <v>731</v>
      </c>
      <c r="D2943" s="329">
        <v>725729.26</v>
      </c>
    </row>
    <row r="2944" spans="1:4">
      <c r="A2944" s="326">
        <v>13836</v>
      </c>
      <c r="B2944" s="327" t="s">
        <v>3359</v>
      </c>
      <c r="C2944" s="328" t="s">
        <v>731</v>
      </c>
      <c r="D2944" s="329">
        <v>68057.95</v>
      </c>
    </row>
    <row r="2945" spans="1:4" ht="30">
      <c r="A2945" s="326">
        <v>14534</v>
      </c>
      <c r="B2945" s="327" t="s">
        <v>3360</v>
      </c>
      <c r="C2945" s="328" t="s">
        <v>731</v>
      </c>
      <c r="D2945" s="329">
        <v>28490.86</v>
      </c>
    </row>
    <row r="2946" spans="1:4" ht="30">
      <c r="A2946" s="326">
        <v>14619</v>
      </c>
      <c r="B2946" s="327" t="s">
        <v>3361</v>
      </c>
      <c r="C2946" s="328" t="s">
        <v>731</v>
      </c>
      <c r="D2946" s="329">
        <v>14095.4</v>
      </c>
    </row>
    <row r="2947" spans="1:4" ht="45">
      <c r="A2947" s="326">
        <v>14535</v>
      </c>
      <c r="B2947" s="327" t="s">
        <v>3362</v>
      </c>
      <c r="C2947" s="328" t="s">
        <v>731</v>
      </c>
      <c r="D2947" s="329">
        <v>282774.51</v>
      </c>
    </row>
    <row r="2948" spans="1:4" ht="60">
      <c r="A2948" s="326">
        <v>39813</v>
      </c>
      <c r="B2948" s="327" t="s">
        <v>3363</v>
      </c>
      <c r="C2948" s="328" t="s">
        <v>731</v>
      </c>
      <c r="D2948" s="329">
        <v>36425.879999999997</v>
      </c>
    </row>
    <row r="2949" spans="1:4" ht="45">
      <c r="A2949" s="326">
        <v>40403</v>
      </c>
      <c r="B2949" s="327" t="s">
        <v>3364</v>
      </c>
      <c r="C2949" s="328" t="s">
        <v>731</v>
      </c>
      <c r="D2949" s="329">
        <v>484.17</v>
      </c>
    </row>
    <row r="2950" spans="1:4">
      <c r="A2950" s="326">
        <v>12868</v>
      </c>
      <c r="B2950" s="327" t="s">
        <v>13950</v>
      </c>
      <c r="C2950" s="328" t="s">
        <v>870</v>
      </c>
      <c r="D2950" s="329">
        <v>22.13</v>
      </c>
    </row>
    <row r="2951" spans="1:4">
      <c r="A2951" s="326">
        <v>40916</v>
      </c>
      <c r="B2951" s="327" t="s">
        <v>3365</v>
      </c>
      <c r="C2951" s="328" t="s">
        <v>872</v>
      </c>
      <c r="D2951" s="329">
        <v>3878.68</v>
      </c>
    </row>
    <row r="2952" spans="1:4">
      <c r="A2952" s="326">
        <v>4755</v>
      </c>
      <c r="B2952" s="327" t="s">
        <v>3366</v>
      </c>
      <c r="C2952" s="328" t="s">
        <v>870</v>
      </c>
      <c r="D2952" s="329">
        <v>27.42</v>
      </c>
    </row>
    <row r="2953" spans="1:4">
      <c r="A2953" s="326">
        <v>41067</v>
      </c>
      <c r="B2953" s="327" t="s">
        <v>3367</v>
      </c>
      <c r="C2953" s="328" t="s">
        <v>872</v>
      </c>
      <c r="D2953" s="329">
        <v>4805.5600000000004</v>
      </c>
    </row>
    <row r="2954" spans="1:4">
      <c r="A2954" s="326">
        <v>38463</v>
      </c>
      <c r="B2954" s="327" t="s">
        <v>3368</v>
      </c>
      <c r="C2954" s="328" t="s">
        <v>731</v>
      </c>
      <c r="D2954" s="329">
        <v>43.73</v>
      </c>
    </row>
    <row r="2955" spans="1:4" ht="30">
      <c r="A2955" s="326">
        <v>40703</v>
      </c>
      <c r="B2955" s="327" t="s">
        <v>3369</v>
      </c>
      <c r="C2955" s="328" t="s">
        <v>731</v>
      </c>
      <c r="D2955" s="329">
        <v>9183.3700000000008</v>
      </c>
    </row>
    <row r="2956" spans="1:4">
      <c r="A2956" s="326">
        <v>14531</v>
      </c>
      <c r="B2956" s="327" t="s">
        <v>3370</v>
      </c>
      <c r="C2956" s="328" t="s">
        <v>731</v>
      </c>
      <c r="D2956" s="329">
        <v>17121.259999999998</v>
      </c>
    </row>
    <row r="2957" spans="1:4">
      <c r="A2957" s="326">
        <v>36533</v>
      </c>
      <c r="B2957" s="327" t="s">
        <v>3371</v>
      </c>
      <c r="C2957" s="328" t="s">
        <v>731</v>
      </c>
      <c r="D2957" s="329">
        <v>19702.189999999999</v>
      </c>
    </row>
    <row r="2958" spans="1:4">
      <c r="A2958" s="326">
        <v>11616</v>
      </c>
      <c r="B2958" s="327" t="s">
        <v>3372</v>
      </c>
      <c r="C2958" s="328" t="s">
        <v>731</v>
      </c>
      <c r="D2958" s="329">
        <v>18608.43</v>
      </c>
    </row>
    <row r="2959" spans="1:4">
      <c r="A2959" s="326">
        <v>41898</v>
      </c>
      <c r="B2959" s="327" t="s">
        <v>3373</v>
      </c>
      <c r="C2959" s="328" t="s">
        <v>731</v>
      </c>
      <c r="D2959" s="329">
        <v>20937.02</v>
      </c>
    </row>
    <row r="2960" spans="1:4" ht="30">
      <c r="A2960" s="326">
        <v>13447</v>
      </c>
      <c r="B2960" s="327" t="s">
        <v>3374</v>
      </c>
      <c r="C2960" s="328" t="s">
        <v>731</v>
      </c>
      <c r="D2960" s="329">
        <v>38525.54</v>
      </c>
    </row>
    <row r="2961" spans="1:4">
      <c r="A2961" s="326">
        <v>14529</v>
      </c>
      <c r="B2961" s="327" t="s">
        <v>3375</v>
      </c>
      <c r="C2961" s="328" t="s">
        <v>731</v>
      </c>
      <c r="D2961" s="329">
        <v>21546.36</v>
      </c>
    </row>
    <row r="2962" spans="1:4">
      <c r="A2962" s="326">
        <v>10747</v>
      </c>
      <c r="B2962" s="327" t="s">
        <v>3376</v>
      </c>
      <c r="C2962" s="328" t="s">
        <v>731</v>
      </c>
      <c r="D2962" s="329">
        <v>21140.27</v>
      </c>
    </row>
    <row r="2963" spans="1:4" ht="30">
      <c r="A2963" s="326">
        <v>36141</v>
      </c>
      <c r="B2963" s="327" t="s">
        <v>3377</v>
      </c>
      <c r="C2963" s="328" t="s">
        <v>731</v>
      </c>
      <c r="D2963" s="329">
        <v>40.5</v>
      </c>
    </row>
    <row r="2964" spans="1:4">
      <c r="A2964" s="326">
        <v>43651</v>
      </c>
      <c r="B2964" s="327" t="s">
        <v>3378</v>
      </c>
      <c r="C2964" s="328" t="s">
        <v>779</v>
      </c>
      <c r="D2964" s="329">
        <v>8.83</v>
      </c>
    </row>
    <row r="2965" spans="1:4">
      <c r="A2965" s="326">
        <v>43626</v>
      </c>
      <c r="B2965" s="327" t="s">
        <v>3379</v>
      </c>
      <c r="C2965" s="328" t="s">
        <v>779</v>
      </c>
      <c r="D2965" s="329">
        <v>4.91</v>
      </c>
    </row>
    <row r="2966" spans="1:4" ht="30">
      <c r="A2966" s="326">
        <v>39434</v>
      </c>
      <c r="B2966" s="327" t="s">
        <v>3380</v>
      </c>
      <c r="C2966" s="328" t="s">
        <v>779</v>
      </c>
      <c r="D2966" s="329">
        <v>3.46</v>
      </c>
    </row>
    <row r="2967" spans="1:4" ht="30">
      <c r="A2967" s="326">
        <v>39433</v>
      </c>
      <c r="B2967" s="327" t="s">
        <v>3381</v>
      </c>
      <c r="C2967" s="328" t="s">
        <v>779</v>
      </c>
      <c r="D2967" s="329">
        <v>2.75</v>
      </c>
    </row>
    <row r="2968" spans="1:4">
      <c r="A2968" s="326">
        <v>4049</v>
      </c>
      <c r="B2968" s="327" t="s">
        <v>3382</v>
      </c>
      <c r="C2968" s="328" t="s">
        <v>781</v>
      </c>
      <c r="D2968" s="329">
        <v>98.55</v>
      </c>
    </row>
    <row r="2969" spans="1:4">
      <c r="A2969" s="326">
        <v>38120</v>
      </c>
      <c r="B2969" s="327" t="s">
        <v>3383</v>
      </c>
      <c r="C2969" s="328" t="s">
        <v>779</v>
      </c>
      <c r="D2969" s="329">
        <v>169.94</v>
      </c>
    </row>
    <row r="2970" spans="1:4">
      <c r="A2970" s="326">
        <v>43652</v>
      </c>
      <c r="B2970" s="327" t="s">
        <v>3384</v>
      </c>
      <c r="C2970" s="328" t="s">
        <v>779</v>
      </c>
      <c r="D2970" s="329">
        <v>19.79</v>
      </c>
    </row>
    <row r="2971" spans="1:4">
      <c r="A2971" s="326">
        <v>10498</v>
      </c>
      <c r="B2971" s="327" t="s">
        <v>3385</v>
      </c>
      <c r="C2971" s="328" t="s">
        <v>779</v>
      </c>
      <c r="D2971" s="329">
        <v>8.11</v>
      </c>
    </row>
    <row r="2972" spans="1:4">
      <c r="A2972" s="326">
        <v>4823</v>
      </c>
      <c r="B2972" s="327" t="s">
        <v>3386</v>
      </c>
      <c r="C2972" s="328" t="s">
        <v>779</v>
      </c>
      <c r="D2972" s="329">
        <v>36.33</v>
      </c>
    </row>
    <row r="2973" spans="1:4">
      <c r="A2973" s="326">
        <v>38877</v>
      </c>
      <c r="B2973" s="327" t="s">
        <v>3387</v>
      </c>
      <c r="C2973" s="328" t="s">
        <v>779</v>
      </c>
      <c r="D2973" s="329">
        <v>6.38</v>
      </c>
    </row>
    <row r="2974" spans="1:4" ht="30">
      <c r="A2974" s="326">
        <v>34546</v>
      </c>
      <c r="B2974" s="327" t="s">
        <v>3388</v>
      </c>
      <c r="C2974" s="328" t="s">
        <v>779</v>
      </c>
      <c r="D2974" s="329">
        <v>6.56</v>
      </c>
    </row>
    <row r="2975" spans="1:4">
      <c r="A2975" s="326">
        <v>41387</v>
      </c>
      <c r="B2975" s="327" t="s">
        <v>3389</v>
      </c>
      <c r="C2975" s="328" t="s">
        <v>733</v>
      </c>
      <c r="D2975" s="329">
        <v>54.57</v>
      </c>
    </row>
    <row r="2976" spans="1:4">
      <c r="A2976" s="326">
        <v>41388</v>
      </c>
      <c r="B2976" s="327" t="s">
        <v>3390</v>
      </c>
      <c r="C2976" s="328" t="s">
        <v>733</v>
      </c>
      <c r="D2976" s="329">
        <v>65.47</v>
      </c>
    </row>
    <row r="2977" spans="1:4">
      <c r="A2977" s="326">
        <v>41380</v>
      </c>
      <c r="B2977" s="327" t="s">
        <v>3391</v>
      </c>
      <c r="C2977" s="328" t="s">
        <v>731</v>
      </c>
      <c r="D2977" s="329">
        <v>435.63</v>
      </c>
    </row>
    <row r="2978" spans="1:4">
      <c r="A2978" s="326">
        <v>41381</v>
      </c>
      <c r="B2978" s="327" t="s">
        <v>3392</v>
      </c>
      <c r="C2978" s="328" t="s">
        <v>731</v>
      </c>
      <c r="D2978" s="329">
        <v>456.37</v>
      </c>
    </row>
    <row r="2979" spans="1:4">
      <c r="A2979" s="326">
        <v>41382</v>
      </c>
      <c r="B2979" s="327" t="s">
        <v>3393</v>
      </c>
      <c r="C2979" s="328" t="s">
        <v>731</v>
      </c>
      <c r="D2979" s="329">
        <v>441.74</v>
      </c>
    </row>
    <row r="2980" spans="1:4">
      <c r="A2980" s="326">
        <v>41383</v>
      </c>
      <c r="B2980" s="327" t="s">
        <v>3394</v>
      </c>
      <c r="C2980" s="328" t="s">
        <v>731</v>
      </c>
      <c r="D2980" s="329">
        <v>599.58000000000004</v>
      </c>
    </row>
    <row r="2981" spans="1:4">
      <c r="A2981" s="326">
        <v>41385</v>
      </c>
      <c r="B2981" s="327" t="s">
        <v>3395</v>
      </c>
      <c r="C2981" s="328" t="s">
        <v>731</v>
      </c>
      <c r="D2981" s="329">
        <v>746.1</v>
      </c>
    </row>
    <row r="2982" spans="1:4" ht="30">
      <c r="A2982" s="326">
        <v>11079</v>
      </c>
      <c r="B2982" s="327" t="s">
        <v>3396</v>
      </c>
      <c r="C2982" s="328" t="s">
        <v>868</v>
      </c>
      <c r="D2982" s="329">
        <v>1270.9100000000001</v>
      </c>
    </row>
    <row r="2983" spans="1:4" ht="30">
      <c r="A2983" s="326">
        <v>11082</v>
      </c>
      <c r="B2983" s="327" t="s">
        <v>3397</v>
      </c>
      <c r="C2983" s="328" t="s">
        <v>868</v>
      </c>
      <c r="D2983" s="329">
        <v>1270.9100000000001</v>
      </c>
    </row>
    <row r="2984" spans="1:4">
      <c r="A2984" s="326">
        <v>4058</v>
      </c>
      <c r="B2984" s="327" t="s">
        <v>3398</v>
      </c>
      <c r="C2984" s="328" t="s">
        <v>870</v>
      </c>
      <c r="D2984" s="329">
        <v>27.9</v>
      </c>
    </row>
    <row r="2985" spans="1:4">
      <c r="A2985" s="326">
        <v>40974</v>
      </c>
      <c r="B2985" s="327" t="s">
        <v>3399</v>
      </c>
      <c r="C2985" s="328" t="s">
        <v>872</v>
      </c>
      <c r="D2985" s="329">
        <v>4886.5600000000004</v>
      </c>
    </row>
    <row r="2986" spans="1:4">
      <c r="A2986" s="326">
        <v>34794</v>
      </c>
      <c r="B2986" s="327" t="s">
        <v>13951</v>
      </c>
      <c r="C2986" s="328" t="s">
        <v>870</v>
      </c>
      <c r="D2986" s="329">
        <v>26.82</v>
      </c>
    </row>
    <row r="2987" spans="1:4">
      <c r="A2987" s="326">
        <v>40925</v>
      </c>
      <c r="B2987" s="327" t="s">
        <v>3400</v>
      </c>
      <c r="C2987" s="328" t="s">
        <v>872</v>
      </c>
      <c r="D2987" s="329">
        <v>4697.88</v>
      </c>
    </row>
    <row r="2988" spans="1:4">
      <c r="A2988" s="326">
        <v>13741</v>
      </c>
      <c r="B2988" s="327" t="s">
        <v>3401</v>
      </c>
      <c r="C2988" s="328" t="s">
        <v>731</v>
      </c>
      <c r="D2988" s="329">
        <v>2126.4699999999998</v>
      </c>
    </row>
    <row r="2989" spans="1:4" ht="30">
      <c r="A2989" s="326">
        <v>3288</v>
      </c>
      <c r="B2989" s="327" t="s">
        <v>3402</v>
      </c>
      <c r="C2989" s="328" t="s">
        <v>733</v>
      </c>
      <c r="D2989" s="329">
        <v>7.9</v>
      </c>
    </row>
    <row r="2990" spans="1:4" ht="30">
      <c r="A2990" s="326">
        <v>13587</v>
      </c>
      <c r="B2990" s="327" t="s">
        <v>3403</v>
      </c>
      <c r="C2990" s="328" t="s">
        <v>733</v>
      </c>
      <c r="D2990" s="329">
        <v>4.7699999999999996</v>
      </c>
    </row>
    <row r="2991" spans="1:4">
      <c r="A2991" s="326">
        <v>38598</v>
      </c>
      <c r="B2991" s="327" t="s">
        <v>3404</v>
      </c>
      <c r="C2991" s="328" t="s">
        <v>731</v>
      </c>
      <c r="D2991" s="329">
        <v>2.72</v>
      </c>
    </row>
    <row r="2992" spans="1:4">
      <c r="A2992" s="326">
        <v>38595</v>
      </c>
      <c r="B2992" s="327" t="s">
        <v>3405</v>
      </c>
      <c r="C2992" s="328" t="s">
        <v>731</v>
      </c>
      <c r="D2992" s="329">
        <v>2.31</v>
      </c>
    </row>
    <row r="2993" spans="1:4">
      <c r="A2993" s="326">
        <v>38592</v>
      </c>
      <c r="B2993" s="327" t="s">
        <v>3406</v>
      </c>
      <c r="C2993" s="328" t="s">
        <v>731</v>
      </c>
      <c r="D2993" s="329">
        <v>2.33</v>
      </c>
    </row>
    <row r="2994" spans="1:4">
      <c r="A2994" s="326">
        <v>38588</v>
      </c>
      <c r="B2994" s="327" t="s">
        <v>3407</v>
      </c>
      <c r="C2994" s="328" t="s">
        <v>731</v>
      </c>
      <c r="D2994" s="329">
        <v>1.86</v>
      </c>
    </row>
    <row r="2995" spans="1:4">
      <c r="A2995" s="326">
        <v>38593</v>
      </c>
      <c r="B2995" s="327" t="s">
        <v>3408</v>
      </c>
      <c r="C2995" s="328" t="s">
        <v>731</v>
      </c>
      <c r="D2995" s="329">
        <v>2.57</v>
      </c>
    </row>
    <row r="2996" spans="1:4">
      <c r="A2996" s="326">
        <v>38589</v>
      </c>
      <c r="B2996" s="327" t="s">
        <v>3409</v>
      </c>
      <c r="C2996" s="328" t="s">
        <v>731</v>
      </c>
      <c r="D2996" s="329">
        <v>1.95</v>
      </c>
    </row>
    <row r="2997" spans="1:4">
      <c r="A2997" s="326">
        <v>38594</v>
      </c>
      <c r="B2997" s="327" t="s">
        <v>3410</v>
      </c>
      <c r="C2997" s="328" t="s">
        <v>731</v>
      </c>
      <c r="D2997" s="329">
        <v>4.0599999999999996</v>
      </c>
    </row>
    <row r="2998" spans="1:4">
      <c r="A2998" s="326">
        <v>34773</v>
      </c>
      <c r="B2998" s="327" t="s">
        <v>3411</v>
      </c>
      <c r="C2998" s="328" t="s">
        <v>731</v>
      </c>
      <c r="D2998" s="329">
        <v>1.92</v>
      </c>
    </row>
    <row r="2999" spans="1:4">
      <c r="A2999" s="326">
        <v>34769</v>
      </c>
      <c r="B2999" s="327" t="s">
        <v>3412</v>
      </c>
      <c r="C2999" s="328" t="s">
        <v>731</v>
      </c>
      <c r="D2999" s="329">
        <v>2.38</v>
      </c>
    </row>
    <row r="3000" spans="1:4">
      <c r="A3000" s="326">
        <v>34763</v>
      </c>
      <c r="B3000" s="327" t="s">
        <v>3413</v>
      </c>
      <c r="C3000" s="328" t="s">
        <v>731</v>
      </c>
      <c r="D3000" s="329">
        <v>1.46</v>
      </c>
    </row>
    <row r="3001" spans="1:4">
      <c r="A3001" s="326">
        <v>34774</v>
      </c>
      <c r="B3001" s="327" t="s">
        <v>3414</v>
      </c>
      <c r="C3001" s="328" t="s">
        <v>731</v>
      </c>
      <c r="D3001" s="329">
        <v>1.82</v>
      </c>
    </row>
    <row r="3002" spans="1:4">
      <c r="A3002" s="326">
        <v>34771</v>
      </c>
      <c r="B3002" s="327" t="s">
        <v>3415</v>
      </c>
      <c r="C3002" s="328" t="s">
        <v>731</v>
      </c>
      <c r="D3002" s="329">
        <v>2.2000000000000002</v>
      </c>
    </row>
    <row r="3003" spans="1:4">
      <c r="A3003" s="326">
        <v>34764</v>
      </c>
      <c r="B3003" s="327" t="s">
        <v>3416</v>
      </c>
      <c r="C3003" s="328" t="s">
        <v>731</v>
      </c>
      <c r="D3003" s="329">
        <v>1.44</v>
      </c>
    </row>
    <row r="3004" spans="1:4">
      <c r="A3004" s="326">
        <v>34788</v>
      </c>
      <c r="B3004" s="327" t="s">
        <v>3417</v>
      </c>
      <c r="C3004" s="328" t="s">
        <v>731</v>
      </c>
      <c r="D3004" s="329">
        <v>1.48</v>
      </c>
    </row>
    <row r="3005" spans="1:4">
      <c r="A3005" s="326">
        <v>34781</v>
      </c>
      <c r="B3005" s="327" t="s">
        <v>3418</v>
      </c>
      <c r="C3005" s="328" t="s">
        <v>731</v>
      </c>
      <c r="D3005" s="329">
        <v>1.68</v>
      </c>
    </row>
    <row r="3006" spans="1:4">
      <c r="A3006" s="326">
        <v>41682</v>
      </c>
      <c r="B3006" s="327" t="s">
        <v>3419</v>
      </c>
      <c r="C3006" s="328" t="s">
        <v>731</v>
      </c>
      <c r="D3006" s="329">
        <v>31.27</v>
      </c>
    </row>
    <row r="3007" spans="1:4">
      <c r="A3007" s="326">
        <v>41683</v>
      </c>
      <c r="B3007" s="327" t="s">
        <v>3420</v>
      </c>
      <c r="C3007" s="328" t="s">
        <v>731</v>
      </c>
      <c r="D3007" s="329">
        <v>23.01</v>
      </c>
    </row>
    <row r="3008" spans="1:4">
      <c r="A3008" s="326">
        <v>41680</v>
      </c>
      <c r="B3008" s="327" t="s">
        <v>3421</v>
      </c>
      <c r="C3008" s="328" t="s">
        <v>731</v>
      </c>
      <c r="D3008" s="329">
        <v>12.39</v>
      </c>
    </row>
    <row r="3009" spans="1:4">
      <c r="A3009" s="326">
        <v>41679</v>
      </c>
      <c r="B3009" s="327" t="s">
        <v>3422</v>
      </c>
      <c r="C3009" s="328" t="s">
        <v>731</v>
      </c>
      <c r="D3009" s="329">
        <v>28.32</v>
      </c>
    </row>
    <row r="3010" spans="1:4">
      <c r="A3010" s="326">
        <v>41681</v>
      </c>
      <c r="B3010" s="327" t="s">
        <v>3423</v>
      </c>
      <c r="C3010" s="328" t="s">
        <v>731</v>
      </c>
      <c r="D3010" s="329">
        <v>19.38</v>
      </c>
    </row>
    <row r="3011" spans="1:4" ht="30">
      <c r="A3011" s="326">
        <v>43386</v>
      </c>
      <c r="B3011" s="327" t="s">
        <v>3424</v>
      </c>
      <c r="C3011" s="328" t="s">
        <v>731</v>
      </c>
      <c r="D3011" s="329">
        <v>44.25</v>
      </c>
    </row>
    <row r="3012" spans="1:4">
      <c r="A3012" s="326">
        <v>4059</v>
      </c>
      <c r="B3012" s="327" t="s">
        <v>3425</v>
      </c>
      <c r="C3012" s="328" t="s">
        <v>733</v>
      </c>
      <c r="D3012" s="329">
        <v>31.27</v>
      </c>
    </row>
    <row r="3013" spans="1:4">
      <c r="A3013" s="326">
        <v>4062</v>
      </c>
      <c r="B3013" s="327" t="s">
        <v>3426</v>
      </c>
      <c r="C3013" s="328" t="s">
        <v>731</v>
      </c>
      <c r="D3013" s="329">
        <v>31.27</v>
      </c>
    </row>
    <row r="3014" spans="1:4">
      <c r="A3014" s="326">
        <v>4061</v>
      </c>
      <c r="B3014" s="327" t="s">
        <v>3427</v>
      </c>
      <c r="C3014" s="328" t="s">
        <v>731</v>
      </c>
      <c r="D3014" s="329">
        <v>38.94</v>
      </c>
    </row>
    <row r="3015" spans="1:4">
      <c r="A3015" s="326">
        <v>41315</v>
      </c>
      <c r="B3015" s="327" t="s">
        <v>3428</v>
      </c>
      <c r="C3015" s="328" t="s">
        <v>779</v>
      </c>
      <c r="D3015" s="329">
        <v>79.41</v>
      </c>
    </row>
    <row r="3016" spans="1:4">
      <c r="A3016" s="326">
        <v>43148</v>
      </c>
      <c r="B3016" s="327" t="s">
        <v>3429</v>
      </c>
      <c r="C3016" s="328" t="s">
        <v>779</v>
      </c>
      <c r="D3016" s="329">
        <v>53.9</v>
      </c>
    </row>
    <row r="3017" spans="1:4">
      <c r="A3017" s="326">
        <v>43147</v>
      </c>
      <c r="B3017" s="327" t="s">
        <v>3430</v>
      </c>
      <c r="C3017" s="328" t="s">
        <v>779</v>
      </c>
      <c r="D3017" s="329">
        <v>20.87</v>
      </c>
    </row>
    <row r="3018" spans="1:4" ht="30">
      <c r="A3018" s="326">
        <v>10608</v>
      </c>
      <c r="B3018" s="327" t="s">
        <v>3431</v>
      </c>
      <c r="C3018" s="328" t="s">
        <v>731</v>
      </c>
      <c r="D3018" s="329">
        <v>9735.98</v>
      </c>
    </row>
    <row r="3019" spans="1:4">
      <c r="A3019" s="326">
        <v>4069</v>
      </c>
      <c r="B3019" s="327" t="s">
        <v>13952</v>
      </c>
      <c r="C3019" s="328" t="s">
        <v>870</v>
      </c>
      <c r="D3019" s="329">
        <v>62.69</v>
      </c>
    </row>
    <row r="3020" spans="1:4">
      <c r="A3020" s="326">
        <v>40819</v>
      </c>
      <c r="B3020" s="327" t="s">
        <v>3432</v>
      </c>
      <c r="C3020" s="328" t="s">
        <v>872</v>
      </c>
      <c r="D3020" s="329">
        <v>10976.33</v>
      </c>
    </row>
    <row r="3021" spans="1:4">
      <c r="A3021" s="326">
        <v>34361</v>
      </c>
      <c r="B3021" s="327" t="s">
        <v>3433</v>
      </c>
      <c r="C3021" s="328" t="s">
        <v>779</v>
      </c>
      <c r="D3021" s="329">
        <v>15.19</v>
      </c>
    </row>
    <row r="3022" spans="1:4" ht="30">
      <c r="A3022" s="326">
        <v>36512</v>
      </c>
      <c r="B3022" s="327" t="s">
        <v>3434</v>
      </c>
      <c r="C3022" s="328" t="s">
        <v>731</v>
      </c>
      <c r="D3022" s="329">
        <v>21070.07</v>
      </c>
    </row>
    <row r="3023" spans="1:4" ht="30">
      <c r="A3023" s="326">
        <v>44478</v>
      </c>
      <c r="B3023" s="327" t="s">
        <v>3435</v>
      </c>
      <c r="C3023" s="328" t="s">
        <v>779</v>
      </c>
      <c r="D3023" s="329">
        <v>10.62</v>
      </c>
    </row>
    <row r="3024" spans="1:4" ht="30">
      <c r="A3024" s="326">
        <v>44477</v>
      </c>
      <c r="B3024" s="327" t="s">
        <v>3436</v>
      </c>
      <c r="C3024" s="328" t="s">
        <v>779</v>
      </c>
      <c r="D3024" s="329">
        <v>10.62</v>
      </c>
    </row>
    <row r="3025" spans="1:4">
      <c r="A3025" s="326">
        <v>11697</v>
      </c>
      <c r="B3025" s="327" t="s">
        <v>3437</v>
      </c>
      <c r="C3025" s="328" t="s">
        <v>731</v>
      </c>
      <c r="D3025" s="329">
        <v>836.07</v>
      </c>
    </row>
    <row r="3026" spans="1:4">
      <c r="A3026" s="326">
        <v>11698</v>
      </c>
      <c r="B3026" s="327" t="s">
        <v>3438</v>
      </c>
      <c r="C3026" s="328" t="s">
        <v>731</v>
      </c>
      <c r="D3026" s="329">
        <v>997.39</v>
      </c>
    </row>
    <row r="3027" spans="1:4">
      <c r="A3027" s="326">
        <v>10432</v>
      </c>
      <c r="B3027" s="327" t="s">
        <v>3439</v>
      </c>
      <c r="C3027" s="328" t="s">
        <v>731</v>
      </c>
      <c r="D3027" s="329">
        <v>349.14</v>
      </c>
    </row>
    <row r="3028" spans="1:4">
      <c r="A3028" s="326">
        <v>11699</v>
      </c>
      <c r="B3028" s="327" t="s">
        <v>3440</v>
      </c>
      <c r="C3028" s="328" t="s">
        <v>731</v>
      </c>
      <c r="D3028" s="329">
        <v>1102.3399999999999</v>
      </c>
    </row>
    <row r="3029" spans="1:4" ht="30">
      <c r="A3029" s="326">
        <v>44020</v>
      </c>
      <c r="B3029" s="327" t="s">
        <v>3441</v>
      </c>
      <c r="C3029" s="328" t="s">
        <v>731</v>
      </c>
      <c r="D3029" s="329">
        <v>861.36</v>
      </c>
    </row>
    <row r="3030" spans="1:4" ht="30">
      <c r="A3030" s="326">
        <v>41420</v>
      </c>
      <c r="B3030" s="327" t="s">
        <v>3442</v>
      </c>
      <c r="C3030" s="328" t="s">
        <v>731</v>
      </c>
      <c r="D3030" s="329">
        <v>11.11</v>
      </c>
    </row>
    <row r="3031" spans="1:4" ht="30">
      <c r="A3031" s="326">
        <v>41422</v>
      </c>
      <c r="B3031" s="327" t="s">
        <v>3443</v>
      </c>
      <c r="C3031" s="328" t="s">
        <v>731</v>
      </c>
      <c r="D3031" s="329">
        <v>15.17</v>
      </c>
    </row>
    <row r="3032" spans="1:4" ht="30">
      <c r="A3032" s="326">
        <v>41425</v>
      </c>
      <c r="B3032" s="327" t="s">
        <v>3444</v>
      </c>
      <c r="C3032" s="328" t="s">
        <v>731</v>
      </c>
      <c r="D3032" s="329">
        <v>7.76</v>
      </c>
    </row>
    <row r="3033" spans="1:4" ht="30">
      <c r="A3033" s="326">
        <v>41426</v>
      </c>
      <c r="B3033" s="327" t="s">
        <v>3445</v>
      </c>
      <c r="C3033" s="328" t="s">
        <v>731</v>
      </c>
      <c r="D3033" s="329">
        <v>13.99</v>
      </c>
    </row>
    <row r="3034" spans="1:4" ht="30">
      <c r="A3034" s="326">
        <v>41419</v>
      </c>
      <c r="B3034" s="327" t="s">
        <v>3446</v>
      </c>
      <c r="C3034" s="328" t="s">
        <v>731</v>
      </c>
      <c r="D3034" s="329">
        <v>8.16</v>
      </c>
    </row>
    <row r="3035" spans="1:4" ht="30">
      <c r="A3035" s="326">
        <v>41421</v>
      </c>
      <c r="B3035" s="327" t="s">
        <v>3447</v>
      </c>
      <c r="C3035" s="328" t="s">
        <v>731</v>
      </c>
      <c r="D3035" s="329">
        <v>11.08</v>
      </c>
    </row>
    <row r="3036" spans="1:4">
      <c r="A3036" s="326">
        <v>41414</v>
      </c>
      <c r="B3036" s="327" t="s">
        <v>3448</v>
      </c>
      <c r="C3036" s="328" t="s">
        <v>731</v>
      </c>
      <c r="D3036" s="329">
        <v>25.68</v>
      </c>
    </row>
    <row r="3037" spans="1:4">
      <c r="A3037" s="326">
        <v>41415</v>
      </c>
      <c r="B3037" s="327" t="s">
        <v>3449</v>
      </c>
      <c r="C3037" s="328" t="s">
        <v>731</v>
      </c>
      <c r="D3037" s="329">
        <v>29.91</v>
      </c>
    </row>
    <row r="3038" spans="1:4" ht="30">
      <c r="A3038" s="326">
        <v>37514</v>
      </c>
      <c r="B3038" s="327" t="s">
        <v>3450</v>
      </c>
      <c r="C3038" s="328" t="s">
        <v>731</v>
      </c>
      <c r="D3038" s="329">
        <v>255000</v>
      </c>
    </row>
    <row r="3039" spans="1:4" ht="30">
      <c r="A3039" s="326">
        <v>37519</v>
      </c>
      <c r="B3039" s="327" t="s">
        <v>3451</v>
      </c>
      <c r="C3039" s="328" t="s">
        <v>731</v>
      </c>
      <c r="D3039" s="329">
        <v>393539.81</v>
      </c>
    </row>
    <row r="3040" spans="1:4" ht="30">
      <c r="A3040" s="326">
        <v>37520</v>
      </c>
      <c r="B3040" s="327" t="s">
        <v>3452</v>
      </c>
      <c r="C3040" s="328" t="s">
        <v>731</v>
      </c>
      <c r="D3040" s="329">
        <v>387088.34</v>
      </c>
    </row>
    <row r="3041" spans="1:4" ht="30">
      <c r="A3041" s="326">
        <v>37521</v>
      </c>
      <c r="B3041" s="327" t="s">
        <v>3453</v>
      </c>
      <c r="C3041" s="328" t="s">
        <v>731</v>
      </c>
      <c r="D3041" s="329">
        <v>472247.78</v>
      </c>
    </row>
    <row r="3042" spans="1:4" ht="30">
      <c r="A3042" s="326">
        <v>37522</v>
      </c>
      <c r="B3042" s="327" t="s">
        <v>3454</v>
      </c>
      <c r="C3042" s="328" t="s">
        <v>731</v>
      </c>
      <c r="D3042" s="329">
        <v>486455.72</v>
      </c>
    </row>
    <row r="3043" spans="1:4" ht="30">
      <c r="A3043" s="326">
        <v>21109</v>
      </c>
      <c r="B3043" s="327" t="s">
        <v>3455</v>
      </c>
      <c r="C3043" s="328" t="s">
        <v>731</v>
      </c>
      <c r="D3043" s="329">
        <v>66.540000000000006</v>
      </c>
    </row>
    <row r="3044" spans="1:4" ht="30">
      <c r="A3044" s="326">
        <v>37546</v>
      </c>
      <c r="B3044" s="327" t="s">
        <v>3456</v>
      </c>
      <c r="C3044" s="328" t="s">
        <v>731</v>
      </c>
      <c r="D3044" s="329">
        <v>11991.07</v>
      </c>
    </row>
    <row r="3045" spans="1:4" ht="30">
      <c r="A3045" s="326">
        <v>37544</v>
      </c>
      <c r="B3045" s="327" t="s">
        <v>3457</v>
      </c>
      <c r="C3045" s="328" t="s">
        <v>731</v>
      </c>
      <c r="D3045" s="329">
        <v>12682.57</v>
      </c>
    </row>
    <row r="3046" spans="1:4" ht="30">
      <c r="A3046" s="326">
        <v>37545</v>
      </c>
      <c r="B3046" s="327" t="s">
        <v>3458</v>
      </c>
      <c r="C3046" s="328" t="s">
        <v>731</v>
      </c>
      <c r="D3046" s="329">
        <v>15090.55</v>
      </c>
    </row>
    <row r="3047" spans="1:4">
      <c r="A3047" s="326">
        <v>36793</v>
      </c>
      <c r="B3047" s="327" t="s">
        <v>3459</v>
      </c>
      <c r="C3047" s="328" t="s">
        <v>731</v>
      </c>
      <c r="D3047" s="329">
        <v>700.85</v>
      </c>
    </row>
    <row r="3048" spans="1:4" ht="30">
      <c r="A3048" s="326">
        <v>11769</v>
      </c>
      <c r="B3048" s="327" t="s">
        <v>3460</v>
      </c>
      <c r="C3048" s="328" t="s">
        <v>731</v>
      </c>
      <c r="D3048" s="329">
        <v>309.72000000000003</v>
      </c>
    </row>
    <row r="3049" spans="1:4" ht="30">
      <c r="A3049" s="326">
        <v>11771</v>
      </c>
      <c r="B3049" s="327" t="s">
        <v>3461</v>
      </c>
      <c r="C3049" s="328" t="s">
        <v>731</v>
      </c>
      <c r="D3049" s="329">
        <v>379.37</v>
      </c>
    </row>
    <row r="3050" spans="1:4" ht="45">
      <c r="A3050" s="326">
        <v>39919</v>
      </c>
      <c r="B3050" s="327" t="s">
        <v>3462</v>
      </c>
      <c r="C3050" s="328" t="s">
        <v>731</v>
      </c>
      <c r="D3050" s="329">
        <v>60021.919999999998</v>
      </c>
    </row>
    <row r="3051" spans="1:4" ht="30">
      <c r="A3051" s="326">
        <v>38385</v>
      </c>
      <c r="B3051" s="327" t="s">
        <v>3463</v>
      </c>
      <c r="C3051" s="328" t="s">
        <v>731</v>
      </c>
      <c r="D3051" s="329">
        <v>43.73</v>
      </c>
    </row>
    <row r="3052" spans="1:4" ht="30">
      <c r="A3052" s="326">
        <v>36800</v>
      </c>
      <c r="B3052" s="327" t="s">
        <v>3464</v>
      </c>
      <c r="C3052" s="328" t="s">
        <v>731</v>
      </c>
      <c r="D3052" s="329">
        <v>186.1</v>
      </c>
    </row>
    <row r="3053" spans="1:4" ht="30">
      <c r="A3053" s="326">
        <v>37587</v>
      </c>
      <c r="B3053" s="327" t="s">
        <v>3465</v>
      </c>
      <c r="C3053" s="328" t="s">
        <v>731</v>
      </c>
      <c r="D3053" s="329">
        <v>408.87</v>
      </c>
    </row>
    <row r="3054" spans="1:4" ht="30">
      <c r="A3054" s="326">
        <v>11561</v>
      </c>
      <c r="B3054" s="327" t="s">
        <v>3466</v>
      </c>
      <c r="C3054" s="328" t="s">
        <v>731</v>
      </c>
      <c r="D3054" s="329">
        <v>231.59</v>
      </c>
    </row>
    <row r="3055" spans="1:4" ht="30">
      <c r="A3055" s="326">
        <v>43604</v>
      </c>
      <c r="B3055" s="327" t="s">
        <v>3467</v>
      </c>
      <c r="C3055" s="328" t="s">
        <v>731</v>
      </c>
      <c r="D3055" s="329">
        <v>123.46</v>
      </c>
    </row>
    <row r="3056" spans="1:4" ht="30">
      <c r="A3056" s="326">
        <v>11560</v>
      </c>
      <c r="B3056" s="327" t="s">
        <v>3468</v>
      </c>
      <c r="C3056" s="328" t="s">
        <v>731</v>
      </c>
      <c r="D3056" s="329">
        <v>178.75</v>
      </c>
    </row>
    <row r="3057" spans="1:4" ht="30">
      <c r="A3057" s="326">
        <v>11499</v>
      </c>
      <c r="B3057" s="327" t="s">
        <v>3469</v>
      </c>
      <c r="C3057" s="328" t="s">
        <v>731</v>
      </c>
      <c r="D3057" s="329">
        <v>942.76</v>
      </c>
    </row>
    <row r="3058" spans="1:4">
      <c r="A3058" s="326">
        <v>34761</v>
      </c>
      <c r="B3058" s="327" t="s">
        <v>13953</v>
      </c>
      <c r="C3058" s="328" t="s">
        <v>870</v>
      </c>
      <c r="D3058" s="329">
        <v>20.440000000000001</v>
      </c>
    </row>
    <row r="3059" spans="1:4">
      <c r="A3059" s="326">
        <v>40924</v>
      </c>
      <c r="B3059" s="327" t="s">
        <v>3470</v>
      </c>
      <c r="C3059" s="328" t="s">
        <v>872</v>
      </c>
      <c r="D3059" s="329">
        <v>3580.91</v>
      </c>
    </row>
    <row r="3060" spans="1:4">
      <c r="A3060" s="326">
        <v>40983</v>
      </c>
      <c r="B3060" s="327" t="s">
        <v>3471</v>
      </c>
      <c r="C3060" s="328" t="s">
        <v>872</v>
      </c>
      <c r="D3060" s="329">
        <v>3950.03</v>
      </c>
    </row>
    <row r="3061" spans="1:4">
      <c r="A3061" s="326">
        <v>44497</v>
      </c>
      <c r="B3061" s="327" t="s">
        <v>3472</v>
      </c>
      <c r="C3061" s="328" t="s">
        <v>870</v>
      </c>
      <c r="D3061" s="329">
        <v>22.54</v>
      </c>
    </row>
    <row r="3062" spans="1:4">
      <c r="A3062" s="326">
        <v>2437</v>
      </c>
      <c r="B3062" s="327" t="s">
        <v>13954</v>
      </c>
      <c r="C3062" s="328" t="s">
        <v>870</v>
      </c>
      <c r="D3062" s="329">
        <v>30.55</v>
      </c>
    </row>
    <row r="3063" spans="1:4">
      <c r="A3063" s="326">
        <v>40921</v>
      </c>
      <c r="B3063" s="327" t="s">
        <v>3473</v>
      </c>
      <c r="C3063" s="328" t="s">
        <v>872</v>
      </c>
      <c r="D3063" s="329">
        <v>5351.61</v>
      </c>
    </row>
    <row r="3064" spans="1:4" ht="30">
      <c r="A3064" s="326">
        <v>14252</v>
      </c>
      <c r="B3064" s="327" t="s">
        <v>3474</v>
      </c>
      <c r="C3064" s="328" t="s">
        <v>731</v>
      </c>
      <c r="D3064" s="329">
        <v>2911.88</v>
      </c>
    </row>
    <row r="3065" spans="1:4" ht="30">
      <c r="A3065" s="326">
        <v>730</v>
      </c>
      <c r="B3065" s="327" t="s">
        <v>3475</v>
      </c>
      <c r="C3065" s="328" t="s">
        <v>731</v>
      </c>
      <c r="D3065" s="329">
        <v>7780</v>
      </c>
    </row>
    <row r="3066" spans="1:4" ht="30">
      <c r="A3066" s="326">
        <v>723</v>
      </c>
      <c r="B3066" s="327" t="s">
        <v>3476</v>
      </c>
      <c r="C3066" s="328" t="s">
        <v>731</v>
      </c>
      <c r="D3066" s="329">
        <v>3866.93</v>
      </c>
    </row>
    <row r="3067" spans="1:4" ht="30">
      <c r="A3067" s="326">
        <v>36502</v>
      </c>
      <c r="B3067" s="327" t="s">
        <v>3477</v>
      </c>
      <c r="C3067" s="328" t="s">
        <v>731</v>
      </c>
      <c r="D3067" s="329">
        <v>3634.45</v>
      </c>
    </row>
    <row r="3068" spans="1:4" ht="30">
      <c r="A3068" s="326">
        <v>36503</v>
      </c>
      <c r="B3068" s="327" t="s">
        <v>3478</v>
      </c>
      <c r="C3068" s="328" t="s">
        <v>731</v>
      </c>
      <c r="D3068" s="329">
        <v>4481.71</v>
      </c>
    </row>
    <row r="3069" spans="1:4" ht="30">
      <c r="A3069" s="326">
        <v>4090</v>
      </c>
      <c r="B3069" s="327" t="s">
        <v>3479</v>
      </c>
      <c r="C3069" s="328" t="s">
        <v>731</v>
      </c>
      <c r="D3069" s="329">
        <v>1290000</v>
      </c>
    </row>
    <row r="3070" spans="1:4" ht="30">
      <c r="A3070" s="326">
        <v>13227</v>
      </c>
      <c r="B3070" s="327" t="s">
        <v>3480</v>
      </c>
      <c r="C3070" s="328" t="s">
        <v>731</v>
      </c>
      <c r="D3070" s="329">
        <v>1602985.86</v>
      </c>
    </row>
    <row r="3071" spans="1:4" ht="30">
      <c r="A3071" s="326">
        <v>10597</v>
      </c>
      <c r="B3071" s="327" t="s">
        <v>3481</v>
      </c>
      <c r="C3071" s="328" t="s">
        <v>731</v>
      </c>
      <c r="D3071" s="329">
        <v>1687349.41</v>
      </c>
    </row>
    <row r="3072" spans="1:4">
      <c r="A3072" s="326">
        <v>39628</v>
      </c>
      <c r="B3072" s="327" t="s">
        <v>3482</v>
      </c>
      <c r="C3072" s="328" t="s">
        <v>731</v>
      </c>
      <c r="D3072" s="329">
        <v>4562.5600000000004</v>
      </c>
    </row>
    <row r="3073" spans="1:4">
      <c r="A3073" s="326">
        <v>39404</v>
      </c>
      <c r="B3073" s="327" t="s">
        <v>3483</v>
      </c>
      <c r="C3073" s="328" t="s">
        <v>731</v>
      </c>
      <c r="D3073" s="329">
        <v>2262.4299999999998</v>
      </c>
    </row>
    <row r="3074" spans="1:4">
      <c r="A3074" s="326">
        <v>39402</v>
      </c>
      <c r="B3074" s="327" t="s">
        <v>3484</v>
      </c>
      <c r="C3074" s="328" t="s">
        <v>731</v>
      </c>
      <c r="D3074" s="329">
        <v>1863.81</v>
      </c>
    </row>
    <row r="3075" spans="1:4">
      <c r="A3075" s="326">
        <v>39403</v>
      </c>
      <c r="B3075" s="327" t="s">
        <v>3485</v>
      </c>
      <c r="C3075" s="328" t="s">
        <v>731</v>
      </c>
      <c r="D3075" s="329">
        <v>1823.27</v>
      </c>
    </row>
    <row r="3076" spans="1:4">
      <c r="A3076" s="326">
        <v>4093</v>
      </c>
      <c r="B3076" s="327" t="s">
        <v>3486</v>
      </c>
      <c r="C3076" s="328" t="s">
        <v>870</v>
      </c>
      <c r="D3076" s="329">
        <v>20.239999999999998</v>
      </c>
    </row>
    <row r="3077" spans="1:4">
      <c r="A3077" s="326">
        <v>10512</v>
      </c>
      <c r="B3077" s="327" t="s">
        <v>3487</v>
      </c>
      <c r="C3077" s="328" t="s">
        <v>872</v>
      </c>
      <c r="D3077" s="329">
        <v>3546.95</v>
      </c>
    </row>
    <row r="3078" spans="1:4">
      <c r="A3078" s="326">
        <v>20020</v>
      </c>
      <c r="B3078" s="327" t="s">
        <v>3488</v>
      </c>
      <c r="C3078" s="328" t="s">
        <v>870</v>
      </c>
      <c r="D3078" s="329">
        <v>19.09</v>
      </c>
    </row>
    <row r="3079" spans="1:4">
      <c r="A3079" s="326">
        <v>41038</v>
      </c>
      <c r="B3079" s="327" t="s">
        <v>3489</v>
      </c>
      <c r="C3079" s="328" t="s">
        <v>872</v>
      </c>
      <c r="D3079" s="329">
        <v>3345.67</v>
      </c>
    </row>
    <row r="3080" spans="1:4">
      <c r="A3080" s="326">
        <v>4094</v>
      </c>
      <c r="B3080" s="327" t="s">
        <v>3490</v>
      </c>
      <c r="C3080" s="328" t="s">
        <v>870</v>
      </c>
      <c r="D3080" s="329">
        <v>27.03</v>
      </c>
    </row>
    <row r="3081" spans="1:4">
      <c r="A3081" s="326">
        <v>40988</v>
      </c>
      <c r="B3081" s="327" t="s">
        <v>3491</v>
      </c>
      <c r="C3081" s="328" t="s">
        <v>872</v>
      </c>
      <c r="D3081" s="329">
        <v>4736.7299999999996</v>
      </c>
    </row>
    <row r="3082" spans="1:4">
      <c r="A3082" s="326">
        <v>4095</v>
      </c>
      <c r="B3082" s="327" t="s">
        <v>3492</v>
      </c>
      <c r="C3082" s="328" t="s">
        <v>870</v>
      </c>
      <c r="D3082" s="329">
        <v>22.09</v>
      </c>
    </row>
    <row r="3083" spans="1:4">
      <c r="A3083" s="326">
        <v>40990</v>
      </c>
      <c r="B3083" s="327" t="s">
        <v>3493</v>
      </c>
      <c r="C3083" s="328" t="s">
        <v>872</v>
      </c>
      <c r="D3083" s="329">
        <v>3867.8</v>
      </c>
    </row>
    <row r="3084" spans="1:4">
      <c r="A3084" s="326">
        <v>4097</v>
      </c>
      <c r="B3084" s="327" t="s">
        <v>3494</v>
      </c>
      <c r="C3084" s="328" t="s">
        <v>870</v>
      </c>
      <c r="D3084" s="329">
        <v>22.89</v>
      </c>
    </row>
    <row r="3085" spans="1:4">
      <c r="A3085" s="326">
        <v>40994</v>
      </c>
      <c r="B3085" s="327" t="s">
        <v>3495</v>
      </c>
      <c r="C3085" s="328" t="s">
        <v>872</v>
      </c>
      <c r="D3085" s="329">
        <v>4010.75</v>
      </c>
    </row>
    <row r="3086" spans="1:4">
      <c r="A3086" s="326">
        <v>4096</v>
      </c>
      <c r="B3086" s="327" t="s">
        <v>3496</v>
      </c>
      <c r="C3086" s="328" t="s">
        <v>870</v>
      </c>
      <c r="D3086" s="329">
        <v>23.5</v>
      </c>
    </row>
    <row r="3087" spans="1:4">
      <c r="A3087" s="326">
        <v>40992</v>
      </c>
      <c r="B3087" s="327" t="s">
        <v>3497</v>
      </c>
      <c r="C3087" s="328" t="s">
        <v>872</v>
      </c>
      <c r="D3087" s="329">
        <v>4116.8100000000004</v>
      </c>
    </row>
    <row r="3088" spans="1:4" ht="30">
      <c r="A3088" s="326">
        <v>4114</v>
      </c>
      <c r="B3088" s="327" t="s">
        <v>3498</v>
      </c>
      <c r="C3088" s="328" t="s">
        <v>731</v>
      </c>
      <c r="D3088" s="329">
        <v>71.680000000000007</v>
      </c>
    </row>
    <row r="3089" spans="1:4">
      <c r="A3089" s="326">
        <v>36797</v>
      </c>
      <c r="B3089" s="327" t="s">
        <v>3499</v>
      </c>
      <c r="C3089" s="328" t="s">
        <v>731</v>
      </c>
      <c r="D3089" s="329">
        <v>63.83</v>
      </c>
    </row>
    <row r="3090" spans="1:4">
      <c r="A3090" s="326">
        <v>4107</v>
      </c>
      <c r="B3090" s="327" t="s">
        <v>3500</v>
      </c>
      <c r="C3090" s="328" t="s">
        <v>731</v>
      </c>
      <c r="D3090" s="329">
        <v>60.18</v>
      </c>
    </row>
    <row r="3091" spans="1:4">
      <c r="A3091" s="326">
        <v>4102</v>
      </c>
      <c r="B3091" s="327" t="s">
        <v>3501</v>
      </c>
      <c r="C3091" s="328" t="s">
        <v>731</v>
      </c>
      <c r="D3091" s="329">
        <v>73.459999999999994</v>
      </c>
    </row>
    <row r="3092" spans="1:4">
      <c r="A3092" s="326">
        <v>36799</v>
      </c>
      <c r="B3092" s="327" t="s">
        <v>3502</v>
      </c>
      <c r="C3092" s="328" t="s">
        <v>731</v>
      </c>
      <c r="D3092" s="329">
        <v>61.95</v>
      </c>
    </row>
    <row r="3093" spans="1:4" ht="30">
      <c r="A3093" s="326">
        <v>2747</v>
      </c>
      <c r="B3093" s="327" t="s">
        <v>3503</v>
      </c>
      <c r="C3093" s="328" t="s">
        <v>733</v>
      </c>
      <c r="D3093" s="329">
        <v>30.09</v>
      </c>
    </row>
    <row r="3094" spans="1:4" ht="30">
      <c r="A3094" s="326">
        <v>21138</v>
      </c>
      <c r="B3094" s="327" t="s">
        <v>3504</v>
      </c>
      <c r="C3094" s="328" t="s">
        <v>733</v>
      </c>
      <c r="D3094" s="329">
        <v>9.5399999999999991</v>
      </c>
    </row>
    <row r="3095" spans="1:4" ht="30">
      <c r="A3095" s="326">
        <v>10826</v>
      </c>
      <c r="B3095" s="327" t="s">
        <v>3505</v>
      </c>
      <c r="C3095" s="328" t="s">
        <v>731</v>
      </c>
      <c r="D3095" s="329">
        <v>45.97</v>
      </c>
    </row>
    <row r="3096" spans="1:4" ht="30">
      <c r="A3096" s="326">
        <v>365</v>
      </c>
      <c r="B3096" s="327" t="s">
        <v>3506</v>
      </c>
      <c r="C3096" s="328" t="s">
        <v>731</v>
      </c>
      <c r="D3096" s="329">
        <v>28.5</v>
      </c>
    </row>
    <row r="3097" spans="1:4">
      <c r="A3097" s="326">
        <v>38639</v>
      </c>
      <c r="B3097" s="327" t="s">
        <v>13955</v>
      </c>
      <c r="C3097" s="328" t="s">
        <v>731</v>
      </c>
      <c r="D3097" s="329">
        <v>110.34</v>
      </c>
    </row>
    <row r="3098" spans="1:4">
      <c r="A3098" s="326">
        <v>38640</v>
      </c>
      <c r="B3098" s="327" t="s">
        <v>3507</v>
      </c>
      <c r="C3098" s="328" t="s">
        <v>731</v>
      </c>
      <c r="D3098" s="329">
        <v>1.65</v>
      </c>
    </row>
    <row r="3099" spans="1:4" ht="30">
      <c r="A3099" s="326">
        <v>358</v>
      </c>
      <c r="B3099" s="327" t="s">
        <v>3508</v>
      </c>
      <c r="C3099" s="328" t="s">
        <v>731</v>
      </c>
      <c r="D3099" s="329">
        <v>34.020000000000003</v>
      </c>
    </row>
    <row r="3100" spans="1:4" ht="30">
      <c r="A3100" s="326">
        <v>359</v>
      </c>
      <c r="B3100" s="327" t="s">
        <v>3509</v>
      </c>
      <c r="C3100" s="328" t="s">
        <v>731</v>
      </c>
      <c r="D3100" s="329">
        <v>69.88</v>
      </c>
    </row>
    <row r="3101" spans="1:4">
      <c r="A3101" s="326">
        <v>38641</v>
      </c>
      <c r="B3101" s="327" t="s">
        <v>13956</v>
      </c>
      <c r="C3101" s="328" t="s">
        <v>731</v>
      </c>
      <c r="D3101" s="329">
        <v>68.959999999999994</v>
      </c>
    </row>
    <row r="3102" spans="1:4" ht="30">
      <c r="A3102" s="326">
        <v>360</v>
      </c>
      <c r="B3102" s="327" t="s">
        <v>3510</v>
      </c>
      <c r="C3102" s="328" t="s">
        <v>731</v>
      </c>
      <c r="D3102" s="329">
        <v>1.6</v>
      </c>
    </row>
    <row r="3103" spans="1:4" ht="45">
      <c r="A3103" s="326">
        <v>42430</v>
      </c>
      <c r="B3103" s="327" t="s">
        <v>3511</v>
      </c>
      <c r="C3103" s="328" t="s">
        <v>731</v>
      </c>
      <c r="D3103" s="329">
        <v>6377.55</v>
      </c>
    </row>
    <row r="3104" spans="1:4">
      <c r="A3104" s="326">
        <v>4209</v>
      </c>
      <c r="B3104" s="327" t="s">
        <v>3512</v>
      </c>
      <c r="C3104" s="328" t="s">
        <v>731</v>
      </c>
      <c r="D3104" s="329">
        <v>23.7</v>
      </c>
    </row>
    <row r="3105" spans="1:4">
      <c r="A3105" s="326">
        <v>4180</v>
      </c>
      <c r="B3105" s="327" t="s">
        <v>3513</v>
      </c>
      <c r="C3105" s="328" t="s">
        <v>731</v>
      </c>
      <c r="D3105" s="329">
        <v>17.84</v>
      </c>
    </row>
    <row r="3106" spans="1:4">
      <c r="A3106" s="326">
        <v>4177</v>
      </c>
      <c r="B3106" s="327" t="s">
        <v>3514</v>
      </c>
      <c r="C3106" s="328" t="s">
        <v>731</v>
      </c>
      <c r="D3106" s="329">
        <v>5.92</v>
      </c>
    </row>
    <row r="3107" spans="1:4">
      <c r="A3107" s="326">
        <v>4179</v>
      </c>
      <c r="B3107" s="327" t="s">
        <v>3515</v>
      </c>
      <c r="C3107" s="328" t="s">
        <v>731</v>
      </c>
      <c r="D3107" s="329">
        <v>12.11</v>
      </c>
    </row>
    <row r="3108" spans="1:4">
      <c r="A3108" s="326">
        <v>4208</v>
      </c>
      <c r="B3108" s="327" t="s">
        <v>3516</v>
      </c>
      <c r="C3108" s="328" t="s">
        <v>731</v>
      </c>
      <c r="D3108" s="329">
        <v>56.4</v>
      </c>
    </row>
    <row r="3109" spans="1:4">
      <c r="A3109" s="326">
        <v>4181</v>
      </c>
      <c r="B3109" s="327" t="s">
        <v>3517</v>
      </c>
      <c r="C3109" s="328" t="s">
        <v>731</v>
      </c>
      <c r="D3109" s="329">
        <v>36.85</v>
      </c>
    </row>
    <row r="3110" spans="1:4">
      <c r="A3110" s="326">
        <v>4178</v>
      </c>
      <c r="B3110" s="327" t="s">
        <v>3518</v>
      </c>
      <c r="C3110" s="328" t="s">
        <v>731</v>
      </c>
      <c r="D3110" s="329">
        <v>8.2100000000000009</v>
      </c>
    </row>
    <row r="3111" spans="1:4">
      <c r="A3111" s="326">
        <v>4182</v>
      </c>
      <c r="B3111" s="327" t="s">
        <v>3519</v>
      </c>
      <c r="C3111" s="328" t="s">
        <v>731</v>
      </c>
      <c r="D3111" s="329">
        <v>91.75</v>
      </c>
    </row>
    <row r="3112" spans="1:4">
      <c r="A3112" s="326">
        <v>4183</v>
      </c>
      <c r="B3112" s="327" t="s">
        <v>3520</v>
      </c>
      <c r="C3112" s="328" t="s">
        <v>731</v>
      </c>
      <c r="D3112" s="329">
        <v>147.72</v>
      </c>
    </row>
    <row r="3113" spans="1:4">
      <c r="A3113" s="326">
        <v>4184</v>
      </c>
      <c r="B3113" s="327" t="s">
        <v>3521</v>
      </c>
      <c r="C3113" s="328" t="s">
        <v>731</v>
      </c>
      <c r="D3113" s="329">
        <v>326.07</v>
      </c>
    </row>
    <row r="3114" spans="1:4">
      <c r="A3114" s="326">
        <v>4185</v>
      </c>
      <c r="B3114" s="327" t="s">
        <v>3522</v>
      </c>
      <c r="C3114" s="328" t="s">
        <v>731</v>
      </c>
      <c r="D3114" s="329">
        <v>541.79</v>
      </c>
    </row>
    <row r="3115" spans="1:4">
      <c r="A3115" s="326">
        <v>4205</v>
      </c>
      <c r="B3115" s="327" t="s">
        <v>3523</v>
      </c>
      <c r="C3115" s="328" t="s">
        <v>731</v>
      </c>
      <c r="D3115" s="329">
        <v>31.29</v>
      </c>
    </row>
    <row r="3116" spans="1:4">
      <c r="A3116" s="326">
        <v>4192</v>
      </c>
      <c r="B3116" s="327" t="s">
        <v>3524</v>
      </c>
      <c r="C3116" s="328" t="s">
        <v>731</v>
      </c>
      <c r="D3116" s="329">
        <v>31.29</v>
      </c>
    </row>
    <row r="3117" spans="1:4">
      <c r="A3117" s="326">
        <v>4191</v>
      </c>
      <c r="B3117" s="327" t="s">
        <v>3525</v>
      </c>
      <c r="C3117" s="328" t="s">
        <v>731</v>
      </c>
      <c r="D3117" s="329">
        <v>31.29</v>
      </c>
    </row>
    <row r="3118" spans="1:4">
      <c r="A3118" s="326">
        <v>4207</v>
      </c>
      <c r="B3118" s="327" t="s">
        <v>3526</v>
      </c>
      <c r="C3118" s="328" t="s">
        <v>731</v>
      </c>
      <c r="D3118" s="329">
        <v>25.18</v>
      </c>
    </row>
    <row r="3119" spans="1:4">
      <c r="A3119" s="326">
        <v>4206</v>
      </c>
      <c r="B3119" s="327" t="s">
        <v>3527</v>
      </c>
      <c r="C3119" s="328" t="s">
        <v>731</v>
      </c>
      <c r="D3119" s="329">
        <v>24.45</v>
      </c>
    </row>
    <row r="3120" spans="1:4">
      <c r="A3120" s="326">
        <v>4190</v>
      </c>
      <c r="B3120" s="327" t="s">
        <v>3528</v>
      </c>
      <c r="C3120" s="328" t="s">
        <v>731</v>
      </c>
      <c r="D3120" s="329">
        <v>24.45</v>
      </c>
    </row>
    <row r="3121" spans="1:4">
      <c r="A3121" s="326">
        <v>4186</v>
      </c>
      <c r="B3121" s="327" t="s">
        <v>3529</v>
      </c>
      <c r="C3121" s="328" t="s">
        <v>731</v>
      </c>
      <c r="D3121" s="329">
        <v>7.23</v>
      </c>
    </row>
    <row r="3122" spans="1:4">
      <c r="A3122" s="326">
        <v>4188</v>
      </c>
      <c r="B3122" s="327" t="s">
        <v>3530</v>
      </c>
      <c r="C3122" s="328" t="s">
        <v>731</v>
      </c>
      <c r="D3122" s="329">
        <v>14.75</v>
      </c>
    </row>
    <row r="3123" spans="1:4">
      <c r="A3123" s="326">
        <v>4189</v>
      </c>
      <c r="B3123" s="327" t="s">
        <v>3531</v>
      </c>
      <c r="C3123" s="328" t="s">
        <v>731</v>
      </c>
      <c r="D3123" s="329">
        <v>14.75</v>
      </c>
    </row>
    <row r="3124" spans="1:4">
      <c r="A3124" s="326">
        <v>4197</v>
      </c>
      <c r="B3124" s="327" t="s">
        <v>3532</v>
      </c>
      <c r="C3124" s="328" t="s">
        <v>731</v>
      </c>
      <c r="D3124" s="329">
        <v>78.12</v>
      </c>
    </row>
    <row r="3125" spans="1:4">
      <c r="A3125" s="326">
        <v>4194</v>
      </c>
      <c r="B3125" s="327" t="s">
        <v>3533</v>
      </c>
      <c r="C3125" s="328" t="s">
        <v>731</v>
      </c>
      <c r="D3125" s="329">
        <v>47.21</v>
      </c>
    </row>
    <row r="3126" spans="1:4">
      <c r="A3126" s="326">
        <v>4193</v>
      </c>
      <c r="B3126" s="327" t="s">
        <v>3534</v>
      </c>
      <c r="C3126" s="328" t="s">
        <v>731</v>
      </c>
      <c r="D3126" s="329">
        <v>47.21</v>
      </c>
    </row>
    <row r="3127" spans="1:4">
      <c r="A3127" s="326">
        <v>4204</v>
      </c>
      <c r="B3127" s="327" t="s">
        <v>3535</v>
      </c>
      <c r="C3127" s="328" t="s">
        <v>731</v>
      </c>
      <c r="D3127" s="329">
        <v>47.21</v>
      </c>
    </row>
    <row r="3128" spans="1:4">
      <c r="A3128" s="326">
        <v>4187</v>
      </c>
      <c r="B3128" s="327" t="s">
        <v>3536</v>
      </c>
      <c r="C3128" s="328" t="s">
        <v>731</v>
      </c>
      <c r="D3128" s="329">
        <v>9.41</v>
      </c>
    </row>
    <row r="3129" spans="1:4">
      <c r="A3129" s="326">
        <v>4202</v>
      </c>
      <c r="B3129" s="327" t="s">
        <v>3537</v>
      </c>
      <c r="C3129" s="328" t="s">
        <v>731</v>
      </c>
      <c r="D3129" s="329">
        <v>142.68</v>
      </c>
    </row>
    <row r="3130" spans="1:4">
      <c r="A3130" s="326">
        <v>4203</v>
      </c>
      <c r="B3130" s="327" t="s">
        <v>3538</v>
      </c>
      <c r="C3130" s="328" t="s">
        <v>731</v>
      </c>
      <c r="D3130" s="329">
        <v>126.01</v>
      </c>
    </row>
    <row r="3131" spans="1:4">
      <c r="A3131" s="326">
        <v>40368</v>
      </c>
      <c r="B3131" s="327" t="s">
        <v>3539</v>
      </c>
      <c r="C3131" s="328" t="s">
        <v>731</v>
      </c>
      <c r="D3131" s="329">
        <v>62.71</v>
      </c>
    </row>
    <row r="3132" spans="1:4">
      <c r="A3132" s="326">
        <v>40365</v>
      </c>
      <c r="B3132" s="327" t="s">
        <v>3540</v>
      </c>
      <c r="C3132" s="328" t="s">
        <v>731</v>
      </c>
      <c r="D3132" s="329">
        <v>42.31</v>
      </c>
    </row>
    <row r="3133" spans="1:4">
      <c r="A3133" s="326">
        <v>40356</v>
      </c>
      <c r="B3133" s="327" t="s">
        <v>3541</v>
      </c>
      <c r="C3133" s="328" t="s">
        <v>731</v>
      </c>
      <c r="D3133" s="329">
        <v>14.45</v>
      </c>
    </row>
    <row r="3134" spans="1:4">
      <c r="A3134" s="326">
        <v>40362</v>
      </c>
      <c r="B3134" s="327" t="s">
        <v>3542</v>
      </c>
      <c r="C3134" s="328" t="s">
        <v>731</v>
      </c>
      <c r="D3134" s="329">
        <v>28.02</v>
      </c>
    </row>
    <row r="3135" spans="1:4">
      <c r="A3135" s="326">
        <v>40374</v>
      </c>
      <c r="B3135" s="327" t="s">
        <v>3543</v>
      </c>
      <c r="C3135" s="328" t="s">
        <v>731</v>
      </c>
      <c r="D3135" s="329">
        <v>163.9</v>
      </c>
    </row>
    <row r="3136" spans="1:4">
      <c r="A3136" s="326">
        <v>40371</v>
      </c>
      <c r="B3136" s="327" t="s">
        <v>3544</v>
      </c>
      <c r="C3136" s="328" t="s">
        <v>731</v>
      </c>
      <c r="D3136" s="329">
        <v>103.17</v>
      </c>
    </row>
    <row r="3137" spans="1:4">
      <c r="A3137" s="326">
        <v>40359</v>
      </c>
      <c r="B3137" s="327" t="s">
        <v>3545</v>
      </c>
      <c r="C3137" s="328" t="s">
        <v>731</v>
      </c>
      <c r="D3137" s="329">
        <v>18.670000000000002</v>
      </c>
    </row>
    <row r="3138" spans="1:4">
      <c r="A3138" s="326">
        <v>7595</v>
      </c>
      <c r="B3138" s="327" t="s">
        <v>13957</v>
      </c>
      <c r="C3138" s="328" t="s">
        <v>870</v>
      </c>
      <c r="D3138" s="329">
        <v>13.86</v>
      </c>
    </row>
    <row r="3139" spans="1:4">
      <c r="A3139" s="326">
        <v>41094</v>
      </c>
      <c r="B3139" s="327" t="s">
        <v>3546</v>
      </c>
      <c r="C3139" s="328" t="s">
        <v>872</v>
      </c>
      <c r="D3139" s="329">
        <v>2427.8200000000002</v>
      </c>
    </row>
    <row r="3140" spans="1:4" ht="30">
      <c r="A3140" s="326">
        <v>39609</v>
      </c>
      <c r="B3140" s="327" t="s">
        <v>3547</v>
      </c>
      <c r="C3140" s="328" t="s">
        <v>731</v>
      </c>
      <c r="D3140" s="329">
        <v>80301.98</v>
      </c>
    </row>
    <row r="3141" spans="1:4" ht="30">
      <c r="A3141" s="326">
        <v>39610</v>
      </c>
      <c r="B3141" s="327" t="s">
        <v>3548</v>
      </c>
      <c r="C3141" s="328" t="s">
        <v>731</v>
      </c>
      <c r="D3141" s="329">
        <v>117215.84</v>
      </c>
    </row>
    <row r="3142" spans="1:4" ht="30">
      <c r="A3142" s="326">
        <v>39611</v>
      </c>
      <c r="B3142" s="327" t="s">
        <v>3549</v>
      </c>
      <c r="C3142" s="328" t="s">
        <v>731</v>
      </c>
      <c r="D3142" s="329">
        <v>141850.35</v>
      </c>
    </row>
    <row r="3143" spans="1:4" ht="30">
      <c r="A3143" s="326">
        <v>39612</v>
      </c>
      <c r="B3143" s="327" t="s">
        <v>3550</v>
      </c>
      <c r="C3143" s="328" t="s">
        <v>731</v>
      </c>
      <c r="D3143" s="329">
        <v>222211.77</v>
      </c>
    </row>
    <row r="3144" spans="1:4" ht="30">
      <c r="A3144" s="326">
        <v>39608</v>
      </c>
      <c r="B3144" s="327" t="s">
        <v>3551</v>
      </c>
      <c r="C3144" s="328" t="s">
        <v>731</v>
      </c>
      <c r="D3144" s="329">
        <v>64208.62</v>
      </c>
    </row>
    <row r="3145" spans="1:4" ht="30">
      <c r="A3145" s="326">
        <v>38175</v>
      </c>
      <c r="B3145" s="327" t="s">
        <v>3552</v>
      </c>
      <c r="C3145" s="328" t="s">
        <v>731</v>
      </c>
      <c r="D3145" s="329">
        <v>4.6399999999999997</v>
      </c>
    </row>
    <row r="3146" spans="1:4" ht="30">
      <c r="A3146" s="326">
        <v>38176</v>
      </c>
      <c r="B3146" s="327" t="s">
        <v>3553</v>
      </c>
      <c r="C3146" s="328" t="s">
        <v>731</v>
      </c>
      <c r="D3146" s="329">
        <v>13.66</v>
      </c>
    </row>
    <row r="3147" spans="1:4" ht="30">
      <c r="A3147" s="326">
        <v>36152</v>
      </c>
      <c r="B3147" s="327" t="s">
        <v>3554</v>
      </c>
      <c r="C3147" s="328" t="s">
        <v>731</v>
      </c>
      <c r="D3147" s="329">
        <v>5.85</v>
      </c>
    </row>
    <row r="3148" spans="1:4">
      <c r="A3148" s="326">
        <v>11138</v>
      </c>
      <c r="B3148" s="327" t="s">
        <v>3555</v>
      </c>
      <c r="C3148" s="328" t="s">
        <v>781</v>
      </c>
      <c r="D3148" s="329">
        <v>4.05</v>
      </c>
    </row>
    <row r="3149" spans="1:4">
      <c r="A3149" s="326">
        <v>4221</v>
      </c>
      <c r="B3149" s="327" t="s">
        <v>3556</v>
      </c>
      <c r="C3149" s="328" t="s">
        <v>781</v>
      </c>
      <c r="D3149" s="329">
        <v>6.29</v>
      </c>
    </row>
    <row r="3150" spans="1:4" ht="30">
      <c r="A3150" s="326">
        <v>4227</v>
      </c>
      <c r="B3150" s="327" t="s">
        <v>3557</v>
      </c>
      <c r="C3150" s="328" t="s">
        <v>781</v>
      </c>
      <c r="D3150" s="329">
        <v>21.09</v>
      </c>
    </row>
    <row r="3151" spans="1:4" ht="30">
      <c r="A3151" s="326">
        <v>38170</v>
      </c>
      <c r="B3151" s="327" t="s">
        <v>3558</v>
      </c>
      <c r="C3151" s="328" t="s">
        <v>731</v>
      </c>
      <c r="D3151" s="329">
        <v>20.3</v>
      </c>
    </row>
    <row r="3152" spans="1:4">
      <c r="A3152" s="326">
        <v>4252</v>
      </c>
      <c r="B3152" s="327" t="s">
        <v>3559</v>
      </c>
      <c r="C3152" s="328" t="s">
        <v>870</v>
      </c>
      <c r="D3152" s="329">
        <v>22.06</v>
      </c>
    </row>
    <row r="3153" spans="1:4">
      <c r="A3153" s="326">
        <v>40980</v>
      </c>
      <c r="B3153" s="327" t="s">
        <v>3560</v>
      </c>
      <c r="C3153" s="328" t="s">
        <v>872</v>
      </c>
      <c r="D3153" s="329">
        <v>3864.95</v>
      </c>
    </row>
    <row r="3154" spans="1:4">
      <c r="A3154" s="326">
        <v>4243</v>
      </c>
      <c r="B3154" s="327" t="s">
        <v>3561</v>
      </c>
      <c r="C3154" s="328" t="s">
        <v>870</v>
      </c>
      <c r="D3154" s="329">
        <v>18.239999999999998</v>
      </c>
    </row>
    <row r="3155" spans="1:4">
      <c r="A3155" s="326">
        <v>41031</v>
      </c>
      <c r="B3155" s="327" t="s">
        <v>3562</v>
      </c>
      <c r="C3155" s="328" t="s">
        <v>872</v>
      </c>
      <c r="D3155" s="329">
        <v>3198.06</v>
      </c>
    </row>
    <row r="3156" spans="1:4">
      <c r="A3156" s="326">
        <v>37666</v>
      </c>
      <c r="B3156" s="327" t="s">
        <v>3563</v>
      </c>
      <c r="C3156" s="328" t="s">
        <v>870</v>
      </c>
      <c r="D3156" s="329">
        <v>17.62</v>
      </c>
    </row>
    <row r="3157" spans="1:4">
      <c r="A3157" s="326">
        <v>40986</v>
      </c>
      <c r="B3157" s="327" t="s">
        <v>3564</v>
      </c>
      <c r="C3157" s="328" t="s">
        <v>872</v>
      </c>
      <c r="D3157" s="329">
        <v>3086.25</v>
      </c>
    </row>
    <row r="3158" spans="1:4">
      <c r="A3158" s="326">
        <v>4250</v>
      </c>
      <c r="B3158" s="327" t="s">
        <v>3565</v>
      </c>
      <c r="C3158" s="328" t="s">
        <v>870</v>
      </c>
      <c r="D3158" s="329">
        <v>19.89</v>
      </c>
    </row>
    <row r="3159" spans="1:4">
      <c r="A3159" s="326">
        <v>40978</v>
      </c>
      <c r="B3159" s="327" t="s">
        <v>3566</v>
      </c>
      <c r="C3159" s="328" t="s">
        <v>872</v>
      </c>
      <c r="D3159" s="329">
        <v>3486.18</v>
      </c>
    </row>
    <row r="3160" spans="1:4">
      <c r="A3160" s="326">
        <v>41043</v>
      </c>
      <c r="B3160" s="327" t="s">
        <v>3567</v>
      </c>
      <c r="C3160" s="328" t="s">
        <v>872</v>
      </c>
      <c r="D3160" s="329">
        <v>3936.08</v>
      </c>
    </row>
    <row r="3161" spans="1:4">
      <c r="A3161" s="326">
        <v>44501</v>
      </c>
      <c r="B3161" s="327" t="s">
        <v>3568</v>
      </c>
      <c r="C3161" s="328" t="s">
        <v>870</v>
      </c>
      <c r="D3161" s="329">
        <v>22.48</v>
      </c>
    </row>
    <row r="3162" spans="1:4">
      <c r="A3162" s="326">
        <v>4234</v>
      </c>
      <c r="B3162" s="327" t="s">
        <v>3569</v>
      </c>
      <c r="C3162" s="328" t="s">
        <v>870</v>
      </c>
      <c r="D3162" s="329">
        <v>24.62</v>
      </c>
    </row>
    <row r="3163" spans="1:4">
      <c r="A3163" s="326">
        <v>40987</v>
      </c>
      <c r="B3163" s="327" t="s">
        <v>3570</v>
      </c>
      <c r="C3163" s="328" t="s">
        <v>872</v>
      </c>
      <c r="D3163" s="329">
        <v>4311.8100000000004</v>
      </c>
    </row>
    <row r="3164" spans="1:4">
      <c r="A3164" s="326">
        <v>4253</v>
      </c>
      <c r="B3164" s="327" t="s">
        <v>3571</v>
      </c>
      <c r="C3164" s="328" t="s">
        <v>870</v>
      </c>
      <c r="D3164" s="329">
        <v>22.61</v>
      </c>
    </row>
    <row r="3165" spans="1:4">
      <c r="A3165" s="326">
        <v>40981</v>
      </c>
      <c r="B3165" s="327" t="s">
        <v>3572</v>
      </c>
      <c r="C3165" s="328" t="s">
        <v>872</v>
      </c>
      <c r="D3165" s="329">
        <v>3960.98</v>
      </c>
    </row>
    <row r="3166" spans="1:4">
      <c r="A3166" s="326">
        <v>4254</v>
      </c>
      <c r="B3166" s="327" t="s">
        <v>3573</v>
      </c>
      <c r="C3166" s="328" t="s">
        <v>870</v>
      </c>
      <c r="D3166" s="329">
        <v>55.74</v>
      </c>
    </row>
    <row r="3167" spans="1:4">
      <c r="A3167" s="326">
        <v>41036</v>
      </c>
      <c r="B3167" s="327" t="s">
        <v>3574</v>
      </c>
      <c r="C3167" s="328" t="s">
        <v>872</v>
      </c>
      <c r="D3167" s="329">
        <v>9763.17</v>
      </c>
    </row>
    <row r="3168" spans="1:4">
      <c r="A3168" s="326">
        <v>4251</v>
      </c>
      <c r="B3168" s="327" t="s">
        <v>3575</v>
      </c>
      <c r="C3168" s="328" t="s">
        <v>870</v>
      </c>
      <c r="D3168" s="329">
        <v>22.04</v>
      </c>
    </row>
    <row r="3169" spans="1:4">
      <c r="A3169" s="326">
        <v>40979</v>
      </c>
      <c r="B3169" s="327" t="s">
        <v>3576</v>
      </c>
      <c r="C3169" s="328" t="s">
        <v>872</v>
      </c>
      <c r="D3169" s="329">
        <v>3860.05</v>
      </c>
    </row>
    <row r="3170" spans="1:4">
      <c r="A3170" s="326">
        <v>4230</v>
      </c>
      <c r="B3170" s="327" t="s">
        <v>3577</v>
      </c>
      <c r="C3170" s="328" t="s">
        <v>870</v>
      </c>
      <c r="D3170" s="329">
        <v>24.21</v>
      </c>
    </row>
    <row r="3171" spans="1:4">
      <c r="A3171" s="326">
        <v>40998</v>
      </c>
      <c r="B3171" s="327" t="s">
        <v>3578</v>
      </c>
      <c r="C3171" s="328" t="s">
        <v>872</v>
      </c>
      <c r="D3171" s="329">
        <v>4241.5</v>
      </c>
    </row>
    <row r="3172" spans="1:4">
      <c r="A3172" s="326">
        <v>4257</v>
      </c>
      <c r="B3172" s="327" t="s">
        <v>3579</v>
      </c>
      <c r="C3172" s="328" t="s">
        <v>870</v>
      </c>
      <c r="D3172" s="329">
        <v>19.48</v>
      </c>
    </row>
    <row r="3173" spans="1:4">
      <c r="A3173" s="326">
        <v>40982</v>
      </c>
      <c r="B3173" s="327" t="s">
        <v>3580</v>
      </c>
      <c r="C3173" s="328" t="s">
        <v>872</v>
      </c>
      <c r="D3173" s="329">
        <v>3413.57</v>
      </c>
    </row>
    <row r="3174" spans="1:4">
      <c r="A3174" s="326">
        <v>4240</v>
      </c>
      <c r="B3174" s="327" t="s">
        <v>3581</v>
      </c>
      <c r="C3174" s="328" t="s">
        <v>870</v>
      </c>
      <c r="D3174" s="329">
        <v>22.85</v>
      </c>
    </row>
    <row r="3175" spans="1:4">
      <c r="A3175" s="326">
        <v>41026</v>
      </c>
      <c r="B3175" s="327" t="s">
        <v>3582</v>
      </c>
      <c r="C3175" s="328" t="s">
        <v>872</v>
      </c>
      <c r="D3175" s="329">
        <v>4003.18</v>
      </c>
    </row>
    <row r="3176" spans="1:4">
      <c r="A3176" s="326">
        <v>4239</v>
      </c>
      <c r="B3176" s="327" t="s">
        <v>3583</v>
      </c>
      <c r="C3176" s="328" t="s">
        <v>870</v>
      </c>
      <c r="D3176" s="329">
        <v>28.03</v>
      </c>
    </row>
    <row r="3177" spans="1:4">
      <c r="A3177" s="326">
        <v>41024</v>
      </c>
      <c r="B3177" s="327" t="s">
        <v>3584</v>
      </c>
      <c r="C3177" s="328" t="s">
        <v>872</v>
      </c>
      <c r="D3177" s="329">
        <v>4911.17</v>
      </c>
    </row>
    <row r="3178" spans="1:4">
      <c r="A3178" s="326">
        <v>4248</v>
      </c>
      <c r="B3178" s="327" t="s">
        <v>3585</v>
      </c>
      <c r="C3178" s="328" t="s">
        <v>870</v>
      </c>
      <c r="D3178" s="329">
        <v>23.17</v>
      </c>
    </row>
    <row r="3179" spans="1:4">
      <c r="A3179" s="326">
        <v>41033</v>
      </c>
      <c r="B3179" s="327" t="s">
        <v>3586</v>
      </c>
      <c r="C3179" s="328" t="s">
        <v>872</v>
      </c>
      <c r="D3179" s="329">
        <v>4060.51</v>
      </c>
    </row>
    <row r="3180" spans="1:4">
      <c r="A3180" s="326">
        <v>41040</v>
      </c>
      <c r="B3180" s="327" t="s">
        <v>3587</v>
      </c>
      <c r="C3180" s="328" t="s">
        <v>872</v>
      </c>
      <c r="D3180" s="329">
        <v>4132.8999999999996</v>
      </c>
    </row>
    <row r="3181" spans="1:4">
      <c r="A3181" s="326">
        <v>44500</v>
      </c>
      <c r="B3181" s="327" t="s">
        <v>3588</v>
      </c>
      <c r="C3181" s="328" t="s">
        <v>870</v>
      </c>
      <c r="D3181" s="329">
        <v>23.58</v>
      </c>
    </row>
    <row r="3182" spans="1:4">
      <c r="A3182" s="326">
        <v>4238</v>
      </c>
      <c r="B3182" s="327" t="s">
        <v>3589</v>
      </c>
      <c r="C3182" s="328" t="s">
        <v>870</v>
      </c>
      <c r="D3182" s="329">
        <v>20.57</v>
      </c>
    </row>
    <row r="3183" spans="1:4">
      <c r="A3183" s="326">
        <v>41012</v>
      </c>
      <c r="B3183" s="327" t="s">
        <v>3590</v>
      </c>
      <c r="C3183" s="328" t="s">
        <v>872</v>
      </c>
      <c r="D3183" s="329">
        <v>3602.7</v>
      </c>
    </row>
    <row r="3184" spans="1:4">
      <c r="A3184" s="326">
        <v>4237</v>
      </c>
      <c r="B3184" s="327" t="s">
        <v>3591</v>
      </c>
      <c r="C3184" s="328" t="s">
        <v>870</v>
      </c>
      <c r="D3184" s="329">
        <v>25.97</v>
      </c>
    </row>
    <row r="3185" spans="1:4">
      <c r="A3185" s="326">
        <v>41002</v>
      </c>
      <c r="B3185" s="327" t="s">
        <v>3592</v>
      </c>
      <c r="C3185" s="328" t="s">
        <v>872</v>
      </c>
      <c r="D3185" s="329">
        <v>4548.18</v>
      </c>
    </row>
    <row r="3186" spans="1:4">
      <c r="A3186" s="326">
        <v>4233</v>
      </c>
      <c r="B3186" s="327" t="s">
        <v>3593</v>
      </c>
      <c r="C3186" s="328" t="s">
        <v>870</v>
      </c>
      <c r="D3186" s="329">
        <v>20.260000000000002</v>
      </c>
    </row>
    <row r="3187" spans="1:4">
      <c r="A3187" s="326">
        <v>41001</v>
      </c>
      <c r="B3187" s="327" t="s">
        <v>3594</v>
      </c>
      <c r="C3187" s="328" t="s">
        <v>872</v>
      </c>
      <c r="D3187" s="329">
        <v>3549.19</v>
      </c>
    </row>
    <row r="3188" spans="1:4">
      <c r="A3188" s="326">
        <v>2</v>
      </c>
      <c r="B3188" s="327" t="s">
        <v>3595</v>
      </c>
      <c r="C3188" s="328" t="s">
        <v>868</v>
      </c>
      <c r="D3188" s="329">
        <v>16.12</v>
      </c>
    </row>
    <row r="3189" spans="1:4" ht="30">
      <c r="A3189" s="326">
        <v>36517</v>
      </c>
      <c r="B3189" s="327" t="s">
        <v>3596</v>
      </c>
      <c r="C3189" s="328" t="s">
        <v>731</v>
      </c>
      <c r="D3189" s="329">
        <v>649083.6</v>
      </c>
    </row>
    <row r="3190" spans="1:4" ht="30">
      <c r="A3190" s="326">
        <v>4262</v>
      </c>
      <c r="B3190" s="327" t="s">
        <v>3597</v>
      </c>
      <c r="C3190" s="328" t="s">
        <v>731</v>
      </c>
      <c r="D3190" s="329">
        <v>730950</v>
      </c>
    </row>
    <row r="3191" spans="1:4" ht="30">
      <c r="A3191" s="326">
        <v>4263</v>
      </c>
      <c r="B3191" s="327" t="s">
        <v>3598</v>
      </c>
      <c r="C3191" s="328" t="s">
        <v>731</v>
      </c>
      <c r="D3191" s="329">
        <v>1013583.95</v>
      </c>
    </row>
    <row r="3192" spans="1:4" ht="30">
      <c r="A3192" s="326">
        <v>36518</v>
      </c>
      <c r="B3192" s="327" t="s">
        <v>3599</v>
      </c>
      <c r="C3192" s="328" t="s">
        <v>731</v>
      </c>
      <c r="D3192" s="329">
        <v>1153926.3500000001</v>
      </c>
    </row>
    <row r="3193" spans="1:4" ht="30">
      <c r="A3193" s="326">
        <v>14221</v>
      </c>
      <c r="B3193" s="327" t="s">
        <v>3600</v>
      </c>
      <c r="C3193" s="328" t="s">
        <v>731</v>
      </c>
      <c r="D3193" s="329">
        <v>673448.57</v>
      </c>
    </row>
    <row r="3194" spans="1:4">
      <c r="A3194" s="326">
        <v>38402</v>
      </c>
      <c r="B3194" s="327" t="s">
        <v>3601</v>
      </c>
      <c r="C3194" s="328" t="s">
        <v>731</v>
      </c>
      <c r="D3194" s="329">
        <v>13.55</v>
      </c>
    </row>
    <row r="3195" spans="1:4">
      <c r="A3195" s="326">
        <v>3412</v>
      </c>
      <c r="B3195" s="327" t="s">
        <v>3602</v>
      </c>
      <c r="C3195" s="328" t="s">
        <v>732</v>
      </c>
      <c r="D3195" s="329">
        <v>20.55</v>
      </c>
    </row>
    <row r="3196" spans="1:4">
      <c r="A3196" s="326">
        <v>3413</v>
      </c>
      <c r="B3196" s="327" t="s">
        <v>3603</v>
      </c>
      <c r="C3196" s="328" t="s">
        <v>732</v>
      </c>
      <c r="D3196" s="329">
        <v>46.28</v>
      </c>
    </row>
    <row r="3197" spans="1:4">
      <c r="A3197" s="326">
        <v>39744</v>
      </c>
      <c r="B3197" s="327" t="s">
        <v>3604</v>
      </c>
      <c r="C3197" s="328" t="s">
        <v>732</v>
      </c>
      <c r="D3197" s="329">
        <v>35.93</v>
      </c>
    </row>
    <row r="3198" spans="1:4">
      <c r="A3198" s="326">
        <v>39745</v>
      </c>
      <c r="B3198" s="327" t="s">
        <v>3605</v>
      </c>
      <c r="C3198" s="328" t="s">
        <v>732</v>
      </c>
      <c r="D3198" s="329">
        <v>75.84</v>
      </c>
    </row>
    <row r="3199" spans="1:4" ht="30">
      <c r="A3199" s="326">
        <v>39637</v>
      </c>
      <c r="B3199" s="327" t="s">
        <v>3606</v>
      </c>
      <c r="C3199" s="328" t="s">
        <v>732</v>
      </c>
      <c r="D3199" s="329">
        <v>98.03</v>
      </c>
    </row>
    <row r="3200" spans="1:4" ht="30">
      <c r="A3200" s="326">
        <v>39638</v>
      </c>
      <c r="B3200" s="327" t="s">
        <v>3607</v>
      </c>
      <c r="C3200" s="328" t="s">
        <v>732</v>
      </c>
      <c r="D3200" s="329">
        <v>110.93</v>
      </c>
    </row>
    <row r="3201" spans="1:4" ht="30">
      <c r="A3201" s="326">
        <v>39639</v>
      </c>
      <c r="B3201" s="327" t="s">
        <v>3608</v>
      </c>
      <c r="C3201" s="328" t="s">
        <v>732</v>
      </c>
      <c r="D3201" s="329">
        <v>167.36</v>
      </c>
    </row>
    <row r="3202" spans="1:4" ht="60">
      <c r="A3202" s="326">
        <v>39517</v>
      </c>
      <c r="B3202" s="327" t="s">
        <v>3609</v>
      </c>
      <c r="C3202" s="328" t="s">
        <v>732</v>
      </c>
      <c r="D3202" s="329">
        <v>272.10000000000002</v>
      </c>
    </row>
    <row r="3203" spans="1:4" ht="60">
      <c r="A3203" s="326">
        <v>39518</v>
      </c>
      <c r="B3203" s="327" t="s">
        <v>3610</v>
      </c>
      <c r="C3203" s="328" t="s">
        <v>732</v>
      </c>
      <c r="D3203" s="329">
        <v>322.58999999999997</v>
      </c>
    </row>
    <row r="3204" spans="1:4">
      <c r="A3204" s="326">
        <v>38366</v>
      </c>
      <c r="B3204" s="327" t="s">
        <v>3611</v>
      </c>
      <c r="C3204" s="328" t="s">
        <v>732</v>
      </c>
      <c r="D3204" s="329">
        <v>5.77</v>
      </c>
    </row>
    <row r="3205" spans="1:4">
      <c r="A3205" s="326">
        <v>11703</v>
      </c>
      <c r="B3205" s="327" t="s">
        <v>3612</v>
      </c>
      <c r="C3205" s="328" t="s">
        <v>731</v>
      </c>
      <c r="D3205" s="329">
        <v>63.09</v>
      </c>
    </row>
    <row r="3206" spans="1:4">
      <c r="A3206" s="326">
        <v>37400</v>
      </c>
      <c r="B3206" s="327" t="s">
        <v>3613</v>
      </c>
      <c r="C3206" s="328" t="s">
        <v>731</v>
      </c>
      <c r="D3206" s="329">
        <v>43.67</v>
      </c>
    </row>
    <row r="3207" spans="1:4" ht="30">
      <c r="A3207" s="326">
        <v>25400</v>
      </c>
      <c r="B3207" s="327" t="s">
        <v>3614</v>
      </c>
      <c r="C3207" s="328" t="s">
        <v>731</v>
      </c>
      <c r="D3207" s="329">
        <v>2807.37</v>
      </c>
    </row>
    <row r="3208" spans="1:4" ht="30">
      <c r="A3208" s="326">
        <v>4276</v>
      </c>
      <c r="B3208" s="327" t="s">
        <v>3615</v>
      </c>
      <c r="C3208" s="328" t="s">
        <v>731</v>
      </c>
      <c r="D3208" s="329">
        <v>206.72</v>
      </c>
    </row>
    <row r="3209" spans="1:4" ht="30">
      <c r="A3209" s="326">
        <v>4273</v>
      </c>
      <c r="B3209" s="327" t="s">
        <v>3616</v>
      </c>
      <c r="C3209" s="328" t="s">
        <v>731</v>
      </c>
      <c r="D3209" s="329">
        <v>375.33</v>
      </c>
    </row>
    <row r="3210" spans="1:4" ht="30">
      <c r="A3210" s="326">
        <v>4274</v>
      </c>
      <c r="B3210" s="327" t="s">
        <v>3617</v>
      </c>
      <c r="C3210" s="328" t="s">
        <v>731</v>
      </c>
      <c r="D3210" s="329">
        <v>137.31</v>
      </c>
    </row>
    <row r="3211" spans="1:4" ht="30">
      <c r="A3211" s="326">
        <v>39438</v>
      </c>
      <c r="B3211" s="327" t="s">
        <v>3618</v>
      </c>
      <c r="C3211" s="328" t="s">
        <v>731</v>
      </c>
      <c r="D3211" s="329">
        <v>0.24</v>
      </c>
    </row>
    <row r="3212" spans="1:4">
      <c r="A3212" s="326">
        <v>11963</v>
      </c>
      <c r="B3212" s="327" t="s">
        <v>3619</v>
      </c>
      <c r="C3212" s="328" t="s">
        <v>731</v>
      </c>
      <c r="D3212" s="329">
        <v>8.74</v>
      </c>
    </row>
    <row r="3213" spans="1:4">
      <c r="A3213" s="326">
        <v>11964</v>
      </c>
      <c r="B3213" s="327" t="s">
        <v>3620</v>
      </c>
      <c r="C3213" s="328" t="s">
        <v>731</v>
      </c>
      <c r="D3213" s="329">
        <v>2.2000000000000002</v>
      </c>
    </row>
    <row r="3214" spans="1:4" ht="30">
      <c r="A3214" s="326">
        <v>4379</v>
      </c>
      <c r="B3214" s="327" t="s">
        <v>3621</v>
      </c>
      <c r="C3214" s="328" t="s">
        <v>731</v>
      </c>
      <c r="D3214" s="329">
        <v>0.04</v>
      </c>
    </row>
    <row r="3215" spans="1:4" ht="30">
      <c r="A3215" s="326">
        <v>4377</v>
      </c>
      <c r="B3215" s="327" t="s">
        <v>3622</v>
      </c>
      <c r="C3215" s="328" t="s">
        <v>731</v>
      </c>
      <c r="D3215" s="329">
        <v>0.17</v>
      </c>
    </row>
    <row r="3216" spans="1:4" ht="30">
      <c r="A3216" s="326">
        <v>4356</v>
      </c>
      <c r="B3216" s="371" t="s">
        <v>3623</v>
      </c>
      <c r="C3216" s="328" t="s">
        <v>731</v>
      </c>
      <c r="D3216" s="329">
        <v>0.24</v>
      </c>
    </row>
    <row r="3217" spans="1:4" ht="30">
      <c r="A3217" s="326">
        <v>13246</v>
      </c>
      <c r="B3217" s="371" t="s">
        <v>3624</v>
      </c>
      <c r="C3217" s="328" t="s">
        <v>731</v>
      </c>
      <c r="D3217" s="329">
        <v>0.41</v>
      </c>
    </row>
    <row r="3218" spans="1:4" ht="30">
      <c r="A3218" s="326">
        <v>4346</v>
      </c>
      <c r="B3218" s="327" t="s">
        <v>3625</v>
      </c>
      <c r="C3218" s="328" t="s">
        <v>731</v>
      </c>
      <c r="D3218" s="329">
        <v>9.3699999999999992</v>
      </c>
    </row>
    <row r="3219" spans="1:4" ht="30">
      <c r="A3219" s="326">
        <v>11955</v>
      </c>
      <c r="B3219" s="327" t="s">
        <v>3626</v>
      </c>
      <c r="C3219" s="328" t="s">
        <v>731</v>
      </c>
      <c r="D3219" s="329">
        <v>4.0999999999999996</v>
      </c>
    </row>
    <row r="3220" spans="1:4" ht="30">
      <c r="A3220" s="326">
        <v>11960</v>
      </c>
      <c r="B3220" s="327" t="s">
        <v>3627</v>
      </c>
      <c r="C3220" s="328" t="s">
        <v>731</v>
      </c>
      <c r="D3220" s="329">
        <v>0.13</v>
      </c>
    </row>
    <row r="3221" spans="1:4" ht="30">
      <c r="A3221" s="326">
        <v>4333</v>
      </c>
      <c r="B3221" s="327" t="s">
        <v>3628</v>
      </c>
      <c r="C3221" s="328" t="s">
        <v>731</v>
      </c>
      <c r="D3221" s="329">
        <v>0.24</v>
      </c>
    </row>
    <row r="3222" spans="1:4" ht="30">
      <c r="A3222" s="326">
        <v>4358</v>
      </c>
      <c r="B3222" s="327" t="s">
        <v>3629</v>
      </c>
      <c r="C3222" s="328" t="s">
        <v>731</v>
      </c>
      <c r="D3222" s="329">
        <v>1.87</v>
      </c>
    </row>
    <row r="3223" spans="1:4" ht="30">
      <c r="A3223" s="326">
        <v>39435</v>
      </c>
      <c r="B3223" s="327" t="s">
        <v>3630</v>
      </c>
      <c r="C3223" s="328" t="s">
        <v>731</v>
      </c>
      <c r="D3223" s="329">
        <v>0.09</v>
      </c>
    </row>
    <row r="3224" spans="1:4" ht="30">
      <c r="A3224" s="326">
        <v>39436</v>
      </c>
      <c r="B3224" s="327" t="s">
        <v>3631</v>
      </c>
      <c r="C3224" s="328" t="s">
        <v>731</v>
      </c>
      <c r="D3224" s="329">
        <v>0.16</v>
      </c>
    </row>
    <row r="3225" spans="1:4" ht="30">
      <c r="A3225" s="326">
        <v>39437</v>
      </c>
      <c r="B3225" s="327" t="s">
        <v>3632</v>
      </c>
      <c r="C3225" s="328" t="s">
        <v>731</v>
      </c>
      <c r="D3225" s="329">
        <v>0.21</v>
      </c>
    </row>
    <row r="3226" spans="1:4" ht="30">
      <c r="A3226" s="326">
        <v>39439</v>
      </c>
      <c r="B3226" s="327" t="s">
        <v>3633</v>
      </c>
      <c r="C3226" s="328" t="s">
        <v>731</v>
      </c>
      <c r="D3226" s="329">
        <v>0.14000000000000001</v>
      </c>
    </row>
    <row r="3227" spans="1:4" ht="30">
      <c r="A3227" s="326">
        <v>39440</v>
      </c>
      <c r="B3227" s="327" t="s">
        <v>3634</v>
      </c>
      <c r="C3227" s="328" t="s">
        <v>731</v>
      </c>
      <c r="D3227" s="329">
        <v>0.18</v>
      </c>
    </row>
    <row r="3228" spans="1:4" ht="30">
      <c r="A3228" s="326">
        <v>39441</v>
      </c>
      <c r="B3228" s="327" t="s">
        <v>3635</v>
      </c>
      <c r="C3228" s="328" t="s">
        <v>731</v>
      </c>
      <c r="D3228" s="329">
        <v>0.23</v>
      </c>
    </row>
    <row r="3229" spans="1:4" ht="30">
      <c r="A3229" s="326">
        <v>39442</v>
      </c>
      <c r="B3229" s="327" t="s">
        <v>3636</v>
      </c>
      <c r="C3229" s="328" t="s">
        <v>731</v>
      </c>
      <c r="D3229" s="329">
        <v>0.17</v>
      </c>
    </row>
    <row r="3230" spans="1:4" ht="30">
      <c r="A3230" s="326">
        <v>39443</v>
      </c>
      <c r="B3230" s="327" t="s">
        <v>3637</v>
      </c>
      <c r="C3230" s="328" t="s">
        <v>731</v>
      </c>
      <c r="D3230" s="329">
        <v>0.22</v>
      </c>
    </row>
    <row r="3231" spans="1:4" ht="30">
      <c r="A3231" s="326">
        <v>4329</v>
      </c>
      <c r="B3231" s="327" t="s">
        <v>3638</v>
      </c>
      <c r="C3231" s="328" t="s">
        <v>731</v>
      </c>
      <c r="D3231" s="329">
        <v>2</v>
      </c>
    </row>
    <row r="3232" spans="1:4" ht="30">
      <c r="A3232" s="326">
        <v>4383</v>
      </c>
      <c r="B3232" s="327" t="s">
        <v>3639</v>
      </c>
      <c r="C3232" s="328" t="s">
        <v>731</v>
      </c>
      <c r="D3232" s="329">
        <v>18.079999999999998</v>
      </c>
    </row>
    <row r="3233" spans="1:4" ht="30">
      <c r="A3233" s="326">
        <v>4344</v>
      </c>
      <c r="B3233" s="327" t="s">
        <v>3640</v>
      </c>
      <c r="C3233" s="328" t="s">
        <v>731</v>
      </c>
      <c r="D3233" s="329">
        <v>18.95</v>
      </c>
    </row>
    <row r="3234" spans="1:4" ht="30">
      <c r="A3234" s="326">
        <v>436</v>
      </c>
      <c r="B3234" s="327" t="s">
        <v>3641</v>
      </c>
      <c r="C3234" s="328" t="s">
        <v>731</v>
      </c>
      <c r="D3234" s="329">
        <v>12.64</v>
      </c>
    </row>
    <row r="3235" spans="1:4" ht="30">
      <c r="A3235" s="326">
        <v>442</v>
      </c>
      <c r="B3235" s="327" t="s">
        <v>3642</v>
      </c>
      <c r="C3235" s="328" t="s">
        <v>731</v>
      </c>
      <c r="D3235" s="329">
        <v>7.48</v>
      </c>
    </row>
    <row r="3236" spans="1:4">
      <c r="A3236" s="326">
        <v>11953</v>
      </c>
      <c r="B3236" s="327" t="s">
        <v>3643</v>
      </c>
      <c r="C3236" s="328" t="s">
        <v>731</v>
      </c>
      <c r="D3236" s="329">
        <v>3</v>
      </c>
    </row>
    <row r="3237" spans="1:4" ht="30">
      <c r="A3237" s="326">
        <v>4335</v>
      </c>
      <c r="B3237" s="327" t="s">
        <v>3644</v>
      </c>
      <c r="C3237" s="328" t="s">
        <v>731</v>
      </c>
      <c r="D3237" s="329">
        <v>12.73</v>
      </c>
    </row>
    <row r="3238" spans="1:4" ht="30">
      <c r="A3238" s="326">
        <v>4334</v>
      </c>
      <c r="B3238" s="327" t="s">
        <v>3645</v>
      </c>
      <c r="C3238" s="328" t="s">
        <v>731</v>
      </c>
      <c r="D3238" s="329">
        <v>17.46</v>
      </c>
    </row>
    <row r="3239" spans="1:4">
      <c r="A3239" s="326">
        <v>4343</v>
      </c>
      <c r="B3239" s="327" t="s">
        <v>3646</v>
      </c>
      <c r="C3239" s="328" t="s">
        <v>731</v>
      </c>
      <c r="D3239" s="329">
        <v>4.29</v>
      </c>
    </row>
    <row r="3240" spans="1:4" ht="30">
      <c r="A3240" s="326">
        <v>430</v>
      </c>
      <c r="B3240" s="327" t="s">
        <v>3647</v>
      </c>
      <c r="C3240" s="328" t="s">
        <v>731</v>
      </c>
      <c r="D3240" s="329">
        <v>11.31</v>
      </c>
    </row>
    <row r="3241" spans="1:4" ht="30">
      <c r="A3241" s="326">
        <v>441</v>
      </c>
      <c r="B3241" s="327" t="s">
        <v>3648</v>
      </c>
      <c r="C3241" s="328" t="s">
        <v>731</v>
      </c>
      <c r="D3241" s="329">
        <v>12.45</v>
      </c>
    </row>
    <row r="3242" spans="1:4" ht="30">
      <c r="A3242" s="326">
        <v>431</v>
      </c>
      <c r="B3242" s="327" t="s">
        <v>3649</v>
      </c>
      <c r="C3242" s="328" t="s">
        <v>731</v>
      </c>
      <c r="D3242" s="329">
        <v>15.03</v>
      </c>
    </row>
    <row r="3243" spans="1:4" ht="30">
      <c r="A3243" s="326">
        <v>432</v>
      </c>
      <c r="B3243" s="327" t="s">
        <v>3650</v>
      </c>
      <c r="C3243" s="328" t="s">
        <v>731</v>
      </c>
      <c r="D3243" s="329">
        <v>16.59</v>
      </c>
    </row>
    <row r="3244" spans="1:4" ht="30">
      <c r="A3244" s="326">
        <v>429</v>
      </c>
      <c r="B3244" s="327" t="s">
        <v>3651</v>
      </c>
      <c r="C3244" s="328" t="s">
        <v>731</v>
      </c>
      <c r="D3244" s="329">
        <v>22.36</v>
      </c>
    </row>
    <row r="3245" spans="1:4" ht="30">
      <c r="A3245" s="326">
        <v>439</v>
      </c>
      <c r="B3245" s="327" t="s">
        <v>3652</v>
      </c>
      <c r="C3245" s="328" t="s">
        <v>731</v>
      </c>
      <c r="D3245" s="329">
        <v>19.059999999999999</v>
      </c>
    </row>
    <row r="3246" spans="1:4" ht="30">
      <c r="A3246" s="326">
        <v>433</v>
      </c>
      <c r="B3246" s="327" t="s">
        <v>3653</v>
      </c>
      <c r="C3246" s="328" t="s">
        <v>731</v>
      </c>
      <c r="D3246" s="329">
        <v>22.25</v>
      </c>
    </row>
    <row r="3247" spans="1:4" ht="30">
      <c r="A3247" s="326">
        <v>437</v>
      </c>
      <c r="B3247" s="327" t="s">
        <v>3654</v>
      </c>
      <c r="C3247" s="328" t="s">
        <v>731</v>
      </c>
      <c r="D3247" s="329">
        <v>29.56</v>
      </c>
    </row>
    <row r="3248" spans="1:4" ht="30">
      <c r="A3248" s="326">
        <v>11790</v>
      </c>
      <c r="B3248" s="327" t="s">
        <v>3655</v>
      </c>
      <c r="C3248" s="328" t="s">
        <v>731</v>
      </c>
      <c r="D3248" s="329">
        <v>33.53</v>
      </c>
    </row>
    <row r="3249" spans="1:4" ht="30">
      <c r="A3249" s="326">
        <v>428</v>
      </c>
      <c r="B3249" s="327" t="s">
        <v>3656</v>
      </c>
      <c r="C3249" s="328" t="s">
        <v>731</v>
      </c>
      <c r="D3249" s="329">
        <v>36.46</v>
      </c>
    </row>
    <row r="3250" spans="1:4" ht="30">
      <c r="A3250" s="326">
        <v>4384</v>
      </c>
      <c r="B3250" s="327" t="s">
        <v>3657</v>
      </c>
      <c r="C3250" s="328" t="s">
        <v>731</v>
      </c>
      <c r="D3250" s="329">
        <v>20.78</v>
      </c>
    </row>
    <row r="3251" spans="1:4" ht="30">
      <c r="A3251" s="326">
        <v>4351</v>
      </c>
      <c r="B3251" s="327" t="s">
        <v>3658</v>
      </c>
      <c r="C3251" s="328" t="s">
        <v>731</v>
      </c>
      <c r="D3251" s="329">
        <v>15.4</v>
      </c>
    </row>
    <row r="3252" spans="1:4">
      <c r="A3252" s="326">
        <v>11054</v>
      </c>
      <c r="B3252" s="327" t="s">
        <v>3659</v>
      </c>
      <c r="C3252" s="328" t="s">
        <v>731</v>
      </c>
      <c r="D3252" s="329">
        <v>0.03</v>
      </c>
    </row>
    <row r="3253" spans="1:4">
      <c r="A3253" s="326">
        <v>11055</v>
      </c>
      <c r="B3253" s="327" t="s">
        <v>3660</v>
      </c>
      <c r="C3253" s="328" t="s">
        <v>731</v>
      </c>
      <c r="D3253" s="329">
        <v>0.06</v>
      </c>
    </row>
    <row r="3254" spans="1:4">
      <c r="A3254" s="326">
        <v>11056</v>
      </c>
      <c r="B3254" s="327" t="s">
        <v>3661</v>
      </c>
      <c r="C3254" s="328" t="s">
        <v>731</v>
      </c>
      <c r="D3254" s="329">
        <v>0.06</v>
      </c>
    </row>
    <row r="3255" spans="1:4">
      <c r="A3255" s="326">
        <v>11057</v>
      </c>
      <c r="B3255" s="327" t="s">
        <v>3662</v>
      </c>
      <c r="C3255" s="328" t="s">
        <v>731</v>
      </c>
      <c r="D3255" s="329">
        <v>0.13</v>
      </c>
    </row>
    <row r="3256" spans="1:4">
      <c r="A3256" s="326">
        <v>11059</v>
      </c>
      <c r="B3256" s="327" t="s">
        <v>3663</v>
      </c>
      <c r="C3256" s="328" t="s">
        <v>731</v>
      </c>
      <c r="D3256" s="329">
        <v>0.25</v>
      </c>
    </row>
    <row r="3257" spans="1:4">
      <c r="A3257" s="326">
        <v>11058</v>
      </c>
      <c r="B3257" s="327" t="s">
        <v>3664</v>
      </c>
      <c r="C3257" s="328" t="s">
        <v>731</v>
      </c>
      <c r="D3257" s="329">
        <v>0.33</v>
      </c>
    </row>
    <row r="3258" spans="1:4">
      <c r="A3258" s="326">
        <v>4380</v>
      </c>
      <c r="B3258" s="327" t="s">
        <v>3665</v>
      </c>
      <c r="C3258" s="328" t="s">
        <v>731</v>
      </c>
      <c r="D3258" s="329">
        <v>1.1100000000000001</v>
      </c>
    </row>
    <row r="3259" spans="1:4" ht="30">
      <c r="A3259" s="326">
        <v>4299</v>
      </c>
      <c r="B3259" s="327" t="s">
        <v>3666</v>
      </c>
      <c r="C3259" s="328" t="s">
        <v>731</v>
      </c>
      <c r="D3259" s="329">
        <v>1.05</v>
      </c>
    </row>
    <row r="3260" spans="1:4" ht="30">
      <c r="A3260" s="326">
        <v>4304</v>
      </c>
      <c r="B3260" s="327" t="s">
        <v>3667</v>
      </c>
      <c r="C3260" s="328" t="s">
        <v>731</v>
      </c>
      <c r="D3260" s="329">
        <v>1.43</v>
      </c>
    </row>
    <row r="3261" spans="1:4" ht="30">
      <c r="A3261" s="326">
        <v>4305</v>
      </c>
      <c r="B3261" s="327" t="s">
        <v>3668</v>
      </c>
      <c r="C3261" s="328" t="s">
        <v>731</v>
      </c>
      <c r="D3261" s="329">
        <v>1.66</v>
      </c>
    </row>
    <row r="3262" spans="1:4" ht="30">
      <c r="A3262" s="326">
        <v>4306</v>
      </c>
      <c r="B3262" s="327" t="s">
        <v>3669</v>
      </c>
      <c r="C3262" s="328" t="s">
        <v>731</v>
      </c>
      <c r="D3262" s="329">
        <v>1.93</v>
      </c>
    </row>
    <row r="3263" spans="1:4" ht="30">
      <c r="A3263" s="326">
        <v>4308</v>
      </c>
      <c r="B3263" s="327" t="s">
        <v>3670</v>
      </c>
      <c r="C3263" s="328" t="s">
        <v>731</v>
      </c>
      <c r="D3263" s="329">
        <v>3.99</v>
      </c>
    </row>
    <row r="3264" spans="1:4" ht="30">
      <c r="A3264" s="326">
        <v>4302</v>
      </c>
      <c r="B3264" s="327" t="s">
        <v>3671</v>
      </c>
      <c r="C3264" s="328" t="s">
        <v>731</v>
      </c>
      <c r="D3264" s="329">
        <v>3</v>
      </c>
    </row>
    <row r="3265" spans="1:4" ht="30">
      <c r="A3265" s="326">
        <v>4300</v>
      </c>
      <c r="B3265" s="327" t="s">
        <v>3672</v>
      </c>
      <c r="C3265" s="328" t="s">
        <v>731</v>
      </c>
      <c r="D3265" s="329">
        <v>0.71</v>
      </c>
    </row>
    <row r="3266" spans="1:4" ht="30">
      <c r="A3266" s="326">
        <v>4301</v>
      </c>
      <c r="B3266" s="327" t="s">
        <v>3673</v>
      </c>
      <c r="C3266" s="328" t="s">
        <v>731</v>
      </c>
      <c r="D3266" s="329">
        <v>0.87</v>
      </c>
    </row>
    <row r="3267" spans="1:4" ht="30">
      <c r="A3267" s="326">
        <v>4320</v>
      </c>
      <c r="B3267" s="327" t="s">
        <v>3674</v>
      </c>
      <c r="C3267" s="328" t="s">
        <v>731</v>
      </c>
      <c r="D3267" s="329">
        <v>2.64</v>
      </c>
    </row>
    <row r="3268" spans="1:4" ht="30">
      <c r="A3268" s="326">
        <v>4318</v>
      </c>
      <c r="B3268" s="327" t="s">
        <v>3675</v>
      </c>
      <c r="C3268" s="328" t="s">
        <v>731</v>
      </c>
      <c r="D3268" s="329">
        <v>1.29</v>
      </c>
    </row>
    <row r="3269" spans="1:4">
      <c r="A3269" s="326">
        <v>40547</v>
      </c>
      <c r="B3269" s="327" t="s">
        <v>3676</v>
      </c>
      <c r="C3269" s="328" t="s">
        <v>2627</v>
      </c>
      <c r="D3269" s="329">
        <v>25.25</v>
      </c>
    </row>
    <row r="3270" spans="1:4">
      <c r="A3270" s="326">
        <v>11962</v>
      </c>
      <c r="B3270" s="327" t="s">
        <v>3677</v>
      </c>
      <c r="C3270" s="328" t="s">
        <v>731</v>
      </c>
      <c r="D3270" s="329">
        <v>0.2</v>
      </c>
    </row>
    <row r="3271" spans="1:4">
      <c r="A3271" s="326">
        <v>4332</v>
      </c>
      <c r="B3271" s="327" t="s">
        <v>3678</v>
      </c>
      <c r="C3271" s="328" t="s">
        <v>731</v>
      </c>
      <c r="D3271" s="329">
        <v>1</v>
      </c>
    </row>
    <row r="3272" spans="1:4" ht="30">
      <c r="A3272" s="326">
        <v>4331</v>
      </c>
      <c r="B3272" s="327" t="s">
        <v>3679</v>
      </c>
      <c r="C3272" s="328" t="s">
        <v>731</v>
      </c>
      <c r="D3272" s="329">
        <v>3.79</v>
      </c>
    </row>
    <row r="3273" spans="1:4" ht="30">
      <c r="A3273" s="326">
        <v>4336</v>
      </c>
      <c r="B3273" s="327" t="s">
        <v>3680</v>
      </c>
      <c r="C3273" s="328" t="s">
        <v>731</v>
      </c>
      <c r="D3273" s="329">
        <v>4.8499999999999996</v>
      </c>
    </row>
    <row r="3274" spans="1:4" ht="30">
      <c r="A3274" s="326">
        <v>13294</v>
      </c>
      <c r="B3274" s="327" t="s">
        <v>3681</v>
      </c>
      <c r="C3274" s="328" t="s">
        <v>731</v>
      </c>
      <c r="D3274" s="329">
        <v>1.39</v>
      </c>
    </row>
    <row r="3275" spans="1:4" ht="30">
      <c r="A3275" s="326">
        <v>11948</v>
      </c>
      <c r="B3275" s="327" t="s">
        <v>3682</v>
      </c>
      <c r="C3275" s="328" t="s">
        <v>731</v>
      </c>
      <c r="D3275" s="329">
        <v>0.62</v>
      </c>
    </row>
    <row r="3276" spans="1:4" ht="30">
      <c r="A3276" s="326">
        <v>4382</v>
      </c>
      <c r="B3276" s="327" t="s">
        <v>3683</v>
      </c>
      <c r="C3276" s="328" t="s">
        <v>731</v>
      </c>
      <c r="D3276" s="329">
        <v>1.04</v>
      </c>
    </row>
    <row r="3277" spans="1:4" ht="30">
      <c r="A3277" s="326">
        <v>4354</v>
      </c>
      <c r="B3277" s="327" t="s">
        <v>3684</v>
      </c>
      <c r="C3277" s="328" t="s">
        <v>731</v>
      </c>
      <c r="D3277" s="329">
        <v>43.47</v>
      </c>
    </row>
    <row r="3278" spans="1:4" ht="30">
      <c r="A3278" s="326">
        <v>40839</v>
      </c>
      <c r="B3278" s="327" t="s">
        <v>3685</v>
      </c>
      <c r="C3278" s="328" t="s">
        <v>2627</v>
      </c>
      <c r="D3278" s="329">
        <v>104.61</v>
      </c>
    </row>
    <row r="3279" spans="1:4">
      <c r="A3279" s="326">
        <v>40552</v>
      </c>
      <c r="B3279" s="327" t="s">
        <v>3686</v>
      </c>
      <c r="C3279" s="328" t="s">
        <v>2627</v>
      </c>
      <c r="D3279" s="329">
        <v>43.29</v>
      </c>
    </row>
    <row r="3280" spans="1:4" ht="30">
      <c r="A3280" s="326">
        <v>40549</v>
      </c>
      <c r="B3280" s="327" t="s">
        <v>3687</v>
      </c>
      <c r="C3280" s="328" t="s">
        <v>2627</v>
      </c>
      <c r="D3280" s="329">
        <v>171.35</v>
      </c>
    </row>
    <row r="3281" spans="1:4" ht="30">
      <c r="A3281" s="326">
        <v>4385</v>
      </c>
      <c r="B3281" s="327" t="s">
        <v>3688</v>
      </c>
      <c r="C3281" s="328" t="s">
        <v>1178</v>
      </c>
      <c r="D3281" s="329">
        <v>1672.26</v>
      </c>
    </row>
    <row r="3282" spans="1:4" ht="30">
      <c r="A3282" s="326">
        <v>20078</v>
      </c>
      <c r="B3282" s="327" t="s">
        <v>3689</v>
      </c>
      <c r="C3282" s="328" t="s">
        <v>731</v>
      </c>
      <c r="D3282" s="329">
        <v>31.44</v>
      </c>
    </row>
    <row r="3283" spans="1:4">
      <c r="A3283" s="326">
        <v>39897</v>
      </c>
      <c r="B3283" s="327" t="s">
        <v>3690</v>
      </c>
      <c r="C3283" s="328" t="s">
        <v>731</v>
      </c>
      <c r="D3283" s="329">
        <v>51.27</v>
      </c>
    </row>
    <row r="3284" spans="1:4" ht="30">
      <c r="A3284" s="326">
        <v>118</v>
      </c>
      <c r="B3284" s="327" t="s">
        <v>3691</v>
      </c>
      <c r="C3284" s="328" t="s">
        <v>731</v>
      </c>
      <c r="D3284" s="329">
        <v>66.459999999999994</v>
      </c>
    </row>
    <row r="3285" spans="1:4" ht="30">
      <c r="A3285" s="326">
        <v>4396</v>
      </c>
      <c r="B3285" s="327" t="s">
        <v>3692</v>
      </c>
      <c r="C3285" s="328" t="s">
        <v>732</v>
      </c>
      <c r="D3285" s="329">
        <v>202.15</v>
      </c>
    </row>
    <row r="3286" spans="1:4" ht="30">
      <c r="A3286" s="326">
        <v>36881</v>
      </c>
      <c r="B3286" s="327" t="s">
        <v>3693</v>
      </c>
      <c r="C3286" s="328" t="s">
        <v>732</v>
      </c>
      <c r="D3286" s="329">
        <v>130.19</v>
      </c>
    </row>
    <row r="3287" spans="1:4" ht="30">
      <c r="A3287" s="326">
        <v>4397</v>
      </c>
      <c r="B3287" s="327" t="s">
        <v>3694</v>
      </c>
      <c r="C3287" s="328" t="s">
        <v>732</v>
      </c>
      <c r="D3287" s="329">
        <v>219.89</v>
      </c>
    </row>
    <row r="3288" spans="1:4" ht="30">
      <c r="A3288" s="326">
        <v>36882</v>
      </c>
      <c r="B3288" s="327" t="s">
        <v>3695</v>
      </c>
      <c r="C3288" s="328" t="s">
        <v>732</v>
      </c>
      <c r="D3288" s="329">
        <v>155.66999999999999</v>
      </c>
    </row>
    <row r="3289" spans="1:4">
      <c r="A3289" s="326">
        <v>4751</v>
      </c>
      <c r="B3289" s="327" t="s">
        <v>3696</v>
      </c>
      <c r="C3289" s="328" t="s">
        <v>870</v>
      </c>
      <c r="D3289" s="329">
        <v>24.15</v>
      </c>
    </row>
    <row r="3290" spans="1:4">
      <c r="A3290" s="326">
        <v>41066</v>
      </c>
      <c r="B3290" s="327" t="s">
        <v>3697</v>
      </c>
      <c r="C3290" s="328" t="s">
        <v>872</v>
      </c>
      <c r="D3290" s="329">
        <v>4228.24</v>
      </c>
    </row>
    <row r="3291" spans="1:4" ht="30">
      <c r="A3291" s="326">
        <v>39604</v>
      </c>
      <c r="B3291" s="327" t="s">
        <v>13958</v>
      </c>
      <c r="C3291" s="328" t="s">
        <v>731</v>
      </c>
      <c r="D3291" s="329">
        <v>16.71</v>
      </c>
    </row>
    <row r="3292" spans="1:4" ht="30">
      <c r="A3292" s="326">
        <v>39605</v>
      </c>
      <c r="B3292" s="327" t="s">
        <v>13959</v>
      </c>
      <c r="C3292" s="328" t="s">
        <v>731</v>
      </c>
      <c r="D3292" s="329">
        <v>18.149999999999999</v>
      </c>
    </row>
    <row r="3293" spans="1:4" ht="30">
      <c r="A3293" s="326">
        <v>39606</v>
      </c>
      <c r="B3293" s="327" t="s">
        <v>13960</v>
      </c>
      <c r="C3293" s="328" t="s">
        <v>731</v>
      </c>
      <c r="D3293" s="329">
        <v>31.78</v>
      </c>
    </row>
    <row r="3294" spans="1:4" ht="30">
      <c r="A3294" s="326">
        <v>39607</v>
      </c>
      <c r="B3294" s="327" t="s">
        <v>13961</v>
      </c>
      <c r="C3294" s="328" t="s">
        <v>731</v>
      </c>
      <c r="D3294" s="329">
        <v>42.99</v>
      </c>
    </row>
    <row r="3295" spans="1:4">
      <c r="A3295" s="326">
        <v>39594</v>
      </c>
      <c r="B3295" s="327" t="s">
        <v>13962</v>
      </c>
      <c r="C3295" s="328" t="s">
        <v>731</v>
      </c>
      <c r="D3295" s="329">
        <v>398.5</v>
      </c>
    </row>
    <row r="3296" spans="1:4">
      <c r="A3296" s="326">
        <v>39596</v>
      </c>
      <c r="B3296" s="327" t="s">
        <v>13963</v>
      </c>
      <c r="C3296" s="328" t="s">
        <v>731</v>
      </c>
      <c r="D3296" s="329">
        <v>1067.22</v>
      </c>
    </row>
    <row r="3297" spans="1:4">
      <c r="A3297" s="326">
        <v>39595</v>
      </c>
      <c r="B3297" s="327" t="s">
        <v>13964</v>
      </c>
      <c r="C3297" s="328" t="s">
        <v>731</v>
      </c>
      <c r="D3297" s="329">
        <v>2397.88</v>
      </c>
    </row>
    <row r="3298" spans="1:4">
      <c r="A3298" s="326">
        <v>39597</v>
      </c>
      <c r="B3298" s="327" t="s">
        <v>13965</v>
      </c>
      <c r="C3298" s="328" t="s">
        <v>731</v>
      </c>
      <c r="D3298" s="329">
        <v>3761.41</v>
      </c>
    </row>
    <row r="3299" spans="1:4">
      <c r="A3299" s="326">
        <v>10731</v>
      </c>
      <c r="B3299" s="327" t="s">
        <v>3698</v>
      </c>
      <c r="C3299" s="328" t="s">
        <v>732</v>
      </c>
      <c r="D3299" s="329">
        <v>50</v>
      </c>
    </row>
    <row r="3300" spans="1:4">
      <c r="A3300" s="326">
        <v>4704</v>
      </c>
      <c r="B3300" s="327" t="s">
        <v>3699</v>
      </c>
      <c r="C3300" s="328" t="s">
        <v>732</v>
      </c>
      <c r="D3300" s="329">
        <v>45.12</v>
      </c>
    </row>
    <row r="3301" spans="1:4">
      <c r="A3301" s="326">
        <v>10730</v>
      </c>
      <c r="B3301" s="327" t="s">
        <v>3700</v>
      </c>
      <c r="C3301" s="328" t="s">
        <v>732</v>
      </c>
      <c r="D3301" s="329">
        <v>48.34</v>
      </c>
    </row>
    <row r="3302" spans="1:4">
      <c r="A3302" s="326">
        <v>4729</v>
      </c>
      <c r="B3302" s="327" t="s">
        <v>3701</v>
      </c>
      <c r="C3302" s="328" t="s">
        <v>868</v>
      </c>
      <c r="D3302" s="329">
        <v>61.48</v>
      </c>
    </row>
    <row r="3303" spans="1:4">
      <c r="A3303" s="326">
        <v>4720</v>
      </c>
      <c r="B3303" s="327" t="s">
        <v>3702</v>
      </c>
      <c r="C3303" s="328" t="s">
        <v>868</v>
      </c>
      <c r="D3303" s="329">
        <v>70.44</v>
      </c>
    </row>
    <row r="3304" spans="1:4">
      <c r="A3304" s="326">
        <v>4721</v>
      </c>
      <c r="B3304" s="327" t="s">
        <v>3703</v>
      </c>
      <c r="C3304" s="328" t="s">
        <v>868</v>
      </c>
      <c r="D3304" s="329">
        <v>61.01</v>
      </c>
    </row>
    <row r="3305" spans="1:4">
      <c r="A3305" s="326">
        <v>4718</v>
      </c>
      <c r="B3305" s="327" t="s">
        <v>3704</v>
      </c>
      <c r="C3305" s="328" t="s">
        <v>868</v>
      </c>
      <c r="D3305" s="329">
        <v>61.34</v>
      </c>
    </row>
    <row r="3306" spans="1:4">
      <c r="A3306" s="326">
        <v>4722</v>
      </c>
      <c r="B3306" s="327" t="s">
        <v>3705</v>
      </c>
      <c r="C3306" s="328" t="s">
        <v>868</v>
      </c>
      <c r="D3306" s="329">
        <v>57.63</v>
      </c>
    </row>
    <row r="3307" spans="1:4">
      <c r="A3307" s="326">
        <v>4723</v>
      </c>
      <c r="B3307" s="327" t="s">
        <v>3706</v>
      </c>
      <c r="C3307" s="328" t="s">
        <v>868</v>
      </c>
      <c r="D3307" s="329">
        <v>57.14</v>
      </c>
    </row>
    <row r="3308" spans="1:4">
      <c r="A3308" s="326">
        <v>4727</v>
      </c>
      <c r="B3308" s="327" t="s">
        <v>3707</v>
      </c>
      <c r="C3308" s="328" t="s">
        <v>868</v>
      </c>
      <c r="D3308" s="329">
        <v>52.3</v>
      </c>
    </row>
    <row r="3309" spans="1:4" ht="30">
      <c r="A3309" s="326">
        <v>4748</v>
      </c>
      <c r="B3309" s="327" t="s">
        <v>3708</v>
      </c>
      <c r="C3309" s="328" t="s">
        <v>868</v>
      </c>
      <c r="D3309" s="329">
        <v>56.35</v>
      </c>
    </row>
    <row r="3310" spans="1:4" ht="30">
      <c r="A3310" s="326">
        <v>4730</v>
      </c>
      <c r="B3310" s="327" t="s">
        <v>3709</v>
      </c>
      <c r="C3310" s="328" t="s">
        <v>868</v>
      </c>
      <c r="D3310" s="329">
        <v>57.35</v>
      </c>
    </row>
    <row r="3311" spans="1:4" ht="30">
      <c r="A3311" s="326">
        <v>13186</v>
      </c>
      <c r="B3311" s="327" t="s">
        <v>3710</v>
      </c>
      <c r="C3311" s="328" t="s">
        <v>868</v>
      </c>
      <c r="D3311" s="329">
        <v>66.17</v>
      </c>
    </row>
    <row r="3312" spans="1:4" ht="30">
      <c r="A3312" s="326">
        <v>10737</v>
      </c>
      <c r="B3312" s="327" t="s">
        <v>3711</v>
      </c>
      <c r="C3312" s="328" t="s">
        <v>732</v>
      </c>
      <c r="D3312" s="329">
        <v>157.13</v>
      </c>
    </row>
    <row r="3313" spans="1:4" ht="30">
      <c r="A3313" s="326">
        <v>10734</v>
      </c>
      <c r="B3313" s="327" t="s">
        <v>3712</v>
      </c>
      <c r="C3313" s="328" t="s">
        <v>732</v>
      </c>
      <c r="D3313" s="329">
        <v>93.47</v>
      </c>
    </row>
    <row r="3314" spans="1:4">
      <c r="A3314" s="326">
        <v>4708</v>
      </c>
      <c r="B3314" s="327" t="s">
        <v>3713</v>
      </c>
      <c r="C3314" s="328" t="s">
        <v>732</v>
      </c>
      <c r="D3314" s="329">
        <v>181.3</v>
      </c>
    </row>
    <row r="3315" spans="1:4" ht="30">
      <c r="A3315" s="326">
        <v>4712</v>
      </c>
      <c r="B3315" s="327" t="s">
        <v>3714</v>
      </c>
      <c r="C3315" s="328" t="s">
        <v>732</v>
      </c>
      <c r="D3315" s="329">
        <v>88.63</v>
      </c>
    </row>
    <row r="3316" spans="1:4" ht="45">
      <c r="A3316" s="326">
        <v>4710</v>
      </c>
      <c r="B3316" s="327" t="s">
        <v>3715</v>
      </c>
      <c r="C3316" s="328" t="s">
        <v>732</v>
      </c>
      <c r="D3316" s="329">
        <v>284.24</v>
      </c>
    </row>
    <row r="3317" spans="1:4" ht="30">
      <c r="A3317" s="326">
        <v>4746</v>
      </c>
      <c r="B3317" s="327" t="s">
        <v>3716</v>
      </c>
      <c r="C3317" s="328" t="s">
        <v>868</v>
      </c>
      <c r="D3317" s="329">
        <v>42.83</v>
      </c>
    </row>
    <row r="3318" spans="1:4">
      <c r="A3318" s="326">
        <v>4750</v>
      </c>
      <c r="B3318" s="327" t="s">
        <v>3717</v>
      </c>
      <c r="C3318" s="328" t="s">
        <v>870</v>
      </c>
      <c r="D3318" s="329">
        <v>24.15</v>
      </c>
    </row>
    <row r="3319" spans="1:4">
      <c r="A3319" s="326">
        <v>41065</v>
      </c>
      <c r="B3319" s="327" t="s">
        <v>3718</v>
      </c>
      <c r="C3319" s="328" t="s">
        <v>872</v>
      </c>
      <c r="D3319" s="329">
        <v>4228.24</v>
      </c>
    </row>
    <row r="3320" spans="1:4" ht="30">
      <c r="A3320" s="326">
        <v>34747</v>
      </c>
      <c r="B3320" s="327" t="s">
        <v>3719</v>
      </c>
      <c r="C3320" s="328" t="s">
        <v>733</v>
      </c>
      <c r="D3320" s="329">
        <v>118.06</v>
      </c>
    </row>
    <row r="3321" spans="1:4">
      <c r="A3321" s="326">
        <v>4826</v>
      </c>
      <c r="B3321" s="327" t="s">
        <v>3720</v>
      </c>
      <c r="C3321" s="328" t="s">
        <v>733</v>
      </c>
      <c r="D3321" s="329">
        <v>126.95</v>
      </c>
    </row>
    <row r="3322" spans="1:4">
      <c r="A3322" s="326">
        <v>41975</v>
      </c>
      <c r="B3322" s="327" t="s">
        <v>3721</v>
      </c>
      <c r="C3322" s="328" t="s">
        <v>732</v>
      </c>
      <c r="D3322" s="329">
        <v>104.34</v>
      </c>
    </row>
    <row r="3323" spans="1:4" ht="30">
      <c r="A3323" s="326">
        <v>4825</v>
      </c>
      <c r="B3323" s="327" t="s">
        <v>3722</v>
      </c>
      <c r="C3323" s="328" t="s">
        <v>733</v>
      </c>
      <c r="D3323" s="329">
        <v>175.72</v>
      </c>
    </row>
    <row r="3324" spans="1:4">
      <c r="A3324" s="326">
        <v>34744</v>
      </c>
      <c r="B3324" s="327" t="s">
        <v>3723</v>
      </c>
      <c r="C3324" s="328" t="s">
        <v>732</v>
      </c>
      <c r="D3324" s="329">
        <v>27.9</v>
      </c>
    </row>
    <row r="3325" spans="1:4" ht="30">
      <c r="A3325" s="326">
        <v>39430</v>
      </c>
      <c r="B3325" s="327" t="s">
        <v>3724</v>
      </c>
      <c r="C3325" s="328" t="s">
        <v>731</v>
      </c>
      <c r="D3325" s="329">
        <v>2.74</v>
      </c>
    </row>
    <row r="3326" spans="1:4" ht="30">
      <c r="A3326" s="326">
        <v>39573</v>
      </c>
      <c r="B3326" s="327" t="s">
        <v>3725</v>
      </c>
      <c r="C3326" s="328" t="s">
        <v>731</v>
      </c>
      <c r="D3326" s="329">
        <v>2.7</v>
      </c>
    </row>
    <row r="3327" spans="1:4" ht="30">
      <c r="A3327" s="326">
        <v>38410</v>
      </c>
      <c r="B3327" s="327" t="s">
        <v>3726</v>
      </c>
      <c r="C3327" s="328" t="s">
        <v>731</v>
      </c>
      <c r="D3327" s="329">
        <v>14041.37</v>
      </c>
    </row>
    <row r="3328" spans="1:4">
      <c r="A3328" s="326">
        <v>41596</v>
      </c>
      <c r="B3328" s="327" t="s">
        <v>3727</v>
      </c>
      <c r="C3328" s="328" t="s">
        <v>779</v>
      </c>
      <c r="D3328" s="329">
        <v>12.76</v>
      </c>
    </row>
    <row r="3329" spans="1:4">
      <c r="A3329" s="326">
        <v>41598</v>
      </c>
      <c r="B3329" s="327" t="s">
        <v>3728</v>
      </c>
      <c r="C3329" s="328" t="s">
        <v>779</v>
      </c>
      <c r="D3329" s="329">
        <v>12.76</v>
      </c>
    </row>
    <row r="3330" spans="1:4">
      <c r="A3330" s="326">
        <v>41594</v>
      </c>
      <c r="B3330" s="327" t="s">
        <v>3729</v>
      </c>
      <c r="C3330" s="328" t="s">
        <v>779</v>
      </c>
      <c r="D3330" s="329">
        <v>12.96</v>
      </c>
    </row>
    <row r="3331" spans="1:4">
      <c r="A3331" s="326">
        <v>43663</v>
      </c>
      <c r="B3331" s="327" t="s">
        <v>3730</v>
      </c>
      <c r="C3331" s="328" t="s">
        <v>779</v>
      </c>
      <c r="D3331" s="329">
        <v>10.68</v>
      </c>
    </row>
    <row r="3332" spans="1:4">
      <c r="A3332" s="326">
        <v>4766</v>
      </c>
      <c r="B3332" s="327" t="s">
        <v>3731</v>
      </c>
      <c r="C3332" s="328" t="s">
        <v>779</v>
      </c>
      <c r="D3332" s="329">
        <v>10.050000000000001</v>
      </c>
    </row>
    <row r="3333" spans="1:4">
      <c r="A3333" s="326">
        <v>43664</v>
      </c>
      <c r="B3333" s="327" t="s">
        <v>3732</v>
      </c>
      <c r="C3333" s="328" t="s">
        <v>779</v>
      </c>
      <c r="D3333" s="329">
        <v>10.73</v>
      </c>
    </row>
    <row r="3334" spans="1:4">
      <c r="A3334" s="326">
        <v>43082</v>
      </c>
      <c r="B3334" s="327" t="s">
        <v>3733</v>
      </c>
      <c r="C3334" s="328" t="s">
        <v>779</v>
      </c>
      <c r="D3334" s="329">
        <v>11.7</v>
      </c>
    </row>
    <row r="3335" spans="1:4">
      <c r="A3335" s="326">
        <v>43665</v>
      </c>
      <c r="B3335" s="327" t="s">
        <v>3734</v>
      </c>
      <c r="C3335" s="328" t="s">
        <v>779</v>
      </c>
      <c r="D3335" s="329">
        <v>10.050000000000001</v>
      </c>
    </row>
    <row r="3336" spans="1:4">
      <c r="A3336" s="326">
        <v>10966</v>
      </c>
      <c r="B3336" s="327" t="s">
        <v>3735</v>
      </c>
      <c r="C3336" s="328" t="s">
        <v>779</v>
      </c>
      <c r="D3336" s="329">
        <v>10.68</v>
      </c>
    </row>
    <row r="3337" spans="1:4">
      <c r="A3337" s="326">
        <v>43692</v>
      </c>
      <c r="B3337" s="327" t="s">
        <v>3736</v>
      </c>
      <c r="C3337" s="328" t="s">
        <v>779</v>
      </c>
      <c r="D3337" s="329">
        <v>10.68</v>
      </c>
    </row>
    <row r="3338" spans="1:4" ht="30">
      <c r="A3338" s="326">
        <v>43083</v>
      </c>
      <c r="B3338" s="327" t="s">
        <v>3737</v>
      </c>
      <c r="C3338" s="328" t="s">
        <v>779</v>
      </c>
      <c r="D3338" s="329">
        <v>10.130000000000001</v>
      </c>
    </row>
    <row r="3339" spans="1:4">
      <c r="A3339" s="326">
        <v>40535</v>
      </c>
      <c r="B3339" s="327" t="s">
        <v>3738</v>
      </c>
      <c r="C3339" s="328" t="s">
        <v>779</v>
      </c>
      <c r="D3339" s="329">
        <v>10.130000000000001</v>
      </c>
    </row>
    <row r="3340" spans="1:4" ht="30">
      <c r="A3340" s="326">
        <v>39427</v>
      </c>
      <c r="B3340" s="327" t="s">
        <v>3739</v>
      </c>
      <c r="C3340" s="328" t="s">
        <v>733</v>
      </c>
      <c r="D3340" s="329">
        <v>7.29</v>
      </c>
    </row>
    <row r="3341" spans="1:4">
      <c r="A3341" s="326">
        <v>39424</v>
      </c>
      <c r="B3341" s="327" t="s">
        <v>3740</v>
      </c>
      <c r="C3341" s="328" t="s">
        <v>733</v>
      </c>
      <c r="D3341" s="329">
        <v>4.33</v>
      </c>
    </row>
    <row r="3342" spans="1:4" ht="30">
      <c r="A3342" s="326">
        <v>39425</v>
      </c>
      <c r="B3342" s="327" t="s">
        <v>3741</v>
      </c>
      <c r="C3342" s="328" t="s">
        <v>733</v>
      </c>
      <c r="D3342" s="329">
        <v>4.28</v>
      </c>
    </row>
    <row r="3343" spans="1:4">
      <c r="A3343" s="326">
        <v>40664</v>
      </c>
      <c r="B3343" s="327" t="s">
        <v>3742</v>
      </c>
      <c r="C3343" s="328" t="s">
        <v>779</v>
      </c>
      <c r="D3343" s="329">
        <v>20.79</v>
      </c>
    </row>
    <row r="3344" spans="1:4">
      <c r="A3344" s="326">
        <v>34360</v>
      </c>
      <c r="B3344" s="327" t="s">
        <v>3743</v>
      </c>
      <c r="C3344" s="328" t="s">
        <v>779</v>
      </c>
      <c r="D3344" s="329">
        <v>44.97</v>
      </c>
    </row>
    <row r="3345" spans="1:4">
      <c r="A3345" s="326">
        <v>20259</v>
      </c>
      <c r="B3345" s="327" t="s">
        <v>3744</v>
      </c>
      <c r="C3345" s="328" t="s">
        <v>733</v>
      </c>
      <c r="D3345" s="329">
        <v>27.1</v>
      </c>
    </row>
    <row r="3346" spans="1:4" ht="30">
      <c r="A3346" s="326">
        <v>14077</v>
      </c>
      <c r="B3346" s="327" t="s">
        <v>3745</v>
      </c>
      <c r="C3346" s="328" t="s">
        <v>733</v>
      </c>
      <c r="D3346" s="329">
        <v>414.79</v>
      </c>
    </row>
    <row r="3347" spans="1:4" ht="30">
      <c r="A3347" s="326">
        <v>3678</v>
      </c>
      <c r="B3347" s="327" t="s">
        <v>3746</v>
      </c>
      <c r="C3347" s="328" t="s">
        <v>733</v>
      </c>
      <c r="D3347" s="329">
        <v>187.48</v>
      </c>
    </row>
    <row r="3348" spans="1:4" ht="30">
      <c r="A3348" s="326">
        <v>39418</v>
      </c>
      <c r="B3348" s="327" t="s">
        <v>3747</v>
      </c>
      <c r="C3348" s="328" t="s">
        <v>733</v>
      </c>
      <c r="D3348" s="329">
        <v>8.1300000000000008</v>
      </c>
    </row>
    <row r="3349" spans="1:4" ht="30">
      <c r="A3349" s="326">
        <v>39419</v>
      </c>
      <c r="B3349" s="327" t="s">
        <v>3748</v>
      </c>
      <c r="C3349" s="328" t="s">
        <v>733</v>
      </c>
      <c r="D3349" s="329">
        <v>9.91</v>
      </c>
    </row>
    <row r="3350" spans="1:4" ht="30">
      <c r="A3350" s="326">
        <v>39420</v>
      </c>
      <c r="B3350" s="327" t="s">
        <v>3749</v>
      </c>
      <c r="C3350" s="328" t="s">
        <v>733</v>
      </c>
      <c r="D3350" s="329">
        <v>10.94</v>
      </c>
    </row>
    <row r="3351" spans="1:4" ht="30">
      <c r="A3351" s="326">
        <v>39571</v>
      </c>
      <c r="B3351" s="327" t="s">
        <v>3750</v>
      </c>
      <c r="C3351" s="328" t="s">
        <v>733</v>
      </c>
      <c r="D3351" s="329">
        <v>6.61</v>
      </c>
    </row>
    <row r="3352" spans="1:4" ht="30">
      <c r="A3352" s="326">
        <v>39421</v>
      </c>
      <c r="B3352" s="327" t="s">
        <v>3751</v>
      </c>
      <c r="C3352" s="328" t="s">
        <v>733</v>
      </c>
      <c r="D3352" s="329">
        <v>9.6300000000000008</v>
      </c>
    </row>
    <row r="3353" spans="1:4" ht="30">
      <c r="A3353" s="326">
        <v>39422</v>
      </c>
      <c r="B3353" s="327" t="s">
        <v>3752</v>
      </c>
      <c r="C3353" s="328" t="s">
        <v>733</v>
      </c>
      <c r="D3353" s="329">
        <v>11.24</v>
      </c>
    </row>
    <row r="3354" spans="1:4" ht="30">
      <c r="A3354" s="326">
        <v>39423</v>
      </c>
      <c r="B3354" s="327" t="s">
        <v>3753</v>
      </c>
      <c r="C3354" s="328" t="s">
        <v>733</v>
      </c>
      <c r="D3354" s="329">
        <v>13.05</v>
      </c>
    </row>
    <row r="3355" spans="1:4" ht="30">
      <c r="A3355" s="326">
        <v>39426</v>
      </c>
      <c r="B3355" s="327" t="s">
        <v>3754</v>
      </c>
      <c r="C3355" s="328" t="s">
        <v>733</v>
      </c>
      <c r="D3355" s="329">
        <v>29.34</v>
      </c>
    </row>
    <row r="3356" spans="1:4" ht="30">
      <c r="A3356" s="326">
        <v>39429</v>
      </c>
      <c r="B3356" s="327" t="s">
        <v>3755</v>
      </c>
      <c r="C3356" s="328" t="s">
        <v>733</v>
      </c>
      <c r="D3356" s="329">
        <v>9.25</v>
      </c>
    </row>
    <row r="3357" spans="1:4" ht="30">
      <c r="A3357" s="326">
        <v>39428</v>
      </c>
      <c r="B3357" s="327" t="s">
        <v>3756</v>
      </c>
      <c r="C3357" s="328" t="s">
        <v>733</v>
      </c>
      <c r="D3357" s="329">
        <v>7.07</v>
      </c>
    </row>
    <row r="3358" spans="1:4" ht="30">
      <c r="A3358" s="326">
        <v>39572</v>
      </c>
      <c r="B3358" s="327" t="s">
        <v>3757</v>
      </c>
      <c r="C3358" s="328" t="s">
        <v>733</v>
      </c>
      <c r="D3358" s="329">
        <v>6.12</v>
      </c>
    </row>
    <row r="3359" spans="1:4" ht="30">
      <c r="A3359" s="326">
        <v>39570</v>
      </c>
      <c r="B3359" s="327" t="s">
        <v>3758</v>
      </c>
      <c r="C3359" s="328" t="s">
        <v>733</v>
      </c>
      <c r="D3359" s="329">
        <v>6.49</v>
      </c>
    </row>
    <row r="3360" spans="1:4" ht="30">
      <c r="A3360" s="326">
        <v>39569</v>
      </c>
      <c r="B3360" s="327" t="s">
        <v>3759</v>
      </c>
      <c r="C3360" s="328" t="s">
        <v>733</v>
      </c>
      <c r="D3360" s="329">
        <v>6.41</v>
      </c>
    </row>
    <row r="3361" spans="1:4" ht="30">
      <c r="A3361" s="326">
        <v>11552</v>
      </c>
      <c r="B3361" s="327" t="s">
        <v>3760</v>
      </c>
      <c r="C3361" s="328" t="s">
        <v>733</v>
      </c>
      <c r="D3361" s="329">
        <v>7.16</v>
      </c>
    </row>
    <row r="3362" spans="1:4" ht="30">
      <c r="A3362" s="326">
        <v>40598</v>
      </c>
      <c r="B3362" s="327" t="s">
        <v>3761</v>
      </c>
      <c r="C3362" s="328" t="s">
        <v>779</v>
      </c>
      <c r="D3362" s="329">
        <v>9.8800000000000008</v>
      </c>
    </row>
    <row r="3363" spans="1:4">
      <c r="A3363" s="326">
        <v>39029</v>
      </c>
      <c r="B3363" s="327" t="s">
        <v>3762</v>
      </c>
      <c r="C3363" s="328" t="s">
        <v>733</v>
      </c>
      <c r="D3363" s="329">
        <v>20.71</v>
      </c>
    </row>
    <row r="3364" spans="1:4">
      <c r="A3364" s="326">
        <v>39028</v>
      </c>
      <c r="B3364" s="327" t="s">
        <v>3763</v>
      </c>
      <c r="C3364" s="328" t="s">
        <v>733</v>
      </c>
      <c r="D3364" s="329">
        <v>12.06</v>
      </c>
    </row>
    <row r="3365" spans="1:4">
      <c r="A3365" s="326">
        <v>39328</v>
      </c>
      <c r="B3365" s="327" t="s">
        <v>3764</v>
      </c>
      <c r="C3365" s="328" t="s">
        <v>733</v>
      </c>
      <c r="D3365" s="329">
        <v>6.63</v>
      </c>
    </row>
    <row r="3366" spans="1:4" ht="45">
      <c r="A3366" s="326">
        <v>38541</v>
      </c>
      <c r="B3366" s="327" t="s">
        <v>3765</v>
      </c>
      <c r="C3366" s="328" t="s">
        <v>731</v>
      </c>
      <c r="D3366" s="329">
        <v>4591335.49</v>
      </c>
    </row>
    <row r="3367" spans="1:4" ht="45">
      <c r="A3367" s="326">
        <v>38542</v>
      </c>
      <c r="B3367" s="327" t="s">
        <v>3766</v>
      </c>
      <c r="C3367" s="328" t="s">
        <v>731</v>
      </c>
      <c r="D3367" s="329">
        <v>7139342.0599999996</v>
      </c>
    </row>
    <row r="3368" spans="1:4" ht="45">
      <c r="A3368" s="326">
        <v>38543</v>
      </c>
      <c r="B3368" s="327" t="s">
        <v>3767</v>
      </c>
      <c r="C3368" s="328" t="s">
        <v>731</v>
      </c>
      <c r="D3368" s="329">
        <v>1747907.93</v>
      </c>
    </row>
    <row r="3369" spans="1:4" ht="30">
      <c r="A3369" s="326">
        <v>40406</v>
      </c>
      <c r="B3369" s="327" t="s">
        <v>3768</v>
      </c>
      <c r="C3369" s="328" t="s">
        <v>731</v>
      </c>
      <c r="D3369" s="329">
        <v>61842.96</v>
      </c>
    </row>
    <row r="3370" spans="1:4" ht="30">
      <c r="A3370" s="326">
        <v>40789</v>
      </c>
      <c r="B3370" s="327" t="s">
        <v>3769</v>
      </c>
      <c r="C3370" s="328" t="s">
        <v>731</v>
      </c>
      <c r="D3370" s="329">
        <v>8912.2000000000007</v>
      </c>
    </row>
    <row r="3371" spans="1:4" ht="30">
      <c r="A3371" s="326">
        <v>40791</v>
      </c>
      <c r="B3371" s="327" t="s">
        <v>3770</v>
      </c>
      <c r="C3371" s="328" t="s">
        <v>731</v>
      </c>
      <c r="D3371" s="329">
        <v>27899.08</v>
      </c>
    </row>
    <row r="3372" spans="1:4" ht="30">
      <c r="A3372" s="326">
        <v>11651</v>
      </c>
      <c r="B3372" s="327" t="s">
        <v>3771</v>
      </c>
      <c r="C3372" s="328" t="s">
        <v>731</v>
      </c>
      <c r="D3372" s="329">
        <v>15258.4</v>
      </c>
    </row>
    <row r="3373" spans="1:4" ht="30">
      <c r="A3373" s="326">
        <v>40435</v>
      </c>
      <c r="B3373" s="327" t="s">
        <v>3772</v>
      </c>
      <c r="C3373" s="328" t="s">
        <v>731</v>
      </c>
      <c r="D3373" s="329">
        <v>958887.5</v>
      </c>
    </row>
    <row r="3374" spans="1:4" ht="30">
      <c r="A3374" s="326">
        <v>39012</v>
      </c>
      <c r="B3374" s="327" t="s">
        <v>3773</v>
      </c>
      <c r="C3374" s="328" t="s">
        <v>731</v>
      </c>
      <c r="D3374" s="329">
        <v>1000466.54</v>
      </c>
    </row>
    <row r="3375" spans="1:4" ht="30">
      <c r="A3375" s="326">
        <v>13617</v>
      </c>
      <c r="B3375" s="327" t="s">
        <v>3774</v>
      </c>
      <c r="C3375" s="328" t="s">
        <v>731</v>
      </c>
      <c r="D3375" s="329">
        <v>95725.06</v>
      </c>
    </row>
    <row r="3376" spans="1:4" ht="30">
      <c r="A3376" s="326">
        <v>35274</v>
      </c>
      <c r="B3376" s="327" t="s">
        <v>3775</v>
      </c>
      <c r="C3376" s="328" t="s">
        <v>733</v>
      </c>
      <c r="D3376" s="329">
        <v>65.84</v>
      </c>
    </row>
    <row r="3377" spans="1:4" ht="30">
      <c r="A3377" s="326">
        <v>35275</v>
      </c>
      <c r="B3377" s="327" t="s">
        <v>3776</v>
      </c>
      <c r="C3377" s="328" t="s">
        <v>733</v>
      </c>
      <c r="D3377" s="329">
        <v>139.76</v>
      </c>
    </row>
    <row r="3378" spans="1:4" ht="30">
      <c r="A3378" s="326">
        <v>35276</v>
      </c>
      <c r="B3378" s="327" t="s">
        <v>3777</v>
      </c>
      <c r="C3378" s="328" t="s">
        <v>733</v>
      </c>
      <c r="D3378" s="329">
        <v>243.17</v>
      </c>
    </row>
    <row r="3379" spans="1:4">
      <c r="A3379" s="326">
        <v>38386</v>
      </c>
      <c r="B3379" s="327" t="s">
        <v>3778</v>
      </c>
      <c r="C3379" s="328" t="s">
        <v>731</v>
      </c>
      <c r="D3379" s="329">
        <v>4.6900000000000004</v>
      </c>
    </row>
    <row r="3380" spans="1:4" ht="30">
      <c r="A3380" s="326">
        <v>11091</v>
      </c>
      <c r="B3380" s="327" t="s">
        <v>3779</v>
      </c>
      <c r="C3380" s="328" t="s">
        <v>731</v>
      </c>
      <c r="D3380" s="329">
        <v>1.28</v>
      </c>
    </row>
    <row r="3381" spans="1:4" ht="30">
      <c r="A3381" s="326">
        <v>37586</v>
      </c>
      <c r="B3381" s="327" t="s">
        <v>3780</v>
      </c>
      <c r="C3381" s="328" t="s">
        <v>2627</v>
      </c>
      <c r="D3381" s="329">
        <v>48.28</v>
      </c>
    </row>
    <row r="3382" spans="1:4">
      <c r="A3382" s="326">
        <v>37395</v>
      </c>
      <c r="B3382" s="327" t="s">
        <v>3781</v>
      </c>
      <c r="C3382" s="328" t="s">
        <v>2627</v>
      </c>
      <c r="D3382" s="329">
        <v>41.52</v>
      </c>
    </row>
    <row r="3383" spans="1:4" ht="30">
      <c r="A3383" s="326">
        <v>14147</v>
      </c>
      <c r="B3383" s="327" t="s">
        <v>3782</v>
      </c>
      <c r="C3383" s="328" t="s">
        <v>2627</v>
      </c>
      <c r="D3383" s="329">
        <v>55.07</v>
      </c>
    </row>
    <row r="3384" spans="1:4">
      <c r="A3384" s="326">
        <v>37396</v>
      </c>
      <c r="B3384" s="327" t="s">
        <v>3783</v>
      </c>
      <c r="C3384" s="328" t="s">
        <v>2627</v>
      </c>
      <c r="D3384" s="329">
        <v>33.97</v>
      </c>
    </row>
    <row r="3385" spans="1:4">
      <c r="A3385" s="326">
        <v>37397</v>
      </c>
      <c r="B3385" s="327" t="s">
        <v>3784</v>
      </c>
      <c r="C3385" s="328" t="s">
        <v>2627</v>
      </c>
      <c r="D3385" s="329">
        <v>35.58</v>
      </c>
    </row>
    <row r="3386" spans="1:4">
      <c r="A3386" s="326">
        <v>43606</v>
      </c>
      <c r="B3386" s="327" t="s">
        <v>3785</v>
      </c>
      <c r="C3386" s="328" t="s">
        <v>731</v>
      </c>
      <c r="D3386" s="329">
        <v>8.58</v>
      </c>
    </row>
    <row r="3387" spans="1:4" ht="30">
      <c r="A3387" s="326">
        <v>444</v>
      </c>
      <c r="B3387" s="327" t="s">
        <v>3786</v>
      </c>
      <c r="C3387" s="328" t="s">
        <v>731</v>
      </c>
      <c r="D3387" s="329">
        <v>14.32</v>
      </c>
    </row>
    <row r="3388" spans="1:4" ht="30">
      <c r="A3388" s="326">
        <v>445</v>
      </c>
      <c r="B3388" s="327" t="s">
        <v>3787</v>
      </c>
      <c r="C3388" s="328" t="s">
        <v>731</v>
      </c>
      <c r="D3388" s="329">
        <v>19.600000000000001</v>
      </c>
    </row>
    <row r="3389" spans="1:4">
      <c r="A3389" s="326">
        <v>4783</v>
      </c>
      <c r="B3389" s="327" t="s">
        <v>13966</v>
      </c>
      <c r="C3389" s="328" t="s">
        <v>870</v>
      </c>
      <c r="D3389" s="329">
        <v>24.15</v>
      </c>
    </row>
    <row r="3390" spans="1:4">
      <c r="A3390" s="326">
        <v>41079</v>
      </c>
      <c r="B3390" s="327" t="s">
        <v>3788</v>
      </c>
      <c r="C3390" s="328" t="s">
        <v>872</v>
      </c>
      <c r="D3390" s="329">
        <v>4228.24</v>
      </c>
    </row>
    <row r="3391" spans="1:4">
      <c r="A3391" s="326">
        <v>12874</v>
      </c>
      <c r="B3391" s="327" t="s">
        <v>13967</v>
      </c>
      <c r="C3391" s="328" t="s">
        <v>870</v>
      </c>
      <c r="D3391" s="329">
        <v>23.43</v>
      </c>
    </row>
    <row r="3392" spans="1:4">
      <c r="A3392" s="326">
        <v>41082</v>
      </c>
      <c r="B3392" s="327" t="s">
        <v>3789</v>
      </c>
      <c r="C3392" s="328" t="s">
        <v>872</v>
      </c>
      <c r="D3392" s="329">
        <v>4105.8900000000003</v>
      </c>
    </row>
    <row r="3393" spans="1:4">
      <c r="A3393" s="326">
        <v>4785</v>
      </c>
      <c r="B3393" s="327" t="s">
        <v>13968</v>
      </c>
      <c r="C3393" s="328" t="s">
        <v>870</v>
      </c>
      <c r="D3393" s="329">
        <v>24.15</v>
      </c>
    </row>
    <row r="3394" spans="1:4">
      <c r="A3394" s="326">
        <v>41081</v>
      </c>
      <c r="B3394" s="327" t="s">
        <v>3790</v>
      </c>
      <c r="C3394" s="328" t="s">
        <v>872</v>
      </c>
      <c r="D3394" s="329">
        <v>4228.24</v>
      </c>
    </row>
    <row r="3395" spans="1:4">
      <c r="A3395" s="326">
        <v>4801</v>
      </c>
      <c r="B3395" s="327" t="s">
        <v>3791</v>
      </c>
      <c r="C3395" s="328" t="s">
        <v>732</v>
      </c>
      <c r="D3395" s="329">
        <v>85.49</v>
      </c>
    </row>
    <row r="3396" spans="1:4">
      <c r="A3396" s="326">
        <v>4794</v>
      </c>
      <c r="B3396" s="327" t="s">
        <v>3792</v>
      </c>
      <c r="C3396" s="328" t="s">
        <v>732</v>
      </c>
      <c r="D3396" s="329">
        <v>389.38</v>
      </c>
    </row>
    <row r="3397" spans="1:4" ht="30">
      <c r="A3397" s="326">
        <v>4796</v>
      </c>
      <c r="B3397" s="327" t="s">
        <v>3793</v>
      </c>
      <c r="C3397" s="328" t="s">
        <v>732</v>
      </c>
      <c r="D3397" s="329">
        <v>236.5</v>
      </c>
    </row>
    <row r="3398" spans="1:4">
      <c r="A3398" s="326">
        <v>4800</v>
      </c>
      <c r="B3398" s="327" t="s">
        <v>3794</v>
      </c>
      <c r="C3398" s="328" t="s">
        <v>732</v>
      </c>
      <c r="D3398" s="329">
        <v>65.040000000000006</v>
      </c>
    </row>
    <row r="3399" spans="1:4">
      <c r="A3399" s="326">
        <v>4795</v>
      </c>
      <c r="B3399" s="327" t="s">
        <v>3795</v>
      </c>
      <c r="C3399" s="328" t="s">
        <v>732</v>
      </c>
      <c r="D3399" s="329">
        <v>379.04</v>
      </c>
    </row>
    <row r="3400" spans="1:4" ht="45">
      <c r="A3400" s="326">
        <v>39694</v>
      </c>
      <c r="B3400" s="327" t="s">
        <v>3796</v>
      </c>
      <c r="C3400" s="328" t="s">
        <v>732</v>
      </c>
      <c r="D3400" s="329">
        <v>408.37</v>
      </c>
    </row>
    <row r="3401" spans="1:4" ht="30">
      <c r="A3401" s="326">
        <v>1292</v>
      </c>
      <c r="B3401" s="327" t="s">
        <v>3797</v>
      </c>
      <c r="C3401" s="328" t="s">
        <v>732</v>
      </c>
      <c r="D3401" s="329">
        <v>58.2</v>
      </c>
    </row>
    <row r="3402" spans="1:4" ht="30">
      <c r="A3402" s="326">
        <v>1287</v>
      </c>
      <c r="B3402" s="327" t="s">
        <v>3798</v>
      </c>
      <c r="C3402" s="328" t="s">
        <v>732</v>
      </c>
      <c r="D3402" s="329">
        <v>28.55</v>
      </c>
    </row>
    <row r="3403" spans="1:4" ht="30">
      <c r="A3403" s="326">
        <v>1297</v>
      </c>
      <c r="B3403" s="327" t="s">
        <v>3799</v>
      </c>
      <c r="C3403" s="328" t="s">
        <v>732</v>
      </c>
      <c r="D3403" s="329">
        <v>23.68</v>
      </c>
    </row>
    <row r="3404" spans="1:4" ht="30">
      <c r="A3404" s="326">
        <v>4786</v>
      </c>
      <c r="B3404" s="327" t="s">
        <v>3800</v>
      </c>
      <c r="C3404" s="328" t="s">
        <v>732</v>
      </c>
      <c r="D3404" s="329">
        <v>120</v>
      </c>
    </row>
    <row r="3405" spans="1:4" ht="30">
      <c r="A3405" s="326">
        <v>10840</v>
      </c>
      <c r="B3405" s="327" t="s">
        <v>3801</v>
      </c>
      <c r="C3405" s="328" t="s">
        <v>732</v>
      </c>
      <c r="D3405" s="329">
        <v>410</v>
      </c>
    </row>
    <row r="3406" spans="1:4" ht="30">
      <c r="A3406" s="326">
        <v>10841</v>
      </c>
      <c r="B3406" s="327" t="s">
        <v>3802</v>
      </c>
      <c r="C3406" s="328" t="s">
        <v>732</v>
      </c>
      <c r="D3406" s="329">
        <v>309.43</v>
      </c>
    </row>
    <row r="3407" spans="1:4" ht="30">
      <c r="A3407" s="326">
        <v>44540</v>
      </c>
      <c r="B3407" s="327" t="s">
        <v>3803</v>
      </c>
      <c r="C3407" s="328" t="s">
        <v>732</v>
      </c>
      <c r="D3407" s="329">
        <v>395.38</v>
      </c>
    </row>
    <row r="3408" spans="1:4" ht="30">
      <c r="A3408" s="326">
        <v>10842</v>
      </c>
      <c r="B3408" s="327" t="s">
        <v>3804</v>
      </c>
      <c r="C3408" s="328" t="s">
        <v>732</v>
      </c>
      <c r="D3408" s="329">
        <v>446.96</v>
      </c>
    </row>
    <row r="3409" spans="1:4">
      <c r="A3409" s="326">
        <v>21108</v>
      </c>
      <c r="B3409" s="327" t="s">
        <v>3805</v>
      </c>
      <c r="C3409" s="328" t="s">
        <v>732</v>
      </c>
      <c r="D3409" s="329">
        <v>77.569999999999993</v>
      </c>
    </row>
    <row r="3410" spans="1:4">
      <c r="A3410" s="326">
        <v>38180</v>
      </c>
      <c r="B3410" s="327" t="s">
        <v>3806</v>
      </c>
      <c r="C3410" s="328" t="s">
        <v>732</v>
      </c>
      <c r="D3410" s="329">
        <v>190.41</v>
      </c>
    </row>
    <row r="3411" spans="1:4">
      <c r="A3411" s="326">
        <v>40648</v>
      </c>
      <c r="B3411" s="327" t="s">
        <v>3807</v>
      </c>
      <c r="C3411" s="328" t="s">
        <v>732</v>
      </c>
      <c r="D3411" s="329">
        <v>230.4</v>
      </c>
    </row>
    <row r="3412" spans="1:4">
      <c r="A3412" s="326">
        <v>40649</v>
      </c>
      <c r="B3412" s="327" t="s">
        <v>3808</v>
      </c>
      <c r="C3412" s="328" t="s">
        <v>732</v>
      </c>
      <c r="D3412" s="329">
        <v>134.19999999999999</v>
      </c>
    </row>
    <row r="3413" spans="1:4">
      <c r="A3413" s="326">
        <v>40650</v>
      </c>
      <c r="B3413" s="327" t="s">
        <v>3809</v>
      </c>
      <c r="C3413" s="328" t="s">
        <v>732</v>
      </c>
      <c r="D3413" s="329">
        <v>172.8</v>
      </c>
    </row>
    <row r="3414" spans="1:4">
      <c r="A3414" s="326">
        <v>40651</v>
      </c>
      <c r="B3414" s="327" t="s">
        <v>3810</v>
      </c>
      <c r="C3414" s="328" t="s">
        <v>732</v>
      </c>
      <c r="D3414" s="329">
        <v>318.72000000000003</v>
      </c>
    </row>
    <row r="3415" spans="1:4">
      <c r="A3415" s="326">
        <v>40652</v>
      </c>
      <c r="B3415" s="327" t="s">
        <v>3811</v>
      </c>
      <c r="C3415" s="328" t="s">
        <v>732</v>
      </c>
      <c r="D3415" s="329">
        <v>170.88</v>
      </c>
    </row>
    <row r="3416" spans="1:4" ht="30">
      <c r="A3416" s="326">
        <v>40647</v>
      </c>
      <c r="B3416" s="327" t="s">
        <v>3812</v>
      </c>
      <c r="C3416" s="328" t="s">
        <v>732</v>
      </c>
      <c r="D3416" s="329">
        <v>188.16</v>
      </c>
    </row>
    <row r="3417" spans="1:4">
      <c r="A3417" s="326">
        <v>40653</v>
      </c>
      <c r="B3417" s="327" t="s">
        <v>3813</v>
      </c>
      <c r="C3417" s="328" t="s">
        <v>732</v>
      </c>
      <c r="D3417" s="329">
        <v>144</v>
      </c>
    </row>
    <row r="3418" spans="1:4">
      <c r="A3418" s="326">
        <v>36178</v>
      </c>
      <c r="B3418" s="327" t="s">
        <v>3814</v>
      </c>
      <c r="C3418" s="328" t="s">
        <v>731</v>
      </c>
      <c r="D3418" s="329">
        <v>9.2200000000000006</v>
      </c>
    </row>
    <row r="3419" spans="1:4">
      <c r="A3419" s="326">
        <v>38195</v>
      </c>
      <c r="B3419" s="327" t="s">
        <v>3815</v>
      </c>
      <c r="C3419" s="328" t="s">
        <v>732</v>
      </c>
      <c r="D3419" s="329">
        <v>91.61</v>
      </c>
    </row>
    <row r="3420" spans="1:4" ht="30">
      <c r="A3420" s="326">
        <v>38181</v>
      </c>
      <c r="B3420" s="327" t="s">
        <v>3816</v>
      </c>
      <c r="C3420" s="328" t="s">
        <v>732</v>
      </c>
      <c r="D3420" s="329">
        <v>259.94</v>
      </c>
    </row>
    <row r="3421" spans="1:4">
      <c r="A3421" s="326">
        <v>38182</v>
      </c>
      <c r="B3421" s="327" t="s">
        <v>3817</v>
      </c>
      <c r="C3421" s="328" t="s">
        <v>732</v>
      </c>
      <c r="D3421" s="329">
        <v>247.61</v>
      </c>
    </row>
    <row r="3422" spans="1:4" ht="30">
      <c r="A3422" s="326">
        <v>38186</v>
      </c>
      <c r="B3422" s="327" t="s">
        <v>3818</v>
      </c>
      <c r="C3422" s="328" t="s">
        <v>732</v>
      </c>
      <c r="D3422" s="329">
        <v>643.62</v>
      </c>
    </row>
    <row r="3423" spans="1:4" ht="30">
      <c r="A3423" s="326">
        <v>38185</v>
      </c>
      <c r="B3423" s="327" t="s">
        <v>3819</v>
      </c>
      <c r="C3423" s="328" t="s">
        <v>732</v>
      </c>
      <c r="D3423" s="329">
        <v>573.04</v>
      </c>
    </row>
    <row r="3424" spans="1:4" ht="30">
      <c r="A3424" s="326">
        <v>40654</v>
      </c>
      <c r="B3424" s="327" t="s">
        <v>3820</v>
      </c>
      <c r="C3424" s="328" t="s">
        <v>732</v>
      </c>
      <c r="D3424" s="329">
        <v>223.68</v>
      </c>
    </row>
    <row r="3425" spans="1:4" ht="30">
      <c r="A3425" s="326">
        <v>44541</v>
      </c>
      <c r="B3425" s="327" t="s">
        <v>3821</v>
      </c>
      <c r="C3425" s="328" t="s">
        <v>732</v>
      </c>
      <c r="D3425" s="329">
        <v>326.62</v>
      </c>
    </row>
    <row r="3426" spans="1:4" ht="30">
      <c r="A3426" s="326">
        <v>4822</v>
      </c>
      <c r="B3426" s="327" t="s">
        <v>3822</v>
      </c>
      <c r="C3426" s="328" t="s">
        <v>732</v>
      </c>
      <c r="D3426" s="329">
        <v>486.4</v>
      </c>
    </row>
    <row r="3427" spans="1:4" ht="30">
      <c r="A3427" s="326">
        <v>4818</v>
      </c>
      <c r="B3427" s="327" t="s">
        <v>3823</v>
      </c>
      <c r="C3427" s="328" t="s">
        <v>732</v>
      </c>
      <c r="D3427" s="329">
        <v>499.95</v>
      </c>
    </row>
    <row r="3428" spans="1:4" ht="45">
      <c r="A3428" s="326">
        <v>39567</v>
      </c>
      <c r="B3428" s="327" t="s">
        <v>3824</v>
      </c>
      <c r="C3428" s="328" t="s">
        <v>732</v>
      </c>
      <c r="D3428" s="329">
        <v>41.88</v>
      </c>
    </row>
    <row r="3429" spans="1:4" ht="45">
      <c r="A3429" s="326">
        <v>39566</v>
      </c>
      <c r="B3429" s="327" t="s">
        <v>3825</v>
      </c>
      <c r="C3429" s="328" t="s">
        <v>732</v>
      </c>
      <c r="D3429" s="329">
        <v>44.32</v>
      </c>
    </row>
    <row r="3430" spans="1:4" ht="30">
      <c r="A3430" s="326">
        <v>39416</v>
      </c>
      <c r="B3430" s="327" t="s">
        <v>3826</v>
      </c>
      <c r="C3430" s="328" t="s">
        <v>732</v>
      </c>
      <c r="D3430" s="329">
        <v>27.01</v>
      </c>
    </row>
    <row r="3431" spans="1:4" ht="30">
      <c r="A3431" s="326">
        <v>39417</v>
      </c>
      <c r="B3431" s="327" t="s">
        <v>3827</v>
      </c>
      <c r="C3431" s="328" t="s">
        <v>732</v>
      </c>
      <c r="D3431" s="329">
        <v>26.35</v>
      </c>
    </row>
    <row r="3432" spans="1:4" ht="30">
      <c r="A3432" s="326">
        <v>43742</v>
      </c>
      <c r="B3432" s="327" t="s">
        <v>3828</v>
      </c>
      <c r="C3432" s="328" t="s">
        <v>732</v>
      </c>
      <c r="D3432" s="329">
        <v>28.42</v>
      </c>
    </row>
    <row r="3433" spans="1:4" ht="30">
      <c r="A3433" s="326">
        <v>39414</v>
      </c>
      <c r="B3433" s="327" t="s">
        <v>3829</v>
      </c>
      <c r="C3433" s="328" t="s">
        <v>732</v>
      </c>
      <c r="D3433" s="329">
        <v>25.58</v>
      </c>
    </row>
    <row r="3434" spans="1:4" ht="30">
      <c r="A3434" s="326">
        <v>39415</v>
      </c>
      <c r="B3434" s="327" t="s">
        <v>3830</v>
      </c>
      <c r="C3434" s="328" t="s">
        <v>732</v>
      </c>
      <c r="D3434" s="329">
        <v>22.05</v>
      </c>
    </row>
    <row r="3435" spans="1:4" ht="30">
      <c r="A3435" s="326">
        <v>43740</v>
      </c>
      <c r="B3435" s="327" t="s">
        <v>3831</v>
      </c>
      <c r="C3435" s="328" t="s">
        <v>732</v>
      </c>
      <c r="D3435" s="329">
        <v>26.93</v>
      </c>
    </row>
    <row r="3436" spans="1:4" ht="30">
      <c r="A3436" s="326">
        <v>39412</v>
      </c>
      <c r="B3436" s="327" t="s">
        <v>3832</v>
      </c>
      <c r="C3436" s="328" t="s">
        <v>732</v>
      </c>
      <c r="D3436" s="329">
        <v>18.47</v>
      </c>
    </row>
    <row r="3437" spans="1:4" ht="30">
      <c r="A3437" s="326">
        <v>39413</v>
      </c>
      <c r="B3437" s="327" t="s">
        <v>3833</v>
      </c>
      <c r="C3437" s="328" t="s">
        <v>732</v>
      </c>
      <c r="D3437" s="329">
        <v>19.97</v>
      </c>
    </row>
    <row r="3438" spans="1:4" ht="30">
      <c r="A3438" s="326">
        <v>43741</v>
      </c>
      <c r="B3438" s="327" t="s">
        <v>3834</v>
      </c>
      <c r="C3438" s="328" t="s">
        <v>732</v>
      </c>
      <c r="D3438" s="329">
        <v>21.29</v>
      </c>
    </row>
    <row r="3439" spans="1:4">
      <c r="A3439" s="326">
        <v>11062</v>
      </c>
      <c r="B3439" s="327" t="s">
        <v>3835</v>
      </c>
      <c r="C3439" s="328" t="s">
        <v>732</v>
      </c>
      <c r="D3439" s="329">
        <v>51.02</v>
      </c>
    </row>
    <row r="3440" spans="1:4">
      <c r="A3440" s="326">
        <v>11063</v>
      </c>
      <c r="B3440" s="327" t="s">
        <v>3836</v>
      </c>
      <c r="C3440" s="328" t="s">
        <v>732</v>
      </c>
      <c r="D3440" s="329">
        <v>31.22</v>
      </c>
    </row>
    <row r="3441" spans="1:4">
      <c r="A3441" s="326">
        <v>13521</v>
      </c>
      <c r="B3441" s="327" t="s">
        <v>3837</v>
      </c>
      <c r="C3441" s="328" t="s">
        <v>731</v>
      </c>
      <c r="D3441" s="329">
        <v>99</v>
      </c>
    </row>
    <row r="3442" spans="1:4" ht="30">
      <c r="A3442" s="326">
        <v>10851</v>
      </c>
      <c r="B3442" s="327" t="s">
        <v>3838</v>
      </c>
      <c r="C3442" s="328" t="s">
        <v>731</v>
      </c>
      <c r="D3442" s="329">
        <v>83.17</v>
      </c>
    </row>
    <row r="3443" spans="1:4" ht="30">
      <c r="A3443" s="326">
        <v>39515</v>
      </c>
      <c r="B3443" s="327" t="s">
        <v>3839</v>
      </c>
      <c r="C3443" s="328" t="s">
        <v>731</v>
      </c>
      <c r="D3443" s="329">
        <v>43.22</v>
      </c>
    </row>
    <row r="3444" spans="1:4" ht="30">
      <c r="A3444" s="326">
        <v>39516</v>
      </c>
      <c r="B3444" s="327" t="s">
        <v>3840</v>
      </c>
      <c r="C3444" s="328" t="s">
        <v>731</v>
      </c>
      <c r="D3444" s="329">
        <v>36.44</v>
      </c>
    </row>
    <row r="3445" spans="1:4" ht="30">
      <c r="A3445" s="326">
        <v>39514</v>
      </c>
      <c r="B3445" s="327" t="s">
        <v>3841</v>
      </c>
      <c r="C3445" s="328" t="s">
        <v>731</v>
      </c>
      <c r="D3445" s="329">
        <v>22.67</v>
      </c>
    </row>
    <row r="3446" spans="1:4">
      <c r="A3446" s="326">
        <v>4812</v>
      </c>
      <c r="B3446" s="327" t="s">
        <v>3842</v>
      </c>
      <c r="C3446" s="328" t="s">
        <v>732</v>
      </c>
      <c r="D3446" s="329">
        <v>11.08</v>
      </c>
    </row>
    <row r="3447" spans="1:4">
      <c r="A3447" s="326">
        <v>10849</v>
      </c>
      <c r="B3447" s="327" t="s">
        <v>3843</v>
      </c>
      <c r="C3447" s="328" t="s">
        <v>731</v>
      </c>
      <c r="D3447" s="329">
        <v>1440.01</v>
      </c>
    </row>
    <row r="3448" spans="1:4">
      <c r="A3448" s="326">
        <v>10848</v>
      </c>
      <c r="B3448" s="327" t="s">
        <v>3844</v>
      </c>
      <c r="C3448" s="328" t="s">
        <v>731</v>
      </c>
      <c r="D3448" s="329">
        <v>904.5</v>
      </c>
    </row>
    <row r="3449" spans="1:4" ht="30">
      <c r="A3449" s="326">
        <v>4813</v>
      </c>
      <c r="B3449" s="327" t="s">
        <v>3845</v>
      </c>
      <c r="C3449" s="328" t="s">
        <v>732</v>
      </c>
      <c r="D3449" s="329">
        <v>300</v>
      </c>
    </row>
    <row r="3450" spans="1:4" ht="45">
      <c r="A3450" s="326">
        <v>37560</v>
      </c>
      <c r="B3450" s="327" t="s">
        <v>3846</v>
      </c>
      <c r="C3450" s="328" t="s">
        <v>731</v>
      </c>
      <c r="D3450" s="329">
        <v>19.68</v>
      </c>
    </row>
    <row r="3451" spans="1:4" ht="45">
      <c r="A3451" s="326">
        <v>37557</v>
      </c>
      <c r="B3451" s="327" t="s">
        <v>3847</v>
      </c>
      <c r="C3451" s="328" t="s">
        <v>731</v>
      </c>
      <c r="D3451" s="329">
        <v>5.97</v>
      </c>
    </row>
    <row r="3452" spans="1:4" ht="45">
      <c r="A3452" s="326">
        <v>37556</v>
      </c>
      <c r="B3452" s="327" t="s">
        <v>3848</v>
      </c>
      <c r="C3452" s="328" t="s">
        <v>731</v>
      </c>
      <c r="D3452" s="329">
        <v>11.56</v>
      </c>
    </row>
    <row r="3453" spans="1:4" ht="45">
      <c r="A3453" s="326">
        <v>37559</v>
      </c>
      <c r="B3453" s="327" t="s">
        <v>3849</v>
      </c>
      <c r="C3453" s="328" t="s">
        <v>731</v>
      </c>
      <c r="D3453" s="329">
        <v>14.18</v>
      </c>
    </row>
    <row r="3454" spans="1:4" ht="45">
      <c r="A3454" s="326">
        <v>37539</v>
      </c>
      <c r="B3454" s="327" t="s">
        <v>3850</v>
      </c>
      <c r="C3454" s="328" t="s">
        <v>731</v>
      </c>
      <c r="D3454" s="329">
        <v>10</v>
      </c>
    </row>
    <row r="3455" spans="1:4" ht="45">
      <c r="A3455" s="326">
        <v>37558</v>
      </c>
      <c r="B3455" s="327" t="s">
        <v>3851</v>
      </c>
      <c r="C3455" s="328" t="s">
        <v>731</v>
      </c>
      <c r="D3455" s="329">
        <v>18.64</v>
      </c>
    </row>
    <row r="3456" spans="1:4">
      <c r="A3456" s="326">
        <v>34723</v>
      </c>
      <c r="B3456" s="327" t="s">
        <v>3852</v>
      </c>
      <c r="C3456" s="328" t="s">
        <v>732</v>
      </c>
      <c r="D3456" s="329">
        <v>693</v>
      </c>
    </row>
    <row r="3457" spans="1:4">
      <c r="A3457" s="326">
        <v>34721</v>
      </c>
      <c r="B3457" s="327" t="s">
        <v>3853</v>
      </c>
      <c r="C3457" s="328" t="s">
        <v>732</v>
      </c>
      <c r="D3457" s="329">
        <v>864</v>
      </c>
    </row>
    <row r="3458" spans="1:4">
      <c r="A3458" s="326">
        <v>4309</v>
      </c>
      <c r="B3458" s="327" t="s">
        <v>3854</v>
      </c>
      <c r="C3458" s="328" t="s">
        <v>731</v>
      </c>
      <c r="D3458" s="329">
        <v>5.75</v>
      </c>
    </row>
    <row r="3459" spans="1:4">
      <c r="A3459" s="326">
        <v>4307</v>
      </c>
      <c r="B3459" s="327" t="s">
        <v>3855</v>
      </c>
      <c r="C3459" s="328" t="s">
        <v>731</v>
      </c>
      <c r="D3459" s="329">
        <v>9.83</v>
      </c>
    </row>
    <row r="3460" spans="1:4">
      <c r="A3460" s="326">
        <v>10850</v>
      </c>
      <c r="B3460" s="327" t="s">
        <v>3856</v>
      </c>
      <c r="C3460" s="328" t="s">
        <v>731</v>
      </c>
      <c r="D3460" s="329">
        <v>45</v>
      </c>
    </row>
    <row r="3461" spans="1:4" ht="45">
      <c r="A3461" s="326">
        <v>42438</v>
      </c>
      <c r="B3461" s="327" t="s">
        <v>3857</v>
      </c>
      <c r="C3461" s="328" t="s">
        <v>731</v>
      </c>
      <c r="D3461" s="329">
        <v>2072.34</v>
      </c>
    </row>
    <row r="3462" spans="1:4">
      <c r="A3462" s="326">
        <v>4792</v>
      </c>
      <c r="B3462" s="327" t="s">
        <v>3858</v>
      </c>
      <c r="C3462" s="328" t="s">
        <v>732</v>
      </c>
      <c r="D3462" s="329">
        <v>182.79</v>
      </c>
    </row>
    <row r="3463" spans="1:4" ht="30">
      <c r="A3463" s="326">
        <v>4790</v>
      </c>
      <c r="B3463" s="327" t="s">
        <v>3859</v>
      </c>
      <c r="C3463" s="328" t="s">
        <v>732</v>
      </c>
      <c r="D3463" s="329">
        <v>109.9</v>
      </c>
    </row>
    <row r="3464" spans="1:4" ht="30">
      <c r="A3464" s="326">
        <v>40671</v>
      </c>
      <c r="B3464" s="327" t="s">
        <v>3860</v>
      </c>
      <c r="C3464" s="328" t="s">
        <v>732</v>
      </c>
      <c r="D3464" s="329">
        <v>60.52</v>
      </c>
    </row>
    <row r="3465" spans="1:4">
      <c r="A3465" s="326">
        <v>7552</v>
      </c>
      <c r="B3465" s="327" t="s">
        <v>3861</v>
      </c>
      <c r="C3465" s="328" t="s">
        <v>731</v>
      </c>
      <c r="D3465" s="329">
        <v>28.5</v>
      </c>
    </row>
    <row r="3466" spans="1:4">
      <c r="A3466" s="326">
        <v>4893</v>
      </c>
      <c r="B3466" s="327" t="s">
        <v>3862</v>
      </c>
      <c r="C3466" s="328" t="s">
        <v>731</v>
      </c>
      <c r="D3466" s="329">
        <v>14.78</v>
      </c>
    </row>
    <row r="3467" spans="1:4">
      <c r="A3467" s="326">
        <v>4894</v>
      </c>
      <c r="B3467" s="327" t="s">
        <v>3863</v>
      </c>
      <c r="C3467" s="328" t="s">
        <v>731</v>
      </c>
      <c r="D3467" s="329">
        <v>12.68</v>
      </c>
    </row>
    <row r="3468" spans="1:4">
      <c r="A3468" s="326">
        <v>4888</v>
      </c>
      <c r="B3468" s="327" t="s">
        <v>3864</v>
      </c>
      <c r="C3468" s="328" t="s">
        <v>731</v>
      </c>
      <c r="D3468" s="329">
        <v>4.32</v>
      </c>
    </row>
    <row r="3469" spans="1:4">
      <c r="A3469" s="326">
        <v>4890</v>
      </c>
      <c r="B3469" s="327" t="s">
        <v>3865</v>
      </c>
      <c r="C3469" s="328" t="s">
        <v>731</v>
      </c>
      <c r="D3469" s="329">
        <v>8.11</v>
      </c>
    </row>
    <row r="3470" spans="1:4">
      <c r="A3470" s="326">
        <v>12411</v>
      </c>
      <c r="B3470" s="327" t="s">
        <v>3866</v>
      </c>
      <c r="C3470" s="328" t="s">
        <v>731</v>
      </c>
      <c r="D3470" s="329">
        <v>43.71</v>
      </c>
    </row>
    <row r="3471" spans="1:4">
      <c r="A3471" s="326">
        <v>4891</v>
      </c>
      <c r="B3471" s="327" t="s">
        <v>3867</v>
      </c>
      <c r="C3471" s="328" t="s">
        <v>731</v>
      </c>
      <c r="D3471" s="329">
        <v>21.85</v>
      </c>
    </row>
    <row r="3472" spans="1:4">
      <c r="A3472" s="326">
        <v>4889</v>
      </c>
      <c r="B3472" s="327" t="s">
        <v>3868</v>
      </c>
      <c r="C3472" s="328" t="s">
        <v>731</v>
      </c>
      <c r="D3472" s="329">
        <v>5.84</v>
      </c>
    </row>
    <row r="3473" spans="1:4">
      <c r="A3473" s="326">
        <v>4892</v>
      </c>
      <c r="B3473" s="327" t="s">
        <v>3869</v>
      </c>
      <c r="C3473" s="328" t="s">
        <v>731</v>
      </c>
      <c r="D3473" s="329">
        <v>61.2</v>
      </c>
    </row>
    <row r="3474" spans="1:4">
      <c r="A3474" s="326">
        <v>12412</v>
      </c>
      <c r="B3474" s="327" t="s">
        <v>3870</v>
      </c>
      <c r="C3474" s="328" t="s">
        <v>731</v>
      </c>
      <c r="D3474" s="329">
        <v>113.74</v>
      </c>
    </row>
    <row r="3475" spans="1:4">
      <c r="A3475" s="326">
        <v>4907</v>
      </c>
      <c r="B3475" s="327" t="s">
        <v>13969</v>
      </c>
      <c r="C3475" s="328" t="s">
        <v>731</v>
      </c>
      <c r="D3475" s="329">
        <v>24.39</v>
      </c>
    </row>
    <row r="3476" spans="1:4">
      <c r="A3476" s="326">
        <v>4902</v>
      </c>
      <c r="B3476" s="327" t="s">
        <v>13970</v>
      </c>
      <c r="C3476" s="328" t="s">
        <v>731</v>
      </c>
      <c r="D3476" s="329">
        <v>63.27</v>
      </c>
    </row>
    <row r="3477" spans="1:4">
      <c r="A3477" s="326">
        <v>11096</v>
      </c>
      <c r="B3477" s="327" t="s">
        <v>3871</v>
      </c>
      <c r="C3477" s="328" t="s">
        <v>779</v>
      </c>
      <c r="D3477" s="329">
        <v>0.83</v>
      </c>
    </row>
    <row r="3478" spans="1:4">
      <c r="A3478" s="326">
        <v>4741</v>
      </c>
      <c r="B3478" s="327" t="s">
        <v>3872</v>
      </c>
      <c r="C3478" s="328" t="s">
        <v>868</v>
      </c>
      <c r="D3478" s="329">
        <v>57.63</v>
      </c>
    </row>
    <row r="3479" spans="1:4">
      <c r="A3479" s="326">
        <v>4752</v>
      </c>
      <c r="B3479" s="327" t="s">
        <v>3873</v>
      </c>
      <c r="C3479" s="328" t="s">
        <v>870</v>
      </c>
      <c r="D3479" s="329">
        <v>17.75</v>
      </c>
    </row>
    <row r="3480" spans="1:4">
      <c r="A3480" s="326">
        <v>41091</v>
      </c>
      <c r="B3480" s="327" t="s">
        <v>3874</v>
      </c>
      <c r="C3480" s="328" t="s">
        <v>872</v>
      </c>
      <c r="D3480" s="329">
        <v>3107.79</v>
      </c>
    </row>
    <row r="3481" spans="1:4" ht="30">
      <c r="A3481" s="326">
        <v>13954</v>
      </c>
      <c r="B3481" s="327" t="s">
        <v>3875</v>
      </c>
      <c r="C3481" s="328" t="s">
        <v>731</v>
      </c>
      <c r="D3481" s="329">
        <v>7693.61</v>
      </c>
    </row>
    <row r="3482" spans="1:4">
      <c r="A3482" s="326">
        <v>3411</v>
      </c>
      <c r="B3482" s="327" t="s">
        <v>3876</v>
      </c>
      <c r="C3482" s="328" t="s">
        <v>779</v>
      </c>
      <c r="D3482" s="329">
        <v>57.7</v>
      </c>
    </row>
    <row r="3483" spans="1:4">
      <c r="A3483" s="326">
        <v>39995</v>
      </c>
      <c r="B3483" s="327" t="s">
        <v>3877</v>
      </c>
      <c r="C3483" s="328" t="s">
        <v>868</v>
      </c>
      <c r="D3483" s="329">
        <v>443.92</v>
      </c>
    </row>
    <row r="3484" spans="1:4" ht="30">
      <c r="A3484" s="326">
        <v>11615</v>
      </c>
      <c r="B3484" s="327" t="s">
        <v>3878</v>
      </c>
      <c r="C3484" s="328" t="s">
        <v>732</v>
      </c>
      <c r="D3484" s="329">
        <v>3.76</v>
      </c>
    </row>
    <row r="3485" spans="1:4" ht="30">
      <c r="A3485" s="326">
        <v>3408</v>
      </c>
      <c r="B3485" s="327" t="s">
        <v>3879</v>
      </c>
      <c r="C3485" s="328" t="s">
        <v>732</v>
      </c>
      <c r="D3485" s="329">
        <v>10</v>
      </c>
    </row>
    <row r="3486" spans="1:4" ht="30">
      <c r="A3486" s="326">
        <v>3409</v>
      </c>
      <c r="B3486" s="327" t="s">
        <v>3880</v>
      </c>
      <c r="C3486" s="328" t="s">
        <v>732</v>
      </c>
      <c r="D3486" s="329">
        <v>25</v>
      </c>
    </row>
    <row r="3487" spans="1:4">
      <c r="A3487" s="326">
        <v>11427</v>
      </c>
      <c r="B3487" s="327" t="s">
        <v>3881</v>
      </c>
      <c r="C3487" s="328" t="s">
        <v>779</v>
      </c>
      <c r="D3487" s="329">
        <v>112.53</v>
      </c>
    </row>
    <row r="3488" spans="1:4">
      <c r="A3488" s="326">
        <v>4491</v>
      </c>
      <c r="B3488" s="327" t="s">
        <v>3882</v>
      </c>
      <c r="C3488" s="328" t="s">
        <v>733</v>
      </c>
      <c r="D3488" s="329">
        <v>6.78</v>
      </c>
    </row>
    <row r="3489" spans="1:4" ht="30">
      <c r="A3489" s="326">
        <v>2745</v>
      </c>
      <c r="B3489" s="327" t="s">
        <v>3883</v>
      </c>
      <c r="C3489" s="328" t="s">
        <v>733</v>
      </c>
      <c r="D3489" s="329">
        <v>3.51</v>
      </c>
    </row>
    <row r="3490" spans="1:4" ht="30">
      <c r="A3490" s="326">
        <v>14439</v>
      </c>
      <c r="B3490" s="327" t="s">
        <v>3884</v>
      </c>
      <c r="C3490" s="328" t="s">
        <v>733</v>
      </c>
      <c r="D3490" s="329">
        <v>4.3499999999999996</v>
      </c>
    </row>
    <row r="3491" spans="1:4" ht="30">
      <c r="A3491" s="326">
        <v>44496</v>
      </c>
      <c r="B3491" s="327" t="s">
        <v>3885</v>
      </c>
      <c r="C3491" s="328" t="s">
        <v>731</v>
      </c>
      <c r="D3491" s="329">
        <v>189.63</v>
      </c>
    </row>
    <row r="3492" spans="1:4">
      <c r="A3492" s="326">
        <v>12362</v>
      </c>
      <c r="B3492" s="327" t="s">
        <v>3886</v>
      </c>
      <c r="C3492" s="328" t="s">
        <v>731</v>
      </c>
      <c r="D3492" s="329">
        <v>7.78</v>
      </c>
    </row>
    <row r="3493" spans="1:4">
      <c r="A3493" s="326">
        <v>421</v>
      </c>
      <c r="B3493" s="327" t="s">
        <v>3887</v>
      </c>
      <c r="C3493" s="328" t="s">
        <v>731</v>
      </c>
      <c r="D3493" s="329">
        <v>22.02</v>
      </c>
    </row>
    <row r="3494" spans="1:4">
      <c r="A3494" s="326">
        <v>14148</v>
      </c>
      <c r="B3494" s="327" t="s">
        <v>3888</v>
      </c>
      <c r="C3494" s="328" t="s">
        <v>731</v>
      </c>
      <c r="D3494" s="329">
        <v>0.93</v>
      </c>
    </row>
    <row r="3495" spans="1:4">
      <c r="A3495" s="326">
        <v>4341</v>
      </c>
      <c r="B3495" s="327" t="s">
        <v>3889</v>
      </c>
      <c r="C3495" s="328" t="s">
        <v>731</v>
      </c>
      <c r="D3495" s="329">
        <v>0.93</v>
      </c>
    </row>
    <row r="3496" spans="1:4">
      <c r="A3496" s="326">
        <v>4337</v>
      </c>
      <c r="B3496" s="327" t="s">
        <v>3890</v>
      </c>
      <c r="C3496" s="328" t="s">
        <v>731</v>
      </c>
      <c r="D3496" s="329">
        <v>2.36</v>
      </c>
    </row>
    <row r="3497" spans="1:4">
      <c r="A3497" s="326">
        <v>4339</v>
      </c>
      <c r="B3497" s="327" t="s">
        <v>3891</v>
      </c>
      <c r="C3497" s="328" t="s">
        <v>731</v>
      </c>
      <c r="D3497" s="329">
        <v>0.5</v>
      </c>
    </row>
    <row r="3498" spans="1:4">
      <c r="A3498" s="326">
        <v>39997</v>
      </c>
      <c r="B3498" s="327" t="s">
        <v>3892</v>
      </c>
      <c r="C3498" s="328" t="s">
        <v>731</v>
      </c>
      <c r="D3498" s="329">
        <v>0.28000000000000003</v>
      </c>
    </row>
    <row r="3499" spans="1:4">
      <c r="A3499" s="326">
        <v>11971</v>
      </c>
      <c r="B3499" s="327" t="s">
        <v>3893</v>
      </c>
      <c r="C3499" s="328" t="s">
        <v>731</v>
      </c>
      <c r="D3499" s="329">
        <v>3.91</v>
      </c>
    </row>
    <row r="3500" spans="1:4">
      <c r="A3500" s="326">
        <v>4342</v>
      </c>
      <c r="B3500" s="327" t="s">
        <v>3894</v>
      </c>
      <c r="C3500" s="328" t="s">
        <v>731</v>
      </c>
      <c r="D3500" s="329">
        <v>0.2</v>
      </c>
    </row>
    <row r="3501" spans="1:4">
      <c r="A3501" s="326">
        <v>4330</v>
      </c>
      <c r="B3501" s="327" t="s">
        <v>3895</v>
      </c>
      <c r="C3501" s="328" t="s">
        <v>731</v>
      </c>
      <c r="D3501" s="329">
        <v>0.13</v>
      </c>
    </row>
    <row r="3502" spans="1:4">
      <c r="A3502" s="326">
        <v>4340</v>
      </c>
      <c r="B3502" s="327" t="s">
        <v>3896</v>
      </c>
      <c r="C3502" s="328" t="s">
        <v>731</v>
      </c>
      <c r="D3502" s="329">
        <v>1.0900000000000001</v>
      </c>
    </row>
    <row r="3503" spans="1:4">
      <c r="A3503" s="326">
        <v>5088</v>
      </c>
      <c r="B3503" s="327" t="s">
        <v>3897</v>
      </c>
      <c r="C3503" s="328" t="s">
        <v>731</v>
      </c>
      <c r="D3503" s="329">
        <v>6.7</v>
      </c>
    </row>
    <row r="3504" spans="1:4" ht="30">
      <c r="A3504" s="326">
        <v>11154</v>
      </c>
      <c r="B3504" s="327" t="s">
        <v>3898</v>
      </c>
      <c r="C3504" s="328" t="s">
        <v>731</v>
      </c>
      <c r="D3504" s="329">
        <v>3458.14</v>
      </c>
    </row>
    <row r="3505" spans="1:4" ht="45">
      <c r="A3505" s="326">
        <v>4989</v>
      </c>
      <c r="B3505" s="327" t="s">
        <v>3899</v>
      </c>
      <c r="C3505" s="328" t="s">
        <v>731</v>
      </c>
      <c r="D3505" s="329">
        <v>316.62</v>
      </c>
    </row>
    <row r="3506" spans="1:4" ht="45">
      <c r="A3506" s="326">
        <v>4982</v>
      </c>
      <c r="B3506" s="327" t="s">
        <v>3900</v>
      </c>
      <c r="C3506" s="328" t="s">
        <v>731</v>
      </c>
      <c r="D3506" s="329">
        <v>296.98</v>
      </c>
    </row>
    <row r="3507" spans="1:4" ht="45">
      <c r="A3507" s="326">
        <v>4962</v>
      </c>
      <c r="B3507" s="327" t="s">
        <v>3901</v>
      </c>
      <c r="C3507" s="328" t="s">
        <v>731</v>
      </c>
      <c r="D3507" s="329">
        <v>234.2</v>
      </c>
    </row>
    <row r="3508" spans="1:4" ht="45">
      <c r="A3508" s="326">
        <v>4981</v>
      </c>
      <c r="B3508" s="327" t="s">
        <v>3902</v>
      </c>
      <c r="C3508" s="328" t="s">
        <v>731</v>
      </c>
      <c r="D3508" s="329">
        <v>208.5</v>
      </c>
    </row>
    <row r="3509" spans="1:4" ht="45">
      <c r="A3509" s="326">
        <v>4964</v>
      </c>
      <c r="B3509" s="327" t="s">
        <v>3903</v>
      </c>
      <c r="C3509" s="328" t="s">
        <v>731</v>
      </c>
      <c r="D3509" s="329">
        <v>264.51</v>
      </c>
    </row>
    <row r="3510" spans="1:4" ht="45">
      <c r="A3510" s="326">
        <v>4992</v>
      </c>
      <c r="B3510" s="327" t="s">
        <v>3904</v>
      </c>
      <c r="C3510" s="328" t="s">
        <v>731</v>
      </c>
      <c r="D3510" s="329">
        <v>258.38</v>
      </c>
    </row>
    <row r="3511" spans="1:4" ht="45">
      <c r="A3511" s="326">
        <v>4987</v>
      </c>
      <c r="B3511" s="327" t="s">
        <v>3905</v>
      </c>
      <c r="C3511" s="328" t="s">
        <v>731</v>
      </c>
      <c r="D3511" s="329">
        <v>295.60000000000002</v>
      </c>
    </row>
    <row r="3512" spans="1:4" ht="30">
      <c r="A3512" s="326">
        <v>4930</v>
      </c>
      <c r="B3512" s="327" t="s">
        <v>3906</v>
      </c>
      <c r="C3512" s="328" t="s">
        <v>732</v>
      </c>
      <c r="D3512" s="329">
        <v>1464.75</v>
      </c>
    </row>
    <row r="3513" spans="1:4" ht="45">
      <c r="A3513" s="326">
        <v>39021</v>
      </c>
      <c r="B3513" s="327" t="s">
        <v>3907</v>
      </c>
      <c r="C3513" s="328" t="s">
        <v>731</v>
      </c>
      <c r="D3513" s="329">
        <v>1557.4</v>
      </c>
    </row>
    <row r="3514" spans="1:4" ht="30">
      <c r="A3514" s="326">
        <v>39022</v>
      </c>
      <c r="B3514" s="327" t="s">
        <v>3908</v>
      </c>
      <c r="C3514" s="328" t="s">
        <v>731</v>
      </c>
      <c r="D3514" s="329">
        <v>1395</v>
      </c>
    </row>
    <row r="3515" spans="1:4" ht="30">
      <c r="A3515" s="326">
        <v>39024</v>
      </c>
      <c r="B3515" s="327" t="s">
        <v>3909</v>
      </c>
      <c r="C3515" s="328" t="s">
        <v>731</v>
      </c>
      <c r="D3515" s="329">
        <v>1298.3699999999999</v>
      </c>
    </row>
    <row r="3516" spans="1:4" ht="30">
      <c r="A3516" s="326">
        <v>4914</v>
      </c>
      <c r="B3516" s="327" t="s">
        <v>3910</v>
      </c>
      <c r="C3516" s="328" t="s">
        <v>732</v>
      </c>
      <c r="D3516" s="329">
        <v>1052.75</v>
      </c>
    </row>
    <row r="3517" spans="1:4" ht="30">
      <c r="A3517" s="326">
        <v>4917</v>
      </c>
      <c r="B3517" s="327" t="s">
        <v>3911</v>
      </c>
      <c r="C3517" s="328" t="s">
        <v>732</v>
      </c>
      <c r="D3517" s="329">
        <v>727.04</v>
      </c>
    </row>
    <row r="3518" spans="1:4" ht="30">
      <c r="A3518" s="326">
        <v>39025</v>
      </c>
      <c r="B3518" s="327" t="s">
        <v>3912</v>
      </c>
      <c r="C3518" s="328" t="s">
        <v>731</v>
      </c>
      <c r="D3518" s="329">
        <v>1331.35</v>
      </c>
    </row>
    <row r="3519" spans="1:4" ht="30">
      <c r="A3519" s="326">
        <v>4922</v>
      </c>
      <c r="B3519" s="327" t="s">
        <v>3913</v>
      </c>
      <c r="C3519" s="328" t="s">
        <v>732</v>
      </c>
      <c r="D3519" s="329">
        <v>674.4</v>
      </c>
    </row>
    <row r="3520" spans="1:4" ht="30">
      <c r="A3520" s="326">
        <v>4911</v>
      </c>
      <c r="B3520" s="327" t="s">
        <v>3914</v>
      </c>
      <c r="C3520" s="328" t="s">
        <v>732</v>
      </c>
      <c r="D3520" s="329">
        <v>473.2</v>
      </c>
    </row>
    <row r="3521" spans="1:4" ht="30">
      <c r="A3521" s="326">
        <v>37518</v>
      </c>
      <c r="B3521" s="327" t="s">
        <v>3915</v>
      </c>
      <c r="C3521" s="328" t="s">
        <v>732</v>
      </c>
      <c r="D3521" s="329">
        <v>768.95</v>
      </c>
    </row>
    <row r="3522" spans="1:4" ht="30">
      <c r="A3522" s="326">
        <v>4910</v>
      </c>
      <c r="B3522" s="327" t="s">
        <v>3916</v>
      </c>
      <c r="C3522" s="328" t="s">
        <v>732</v>
      </c>
      <c r="D3522" s="329">
        <v>648.23</v>
      </c>
    </row>
    <row r="3523" spans="1:4" ht="30">
      <c r="A3523" s="326">
        <v>4943</v>
      </c>
      <c r="B3523" s="327" t="s">
        <v>3917</v>
      </c>
      <c r="C3523" s="328" t="s">
        <v>732</v>
      </c>
      <c r="D3523" s="329">
        <v>965.71</v>
      </c>
    </row>
    <row r="3524" spans="1:4" ht="30">
      <c r="A3524" s="326">
        <v>5002</v>
      </c>
      <c r="B3524" s="327" t="s">
        <v>3918</v>
      </c>
      <c r="C3524" s="328" t="s">
        <v>732</v>
      </c>
      <c r="D3524" s="329">
        <v>488.83</v>
      </c>
    </row>
    <row r="3525" spans="1:4">
      <c r="A3525" s="326">
        <v>4977</v>
      </c>
      <c r="B3525" s="327" t="s">
        <v>3919</v>
      </c>
      <c r="C3525" s="328" t="s">
        <v>732</v>
      </c>
      <c r="D3525" s="329">
        <v>329.98</v>
      </c>
    </row>
    <row r="3526" spans="1:4" ht="30">
      <c r="A3526" s="326">
        <v>5028</v>
      </c>
      <c r="B3526" s="327" t="s">
        <v>3920</v>
      </c>
      <c r="C3526" s="328" t="s">
        <v>732</v>
      </c>
      <c r="D3526" s="329">
        <v>807.4</v>
      </c>
    </row>
    <row r="3527" spans="1:4" ht="30">
      <c r="A3527" s="326">
        <v>4998</v>
      </c>
      <c r="B3527" s="327" t="s">
        <v>3921</v>
      </c>
      <c r="C3527" s="328" t="s">
        <v>732</v>
      </c>
      <c r="D3527" s="329">
        <v>670.57</v>
      </c>
    </row>
    <row r="3528" spans="1:4" ht="30">
      <c r="A3528" s="326">
        <v>4969</v>
      </c>
      <c r="B3528" s="327" t="s">
        <v>3922</v>
      </c>
      <c r="C3528" s="328" t="s">
        <v>732</v>
      </c>
      <c r="D3528" s="329">
        <v>466.69</v>
      </c>
    </row>
    <row r="3529" spans="1:4" ht="30">
      <c r="A3529" s="326">
        <v>11364</v>
      </c>
      <c r="B3529" s="327" t="s">
        <v>3923</v>
      </c>
      <c r="C3529" s="328" t="s">
        <v>731</v>
      </c>
      <c r="D3529" s="329">
        <v>179.12</v>
      </c>
    </row>
    <row r="3530" spans="1:4" ht="30">
      <c r="A3530" s="326">
        <v>11365</v>
      </c>
      <c r="B3530" s="327" t="s">
        <v>3924</v>
      </c>
      <c r="C3530" s="328" t="s">
        <v>731</v>
      </c>
      <c r="D3530" s="329">
        <v>185.88</v>
      </c>
    </row>
    <row r="3531" spans="1:4" ht="30">
      <c r="A3531" s="326">
        <v>11366</v>
      </c>
      <c r="B3531" s="327" t="s">
        <v>3925</v>
      </c>
      <c r="C3531" s="328" t="s">
        <v>731</v>
      </c>
      <c r="D3531" s="329">
        <v>197.59</v>
      </c>
    </row>
    <row r="3532" spans="1:4" ht="30">
      <c r="A3532" s="326">
        <v>43777</v>
      </c>
      <c r="B3532" s="327" t="s">
        <v>3926</v>
      </c>
      <c r="C3532" s="328" t="s">
        <v>731</v>
      </c>
      <c r="D3532" s="329">
        <v>232.1</v>
      </c>
    </row>
    <row r="3533" spans="1:4" ht="45">
      <c r="A3533" s="326">
        <v>20322</v>
      </c>
      <c r="B3533" s="327" t="s">
        <v>3927</v>
      </c>
      <c r="C3533" s="328" t="s">
        <v>731</v>
      </c>
      <c r="D3533" s="329">
        <v>215.46</v>
      </c>
    </row>
    <row r="3534" spans="1:4" ht="45">
      <c r="A3534" s="326">
        <v>10553</v>
      </c>
      <c r="B3534" s="327" t="s">
        <v>3928</v>
      </c>
      <c r="C3534" s="328" t="s">
        <v>731</v>
      </c>
      <c r="D3534" s="329">
        <v>195.64</v>
      </c>
    </row>
    <row r="3535" spans="1:4" ht="45">
      <c r="A3535" s="326">
        <v>5020</v>
      </c>
      <c r="B3535" s="327" t="s">
        <v>3929</v>
      </c>
      <c r="C3535" s="328" t="s">
        <v>731</v>
      </c>
      <c r="D3535" s="329">
        <v>206.26</v>
      </c>
    </row>
    <row r="3536" spans="1:4" ht="45">
      <c r="A3536" s="326">
        <v>10554</v>
      </c>
      <c r="B3536" s="327" t="s">
        <v>3930</v>
      </c>
      <c r="C3536" s="328" t="s">
        <v>731</v>
      </c>
      <c r="D3536" s="329">
        <v>197.37</v>
      </c>
    </row>
    <row r="3537" spans="1:4" ht="45">
      <c r="A3537" s="326">
        <v>10555</v>
      </c>
      <c r="B3537" s="327" t="s">
        <v>3931</v>
      </c>
      <c r="C3537" s="328" t="s">
        <v>731</v>
      </c>
      <c r="D3537" s="329">
        <v>215.24</v>
      </c>
    </row>
    <row r="3538" spans="1:4" ht="45">
      <c r="A3538" s="326">
        <v>10556</v>
      </c>
      <c r="B3538" s="327" t="s">
        <v>3932</v>
      </c>
      <c r="C3538" s="328" t="s">
        <v>731</v>
      </c>
      <c r="D3538" s="329">
        <v>286.18</v>
      </c>
    </row>
    <row r="3539" spans="1:4" ht="45">
      <c r="A3539" s="326">
        <v>39502</v>
      </c>
      <c r="B3539" s="327" t="s">
        <v>3933</v>
      </c>
      <c r="C3539" s="328" t="s">
        <v>731</v>
      </c>
      <c r="D3539" s="329">
        <v>401.87</v>
      </c>
    </row>
    <row r="3540" spans="1:4" ht="30">
      <c r="A3540" s="326">
        <v>39504</v>
      </c>
      <c r="B3540" s="327" t="s">
        <v>3934</v>
      </c>
      <c r="C3540" s="328" t="s">
        <v>731</v>
      </c>
      <c r="D3540" s="329">
        <v>444.39</v>
      </c>
    </row>
    <row r="3541" spans="1:4" ht="45">
      <c r="A3541" s="326">
        <v>39503</v>
      </c>
      <c r="B3541" s="327" t="s">
        <v>3935</v>
      </c>
      <c r="C3541" s="328" t="s">
        <v>731</v>
      </c>
      <c r="D3541" s="329">
        <v>467.71</v>
      </c>
    </row>
    <row r="3542" spans="1:4" ht="30">
      <c r="A3542" s="326">
        <v>39505</v>
      </c>
      <c r="B3542" s="327" t="s">
        <v>3936</v>
      </c>
      <c r="C3542" s="328" t="s">
        <v>731</v>
      </c>
      <c r="D3542" s="329">
        <v>504.02</v>
      </c>
    </row>
    <row r="3543" spans="1:4">
      <c r="A3543" s="326">
        <v>44471</v>
      </c>
      <c r="B3543" s="327" t="s">
        <v>3937</v>
      </c>
      <c r="C3543" s="328" t="s">
        <v>731</v>
      </c>
      <c r="D3543" s="329">
        <v>592.29</v>
      </c>
    </row>
    <row r="3544" spans="1:4" ht="30">
      <c r="A3544" s="326">
        <v>4944</v>
      </c>
      <c r="B3544" s="327" t="s">
        <v>3938</v>
      </c>
      <c r="C3544" s="328" t="s">
        <v>732</v>
      </c>
      <c r="D3544" s="329">
        <v>1443.74</v>
      </c>
    </row>
    <row r="3545" spans="1:4">
      <c r="A3545" s="326">
        <v>21102</v>
      </c>
      <c r="B3545" s="327" t="s">
        <v>3939</v>
      </c>
      <c r="C3545" s="328" t="s">
        <v>731</v>
      </c>
      <c r="D3545" s="329">
        <v>75.05</v>
      </c>
    </row>
    <row r="3546" spans="1:4">
      <c r="A3546" s="326">
        <v>21101</v>
      </c>
      <c r="B3546" s="327" t="s">
        <v>3940</v>
      </c>
      <c r="C3546" s="328" t="s">
        <v>731</v>
      </c>
      <c r="D3546" s="329">
        <v>48.19</v>
      </c>
    </row>
    <row r="3547" spans="1:4" ht="30">
      <c r="A3547" s="326">
        <v>34713</v>
      </c>
      <c r="B3547" s="327" t="s">
        <v>3941</v>
      </c>
      <c r="C3547" s="328" t="s">
        <v>732</v>
      </c>
      <c r="D3547" s="329">
        <v>445.55</v>
      </c>
    </row>
    <row r="3548" spans="1:4" ht="30">
      <c r="A3548" s="326">
        <v>37563</v>
      </c>
      <c r="B3548" s="327" t="s">
        <v>3942</v>
      </c>
      <c r="C3548" s="328" t="s">
        <v>732</v>
      </c>
      <c r="D3548" s="329">
        <v>1611.76</v>
      </c>
    </row>
    <row r="3549" spans="1:4" ht="30">
      <c r="A3549" s="326">
        <v>4948</v>
      </c>
      <c r="B3549" s="327" t="s">
        <v>3943</v>
      </c>
      <c r="C3549" s="328" t="s">
        <v>732</v>
      </c>
      <c r="D3549" s="329">
        <v>1402.26</v>
      </c>
    </row>
    <row r="3550" spans="1:4" ht="30">
      <c r="A3550" s="326">
        <v>37561</v>
      </c>
      <c r="B3550" s="327" t="s">
        <v>3944</v>
      </c>
      <c r="C3550" s="328" t="s">
        <v>732</v>
      </c>
      <c r="D3550" s="329">
        <v>1307.81</v>
      </c>
    </row>
    <row r="3551" spans="1:4" ht="30">
      <c r="A3551" s="326">
        <v>37562</v>
      </c>
      <c r="B3551" s="327" t="s">
        <v>3945</v>
      </c>
      <c r="C3551" s="328" t="s">
        <v>732</v>
      </c>
      <c r="D3551" s="329">
        <v>1714.68</v>
      </c>
    </row>
    <row r="3552" spans="1:4" ht="30">
      <c r="A3552" s="326">
        <v>14164</v>
      </c>
      <c r="B3552" s="327" t="s">
        <v>3946</v>
      </c>
      <c r="C3552" s="328" t="s">
        <v>731</v>
      </c>
      <c r="D3552" s="329">
        <v>2044.58</v>
      </c>
    </row>
    <row r="3553" spans="1:4" ht="30">
      <c r="A3553" s="326">
        <v>14163</v>
      </c>
      <c r="B3553" s="327" t="s">
        <v>3947</v>
      </c>
      <c r="C3553" s="328" t="s">
        <v>731</v>
      </c>
      <c r="D3553" s="329">
        <v>2323.8000000000002</v>
      </c>
    </row>
    <row r="3554" spans="1:4" ht="30">
      <c r="A3554" s="326">
        <v>5051</v>
      </c>
      <c r="B3554" s="327" t="s">
        <v>3948</v>
      </c>
      <c r="C3554" s="328" t="s">
        <v>731</v>
      </c>
      <c r="D3554" s="329">
        <v>1976.36</v>
      </c>
    </row>
    <row r="3555" spans="1:4" ht="30">
      <c r="A3555" s="326">
        <v>14162</v>
      </c>
      <c r="B3555" s="327" t="s">
        <v>3949</v>
      </c>
      <c r="C3555" s="328" t="s">
        <v>731</v>
      </c>
      <c r="D3555" s="329">
        <v>1973.49</v>
      </c>
    </row>
    <row r="3556" spans="1:4" ht="30">
      <c r="A3556" s="326">
        <v>5052</v>
      </c>
      <c r="B3556" s="327" t="s">
        <v>3950</v>
      </c>
      <c r="C3556" s="328" t="s">
        <v>731</v>
      </c>
      <c r="D3556" s="329">
        <v>1472.5</v>
      </c>
    </row>
    <row r="3557" spans="1:4" ht="30">
      <c r="A3557" s="326">
        <v>14166</v>
      </c>
      <c r="B3557" s="327" t="s">
        <v>3951</v>
      </c>
      <c r="C3557" s="328" t="s">
        <v>731</v>
      </c>
      <c r="D3557" s="329">
        <v>1491.2</v>
      </c>
    </row>
    <row r="3558" spans="1:4" ht="30">
      <c r="A3558" s="326">
        <v>14165</v>
      </c>
      <c r="B3558" s="327" t="s">
        <v>3952</v>
      </c>
      <c r="C3558" s="328" t="s">
        <v>731</v>
      </c>
      <c r="D3558" s="329">
        <v>2065.84</v>
      </c>
    </row>
    <row r="3559" spans="1:4" ht="30">
      <c r="A3559" s="326">
        <v>5050</v>
      </c>
      <c r="B3559" s="327" t="s">
        <v>3953</v>
      </c>
      <c r="C3559" s="328" t="s">
        <v>731</v>
      </c>
      <c r="D3559" s="329">
        <v>508.45</v>
      </c>
    </row>
    <row r="3560" spans="1:4" ht="30">
      <c r="A3560" s="326">
        <v>12366</v>
      </c>
      <c r="B3560" s="327" t="s">
        <v>3954</v>
      </c>
      <c r="C3560" s="328" t="s">
        <v>731</v>
      </c>
      <c r="D3560" s="329">
        <v>1026.1400000000001</v>
      </c>
    </row>
    <row r="3561" spans="1:4" ht="30">
      <c r="A3561" s="326">
        <v>5045</v>
      </c>
      <c r="B3561" s="327" t="s">
        <v>3955</v>
      </c>
      <c r="C3561" s="328" t="s">
        <v>731</v>
      </c>
      <c r="D3561" s="329">
        <v>1629.84</v>
      </c>
    </row>
    <row r="3562" spans="1:4" ht="30">
      <c r="A3562" s="326">
        <v>5035</v>
      </c>
      <c r="B3562" s="327" t="s">
        <v>3956</v>
      </c>
      <c r="C3562" s="328" t="s">
        <v>731</v>
      </c>
      <c r="D3562" s="329">
        <v>2500.48</v>
      </c>
    </row>
    <row r="3563" spans="1:4" ht="30">
      <c r="A3563" s="326">
        <v>41180</v>
      </c>
      <c r="B3563" s="327" t="s">
        <v>3957</v>
      </c>
      <c r="C3563" s="328" t="s">
        <v>731</v>
      </c>
      <c r="D3563" s="329">
        <v>3663.87</v>
      </c>
    </row>
    <row r="3564" spans="1:4" ht="30">
      <c r="A3564" s="326">
        <v>41181</v>
      </c>
      <c r="B3564" s="327" t="s">
        <v>3958</v>
      </c>
      <c r="C3564" s="328" t="s">
        <v>731</v>
      </c>
      <c r="D3564" s="329">
        <v>4850.8500000000004</v>
      </c>
    </row>
    <row r="3565" spans="1:4" ht="30">
      <c r="A3565" s="326">
        <v>41182</v>
      </c>
      <c r="B3565" s="327" t="s">
        <v>3959</v>
      </c>
      <c r="C3565" s="328" t="s">
        <v>731</v>
      </c>
      <c r="D3565" s="329">
        <v>6958.94</v>
      </c>
    </row>
    <row r="3566" spans="1:4" ht="30">
      <c r="A3566" s="326">
        <v>41183</v>
      </c>
      <c r="B3566" s="327" t="s">
        <v>3960</v>
      </c>
      <c r="C3566" s="328" t="s">
        <v>731</v>
      </c>
      <c r="D3566" s="329">
        <v>8688.3799999999992</v>
      </c>
    </row>
    <row r="3567" spans="1:4" ht="30">
      <c r="A3567" s="326">
        <v>41184</v>
      </c>
      <c r="B3567" s="327" t="s">
        <v>3961</v>
      </c>
      <c r="C3567" s="328" t="s">
        <v>731</v>
      </c>
      <c r="D3567" s="329">
        <v>13228.59</v>
      </c>
    </row>
    <row r="3568" spans="1:4" ht="30">
      <c r="A3568" s="326">
        <v>41185</v>
      </c>
      <c r="B3568" s="327" t="s">
        <v>3962</v>
      </c>
      <c r="C3568" s="328" t="s">
        <v>731</v>
      </c>
      <c r="D3568" s="329">
        <v>4905.76</v>
      </c>
    </row>
    <row r="3569" spans="1:4" ht="30">
      <c r="A3569" s="326">
        <v>41186</v>
      </c>
      <c r="B3569" s="327" t="s">
        <v>3963</v>
      </c>
      <c r="C3569" s="328" t="s">
        <v>731</v>
      </c>
      <c r="D3569" s="329">
        <v>6874.85</v>
      </c>
    </row>
    <row r="3570" spans="1:4" ht="30">
      <c r="A3570" s="326">
        <v>41187</v>
      </c>
      <c r="B3570" s="327" t="s">
        <v>3964</v>
      </c>
      <c r="C3570" s="328" t="s">
        <v>731</v>
      </c>
      <c r="D3570" s="329">
        <v>9219.74</v>
      </c>
    </row>
    <row r="3571" spans="1:4" ht="30">
      <c r="A3571" s="326">
        <v>41188</v>
      </c>
      <c r="B3571" s="327" t="s">
        <v>3965</v>
      </c>
      <c r="C3571" s="328" t="s">
        <v>731</v>
      </c>
      <c r="D3571" s="329">
        <v>11790</v>
      </c>
    </row>
    <row r="3572" spans="1:4" ht="30">
      <c r="A3572" s="326">
        <v>5036</v>
      </c>
      <c r="B3572" s="327" t="s">
        <v>3966</v>
      </c>
      <c r="C3572" s="328" t="s">
        <v>731</v>
      </c>
      <c r="D3572" s="329">
        <v>884.06</v>
      </c>
    </row>
    <row r="3573" spans="1:4" ht="30">
      <c r="A3573" s="326">
        <v>41189</v>
      </c>
      <c r="B3573" s="327" t="s">
        <v>3967</v>
      </c>
      <c r="C3573" s="328" t="s">
        <v>731</v>
      </c>
      <c r="D3573" s="329">
        <v>15157.28</v>
      </c>
    </row>
    <row r="3574" spans="1:4" ht="30">
      <c r="A3574" s="326">
        <v>41190</v>
      </c>
      <c r="B3574" s="327" t="s">
        <v>3968</v>
      </c>
      <c r="C3574" s="328" t="s">
        <v>731</v>
      </c>
      <c r="D3574" s="329">
        <v>5271.17</v>
      </c>
    </row>
    <row r="3575" spans="1:4" ht="30">
      <c r="A3575" s="326">
        <v>41191</v>
      </c>
      <c r="B3575" s="327" t="s">
        <v>3969</v>
      </c>
      <c r="C3575" s="328" t="s">
        <v>731</v>
      </c>
      <c r="D3575" s="329">
        <v>8083.14</v>
      </c>
    </row>
    <row r="3576" spans="1:4" ht="30">
      <c r="A3576" s="326">
        <v>41192</v>
      </c>
      <c r="B3576" s="327" t="s">
        <v>3970</v>
      </c>
      <c r="C3576" s="328" t="s">
        <v>731</v>
      </c>
      <c r="D3576" s="329">
        <v>8426.61</v>
      </c>
    </row>
    <row r="3577" spans="1:4" ht="30">
      <c r="A3577" s="326">
        <v>41193</v>
      </c>
      <c r="B3577" s="327" t="s">
        <v>3971</v>
      </c>
      <c r="C3577" s="328" t="s">
        <v>731</v>
      </c>
      <c r="D3577" s="329">
        <v>13768.81</v>
      </c>
    </row>
    <row r="3578" spans="1:4" ht="30">
      <c r="A3578" s="326">
        <v>41194</v>
      </c>
      <c r="B3578" s="327" t="s">
        <v>3972</v>
      </c>
      <c r="C3578" s="328" t="s">
        <v>731</v>
      </c>
      <c r="D3578" s="329">
        <v>16429.310000000001</v>
      </c>
    </row>
    <row r="3579" spans="1:4" ht="30">
      <c r="A3579" s="326">
        <v>5044</v>
      </c>
      <c r="B3579" s="327" t="s">
        <v>3973</v>
      </c>
      <c r="C3579" s="328" t="s">
        <v>731</v>
      </c>
      <c r="D3579" s="329">
        <v>1417.55</v>
      </c>
    </row>
    <row r="3580" spans="1:4" ht="30">
      <c r="A3580" s="326">
        <v>5059</v>
      </c>
      <c r="B3580" s="327" t="s">
        <v>3974</v>
      </c>
      <c r="C3580" s="328" t="s">
        <v>731</v>
      </c>
      <c r="D3580" s="329">
        <v>1057.23</v>
      </c>
    </row>
    <row r="3581" spans="1:4" ht="30">
      <c r="A3581" s="326">
        <v>41201</v>
      </c>
      <c r="B3581" s="327" t="s">
        <v>3975</v>
      </c>
      <c r="C3581" s="328" t="s">
        <v>731</v>
      </c>
      <c r="D3581" s="329">
        <v>2145.56</v>
      </c>
    </row>
    <row r="3582" spans="1:4" ht="30">
      <c r="A3582" s="326">
        <v>41199</v>
      </c>
      <c r="B3582" s="327" t="s">
        <v>3976</v>
      </c>
      <c r="C3582" s="328" t="s">
        <v>731</v>
      </c>
      <c r="D3582" s="329">
        <v>689.45</v>
      </c>
    </row>
    <row r="3583" spans="1:4" ht="30">
      <c r="A3583" s="326">
        <v>5057</v>
      </c>
      <c r="B3583" s="327" t="s">
        <v>3977</v>
      </c>
      <c r="C3583" s="328" t="s">
        <v>731</v>
      </c>
      <c r="D3583" s="329">
        <v>933.39</v>
      </c>
    </row>
    <row r="3584" spans="1:4" ht="30">
      <c r="A3584" s="326">
        <v>41200</v>
      </c>
      <c r="B3584" s="327" t="s">
        <v>3978</v>
      </c>
      <c r="C3584" s="328" t="s">
        <v>731</v>
      </c>
      <c r="D3584" s="329">
        <v>1341.91</v>
      </c>
    </row>
    <row r="3585" spans="1:4" ht="30">
      <c r="A3585" s="326">
        <v>41205</v>
      </c>
      <c r="B3585" s="327" t="s">
        <v>3979</v>
      </c>
      <c r="C3585" s="328" t="s">
        <v>731</v>
      </c>
      <c r="D3585" s="329">
        <v>2486.54</v>
      </c>
    </row>
    <row r="3586" spans="1:4" ht="30">
      <c r="A3586" s="326">
        <v>41202</v>
      </c>
      <c r="B3586" s="327" t="s">
        <v>3980</v>
      </c>
      <c r="C3586" s="328" t="s">
        <v>731</v>
      </c>
      <c r="D3586" s="329">
        <v>725.59</v>
      </c>
    </row>
    <row r="3587" spans="1:4" ht="30">
      <c r="A3587" s="326">
        <v>41206</v>
      </c>
      <c r="B3587" s="327" t="s">
        <v>3981</v>
      </c>
      <c r="C3587" s="328" t="s">
        <v>731</v>
      </c>
      <c r="D3587" s="329">
        <v>3278.39</v>
      </c>
    </row>
    <row r="3588" spans="1:4" ht="30">
      <c r="A3588" s="326">
        <v>12372</v>
      </c>
      <c r="B3588" s="327" t="s">
        <v>3982</v>
      </c>
      <c r="C3588" s="328" t="s">
        <v>731</v>
      </c>
      <c r="D3588" s="329">
        <v>761.87</v>
      </c>
    </row>
    <row r="3589" spans="1:4" ht="30">
      <c r="A3589" s="326">
        <v>41207</v>
      </c>
      <c r="B3589" s="327" t="s">
        <v>3983</v>
      </c>
      <c r="C3589" s="328" t="s">
        <v>731</v>
      </c>
      <c r="D3589" s="329">
        <v>4413.37</v>
      </c>
    </row>
    <row r="3590" spans="1:4" ht="30">
      <c r="A3590" s="326">
        <v>41203</v>
      </c>
      <c r="B3590" s="327" t="s">
        <v>3984</v>
      </c>
      <c r="C3590" s="328" t="s">
        <v>731</v>
      </c>
      <c r="D3590" s="329">
        <v>1162.31</v>
      </c>
    </row>
    <row r="3591" spans="1:4" ht="30">
      <c r="A3591" s="326">
        <v>41204</v>
      </c>
      <c r="B3591" s="327" t="s">
        <v>3985</v>
      </c>
      <c r="C3591" s="328" t="s">
        <v>731</v>
      </c>
      <c r="D3591" s="329">
        <v>1643.22</v>
      </c>
    </row>
    <row r="3592" spans="1:4" ht="30">
      <c r="A3592" s="326">
        <v>41210</v>
      </c>
      <c r="B3592" s="327" t="s">
        <v>3986</v>
      </c>
      <c r="C3592" s="328" t="s">
        <v>731</v>
      </c>
      <c r="D3592" s="329">
        <v>2744.95</v>
      </c>
    </row>
    <row r="3593" spans="1:4" ht="30">
      <c r="A3593" s="326">
        <v>41208</v>
      </c>
      <c r="B3593" s="327" t="s">
        <v>3987</v>
      </c>
      <c r="C3593" s="328" t="s">
        <v>731</v>
      </c>
      <c r="D3593" s="329">
        <v>960.89</v>
      </c>
    </row>
    <row r="3594" spans="1:4" ht="30">
      <c r="A3594" s="326">
        <v>41211</v>
      </c>
      <c r="B3594" s="327" t="s">
        <v>3988</v>
      </c>
      <c r="C3594" s="328" t="s">
        <v>731</v>
      </c>
      <c r="D3594" s="329">
        <v>3867.6</v>
      </c>
    </row>
    <row r="3595" spans="1:4" ht="30">
      <c r="A3595" s="326">
        <v>13339</v>
      </c>
      <c r="B3595" s="327" t="s">
        <v>3989</v>
      </c>
      <c r="C3595" s="328" t="s">
        <v>731</v>
      </c>
      <c r="D3595" s="329">
        <v>1302.24</v>
      </c>
    </row>
    <row r="3596" spans="1:4" ht="30">
      <c r="A3596" s="326">
        <v>41213</v>
      </c>
      <c r="B3596" s="327" t="s">
        <v>3990</v>
      </c>
      <c r="C3596" s="328" t="s">
        <v>731</v>
      </c>
      <c r="D3596" s="329">
        <v>8016.58</v>
      </c>
    </row>
    <row r="3597" spans="1:4" ht="30">
      <c r="A3597" s="326">
        <v>41209</v>
      </c>
      <c r="B3597" s="327" t="s">
        <v>3991</v>
      </c>
      <c r="C3597" s="328" t="s">
        <v>731</v>
      </c>
      <c r="D3597" s="329">
        <v>1791.72</v>
      </c>
    </row>
    <row r="3598" spans="1:4" ht="30">
      <c r="A3598" s="326">
        <v>41216</v>
      </c>
      <c r="B3598" s="327" t="s">
        <v>3992</v>
      </c>
      <c r="C3598" s="328" t="s">
        <v>731</v>
      </c>
      <c r="D3598" s="329">
        <v>3356.13</v>
      </c>
    </row>
    <row r="3599" spans="1:4" ht="30">
      <c r="A3599" s="326">
        <v>41217</v>
      </c>
      <c r="B3599" s="327" t="s">
        <v>3993</v>
      </c>
      <c r="C3599" s="328" t="s">
        <v>731</v>
      </c>
      <c r="D3599" s="329">
        <v>5381.07</v>
      </c>
    </row>
    <row r="3600" spans="1:4" ht="30">
      <c r="A3600" s="326">
        <v>41218</v>
      </c>
      <c r="B3600" s="327" t="s">
        <v>3994</v>
      </c>
      <c r="C3600" s="328" t="s">
        <v>731</v>
      </c>
      <c r="D3600" s="329">
        <v>7216.18</v>
      </c>
    </row>
    <row r="3601" spans="1:4" ht="30">
      <c r="A3601" s="326">
        <v>41214</v>
      </c>
      <c r="B3601" s="327" t="s">
        <v>3995</v>
      </c>
      <c r="C3601" s="328" t="s">
        <v>731</v>
      </c>
      <c r="D3601" s="329">
        <v>1521.52</v>
      </c>
    </row>
    <row r="3602" spans="1:4" ht="30">
      <c r="A3602" s="326">
        <v>41215</v>
      </c>
      <c r="B3602" s="327" t="s">
        <v>3996</v>
      </c>
      <c r="C3602" s="328" t="s">
        <v>731</v>
      </c>
      <c r="D3602" s="329">
        <v>2290.85</v>
      </c>
    </row>
    <row r="3603" spans="1:4" ht="30">
      <c r="A3603" s="326">
        <v>41221</v>
      </c>
      <c r="B3603" s="327" t="s">
        <v>3997</v>
      </c>
      <c r="C3603" s="328" t="s">
        <v>731</v>
      </c>
      <c r="D3603" s="329">
        <v>6633.2</v>
      </c>
    </row>
    <row r="3604" spans="1:4" ht="30">
      <c r="A3604" s="326">
        <v>41222</v>
      </c>
      <c r="B3604" s="327" t="s">
        <v>3998</v>
      </c>
      <c r="C3604" s="328" t="s">
        <v>731</v>
      </c>
      <c r="D3604" s="329">
        <v>9492.19</v>
      </c>
    </row>
    <row r="3605" spans="1:4" ht="30">
      <c r="A3605" s="326">
        <v>41195</v>
      </c>
      <c r="B3605" s="327" t="s">
        <v>3999</v>
      </c>
      <c r="C3605" s="328" t="s">
        <v>731</v>
      </c>
      <c r="D3605" s="329">
        <v>487.87</v>
      </c>
    </row>
    <row r="3606" spans="1:4" ht="30">
      <c r="A3606" s="326">
        <v>41198</v>
      </c>
      <c r="B3606" s="327" t="s">
        <v>4000</v>
      </c>
      <c r="C3606" s="328" t="s">
        <v>731</v>
      </c>
      <c r="D3606" s="329">
        <v>1906.48</v>
      </c>
    </row>
    <row r="3607" spans="1:4" ht="30">
      <c r="A3607" s="326">
        <v>41196</v>
      </c>
      <c r="B3607" s="327" t="s">
        <v>4001</v>
      </c>
      <c r="C3607" s="328" t="s">
        <v>731</v>
      </c>
      <c r="D3607" s="329">
        <v>604.74</v>
      </c>
    </row>
    <row r="3608" spans="1:4" ht="30">
      <c r="A3608" s="326">
        <v>5033</v>
      </c>
      <c r="B3608" s="327" t="s">
        <v>4002</v>
      </c>
      <c r="C3608" s="328" t="s">
        <v>731</v>
      </c>
      <c r="D3608" s="329">
        <v>794</v>
      </c>
    </row>
    <row r="3609" spans="1:4" ht="30">
      <c r="A3609" s="326">
        <v>41197</v>
      </c>
      <c r="B3609" s="327" t="s">
        <v>4003</v>
      </c>
      <c r="C3609" s="328" t="s">
        <v>731</v>
      </c>
      <c r="D3609" s="329">
        <v>1179.3800000000001</v>
      </c>
    </row>
    <row r="3610" spans="1:4">
      <c r="A3610" s="326">
        <v>12388</v>
      </c>
      <c r="B3610" s="327" t="s">
        <v>4004</v>
      </c>
      <c r="C3610" s="328" t="s">
        <v>731</v>
      </c>
      <c r="D3610" s="329">
        <v>300.95999999999998</v>
      </c>
    </row>
    <row r="3611" spans="1:4" ht="30">
      <c r="A3611" s="326">
        <v>2731</v>
      </c>
      <c r="B3611" s="327" t="s">
        <v>4005</v>
      </c>
      <c r="C3611" s="328" t="s">
        <v>733</v>
      </c>
      <c r="D3611" s="329">
        <v>100.25</v>
      </c>
    </row>
    <row r="3612" spans="1:4" ht="30">
      <c r="A3612" s="326">
        <v>41457</v>
      </c>
      <c r="B3612" s="327" t="s">
        <v>4006</v>
      </c>
      <c r="C3612" s="328" t="s">
        <v>731</v>
      </c>
      <c r="D3612" s="329">
        <v>1619.04</v>
      </c>
    </row>
    <row r="3613" spans="1:4" ht="30">
      <c r="A3613" s="326">
        <v>41458</v>
      </c>
      <c r="B3613" s="327" t="s">
        <v>4007</v>
      </c>
      <c r="C3613" s="328" t="s">
        <v>731</v>
      </c>
      <c r="D3613" s="329">
        <v>2260.2600000000002</v>
      </c>
    </row>
    <row r="3614" spans="1:4" ht="30">
      <c r="A3614" s="326">
        <v>41459</v>
      </c>
      <c r="B3614" s="327" t="s">
        <v>4008</v>
      </c>
      <c r="C3614" s="328" t="s">
        <v>731</v>
      </c>
      <c r="D3614" s="329">
        <v>3152.88</v>
      </c>
    </row>
    <row r="3615" spans="1:4" ht="30">
      <c r="A3615" s="326">
        <v>41461</v>
      </c>
      <c r="B3615" s="327" t="s">
        <v>4009</v>
      </c>
      <c r="C3615" s="328" t="s">
        <v>731</v>
      </c>
      <c r="D3615" s="329">
        <v>4298.8</v>
      </c>
    </row>
    <row r="3616" spans="1:4">
      <c r="A3616" s="326">
        <v>44537</v>
      </c>
      <c r="B3616" s="327" t="s">
        <v>4010</v>
      </c>
      <c r="C3616" s="328" t="s">
        <v>1702</v>
      </c>
      <c r="D3616" s="329">
        <v>315.58</v>
      </c>
    </row>
    <row r="3617" spans="1:4" ht="30">
      <c r="A3617" s="326">
        <v>11844</v>
      </c>
      <c r="B3617" s="327" t="s">
        <v>4011</v>
      </c>
      <c r="C3617" s="328" t="s">
        <v>733</v>
      </c>
      <c r="D3617" s="329">
        <v>68.95</v>
      </c>
    </row>
    <row r="3618" spans="1:4" ht="30">
      <c r="A3618" s="326">
        <v>4465</v>
      </c>
      <c r="B3618" s="327" t="s">
        <v>4012</v>
      </c>
      <c r="C3618" s="328" t="s">
        <v>733</v>
      </c>
      <c r="D3618" s="329">
        <v>57.3</v>
      </c>
    </row>
    <row r="3619" spans="1:4" ht="30">
      <c r="A3619" s="326">
        <v>35273</v>
      </c>
      <c r="B3619" s="327" t="s">
        <v>4013</v>
      </c>
      <c r="C3619" s="328" t="s">
        <v>733</v>
      </c>
      <c r="D3619" s="329">
        <v>68.72</v>
      </c>
    </row>
    <row r="3620" spans="1:4" ht="30">
      <c r="A3620" s="326">
        <v>4470</v>
      </c>
      <c r="B3620" s="327" t="s">
        <v>4014</v>
      </c>
      <c r="C3620" s="328" t="s">
        <v>733</v>
      </c>
      <c r="D3620" s="329">
        <v>158.59</v>
      </c>
    </row>
    <row r="3621" spans="1:4" ht="30">
      <c r="A3621" s="326">
        <v>20208</v>
      </c>
      <c r="B3621" s="327" t="s">
        <v>4015</v>
      </c>
      <c r="C3621" s="328" t="s">
        <v>733</v>
      </c>
      <c r="D3621" s="329">
        <v>142.72999999999999</v>
      </c>
    </row>
    <row r="3622" spans="1:4" ht="30">
      <c r="A3622" s="326">
        <v>20204</v>
      </c>
      <c r="B3622" s="327" t="s">
        <v>4016</v>
      </c>
      <c r="C3622" s="328" t="s">
        <v>733</v>
      </c>
      <c r="D3622" s="329">
        <v>105.72</v>
      </c>
    </row>
    <row r="3623" spans="1:4" ht="30">
      <c r="A3623" s="326">
        <v>4437</v>
      </c>
      <c r="B3623" s="327" t="s">
        <v>4017</v>
      </c>
      <c r="C3623" s="328" t="s">
        <v>733</v>
      </c>
      <c r="D3623" s="329">
        <v>118.94</v>
      </c>
    </row>
    <row r="3624" spans="1:4" ht="30">
      <c r="A3624" s="326">
        <v>14580</v>
      </c>
      <c r="B3624" s="327" t="s">
        <v>4018</v>
      </c>
      <c r="C3624" s="328" t="s">
        <v>733</v>
      </c>
      <c r="D3624" s="329">
        <v>118.94</v>
      </c>
    </row>
    <row r="3625" spans="1:4">
      <c r="A3625" s="326">
        <v>40304</v>
      </c>
      <c r="B3625" s="327" t="s">
        <v>4019</v>
      </c>
      <c r="C3625" s="328" t="s">
        <v>779</v>
      </c>
      <c r="D3625" s="329">
        <v>24.92</v>
      </c>
    </row>
    <row r="3626" spans="1:4">
      <c r="A3626" s="326">
        <v>5065</v>
      </c>
      <c r="B3626" s="327" t="s">
        <v>4020</v>
      </c>
      <c r="C3626" s="328" t="s">
        <v>779</v>
      </c>
      <c r="D3626" s="329">
        <v>38.409999999999997</v>
      </c>
    </row>
    <row r="3627" spans="1:4">
      <c r="A3627" s="326">
        <v>5072</v>
      </c>
      <c r="B3627" s="327" t="s">
        <v>4021</v>
      </c>
      <c r="C3627" s="328" t="s">
        <v>779</v>
      </c>
      <c r="D3627" s="329">
        <v>35.53</v>
      </c>
    </row>
    <row r="3628" spans="1:4">
      <c r="A3628" s="326">
        <v>5066</v>
      </c>
      <c r="B3628" s="327" t="s">
        <v>4022</v>
      </c>
      <c r="C3628" s="328" t="s">
        <v>779</v>
      </c>
      <c r="D3628" s="329">
        <v>26.6</v>
      </c>
    </row>
    <row r="3629" spans="1:4">
      <c r="A3629" s="326">
        <v>5063</v>
      </c>
      <c r="B3629" s="327" t="s">
        <v>4023</v>
      </c>
      <c r="C3629" s="328" t="s">
        <v>779</v>
      </c>
      <c r="D3629" s="329">
        <v>24.09</v>
      </c>
    </row>
    <row r="3630" spans="1:4">
      <c r="A3630" s="326">
        <v>20247</v>
      </c>
      <c r="B3630" s="327" t="s">
        <v>4024</v>
      </c>
      <c r="C3630" s="328" t="s">
        <v>779</v>
      </c>
      <c r="D3630" s="329">
        <v>22.36</v>
      </c>
    </row>
    <row r="3631" spans="1:4">
      <c r="A3631" s="326">
        <v>5074</v>
      </c>
      <c r="B3631" s="327" t="s">
        <v>4025</v>
      </c>
      <c r="C3631" s="328" t="s">
        <v>779</v>
      </c>
      <c r="D3631" s="329">
        <v>22.62</v>
      </c>
    </row>
    <row r="3632" spans="1:4">
      <c r="A3632" s="326">
        <v>5067</v>
      </c>
      <c r="B3632" s="327" t="s">
        <v>4026</v>
      </c>
      <c r="C3632" s="328" t="s">
        <v>779</v>
      </c>
      <c r="D3632" s="329">
        <v>21.52</v>
      </c>
    </row>
    <row r="3633" spans="1:4">
      <c r="A3633" s="326">
        <v>5078</v>
      </c>
      <c r="B3633" s="327" t="s">
        <v>4027</v>
      </c>
      <c r="C3633" s="328" t="s">
        <v>779</v>
      </c>
      <c r="D3633" s="329">
        <v>21.27</v>
      </c>
    </row>
    <row r="3634" spans="1:4">
      <c r="A3634" s="326">
        <v>5068</v>
      </c>
      <c r="B3634" s="327" t="s">
        <v>4028</v>
      </c>
      <c r="C3634" s="328" t="s">
        <v>779</v>
      </c>
      <c r="D3634" s="329">
        <v>20.190000000000001</v>
      </c>
    </row>
    <row r="3635" spans="1:4">
      <c r="A3635" s="326">
        <v>5073</v>
      </c>
      <c r="B3635" s="327" t="s">
        <v>4029</v>
      </c>
      <c r="C3635" s="328" t="s">
        <v>779</v>
      </c>
      <c r="D3635" s="329">
        <v>20.58</v>
      </c>
    </row>
    <row r="3636" spans="1:4">
      <c r="A3636" s="326">
        <v>5069</v>
      </c>
      <c r="B3636" s="327" t="s">
        <v>4030</v>
      </c>
      <c r="C3636" s="328" t="s">
        <v>779</v>
      </c>
      <c r="D3636" s="329">
        <v>20.58</v>
      </c>
    </row>
    <row r="3637" spans="1:4">
      <c r="A3637" s="326">
        <v>5070</v>
      </c>
      <c r="B3637" s="327" t="s">
        <v>4031</v>
      </c>
      <c r="C3637" s="328" t="s">
        <v>779</v>
      </c>
      <c r="D3637" s="329">
        <v>20.8</v>
      </c>
    </row>
    <row r="3638" spans="1:4">
      <c r="A3638" s="326">
        <v>5071</v>
      </c>
      <c r="B3638" s="327" t="s">
        <v>4032</v>
      </c>
      <c r="C3638" s="328" t="s">
        <v>779</v>
      </c>
      <c r="D3638" s="329">
        <v>20.190000000000001</v>
      </c>
    </row>
    <row r="3639" spans="1:4">
      <c r="A3639" s="326">
        <v>5061</v>
      </c>
      <c r="B3639" s="327" t="s">
        <v>4033</v>
      </c>
      <c r="C3639" s="328" t="s">
        <v>779</v>
      </c>
      <c r="D3639" s="329">
        <v>19.850000000000001</v>
      </c>
    </row>
    <row r="3640" spans="1:4">
      <c r="A3640" s="326">
        <v>5075</v>
      </c>
      <c r="B3640" s="327" t="s">
        <v>4034</v>
      </c>
      <c r="C3640" s="328" t="s">
        <v>779</v>
      </c>
      <c r="D3640" s="329">
        <v>20.190000000000001</v>
      </c>
    </row>
    <row r="3641" spans="1:4">
      <c r="A3641" s="326">
        <v>39027</v>
      </c>
      <c r="B3641" s="327" t="s">
        <v>4035</v>
      </c>
      <c r="C3641" s="328" t="s">
        <v>779</v>
      </c>
      <c r="D3641" s="329">
        <v>20.170000000000002</v>
      </c>
    </row>
    <row r="3642" spans="1:4">
      <c r="A3642" s="326">
        <v>5062</v>
      </c>
      <c r="B3642" s="327" t="s">
        <v>4036</v>
      </c>
      <c r="C3642" s="328" t="s">
        <v>779</v>
      </c>
      <c r="D3642" s="329">
        <v>20.46</v>
      </c>
    </row>
    <row r="3643" spans="1:4">
      <c r="A3643" s="326">
        <v>40568</v>
      </c>
      <c r="B3643" s="327" t="s">
        <v>4037</v>
      </c>
      <c r="C3643" s="328" t="s">
        <v>779</v>
      </c>
      <c r="D3643" s="329">
        <v>20.34</v>
      </c>
    </row>
    <row r="3644" spans="1:4">
      <c r="A3644" s="326">
        <v>39026</v>
      </c>
      <c r="B3644" s="327" t="s">
        <v>4038</v>
      </c>
      <c r="C3644" s="328" t="s">
        <v>779</v>
      </c>
      <c r="D3644" s="329">
        <v>22.7</v>
      </c>
    </row>
    <row r="3645" spans="1:4" ht="45">
      <c r="A3645" s="326">
        <v>42431</v>
      </c>
      <c r="B3645" s="327" t="s">
        <v>4039</v>
      </c>
      <c r="C3645" s="328" t="s">
        <v>731</v>
      </c>
      <c r="D3645" s="329">
        <v>3922.99</v>
      </c>
    </row>
    <row r="3646" spans="1:4">
      <c r="A3646" s="326">
        <v>44074</v>
      </c>
      <c r="B3646" s="327" t="s">
        <v>4040</v>
      </c>
      <c r="C3646" s="328" t="s">
        <v>781</v>
      </c>
      <c r="D3646" s="329">
        <v>504.08</v>
      </c>
    </row>
    <row r="3647" spans="1:4">
      <c r="A3647" s="326">
        <v>44072</v>
      </c>
      <c r="B3647" s="327" t="s">
        <v>4041</v>
      </c>
      <c r="C3647" s="328" t="s">
        <v>781</v>
      </c>
      <c r="D3647" s="329">
        <v>111.11</v>
      </c>
    </row>
    <row r="3648" spans="1:4" ht="30">
      <c r="A3648" s="326">
        <v>511</v>
      </c>
      <c r="B3648" s="327" t="s">
        <v>4042</v>
      </c>
      <c r="C3648" s="328" t="s">
        <v>781</v>
      </c>
      <c r="D3648" s="329">
        <v>15.95</v>
      </c>
    </row>
    <row r="3649" spans="1:4" ht="30">
      <c r="A3649" s="326">
        <v>37540</v>
      </c>
      <c r="B3649" s="327" t="s">
        <v>4043</v>
      </c>
      <c r="C3649" s="328" t="s">
        <v>731</v>
      </c>
      <c r="D3649" s="329">
        <v>78021.05</v>
      </c>
    </row>
    <row r="3650" spans="1:4" ht="30">
      <c r="A3650" s="326">
        <v>37548</v>
      </c>
      <c r="B3650" s="327" t="s">
        <v>4044</v>
      </c>
      <c r="C3650" s="328" t="s">
        <v>731</v>
      </c>
      <c r="D3650" s="329">
        <v>103416.5</v>
      </c>
    </row>
    <row r="3651" spans="1:4" ht="30">
      <c r="A3651" s="326">
        <v>39828</v>
      </c>
      <c r="B3651" s="327" t="s">
        <v>4045</v>
      </c>
      <c r="C3651" s="328" t="s">
        <v>731</v>
      </c>
      <c r="D3651" s="329">
        <v>620.4</v>
      </c>
    </row>
    <row r="3652" spans="1:4" ht="45">
      <c r="A3652" s="326">
        <v>12273</v>
      </c>
      <c r="B3652" s="327" t="s">
        <v>4046</v>
      </c>
      <c r="C3652" s="328" t="s">
        <v>731</v>
      </c>
      <c r="D3652" s="329">
        <v>135</v>
      </c>
    </row>
    <row r="3653" spans="1:4">
      <c r="A3653" s="326">
        <v>38392</v>
      </c>
      <c r="B3653" s="327" t="s">
        <v>4047</v>
      </c>
      <c r="C3653" s="328" t="s">
        <v>731</v>
      </c>
      <c r="D3653" s="329">
        <v>51.77</v>
      </c>
    </row>
    <row r="3654" spans="1:4" ht="30">
      <c r="A3654" s="326">
        <v>11735</v>
      </c>
      <c r="B3654" s="327" t="s">
        <v>4048</v>
      </c>
      <c r="C3654" s="328" t="s">
        <v>731</v>
      </c>
      <c r="D3654" s="329">
        <v>9.4</v>
      </c>
    </row>
    <row r="3655" spans="1:4" ht="30">
      <c r="A3655" s="326">
        <v>11737</v>
      </c>
      <c r="B3655" s="327" t="s">
        <v>4049</v>
      </c>
      <c r="C3655" s="328" t="s">
        <v>731</v>
      </c>
      <c r="D3655" s="329">
        <v>13.32</v>
      </c>
    </row>
    <row r="3656" spans="1:4" ht="30">
      <c r="A3656" s="326">
        <v>11738</v>
      </c>
      <c r="B3656" s="327" t="s">
        <v>4050</v>
      </c>
      <c r="C3656" s="328" t="s">
        <v>731</v>
      </c>
      <c r="D3656" s="329">
        <v>16.8</v>
      </c>
    </row>
    <row r="3657" spans="1:4">
      <c r="A3657" s="326">
        <v>36143</v>
      </c>
      <c r="B3657" s="327" t="s">
        <v>4051</v>
      </c>
      <c r="C3657" s="328" t="s">
        <v>731</v>
      </c>
      <c r="D3657" s="329">
        <v>30.75</v>
      </c>
    </row>
    <row r="3658" spans="1:4">
      <c r="A3658" s="326">
        <v>36142</v>
      </c>
      <c r="B3658" s="327" t="s">
        <v>4052</v>
      </c>
      <c r="C3658" s="328" t="s">
        <v>731</v>
      </c>
      <c r="D3658" s="329">
        <v>2.25</v>
      </c>
    </row>
    <row r="3659" spans="1:4">
      <c r="A3659" s="326">
        <v>36146</v>
      </c>
      <c r="B3659" s="327" t="s">
        <v>4053</v>
      </c>
      <c r="C3659" s="328" t="s">
        <v>731</v>
      </c>
      <c r="D3659" s="329">
        <v>255</v>
      </c>
    </row>
    <row r="3660" spans="1:4" ht="30">
      <c r="A3660" s="326">
        <v>39015</v>
      </c>
      <c r="B3660" s="327" t="s">
        <v>4054</v>
      </c>
      <c r="C3660" s="328" t="s">
        <v>731</v>
      </c>
      <c r="D3660" s="329">
        <v>0.97</v>
      </c>
    </row>
    <row r="3661" spans="1:4">
      <c r="A3661" s="326">
        <v>38377</v>
      </c>
      <c r="B3661" s="327" t="s">
        <v>4055</v>
      </c>
      <c r="C3661" s="328" t="s">
        <v>731</v>
      </c>
      <c r="D3661" s="329">
        <v>34.15</v>
      </c>
    </row>
    <row r="3662" spans="1:4">
      <c r="A3662" s="326">
        <v>38376</v>
      </c>
      <c r="B3662" s="327" t="s">
        <v>4056</v>
      </c>
      <c r="C3662" s="328" t="s">
        <v>731</v>
      </c>
      <c r="D3662" s="329">
        <v>38.94</v>
      </c>
    </row>
    <row r="3663" spans="1:4">
      <c r="A3663" s="326">
        <v>38116</v>
      </c>
      <c r="B3663" s="327" t="s">
        <v>4057</v>
      </c>
      <c r="C3663" s="328" t="s">
        <v>731</v>
      </c>
      <c r="D3663" s="329">
        <v>6.71</v>
      </c>
    </row>
    <row r="3664" spans="1:4" ht="30">
      <c r="A3664" s="326">
        <v>38066</v>
      </c>
      <c r="B3664" s="327" t="s">
        <v>4058</v>
      </c>
      <c r="C3664" s="328" t="s">
        <v>731</v>
      </c>
      <c r="D3664" s="329">
        <v>11.08</v>
      </c>
    </row>
    <row r="3665" spans="1:4">
      <c r="A3665" s="326">
        <v>38117</v>
      </c>
      <c r="B3665" s="327" t="s">
        <v>4059</v>
      </c>
      <c r="C3665" s="328" t="s">
        <v>731</v>
      </c>
      <c r="D3665" s="329">
        <v>11.43</v>
      </c>
    </row>
    <row r="3666" spans="1:4" ht="30">
      <c r="A3666" s="326">
        <v>38067</v>
      </c>
      <c r="B3666" s="327" t="s">
        <v>4060</v>
      </c>
      <c r="C3666" s="328" t="s">
        <v>731</v>
      </c>
      <c r="D3666" s="329">
        <v>15.59</v>
      </c>
    </row>
    <row r="3667" spans="1:4" ht="30">
      <c r="A3667" s="326">
        <v>11522</v>
      </c>
      <c r="B3667" s="327" t="s">
        <v>4061</v>
      </c>
      <c r="C3667" s="328" t="s">
        <v>731</v>
      </c>
      <c r="D3667" s="329">
        <v>12.98</v>
      </c>
    </row>
    <row r="3668" spans="1:4" ht="30">
      <c r="A3668" s="326">
        <v>43600</v>
      </c>
      <c r="B3668" s="327" t="s">
        <v>4062</v>
      </c>
      <c r="C3668" s="328" t="s">
        <v>731</v>
      </c>
      <c r="D3668" s="329">
        <v>52.02</v>
      </c>
    </row>
    <row r="3669" spans="1:4" ht="30">
      <c r="A3669" s="326">
        <v>5080</v>
      </c>
      <c r="B3669" s="327" t="s">
        <v>4063</v>
      </c>
      <c r="C3669" s="328" t="s">
        <v>731</v>
      </c>
      <c r="D3669" s="329">
        <v>20.28</v>
      </c>
    </row>
    <row r="3670" spans="1:4" ht="30">
      <c r="A3670" s="326">
        <v>38168</v>
      </c>
      <c r="B3670" s="327" t="s">
        <v>4064</v>
      </c>
      <c r="C3670" s="328" t="s">
        <v>731</v>
      </c>
      <c r="D3670" s="329">
        <v>141.62</v>
      </c>
    </row>
    <row r="3671" spans="1:4" ht="30">
      <c r="A3671" s="326">
        <v>43601</v>
      </c>
      <c r="B3671" s="327" t="s">
        <v>4065</v>
      </c>
      <c r="C3671" s="328" t="s">
        <v>731</v>
      </c>
      <c r="D3671" s="329">
        <v>70.81</v>
      </c>
    </row>
    <row r="3672" spans="1:4" ht="30">
      <c r="A3672" s="326">
        <v>13393</v>
      </c>
      <c r="B3672" s="327" t="s">
        <v>4066</v>
      </c>
      <c r="C3672" s="328" t="s">
        <v>731</v>
      </c>
      <c r="D3672" s="329">
        <v>490.99</v>
      </c>
    </row>
    <row r="3673" spans="1:4" ht="30">
      <c r="A3673" s="326">
        <v>13395</v>
      </c>
      <c r="B3673" s="327" t="s">
        <v>4067</v>
      </c>
      <c r="C3673" s="328" t="s">
        <v>731</v>
      </c>
      <c r="D3673" s="329">
        <v>688.07</v>
      </c>
    </row>
    <row r="3674" spans="1:4" ht="30">
      <c r="A3674" s="326">
        <v>12039</v>
      </c>
      <c r="B3674" s="327" t="s">
        <v>4068</v>
      </c>
      <c r="C3674" s="328" t="s">
        <v>731</v>
      </c>
      <c r="D3674" s="329">
        <v>723.09</v>
      </c>
    </row>
    <row r="3675" spans="1:4" ht="30">
      <c r="A3675" s="326">
        <v>13396</v>
      </c>
      <c r="B3675" s="327" t="s">
        <v>4069</v>
      </c>
      <c r="C3675" s="328" t="s">
        <v>731</v>
      </c>
      <c r="D3675" s="329">
        <v>1015.53</v>
      </c>
    </row>
    <row r="3676" spans="1:4" ht="30">
      <c r="A3676" s="326">
        <v>12041</v>
      </c>
      <c r="B3676" s="327" t="s">
        <v>4070</v>
      </c>
      <c r="C3676" s="328" t="s">
        <v>731</v>
      </c>
      <c r="D3676" s="329">
        <v>829.24</v>
      </c>
    </row>
    <row r="3677" spans="1:4" ht="30">
      <c r="A3677" s="326">
        <v>12043</v>
      </c>
      <c r="B3677" s="327" t="s">
        <v>4071</v>
      </c>
      <c r="C3677" s="328" t="s">
        <v>731</v>
      </c>
      <c r="D3677" s="329">
        <v>1750.81</v>
      </c>
    </row>
    <row r="3678" spans="1:4" ht="30">
      <c r="A3678" s="326">
        <v>39762</v>
      </c>
      <c r="B3678" s="327" t="s">
        <v>4072</v>
      </c>
      <c r="C3678" s="328" t="s">
        <v>731</v>
      </c>
      <c r="D3678" s="329">
        <v>833.43</v>
      </c>
    </row>
    <row r="3679" spans="1:4" ht="30">
      <c r="A3679" s="326">
        <v>12042</v>
      </c>
      <c r="B3679" s="327" t="s">
        <v>4073</v>
      </c>
      <c r="C3679" s="328" t="s">
        <v>731</v>
      </c>
      <c r="D3679" s="329">
        <v>1216.78</v>
      </c>
    </row>
    <row r="3680" spans="1:4" ht="30">
      <c r="A3680" s="326">
        <v>39763</v>
      </c>
      <c r="B3680" s="327" t="s">
        <v>4074</v>
      </c>
      <c r="C3680" s="328" t="s">
        <v>731</v>
      </c>
      <c r="D3680" s="329">
        <v>1424.09</v>
      </c>
    </row>
    <row r="3681" spans="1:4" ht="30">
      <c r="A3681" s="326">
        <v>39760</v>
      </c>
      <c r="B3681" s="327" t="s">
        <v>4075</v>
      </c>
      <c r="C3681" s="328" t="s">
        <v>731</v>
      </c>
      <c r="D3681" s="329">
        <v>1419.4</v>
      </c>
    </row>
    <row r="3682" spans="1:4" ht="30">
      <c r="A3682" s="326">
        <v>39756</v>
      </c>
      <c r="B3682" s="327" t="s">
        <v>4076</v>
      </c>
      <c r="C3682" s="328" t="s">
        <v>731</v>
      </c>
      <c r="D3682" s="329">
        <v>509.65</v>
      </c>
    </row>
    <row r="3683" spans="1:4" ht="30">
      <c r="A3683" s="326">
        <v>12038</v>
      </c>
      <c r="B3683" s="327" t="s">
        <v>4077</v>
      </c>
      <c r="C3683" s="328" t="s">
        <v>731</v>
      </c>
      <c r="D3683" s="329">
        <v>636.82000000000005</v>
      </c>
    </row>
    <row r="3684" spans="1:4" ht="30">
      <c r="A3684" s="326">
        <v>39757</v>
      </c>
      <c r="B3684" s="327" t="s">
        <v>4078</v>
      </c>
      <c r="C3684" s="328" t="s">
        <v>731</v>
      </c>
      <c r="D3684" s="329">
        <v>588.86</v>
      </c>
    </row>
    <row r="3685" spans="1:4" ht="30">
      <c r="A3685" s="326">
        <v>39758</v>
      </c>
      <c r="B3685" s="327" t="s">
        <v>4079</v>
      </c>
      <c r="C3685" s="328" t="s">
        <v>731</v>
      </c>
      <c r="D3685" s="329">
        <v>858.19</v>
      </c>
    </row>
    <row r="3686" spans="1:4" ht="30">
      <c r="A3686" s="326">
        <v>39759</v>
      </c>
      <c r="B3686" s="327" t="s">
        <v>4080</v>
      </c>
      <c r="C3686" s="328" t="s">
        <v>731</v>
      </c>
      <c r="D3686" s="329">
        <v>1059.8699999999999</v>
      </c>
    </row>
    <row r="3687" spans="1:4" ht="30">
      <c r="A3687" s="326">
        <v>39761</v>
      </c>
      <c r="B3687" s="327" t="s">
        <v>4081</v>
      </c>
      <c r="C3687" s="328" t="s">
        <v>731</v>
      </c>
      <c r="D3687" s="329">
        <v>1273.99</v>
      </c>
    </row>
    <row r="3688" spans="1:4" ht="30">
      <c r="A3688" s="326">
        <v>39805</v>
      </c>
      <c r="B3688" s="327" t="s">
        <v>4082</v>
      </c>
      <c r="C3688" s="328" t="s">
        <v>731</v>
      </c>
      <c r="D3688" s="329">
        <v>171.58</v>
      </c>
    </row>
    <row r="3689" spans="1:4" ht="30">
      <c r="A3689" s="326">
        <v>39806</v>
      </c>
      <c r="B3689" s="327" t="s">
        <v>4083</v>
      </c>
      <c r="C3689" s="328" t="s">
        <v>731</v>
      </c>
      <c r="D3689" s="329">
        <v>317.89</v>
      </c>
    </row>
    <row r="3690" spans="1:4" ht="30">
      <c r="A3690" s="326">
        <v>39807</v>
      </c>
      <c r="B3690" s="327" t="s">
        <v>4084</v>
      </c>
      <c r="C3690" s="328" t="s">
        <v>731</v>
      </c>
      <c r="D3690" s="329">
        <v>688.93</v>
      </c>
    </row>
    <row r="3691" spans="1:4" ht="30">
      <c r="A3691" s="326">
        <v>43100</v>
      </c>
      <c r="B3691" s="327" t="s">
        <v>4085</v>
      </c>
      <c r="C3691" s="328" t="s">
        <v>731</v>
      </c>
      <c r="D3691" s="329">
        <v>538.6</v>
      </c>
    </row>
    <row r="3692" spans="1:4" ht="30">
      <c r="A3692" s="326">
        <v>39804</v>
      </c>
      <c r="B3692" s="327" t="s">
        <v>4086</v>
      </c>
      <c r="C3692" s="328" t="s">
        <v>731</v>
      </c>
      <c r="D3692" s="329">
        <v>100.75</v>
      </c>
    </row>
    <row r="3693" spans="1:4" ht="30">
      <c r="A3693" s="326">
        <v>39796</v>
      </c>
      <c r="B3693" s="327" t="s">
        <v>4087</v>
      </c>
      <c r="C3693" s="328" t="s">
        <v>731</v>
      </c>
      <c r="D3693" s="329">
        <v>104.35</v>
      </c>
    </row>
    <row r="3694" spans="1:4" ht="30">
      <c r="A3694" s="326">
        <v>39797</v>
      </c>
      <c r="B3694" s="327" t="s">
        <v>4088</v>
      </c>
      <c r="C3694" s="328" t="s">
        <v>731</v>
      </c>
      <c r="D3694" s="329">
        <v>163.81</v>
      </c>
    </row>
    <row r="3695" spans="1:4" ht="30">
      <c r="A3695" s="326">
        <v>39798</v>
      </c>
      <c r="B3695" s="327" t="s">
        <v>4089</v>
      </c>
      <c r="C3695" s="328" t="s">
        <v>731</v>
      </c>
      <c r="D3695" s="329">
        <v>280.98</v>
      </c>
    </row>
    <row r="3696" spans="1:4" ht="30">
      <c r="A3696" s="326">
        <v>39794</v>
      </c>
      <c r="B3696" s="327" t="s">
        <v>4090</v>
      </c>
      <c r="C3696" s="328" t="s">
        <v>731</v>
      </c>
      <c r="D3696" s="329">
        <v>44.29</v>
      </c>
    </row>
    <row r="3697" spans="1:4" ht="30">
      <c r="A3697" s="326">
        <v>39795</v>
      </c>
      <c r="B3697" s="327" t="s">
        <v>4091</v>
      </c>
      <c r="C3697" s="328" t="s">
        <v>731</v>
      </c>
      <c r="D3697" s="329">
        <v>69.98</v>
      </c>
    </row>
    <row r="3698" spans="1:4" ht="30">
      <c r="A3698" s="326">
        <v>39799</v>
      </c>
      <c r="B3698" s="327" t="s">
        <v>4092</v>
      </c>
      <c r="C3698" s="328" t="s">
        <v>731</v>
      </c>
      <c r="D3698" s="329">
        <v>51.63</v>
      </c>
    </row>
    <row r="3699" spans="1:4" ht="30">
      <c r="A3699" s="326">
        <v>39801</v>
      </c>
      <c r="B3699" s="327" t="s">
        <v>4093</v>
      </c>
      <c r="C3699" s="328" t="s">
        <v>731</v>
      </c>
      <c r="D3699" s="329">
        <v>147.77000000000001</v>
      </c>
    </row>
    <row r="3700" spans="1:4" ht="30">
      <c r="A3700" s="326">
        <v>39802</v>
      </c>
      <c r="B3700" s="327" t="s">
        <v>4094</v>
      </c>
      <c r="C3700" s="328" t="s">
        <v>731</v>
      </c>
      <c r="D3700" s="329">
        <v>216.6</v>
      </c>
    </row>
    <row r="3701" spans="1:4" ht="30">
      <c r="A3701" s="326">
        <v>39803</v>
      </c>
      <c r="B3701" s="327" t="s">
        <v>4095</v>
      </c>
      <c r="C3701" s="328" t="s">
        <v>731</v>
      </c>
      <c r="D3701" s="329">
        <v>302.16000000000003</v>
      </c>
    </row>
    <row r="3702" spans="1:4" ht="30">
      <c r="A3702" s="326">
        <v>39800</v>
      </c>
      <c r="B3702" s="327" t="s">
        <v>4096</v>
      </c>
      <c r="C3702" s="328" t="s">
        <v>731</v>
      </c>
      <c r="D3702" s="329">
        <v>87.95</v>
      </c>
    </row>
    <row r="3703" spans="1:4">
      <c r="A3703" s="326">
        <v>43837</v>
      </c>
      <c r="B3703" s="327" t="s">
        <v>13971</v>
      </c>
      <c r="C3703" s="328" t="s">
        <v>731</v>
      </c>
      <c r="D3703" s="329">
        <v>1593.71</v>
      </c>
    </row>
    <row r="3704" spans="1:4">
      <c r="A3704" s="326">
        <v>43836</v>
      </c>
      <c r="B3704" s="327" t="s">
        <v>13972</v>
      </c>
      <c r="C3704" s="328" t="s">
        <v>731</v>
      </c>
      <c r="D3704" s="329">
        <v>3242.92</v>
      </c>
    </row>
    <row r="3705" spans="1:4">
      <c r="A3705" s="326">
        <v>21059</v>
      </c>
      <c r="B3705" s="327" t="s">
        <v>4097</v>
      </c>
      <c r="C3705" s="328" t="s">
        <v>731</v>
      </c>
      <c r="D3705" s="329">
        <v>65.64</v>
      </c>
    </row>
    <row r="3706" spans="1:4">
      <c r="A3706" s="326">
        <v>11234</v>
      </c>
      <c r="B3706" s="327" t="s">
        <v>4098</v>
      </c>
      <c r="C3706" s="328" t="s">
        <v>731</v>
      </c>
      <c r="D3706" s="329">
        <v>98.94</v>
      </c>
    </row>
    <row r="3707" spans="1:4">
      <c r="A3707" s="326">
        <v>21060</v>
      </c>
      <c r="B3707" s="327" t="s">
        <v>4099</v>
      </c>
      <c r="C3707" s="328" t="s">
        <v>731</v>
      </c>
      <c r="D3707" s="329">
        <v>121.77</v>
      </c>
    </row>
    <row r="3708" spans="1:4">
      <c r="A3708" s="326">
        <v>21061</v>
      </c>
      <c r="B3708" s="327" t="s">
        <v>4100</v>
      </c>
      <c r="C3708" s="328" t="s">
        <v>731</v>
      </c>
      <c r="D3708" s="329">
        <v>152.22</v>
      </c>
    </row>
    <row r="3709" spans="1:4">
      <c r="A3709" s="326">
        <v>21062</v>
      </c>
      <c r="B3709" s="327" t="s">
        <v>4101</v>
      </c>
      <c r="C3709" s="328" t="s">
        <v>731</v>
      </c>
      <c r="D3709" s="329">
        <v>239.74</v>
      </c>
    </row>
    <row r="3710" spans="1:4">
      <c r="A3710" s="326">
        <v>11708</v>
      </c>
      <c r="B3710" s="327" t="s">
        <v>4102</v>
      </c>
      <c r="C3710" s="328" t="s">
        <v>731</v>
      </c>
      <c r="D3710" s="329">
        <v>26.16</v>
      </c>
    </row>
    <row r="3711" spans="1:4">
      <c r="A3711" s="326">
        <v>11709</v>
      </c>
      <c r="B3711" s="327" t="s">
        <v>4103</v>
      </c>
      <c r="C3711" s="328" t="s">
        <v>731</v>
      </c>
      <c r="D3711" s="329">
        <v>61.45</v>
      </c>
    </row>
    <row r="3712" spans="1:4">
      <c r="A3712" s="326">
        <v>11710</v>
      </c>
      <c r="B3712" s="327" t="s">
        <v>4104</v>
      </c>
      <c r="C3712" s="328" t="s">
        <v>731</v>
      </c>
      <c r="D3712" s="329">
        <v>141.27000000000001</v>
      </c>
    </row>
    <row r="3713" spans="1:4">
      <c r="A3713" s="326">
        <v>11707</v>
      </c>
      <c r="B3713" s="327" t="s">
        <v>4105</v>
      </c>
      <c r="C3713" s="328" t="s">
        <v>731</v>
      </c>
      <c r="D3713" s="329">
        <v>19.59</v>
      </c>
    </row>
    <row r="3714" spans="1:4" ht="30">
      <c r="A3714" s="326">
        <v>5102</v>
      </c>
      <c r="B3714" s="327" t="s">
        <v>4106</v>
      </c>
      <c r="C3714" s="328" t="s">
        <v>731</v>
      </c>
      <c r="D3714" s="329">
        <v>13.2</v>
      </c>
    </row>
    <row r="3715" spans="1:4">
      <c r="A3715" s="326">
        <v>11739</v>
      </c>
      <c r="B3715" s="327" t="s">
        <v>4107</v>
      </c>
      <c r="C3715" s="328" t="s">
        <v>731</v>
      </c>
      <c r="D3715" s="329">
        <v>9.41</v>
      </c>
    </row>
    <row r="3716" spans="1:4">
      <c r="A3716" s="326">
        <v>11711</v>
      </c>
      <c r="B3716" s="327" t="s">
        <v>4108</v>
      </c>
      <c r="C3716" s="328" t="s">
        <v>731</v>
      </c>
      <c r="D3716" s="329">
        <v>11</v>
      </c>
    </row>
    <row r="3717" spans="1:4">
      <c r="A3717" s="326">
        <v>11741</v>
      </c>
      <c r="B3717" s="327" t="s">
        <v>4109</v>
      </c>
      <c r="C3717" s="328" t="s">
        <v>731</v>
      </c>
      <c r="D3717" s="329">
        <v>11.98</v>
      </c>
    </row>
    <row r="3718" spans="1:4" ht="30">
      <c r="A3718" s="326">
        <v>11745</v>
      </c>
      <c r="B3718" s="327" t="s">
        <v>4110</v>
      </c>
      <c r="C3718" s="328" t="s">
        <v>731</v>
      </c>
      <c r="D3718" s="329">
        <v>15.79</v>
      </c>
    </row>
    <row r="3719" spans="1:4">
      <c r="A3719" s="326">
        <v>11743</v>
      </c>
      <c r="B3719" s="327" t="s">
        <v>4111</v>
      </c>
      <c r="C3719" s="328" t="s">
        <v>731</v>
      </c>
      <c r="D3719" s="329">
        <v>10.06</v>
      </c>
    </row>
    <row r="3720" spans="1:4">
      <c r="A3720" s="326">
        <v>40985</v>
      </c>
      <c r="B3720" s="327" t="s">
        <v>4112</v>
      </c>
      <c r="C3720" s="328" t="s">
        <v>872</v>
      </c>
      <c r="D3720" s="329">
        <v>2795.51</v>
      </c>
    </row>
    <row r="3721" spans="1:4">
      <c r="A3721" s="326">
        <v>44502</v>
      </c>
      <c r="B3721" s="327" t="s">
        <v>4113</v>
      </c>
      <c r="C3721" s="328" t="s">
        <v>870</v>
      </c>
      <c r="D3721" s="329">
        <v>15.94</v>
      </c>
    </row>
    <row r="3722" spans="1:4">
      <c r="A3722" s="326">
        <v>1088</v>
      </c>
      <c r="B3722" s="327" t="s">
        <v>4114</v>
      </c>
      <c r="C3722" s="328" t="s">
        <v>731</v>
      </c>
      <c r="D3722" s="329">
        <v>35.869999999999997</v>
      </c>
    </row>
    <row r="3723" spans="1:4">
      <c r="A3723" s="326">
        <v>1087</v>
      </c>
      <c r="B3723" s="327" t="s">
        <v>4115</v>
      </c>
      <c r="C3723" s="328" t="s">
        <v>731</v>
      </c>
      <c r="D3723" s="329">
        <v>44.8</v>
      </c>
    </row>
    <row r="3724" spans="1:4">
      <c r="A3724" s="326">
        <v>38777</v>
      </c>
      <c r="B3724" s="327" t="s">
        <v>4116</v>
      </c>
      <c r="C3724" s="328" t="s">
        <v>731</v>
      </c>
      <c r="D3724" s="329">
        <v>89.23</v>
      </c>
    </row>
    <row r="3725" spans="1:4">
      <c r="A3725" s="326">
        <v>1086</v>
      </c>
      <c r="B3725" s="327" t="s">
        <v>4117</v>
      </c>
      <c r="C3725" s="328" t="s">
        <v>731</v>
      </c>
      <c r="D3725" s="329">
        <v>47.09</v>
      </c>
    </row>
    <row r="3726" spans="1:4">
      <c r="A3726" s="326">
        <v>1079</v>
      </c>
      <c r="B3726" s="327" t="s">
        <v>4118</v>
      </c>
      <c r="C3726" s="328" t="s">
        <v>731</v>
      </c>
      <c r="D3726" s="329">
        <v>48.68</v>
      </c>
    </row>
    <row r="3727" spans="1:4" ht="30">
      <c r="A3727" s="326">
        <v>39374</v>
      </c>
      <c r="B3727" s="327" t="s">
        <v>4119</v>
      </c>
      <c r="C3727" s="328" t="s">
        <v>731</v>
      </c>
      <c r="D3727" s="329">
        <v>142.5</v>
      </c>
    </row>
    <row r="3728" spans="1:4">
      <c r="A3728" s="326">
        <v>1082</v>
      </c>
      <c r="B3728" s="327" t="s">
        <v>4120</v>
      </c>
      <c r="C3728" s="328" t="s">
        <v>731</v>
      </c>
      <c r="D3728" s="329">
        <v>306.01</v>
      </c>
    </row>
    <row r="3729" spans="1:4">
      <c r="A3729" s="326">
        <v>12316</v>
      </c>
      <c r="B3729" s="327" t="s">
        <v>4121</v>
      </c>
      <c r="C3729" s="328" t="s">
        <v>731</v>
      </c>
      <c r="D3729" s="329">
        <v>140.25</v>
      </c>
    </row>
    <row r="3730" spans="1:4">
      <c r="A3730" s="326">
        <v>12317</v>
      </c>
      <c r="B3730" s="327" t="s">
        <v>4122</v>
      </c>
      <c r="C3730" s="328" t="s">
        <v>731</v>
      </c>
      <c r="D3730" s="329">
        <v>167.25</v>
      </c>
    </row>
    <row r="3731" spans="1:4">
      <c r="A3731" s="326">
        <v>12318</v>
      </c>
      <c r="B3731" s="327" t="s">
        <v>4123</v>
      </c>
      <c r="C3731" s="328" t="s">
        <v>731</v>
      </c>
      <c r="D3731" s="329">
        <v>192.68</v>
      </c>
    </row>
    <row r="3732" spans="1:4">
      <c r="A3732" s="326">
        <v>5104</v>
      </c>
      <c r="B3732" s="327" t="s">
        <v>4124</v>
      </c>
      <c r="C3732" s="328" t="s">
        <v>779</v>
      </c>
      <c r="D3732" s="329">
        <v>73.319999999999993</v>
      </c>
    </row>
    <row r="3733" spans="1:4">
      <c r="A3733" s="326">
        <v>44530</v>
      </c>
      <c r="B3733" s="327" t="s">
        <v>4125</v>
      </c>
      <c r="C3733" s="328" t="s">
        <v>731</v>
      </c>
      <c r="D3733" s="329">
        <v>67.36</v>
      </c>
    </row>
    <row r="3734" spans="1:4">
      <c r="A3734" s="326">
        <v>2710</v>
      </c>
      <c r="B3734" s="327" t="s">
        <v>4126</v>
      </c>
      <c r="C3734" s="328" t="s">
        <v>731</v>
      </c>
      <c r="D3734" s="329">
        <v>53.8</v>
      </c>
    </row>
    <row r="3735" spans="1:4">
      <c r="A3735" s="326">
        <v>14575</v>
      </c>
      <c r="B3735" s="327" t="s">
        <v>4127</v>
      </c>
      <c r="C3735" s="328" t="s">
        <v>731</v>
      </c>
      <c r="D3735" s="329">
        <v>5982591.8200000003</v>
      </c>
    </row>
    <row r="3736" spans="1:4">
      <c r="A3736" s="326">
        <v>20043</v>
      </c>
      <c r="B3736" s="327" t="s">
        <v>13973</v>
      </c>
      <c r="C3736" s="328" t="s">
        <v>731</v>
      </c>
      <c r="D3736" s="329">
        <v>10.27</v>
      </c>
    </row>
    <row r="3737" spans="1:4">
      <c r="A3737" s="326">
        <v>20044</v>
      </c>
      <c r="B3737" s="327" t="s">
        <v>13974</v>
      </c>
      <c r="C3737" s="328" t="s">
        <v>731</v>
      </c>
      <c r="D3737" s="329">
        <v>11.91</v>
      </c>
    </row>
    <row r="3738" spans="1:4">
      <c r="A3738" s="326">
        <v>20042</v>
      </c>
      <c r="B3738" s="327" t="s">
        <v>13975</v>
      </c>
      <c r="C3738" s="328" t="s">
        <v>731</v>
      </c>
      <c r="D3738" s="329">
        <v>8.91</v>
      </c>
    </row>
    <row r="3739" spans="1:4">
      <c r="A3739" s="326">
        <v>20046</v>
      </c>
      <c r="B3739" s="327" t="s">
        <v>13976</v>
      </c>
      <c r="C3739" s="328" t="s">
        <v>731</v>
      </c>
      <c r="D3739" s="329">
        <v>21.09</v>
      </c>
    </row>
    <row r="3740" spans="1:4">
      <c r="A3740" s="326">
        <v>20047</v>
      </c>
      <c r="B3740" s="327" t="s">
        <v>13977</v>
      </c>
      <c r="C3740" s="328" t="s">
        <v>731</v>
      </c>
      <c r="D3740" s="329">
        <v>63.24</v>
      </c>
    </row>
    <row r="3741" spans="1:4">
      <c r="A3741" s="326">
        <v>20045</v>
      </c>
      <c r="B3741" s="327" t="s">
        <v>13978</v>
      </c>
      <c r="C3741" s="328" t="s">
        <v>731</v>
      </c>
      <c r="D3741" s="329">
        <v>10.67</v>
      </c>
    </row>
    <row r="3742" spans="1:4" ht="30">
      <c r="A3742" s="326">
        <v>20972</v>
      </c>
      <c r="B3742" s="327" t="s">
        <v>4128</v>
      </c>
      <c r="C3742" s="328" t="s">
        <v>731</v>
      </c>
      <c r="D3742" s="329">
        <v>178.57</v>
      </c>
    </row>
    <row r="3743" spans="1:4">
      <c r="A3743" s="326">
        <v>11321</v>
      </c>
      <c r="B3743" s="327" t="s">
        <v>4129</v>
      </c>
      <c r="C3743" s="328" t="s">
        <v>731</v>
      </c>
      <c r="D3743" s="329">
        <v>31.09</v>
      </c>
    </row>
    <row r="3744" spans="1:4">
      <c r="A3744" s="326">
        <v>11323</v>
      </c>
      <c r="B3744" s="327" t="s">
        <v>4130</v>
      </c>
      <c r="C3744" s="328" t="s">
        <v>731</v>
      </c>
      <c r="D3744" s="329">
        <v>35.76</v>
      </c>
    </row>
    <row r="3745" spans="1:4">
      <c r="A3745" s="326">
        <v>20327</v>
      </c>
      <c r="B3745" s="327" t="s">
        <v>4131</v>
      </c>
      <c r="C3745" s="328" t="s">
        <v>731</v>
      </c>
      <c r="D3745" s="329">
        <v>20.29</v>
      </c>
    </row>
    <row r="3746" spans="1:4" ht="45">
      <c r="A3746" s="326">
        <v>13390</v>
      </c>
      <c r="B3746" s="327" t="s">
        <v>4132</v>
      </c>
      <c r="C3746" s="328" t="s">
        <v>731</v>
      </c>
      <c r="D3746" s="329">
        <v>177</v>
      </c>
    </row>
    <row r="3747" spans="1:4">
      <c r="A3747" s="326">
        <v>6034</v>
      </c>
      <c r="B3747" s="327" t="s">
        <v>4133</v>
      </c>
      <c r="C3747" s="328" t="s">
        <v>731</v>
      </c>
      <c r="D3747" s="329">
        <v>11.9</v>
      </c>
    </row>
    <row r="3748" spans="1:4">
      <c r="A3748" s="326">
        <v>6036</v>
      </c>
      <c r="B3748" s="327" t="s">
        <v>4134</v>
      </c>
      <c r="C3748" s="328" t="s">
        <v>731</v>
      </c>
      <c r="D3748" s="329">
        <v>16.21</v>
      </c>
    </row>
    <row r="3749" spans="1:4">
      <c r="A3749" s="326">
        <v>6031</v>
      </c>
      <c r="B3749" s="327" t="s">
        <v>4135</v>
      </c>
      <c r="C3749" s="328" t="s">
        <v>731</v>
      </c>
      <c r="D3749" s="329">
        <v>19.05</v>
      </c>
    </row>
    <row r="3750" spans="1:4">
      <c r="A3750" s="326">
        <v>6029</v>
      </c>
      <c r="B3750" s="327" t="s">
        <v>4136</v>
      </c>
      <c r="C3750" s="328" t="s">
        <v>731</v>
      </c>
      <c r="D3750" s="329">
        <v>19.25</v>
      </c>
    </row>
    <row r="3751" spans="1:4">
      <c r="A3751" s="326">
        <v>6033</v>
      </c>
      <c r="B3751" s="327" t="s">
        <v>4137</v>
      </c>
      <c r="C3751" s="328" t="s">
        <v>731</v>
      </c>
      <c r="D3751" s="329">
        <v>25.37</v>
      </c>
    </row>
    <row r="3752" spans="1:4">
      <c r="A3752" s="326">
        <v>11672</v>
      </c>
      <c r="B3752" s="327" t="s">
        <v>4138</v>
      </c>
      <c r="C3752" s="328" t="s">
        <v>731</v>
      </c>
      <c r="D3752" s="329">
        <v>55.19</v>
      </c>
    </row>
    <row r="3753" spans="1:4">
      <c r="A3753" s="326">
        <v>11669</v>
      </c>
      <c r="B3753" s="327" t="s">
        <v>4139</v>
      </c>
      <c r="C3753" s="328" t="s">
        <v>731</v>
      </c>
      <c r="D3753" s="329">
        <v>52.56</v>
      </c>
    </row>
    <row r="3754" spans="1:4">
      <c r="A3754" s="326">
        <v>11670</v>
      </c>
      <c r="B3754" s="327" t="s">
        <v>4140</v>
      </c>
      <c r="C3754" s="328" t="s">
        <v>731</v>
      </c>
      <c r="D3754" s="329">
        <v>20.13</v>
      </c>
    </row>
    <row r="3755" spans="1:4">
      <c r="A3755" s="326">
        <v>20055</v>
      </c>
      <c r="B3755" s="327" t="s">
        <v>4141</v>
      </c>
      <c r="C3755" s="328" t="s">
        <v>731</v>
      </c>
      <c r="D3755" s="329">
        <v>39.369999999999997</v>
      </c>
    </row>
    <row r="3756" spans="1:4">
      <c r="A3756" s="326">
        <v>11671</v>
      </c>
      <c r="B3756" s="327" t="s">
        <v>4142</v>
      </c>
      <c r="C3756" s="328" t="s">
        <v>731</v>
      </c>
      <c r="D3756" s="329">
        <v>84.47</v>
      </c>
    </row>
    <row r="3757" spans="1:4">
      <c r="A3757" s="326">
        <v>6032</v>
      </c>
      <c r="B3757" s="327" t="s">
        <v>4143</v>
      </c>
      <c r="C3757" s="328" t="s">
        <v>731</v>
      </c>
      <c r="D3757" s="329">
        <v>24.13</v>
      </c>
    </row>
    <row r="3758" spans="1:4">
      <c r="A3758" s="326">
        <v>11673</v>
      </c>
      <c r="B3758" s="327" t="s">
        <v>4144</v>
      </c>
      <c r="C3758" s="328" t="s">
        <v>731</v>
      </c>
      <c r="D3758" s="329">
        <v>19</v>
      </c>
    </row>
    <row r="3759" spans="1:4">
      <c r="A3759" s="326">
        <v>11674</v>
      </c>
      <c r="B3759" s="327" t="s">
        <v>4145</v>
      </c>
      <c r="C3759" s="328" t="s">
        <v>731</v>
      </c>
      <c r="D3759" s="329">
        <v>24.47</v>
      </c>
    </row>
    <row r="3760" spans="1:4">
      <c r="A3760" s="326">
        <v>11675</v>
      </c>
      <c r="B3760" s="327" t="s">
        <v>4146</v>
      </c>
      <c r="C3760" s="328" t="s">
        <v>731</v>
      </c>
      <c r="D3760" s="329">
        <v>38.840000000000003</v>
      </c>
    </row>
    <row r="3761" spans="1:4">
      <c r="A3761" s="326">
        <v>11676</v>
      </c>
      <c r="B3761" s="327" t="s">
        <v>4147</v>
      </c>
      <c r="C3761" s="328" t="s">
        <v>731</v>
      </c>
      <c r="D3761" s="329">
        <v>51.95</v>
      </c>
    </row>
    <row r="3762" spans="1:4">
      <c r="A3762" s="326">
        <v>11677</v>
      </c>
      <c r="B3762" s="327" t="s">
        <v>4148</v>
      </c>
      <c r="C3762" s="328" t="s">
        <v>731</v>
      </c>
      <c r="D3762" s="329">
        <v>53.65</v>
      </c>
    </row>
    <row r="3763" spans="1:4">
      <c r="A3763" s="326">
        <v>11678</v>
      </c>
      <c r="B3763" s="327" t="s">
        <v>4149</v>
      </c>
      <c r="C3763" s="328" t="s">
        <v>731</v>
      </c>
      <c r="D3763" s="329">
        <v>98.26</v>
      </c>
    </row>
    <row r="3764" spans="1:4">
      <c r="A3764" s="326">
        <v>6038</v>
      </c>
      <c r="B3764" s="327" t="s">
        <v>4150</v>
      </c>
      <c r="C3764" s="328" t="s">
        <v>731</v>
      </c>
      <c r="D3764" s="329">
        <v>6.23</v>
      </c>
    </row>
    <row r="3765" spans="1:4">
      <c r="A3765" s="326">
        <v>11718</v>
      </c>
      <c r="B3765" s="327" t="s">
        <v>4151</v>
      </c>
      <c r="C3765" s="328" t="s">
        <v>731</v>
      </c>
      <c r="D3765" s="329">
        <v>17.77</v>
      </c>
    </row>
    <row r="3766" spans="1:4">
      <c r="A3766" s="326">
        <v>6037</v>
      </c>
      <c r="B3766" s="327" t="s">
        <v>4152</v>
      </c>
      <c r="C3766" s="328" t="s">
        <v>731</v>
      </c>
      <c r="D3766" s="329">
        <v>12.97</v>
      </c>
    </row>
    <row r="3767" spans="1:4">
      <c r="A3767" s="326">
        <v>11719</v>
      </c>
      <c r="B3767" s="327" t="s">
        <v>4153</v>
      </c>
      <c r="C3767" s="328" t="s">
        <v>731</v>
      </c>
      <c r="D3767" s="329">
        <v>14.42</v>
      </c>
    </row>
    <row r="3768" spans="1:4">
      <c r="A3768" s="326">
        <v>6019</v>
      </c>
      <c r="B3768" s="327" t="s">
        <v>4154</v>
      </c>
      <c r="C3768" s="328" t="s">
        <v>731</v>
      </c>
      <c r="D3768" s="329">
        <v>55.64</v>
      </c>
    </row>
    <row r="3769" spans="1:4">
      <c r="A3769" s="326">
        <v>6010</v>
      </c>
      <c r="B3769" s="327" t="s">
        <v>4155</v>
      </c>
      <c r="C3769" s="328" t="s">
        <v>731</v>
      </c>
      <c r="D3769" s="329">
        <v>95.74</v>
      </c>
    </row>
    <row r="3770" spans="1:4">
      <c r="A3770" s="326">
        <v>6017</v>
      </c>
      <c r="B3770" s="327" t="s">
        <v>4156</v>
      </c>
      <c r="C3770" s="328" t="s">
        <v>731</v>
      </c>
      <c r="D3770" s="329">
        <v>75.83</v>
      </c>
    </row>
    <row r="3771" spans="1:4">
      <c r="A3771" s="326">
        <v>6020</v>
      </c>
      <c r="B3771" s="327" t="s">
        <v>4157</v>
      </c>
      <c r="C3771" s="328" t="s">
        <v>731</v>
      </c>
      <c r="D3771" s="329">
        <v>33.42</v>
      </c>
    </row>
    <row r="3772" spans="1:4">
      <c r="A3772" s="326">
        <v>6028</v>
      </c>
      <c r="B3772" s="327" t="s">
        <v>4158</v>
      </c>
      <c r="C3772" s="328" t="s">
        <v>731</v>
      </c>
      <c r="D3772" s="329">
        <v>133.35</v>
      </c>
    </row>
    <row r="3773" spans="1:4">
      <c r="A3773" s="326">
        <v>6011</v>
      </c>
      <c r="B3773" s="327" t="s">
        <v>4159</v>
      </c>
      <c r="C3773" s="328" t="s">
        <v>731</v>
      </c>
      <c r="D3773" s="329">
        <v>276.56</v>
      </c>
    </row>
    <row r="3774" spans="1:4">
      <c r="A3774" s="326">
        <v>6012</v>
      </c>
      <c r="B3774" s="327" t="s">
        <v>4160</v>
      </c>
      <c r="C3774" s="328" t="s">
        <v>731</v>
      </c>
      <c r="D3774" s="329">
        <v>334.83</v>
      </c>
    </row>
    <row r="3775" spans="1:4">
      <c r="A3775" s="326">
        <v>6016</v>
      </c>
      <c r="B3775" s="327" t="s">
        <v>4161</v>
      </c>
      <c r="C3775" s="328" t="s">
        <v>731</v>
      </c>
      <c r="D3775" s="329">
        <v>35.25</v>
      </c>
    </row>
    <row r="3776" spans="1:4">
      <c r="A3776" s="326">
        <v>6027</v>
      </c>
      <c r="B3776" s="327" t="s">
        <v>4162</v>
      </c>
      <c r="C3776" s="328" t="s">
        <v>731</v>
      </c>
      <c r="D3776" s="329">
        <v>697.66</v>
      </c>
    </row>
    <row r="3777" spans="1:4">
      <c r="A3777" s="326">
        <v>6013</v>
      </c>
      <c r="B3777" s="327" t="s">
        <v>4163</v>
      </c>
      <c r="C3777" s="328" t="s">
        <v>731</v>
      </c>
      <c r="D3777" s="329">
        <v>105.27</v>
      </c>
    </row>
    <row r="3778" spans="1:4" ht="30">
      <c r="A3778" s="326">
        <v>6015</v>
      </c>
      <c r="B3778" s="327" t="s">
        <v>4164</v>
      </c>
      <c r="C3778" s="328" t="s">
        <v>731</v>
      </c>
      <c r="D3778" s="329">
        <v>153.09</v>
      </c>
    </row>
    <row r="3779" spans="1:4" ht="30">
      <c r="A3779" s="326">
        <v>6014</v>
      </c>
      <c r="B3779" s="327" t="s">
        <v>4165</v>
      </c>
      <c r="C3779" s="328" t="s">
        <v>731</v>
      </c>
      <c r="D3779" s="329">
        <v>146.37</v>
      </c>
    </row>
    <row r="3780" spans="1:4" ht="30">
      <c r="A3780" s="326">
        <v>6006</v>
      </c>
      <c r="B3780" s="327" t="s">
        <v>4166</v>
      </c>
      <c r="C3780" s="328" t="s">
        <v>731</v>
      </c>
      <c r="D3780" s="329">
        <v>76.23</v>
      </c>
    </row>
    <row r="3781" spans="1:4" ht="30">
      <c r="A3781" s="326">
        <v>6005</v>
      </c>
      <c r="B3781" s="327" t="s">
        <v>4167</v>
      </c>
      <c r="C3781" s="328" t="s">
        <v>731</v>
      </c>
      <c r="D3781" s="329">
        <v>86</v>
      </c>
    </row>
    <row r="3782" spans="1:4">
      <c r="A3782" s="326">
        <v>11756</v>
      </c>
      <c r="B3782" s="327" t="s">
        <v>4168</v>
      </c>
      <c r="C3782" s="328" t="s">
        <v>731</v>
      </c>
      <c r="D3782" s="329">
        <v>41.07</v>
      </c>
    </row>
    <row r="3783" spans="1:4" ht="45">
      <c r="A3783" s="326">
        <v>10904</v>
      </c>
      <c r="B3783" s="327" t="s">
        <v>4169</v>
      </c>
      <c r="C3783" s="328" t="s">
        <v>731</v>
      </c>
      <c r="D3783" s="329">
        <v>250</v>
      </c>
    </row>
    <row r="3784" spans="1:4">
      <c r="A3784" s="326">
        <v>11752</v>
      </c>
      <c r="B3784" s="327" t="s">
        <v>4170</v>
      </c>
      <c r="C3784" s="328" t="s">
        <v>731</v>
      </c>
      <c r="D3784" s="329">
        <v>23.68</v>
      </c>
    </row>
    <row r="3785" spans="1:4">
      <c r="A3785" s="326">
        <v>11753</v>
      </c>
      <c r="B3785" s="327" t="s">
        <v>4171</v>
      </c>
      <c r="C3785" s="328" t="s">
        <v>731</v>
      </c>
      <c r="D3785" s="329">
        <v>28.27</v>
      </c>
    </row>
    <row r="3786" spans="1:4" ht="30">
      <c r="A3786" s="326">
        <v>6021</v>
      </c>
      <c r="B3786" s="327" t="s">
        <v>4172</v>
      </c>
      <c r="C3786" s="328" t="s">
        <v>731</v>
      </c>
      <c r="D3786" s="329">
        <v>78.47</v>
      </c>
    </row>
    <row r="3787" spans="1:4" ht="30">
      <c r="A3787" s="326">
        <v>6024</v>
      </c>
      <c r="B3787" s="327" t="s">
        <v>4173</v>
      </c>
      <c r="C3787" s="328" t="s">
        <v>731</v>
      </c>
      <c r="D3787" s="329">
        <v>81.11</v>
      </c>
    </row>
    <row r="3788" spans="1:4">
      <c r="A3788" s="326">
        <v>38379</v>
      </c>
      <c r="B3788" s="327" t="s">
        <v>4174</v>
      </c>
      <c r="C3788" s="328" t="s">
        <v>733</v>
      </c>
      <c r="D3788" s="329">
        <v>45.69</v>
      </c>
    </row>
    <row r="3789" spans="1:4" ht="30">
      <c r="A3789" s="326">
        <v>13897</v>
      </c>
      <c r="B3789" s="327" t="s">
        <v>4175</v>
      </c>
      <c r="C3789" s="328" t="s">
        <v>731</v>
      </c>
      <c r="D3789" s="329">
        <v>7016.57</v>
      </c>
    </row>
    <row r="3790" spans="1:4">
      <c r="A3790" s="326">
        <v>10640</v>
      </c>
      <c r="B3790" s="327" t="s">
        <v>4176</v>
      </c>
      <c r="C3790" s="328" t="s">
        <v>731</v>
      </c>
      <c r="D3790" s="329">
        <v>15196.43</v>
      </c>
    </row>
    <row r="3791" spans="1:4">
      <c r="A3791" s="326">
        <v>34357</v>
      </c>
      <c r="B3791" s="327" t="s">
        <v>4177</v>
      </c>
      <c r="C3791" s="328" t="s">
        <v>779</v>
      </c>
      <c r="D3791" s="329">
        <v>4.28</v>
      </c>
    </row>
    <row r="3792" spans="1:4">
      <c r="A3792" s="326">
        <v>37329</v>
      </c>
      <c r="B3792" s="327" t="s">
        <v>4178</v>
      </c>
      <c r="C3792" s="328" t="s">
        <v>779</v>
      </c>
      <c r="D3792" s="329">
        <v>90.28</v>
      </c>
    </row>
    <row r="3793" spans="1:4">
      <c r="A3793" s="326">
        <v>2510</v>
      </c>
      <c r="B3793" s="327" t="s">
        <v>4179</v>
      </c>
      <c r="C3793" s="328" t="s">
        <v>731</v>
      </c>
      <c r="D3793" s="329">
        <v>44.33</v>
      </c>
    </row>
    <row r="3794" spans="1:4" ht="30">
      <c r="A3794" s="326">
        <v>12359</v>
      </c>
      <c r="B3794" s="327" t="s">
        <v>4180</v>
      </c>
      <c r="C3794" s="328" t="s">
        <v>731</v>
      </c>
      <c r="D3794" s="329">
        <v>95.89</v>
      </c>
    </row>
    <row r="3795" spans="1:4">
      <c r="A3795" s="326">
        <v>7353</v>
      </c>
      <c r="B3795" s="327" t="s">
        <v>4181</v>
      </c>
      <c r="C3795" s="328" t="s">
        <v>781</v>
      </c>
      <c r="D3795" s="329">
        <v>29.64</v>
      </c>
    </row>
    <row r="3796" spans="1:4">
      <c r="A3796" s="326">
        <v>36144</v>
      </c>
      <c r="B3796" s="327" t="s">
        <v>4182</v>
      </c>
      <c r="C3796" s="328" t="s">
        <v>731</v>
      </c>
      <c r="D3796" s="329">
        <v>1.68</v>
      </c>
    </row>
    <row r="3797" spans="1:4">
      <c r="A3797" s="326">
        <v>10518</v>
      </c>
      <c r="B3797" s="327" t="s">
        <v>4183</v>
      </c>
      <c r="C3797" s="328" t="s">
        <v>731</v>
      </c>
      <c r="D3797" s="329">
        <v>132.07</v>
      </c>
    </row>
    <row r="3798" spans="1:4" ht="45">
      <c r="A3798" s="326">
        <v>36530</v>
      </c>
      <c r="B3798" s="327" t="s">
        <v>4184</v>
      </c>
      <c r="C3798" s="328" t="s">
        <v>731</v>
      </c>
      <c r="D3798" s="329">
        <v>448990.23</v>
      </c>
    </row>
    <row r="3799" spans="1:4" ht="60">
      <c r="A3799" s="326">
        <v>6046</v>
      </c>
      <c r="B3799" s="327" t="s">
        <v>4185</v>
      </c>
      <c r="C3799" s="328" t="s">
        <v>731</v>
      </c>
      <c r="D3799" s="329">
        <v>487000</v>
      </c>
    </row>
    <row r="3800" spans="1:4" ht="45">
      <c r="A3800" s="326">
        <v>36531</v>
      </c>
      <c r="B3800" s="327" t="s">
        <v>4186</v>
      </c>
      <c r="C3800" s="328" t="s">
        <v>731</v>
      </c>
      <c r="D3800" s="329">
        <v>504817.04</v>
      </c>
    </row>
    <row r="3801" spans="1:4" ht="30">
      <c r="A3801" s="326">
        <v>34684</v>
      </c>
      <c r="B3801" s="327" t="s">
        <v>4187</v>
      </c>
      <c r="C3801" s="328" t="s">
        <v>732</v>
      </c>
      <c r="D3801" s="329">
        <v>283.82</v>
      </c>
    </row>
    <row r="3802" spans="1:4" ht="30">
      <c r="A3802" s="326">
        <v>34683</v>
      </c>
      <c r="B3802" s="327" t="s">
        <v>4188</v>
      </c>
      <c r="C3802" s="328" t="s">
        <v>732</v>
      </c>
      <c r="D3802" s="329">
        <v>177.39</v>
      </c>
    </row>
    <row r="3803" spans="1:4" ht="30">
      <c r="A3803" s="326">
        <v>533</v>
      </c>
      <c r="B3803" s="327" t="s">
        <v>4189</v>
      </c>
      <c r="C3803" s="328" t="s">
        <v>732</v>
      </c>
      <c r="D3803" s="329">
        <v>24.1</v>
      </c>
    </row>
    <row r="3804" spans="1:4" ht="30">
      <c r="A3804" s="326">
        <v>10515</v>
      </c>
      <c r="B3804" s="327" t="s">
        <v>4190</v>
      </c>
      <c r="C3804" s="328" t="s">
        <v>732</v>
      </c>
      <c r="D3804" s="329">
        <v>45.48</v>
      </c>
    </row>
    <row r="3805" spans="1:4" ht="30">
      <c r="A3805" s="326">
        <v>536</v>
      </c>
      <c r="B3805" s="327" t="s">
        <v>4191</v>
      </c>
      <c r="C3805" s="328" t="s">
        <v>732</v>
      </c>
      <c r="D3805" s="329">
        <v>32.9</v>
      </c>
    </row>
    <row r="3806" spans="1:4">
      <c r="A3806" s="326">
        <v>153</v>
      </c>
      <c r="B3806" s="327" t="s">
        <v>4192</v>
      </c>
      <c r="C3806" s="328" t="s">
        <v>781</v>
      </c>
      <c r="D3806" s="329">
        <v>87.4</v>
      </c>
    </row>
    <row r="3807" spans="1:4" ht="30">
      <c r="A3807" s="326">
        <v>34682</v>
      </c>
      <c r="B3807" s="327" t="s">
        <v>4193</v>
      </c>
      <c r="C3807" s="328" t="s">
        <v>732</v>
      </c>
      <c r="D3807" s="329">
        <v>135.65</v>
      </c>
    </row>
    <row r="3808" spans="1:4">
      <c r="A3808" s="326">
        <v>20205</v>
      </c>
      <c r="B3808" s="327" t="s">
        <v>4194</v>
      </c>
      <c r="C3808" s="328" t="s">
        <v>733</v>
      </c>
      <c r="D3808" s="329">
        <v>4.4000000000000004</v>
      </c>
    </row>
    <row r="3809" spans="1:4" ht="30">
      <c r="A3809" s="326">
        <v>4412</v>
      </c>
      <c r="B3809" s="327" t="s">
        <v>4195</v>
      </c>
      <c r="C3809" s="328" t="s">
        <v>733</v>
      </c>
      <c r="D3809" s="329">
        <v>2.64</v>
      </c>
    </row>
    <row r="3810" spans="1:4" ht="30">
      <c r="A3810" s="326">
        <v>4408</v>
      </c>
      <c r="B3810" s="327" t="s">
        <v>4196</v>
      </c>
      <c r="C3810" s="328" t="s">
        <v>733</v>
      </c>
      <c r="D3810" s="329">
        <v>3.29</v>
      </c>
    </row>
    <row r="3811" spans="1:4">
      <c r="A3811" s="326">
        <v>36250</v>
      </c>
      <c r="B3811" s="327" t="s">
        <v>4197</v>
      </c>
      <c r="C3811" s="328" t="s">
        <v>733</v>
      </c>
      <c r="D3811" s="329">
        <v>4.83</v>
      </c>
    </row>
    <row r="3812" spans="1:4">
      <c r="A3812" s="326">
        <v>10857</v>
      </c>
      <c r="B3812" s="327" t="s">
        <v>4198</v>
      </c>
      <c r="C3812" s="328" t="s">
        <v>733</v>
      </c>
      <c r="D3812" s="329">
        <v>19.48</v>
      </c>
    </row>
    <row r="3813" spans="1:4">
      <c r="A3813" s="326">
        <v>4803</v>
      </c>
      <c r="B3813" s="327" t="s">
        <v>4199</v>
      </c>
      <c r="C3813" s="328" t="s">
        <v>733</v>
      </c>
      <c r="D3813" s="329">
        <v>34.76</v>
      </c>
    </row>
    <row r="3814" spans="1:4" ht="30">
      <c r="A3814" s="326">
        <v>6186</v>
      </c>
      <c r="B3814" s="327" t="s">
        <v>4200</v>
      </c>
      <c r="C3814" s="328" t="s">
        <v>733</v>
      </c>
      <c r="D3814" s="329">
        <v>12.5</v>
      </c>
    </row>
    <row r="3815" spans="1:4">
      <c r="A3815" s="326">
        <v>4829</v>
      </c>
      <c r="B3815" s="327" t="s">
        <v>4201</v>
      </c>
      <c r="C3815" s="328" t="s">
        <v>733</v>
      </c>
      <c r="D3815" s="329">
        <v>59.52</v>
      </c>
    </row>
    <row r="3816" spans="1:4">
      <c r="A3816" s="326">
        <v>39829</v>
      </c>
      <c r="B3816" s="327" t="s">
        <v>4202</v>
      </c>
      <c r="C3816" s="328" t="s">
        <v>733</v>
      </c>
      <c r="D3816" s="329">
        <v>31.38</v>
      </c>
    </row>
    <row r="3817" spans="1:4" ht="30">
      <c r="A3817" s="326">
        <v>20231</v>
      </c>
      <c r="B3817" s="327" t="s">
        <v>4203</v>
      </c>
      <c r="C3817" s="328" t="s">
        <v>733</v>
      </c>
      <c r="D3817" s="329">
        <v>61.02</v>
      </c>
    </row>
    <row r="3818" spans="1:4">
      <c r="A3818" s="326">
        <v>4804</v>
      </c>
      <c r="B3818" s="327" t="s">
        <v>4204</v>
      </c>
      <c r="C3818" s="328" t="s">
        <v>733</v>
      </c>
      <c r="D3818" s="329">
        <v>26.68</v>
      </c>
    </row>
    <row r="3819" spans="1:4">
      <c r="A3819" s="326">
        <v>34680</v>
      </c>
      <c r="B3819" s="327" t="s">
        <v>4205</v>
      </c>
      <c r="C3819" s="328" t="s">
        <v>733</v>
      </c>
      <c r="D3819" s="329">
        <v>41.73</v>
      </c>
    </row>
    <row r="3820" spans="1:4" ht="30">
      <c r="A3820" s="326">
        <v>11573</v>
      </c>
      <c r="B3820" s="327" t="s">
        <v>4206</v>
      </c>
      <c r="C3820" s="328" t="s">
        <v>731</v>
      </c>
      <c r="D3820" s="329">
        <v>5.81</v>
      </c>
    </row>
    <row r="3821" spans="1:4">
      <c r="A3821" s="326">
        <v>38401</v>
      </c>
      <c r="B3821" s="327" t="s">
        <v>4207</v>
      </c>
      <c r="C3821" s="328" t="s">
        <v>731</v>
      </c>
      <c r="D3821" s="329">
        <v>16.13</v>
      </c>
    </row>
    <row r="3822" spans="1:4" ht="30">
      <c r="A3822" s="326">
        <v>11575</v>
      </c>
      <c r="B3822" s="327" t="s">
        <v>4208</v>
      </c>
      <c r="C3822" s="328" t="s">
        <v>731</v>
      </c>
      <c r="D3822" s="329">
        <v>56.02</v>
      </c>
    </row>
    <row r="3823" spans="1:4" ht="30">
      <c r="A3823" s="326">
        <v>38179</v>
      </c>
      <c r="B3823" s="327" t="s">
        <v>4209</v>
      </c>
      <c r="C3823" s="328" t="s">
        <v>731</v>
      </c>
      <c r="D3823" s="329">
        <v>46.32</v>
      </c>
    </row>
    <row r="3824" spans="1:4" ht="30">
      <c r="A3824" s="326">
        <v>20256</v>
      </c>
      <c r="B3824" s="327" t="s">
        <v>4210</v>
      </c>
      <c r="C3824" s="328" t="s">
        <v>731</v>
      </c>
      <c r="D3824" s="329">
        <v>0.47</v>
      </c>
    </row>
    <row r="3825" spans="1:4" ht="30">
      <c r="A3825" s="326">
        <v>14511</v>
      </c>
      <c r="B3825" s="327" t="s">
        <v>4211</v>
      </c>
      <c r="C3825" s="328" t="s">
        <v>731</v>
      </c>
      <c r="D3825" s="329">
        <v>1058862.6000000001</v>
      </c>
    </row>
    <row r="3826" spans="1:4" ht="30">
      <c r="A3826" s="326">
        <v>10642</v>
      </c>
      <c r="B3826" s="327" t="s">
        <v>4212</v>
      </c>
      <c r="C3826" s="328" t="s">
        <v>731</v>
      </c>
      <c r="D3826" s="329">
        <v>997500</v>
      </c>
    </row>
    <row r="3827" spans="1:4" ht="45">
      <c r="A3827" s="326">
        <v>14489</v>
      </c>
      <c r="B3827" s="327" t="s">
        <v>4213</v>
      </c>
      <c r="C3827" s="328" t="s">
        <v>731</v>
      </c>
      <c r="D3827" s="329">
        <v>884763.94</v>
      </c>
    </row>
    <row r="3828" spans="1:4" ht="30">
      <c r="A3828" s="326">
        <v>14513</v>
      </c>
      <c r="B3828" s="327" t="s">
        <v>4214</v>
      </c>
      <c r="C3828" s="328" t="s">
        <v>731</v>
      </c>
      <c r="D3828" s="329">
        <v>663593.94999999995</v>
      </c>
    </row>
    <row r="3829" spans="1:4" ht="30">
      <c r="A3829" s="326">
        <v>13600</v>
      </c>
      <c r="B3829" s="327" t="s">
        <v>4215</v>
      </c>
      <c r="C3829" s="328" t="s">
        <v>731</v>
      </c>
      <c r="D3829" s="329">
        <v>856223.07</v>
      </c>
    </row>
    <row r="3830" spans="1:4" ht="30">
      <c r="A3830" s="326">
        <v>10646</v>
      </c>
      <c r="B3830" s="327" t="s">
        <v>4216</v>
      </c>
      <c r="C3830" s="328" t="s">
        <v>731</v>
      </c>
      <c r="D3830" s="329">
        <v>638257.25</v>
      </c>
    </row>
    <row r="3831" spans="1:4" ht="30">
      <c r="A3831" s="326">
        <v>6070</v>
      </c>
      <c r="B3831" s="327" t="s">
        <v>4217</v>
      </c>
      <c r="C3831" s="328" t="s">
        <v>731</v>
      </c>
      <c r="D3831" s="329">
        <v>872099.98</v>
      </c>
    </row>
    <row r="3832" spans="1:4" ht="30">
      <c r="A3832" s="326">
        <v>6069</v>
      </c>
      <c r="B3832" s="327" t="s">
        <v>4218</v>
      </c>
      <c r="C3832" s="328" t="s">
        <v>731</v>
      </c>
      <c r="D3832" s="329">
        <v>192660.04</v>
      </c>
    </row>
    <row r="3833" spans="1:4" ht="30">
      <c r="A3833" s="326">
        <v>14626</v>
      </c>
      <c r="B3833" s="327" t="s">
        <v>4219</v>
      </c>
      <c r="C3833" s="328" t="s">
        <v>731</v>
      </c>
      <c r="D3833" s="329">
        <v>954750.04</v>
      </c>
    </row>
    <row r="3834" spans="1:4" ht="30">
      <c r="A3834" s="326">
        <v>6067</v>
      </c>
      <c r="B3834" s="327" t="s">
        <v>4220</v>
      </c>
      <c r="C3834" s="328" t="s">
        <v>731</v>
      </c>
      <c r="D3834" s="329">
        <v>783750.01</v>
      </c>
    </row>
    <row r="3835" spans="1:4">
      <c r="A3835" s="326">
        <v>38393</v>
      </c>
      <c r="B3835" s="327" t="s">
        <v>4221</v>
      </c>
      <c r="C3835" s="328" t="s">
        <v>731</v>
      </c>
      <c r="D3835" s="329">
        <v>14.5</v>
      </c>
    </row>
    <row r="3836" spans="1:4">
      <c r="A3836" s="326">
        <v>38390</v>
      </c>
      <c r="B3836" s="327" t="s">
        <v>4222</v>
      </c>
      <c r="C3836" s="328" t="s">
        <v>731</v>
      </c>
      <c r="D3836" s="329">
        <v>32.159999999999997</v>
      </c>
    </row>
    <row r="3837" spans="1:4">
      <c r="A3837" s="326">
        <v>36532</v>
      </c>
      <c r="B3837" s="327" t="s">
        <v>4223</v>
      </c>
      <c r="C3837" s="328" t="s">
        <v>731</v>
      </c>
      <c r="D3837" s="329">
        <v>23861.75</v>
      </c>
    </row>
    <row r="3838" spans="1:4" ht="30">
      <c r="A3838" s="326">
        <v>11578</v>
      </c>
      <c r="B3838" s="327" t="s">
        <v>4224</v>
      </c>
      <c r="C3838" s="328" t="s">
        <v>731</v>
      </c>
      <c r="D3838" s="329">
        <v>12.09</v>
      </c>
    </row>
    <row r="3839" spans="1:4" ht="30">
      <c r="A3839" s="326">
        <v>11577</v>
      </c>
      <c r="B3839" s="327" t="s">
        <v>4225</v>
      </c>
      <c r="C3839" s="328" t="s">
        <v>731</v>
      </c>
      <c r="D3839" s="329">
        <v>11.54</v>
      </c>
    </row>
    <row r="3840" spans="1:4" ht="45">
      <c r="A3840" s="326">
        <v>42432</v>
      </c>
      <c r="B3840" s="327" t="s">
        <v>4226</v>
      </c>
      <c r="C3840" s="328" t="s">
        <v>731</v>
      </c>
      <c r="D3840" s="329">
        <v>2403.2800000000002</v>
      </c>
    </row>
    <row r="3841" spans="1:4" ht="45">
      <c r="A3841" s="326">
        <v>42437</v>
      </c>
      <c r="B3841" s="327" t="s">
        <v>4227</v>
      </c>
      <c r="C3841" s="328" t="s">
        <v>731</v>
      </c>
      <c r="D3841" s="329">
        <v>1827.13</v>
      </c>
    </row>
    <row r="3842" spans="1:4">
      <c r="A3842" s="326">
        <v>1116</v>
      </c>
      <c r="B3842" s="327" t="s">
        <v>4228</v>
      </c>
      <c r="C3842" s="328" t="s">
        <v>733</v>
      </c>
      <c r="D3842" s="329">
        <v>28.21</v>
      </c>
    </row>
    <row r="3843" spans="1:4">
      <c r="A3843" s="326">
        <v>1115</v>
      </c>
      <c r="B3843" s="327" t="s">
        <v>4229</v>
      </c>
      <c r="C3843" s="328" t="s">
        <v>733</v>
      </c>
      <c r="D3843" s="329">
        <v>33.799999999999997</v>
      </c>
    </row>
    <row r="3844" spans="1:4">
      <c r="A3844" s="326">
        <v>1113</v>
      </c>
      <c r="B3844" s="327" t="s">
        <v>4230</v>
      </c>
      <c r="C3844" s="328" t="s">
        <v>733</v>
      </c>
      <c r="D3844" s="329">
        <v>39.520000000000003</v>
      </c>
    </row>
    <row r="3845" spans="1:4">
      <c r="A3845" s="326">
        <v>1114</v>
      </c>
      <c r="B3845" s="327" t="s">
        <v>4231</v>
      </c>
      <c r="C3845" s="328" t="s">
        <v>733</v>
      </c>
      <c r="D3845" s="329">
        <v>47.07</v>
      </c>
    </row>
    <row r="3846" spans="1:4">
      <c r="A3846" s="326">
        <v>40873</v>
      </c>
      <c r="B3846" s="327" t="s">
        <v>4232</v>
      </c>
      <c r="C3846" s="328" t="s">
        <v>733</v>
      </c>
      <c r="D3846" s="329">
        <v>36.840000000000003</v>
      </c>
    </row>
    <row r="3847" spans="1:4">
      <c r="A3847" s="326">
        <v>20214</v>
      </c>
      <c r="B3847" s="327" t="s">
        <v>4233</v>
      </c>
      <c r="C3847" s="328" t="s">
        <v>731</v>
      </c>
      <c r="D3847" s="329">
        <v>57.23</v>
      </c>
    </row>
    <row r="3848" spans="1:4" ht="30">
      <c r="A3848" s="326">
        <v>7237</v>
      </c>
      <c r="B3848" s="327" t="s">
        <v>4234</v>
      </c>
      <c r="C3848" s="328" t="s">
        <v>731</v>
      </c>
      <c r="D3848" s="329">
        <v>56.02</v>
      </c>
    </row>
    <row r="3849" spans="1:4">
      <c r="A3849" s="326">
        <v>11757</v>
      </c>
      <c r="B3849" s="327" t="s">
        <v>4235</v>
      </c>
      <c r="C3849" s="328" t="s">
        <v>731</v>
      </c>
      <c r="D3849" s="329">
        <v>61.5</v>
      </c>
    </row>
    <row r="3850" spans="1:4" ht="30">
      <c r="A3850" s="326">
        <v>11758</v>
      </c>
      <c r="B3850" s="327" t="s">
        <v>4236</v>
      </c>
      <c r="C3850" s="328" t="s">
        <v>731</v>
      </c>
      <c r="D3850" s="329">
        <v>41.95</v>
      </c>
    </row>
    <row r="3851" spans="1:4">
      <c r="A3851" s="326">
        <v>37526</v>
      </c>
      <c r="B3851" s="327" t="s">
        <v>4237</v>
      </c>
      <c r="C3851" s="328" t="s">
        <v>731</v>
      </c>
      <c r="D3851" s="329">
        <v>3.33</v>
      </c>
    </row>
    <row r="3852" spans="1:4">
      <c r="A3852" s="326">
        <v>6076</v>
      </c>
      <c r="B3852" s="327" t="s">
        <v>4238</v>
      </c>
      <c r="C3852" s="328" t="s">
        <v>868</v>
      </c>
      <c r="D3852" s="329">
        <v>65</v>
      </c>
    </row>
    <row r="3853" spans="1:4">
      <c r="A3853" s="326">
        <v>13109</v>
      </c>
      <c r="B3853" s="327" t="s">
        <v>4239</v>
      </c>
      <c r="C3853" s="328" t="s">
        <v>731</v>
      </c>
      <c r="D3853" s="329">
        <v>270.93</v>
      </c>
    </row>
    <row r="3854" spans="1:4">
      <c r="A3854" s="326">
        <v>13110</v>
      </c>
      <c r="B3854" s="327" t="s">
        <v>4240</v>
      </c>
      <c r="C3854" s="328" t="s">
        <v>731</v>
      </c>
      <c r="D3854" s="329">
        <v>356.56</v>
      </c>
    </row>
    <row r="3855" spans="1:4">
      <c r="A3855" s="326">
        <v>7581</v>
      </c>
      <c r="B3855" s="327" t="s">
        <v>4241</v>
      </c>
      <c r="C3855" s="328" t="s">
        <v>731</v>
      </c>
      <c r="D3855" s="329">
        <v>2.0499999999999998</v>
      </c>
    </row>
    <row r="3856" spans="1:4">
      <c r="A3856" s="326">
        <v>4509</v>
      </c>
      <c r="B3856" s="327" t="s">
        <v>4242</v>
      </c>
      <c r="C3856" s="328" t="s">
        <v>733</v>
      </c>
      <c r="D3856" s="329">
        <v>3.44</v>
      </c>
    </row>
    <row r="3857" spans="1:4">
      <c r="A3857" s="326">
        <v>4512</v>
      </c>
      <c r="B3857" s="327" t="s">
        <v>4243</v>
      </c>
      <c r="C3857" s="328" t="s">
        <v>733</v>
      </c>
      <c r="D3857" s="329">
        <v>1.64</v>
      </c>
    </row>
    <row r="3858" spans="1:4">
      <c r="A3858" s="326">
        <v>4517</v>
      </c>
      <c r="B3858" s="327" t="s">
        <v>4244</v>
      </c>
      <c r="C3858" s="328" t="s">
        <v>733</v>
      </c>
      <c r="D3858" s="329">
        <v>2.37</v>
      </c>
    </row>
    <row r="3859" spans="1:4" ht="30">
      <c r="A3859" s="326">
        <v>20206</v>
      </c>
      <c r="B3859" s="327" t="s">
        <v>4245</v>
      </c>
      <c r="C3859" s="328" t="s">
        <v>733</v>
      </c>
      <c r="D3859" s="329">
        <v>11.89</v>
      </c>
    </row>
    <row r="3860" spans="1:4" ht="30">
      <c r="A3860" s="326">
        <v>4460</v>
      </c>
      <c r="B3860" s="327" t="s">
        <v>4246</v>
      </c>
      <c r="C3860" s="328" t="s">
        <v>733</v>
      </c>
      <c r="D3860" s="329">
        <v>12.21</v>
      </c>
    </row>
    <row r="3861" spans="1:4" ht="30">
      <c r="A3861" s="326">
        <v>4417</v>
      </c>
      <c r="B3861" s="327" t="s">
        <v>4247</v>
      </c>
      <c r="C3861" s="328" t="s">
        <v>733</v>
      </c>
      <c r="D3861" s="329">
        <v>9.41</v>
      </c>
    </row>
    <row r="3862" spans="1:4" ht="30">
      <c r="A3862" s="326">
        <v>4415</v>
      </c>
      <c r="B3862" s="327" t="s">
        <v>4248</v>
      </c>
      <c r="C3862" s="328" t="s">
        <v>733</v>
      </c>
      <c r="D3862" s="329">
        <v>6.54</v>
      </c>
    </row>
    <row r="3863" spans="1:4">
      <c r="A3863" s="326">
        <v>37373</v>
      </c>
      <c r="B3863" s="327" t="s">
        <v>13979</v>
      </c>
      <c r="C3863" s="328" t="s">
        <v>870</v>
      </c>
      <c r="D3863" s="329">
        <v>7.0000000000000007E-2</v>
      </c>
    </row>
    <row r="3864" spans="1:4">
      <c r="A3864" s="326">
        <v>40864</v>
      </c>
      <c r="B3864" s="327" t="s">
        <v>13980</v>
      </c>
      <c r="C3864" s="328" t="s">
        <v>872</v>
      </c>
      <c r="D3864" s="329">
        <v>12.89</v>
      </c>
    </row>
    <row r="3865" spans="1:4">
      <c r="A3865" s="326">
        <v>4734</v>
      </c>
      <c r="B3865" s="327" t="s">
        <v>4249</v>
      </c>
      <c r="C3865" s="328" t="s">
        <v>868</v>
      </c>
      <c r="D3865" s="329">
        <v>200.58</v>
      </c>
    </row>
    <row r="3866" spans="1:4">
      <c r="A3866" s="326">
        <v>6085</v>
      </c>
      <c r="B3866" s="327" t="s">
        <v>4250</v>
      </c>
      <c r="C3866" s="328" t="s">
        <v>781</v>
      </c>
      <c r="D3866" s="329">
        <v>10.17</v>
      </c>
    </row>
    <row r="3867" spans="1:4">
      <c r="A3867" s="326">
        <v>38396</v>
      </c>
      <c r="B3867" s="327" t="s">
        <v>4251</v>
      </c>
      <c r="C3867" s="328" t="s">
        <v>731</v>
      </c>
      <c r="D3867" s="329">
        <v>738.32</v>
      </c>
    </row>
    <row r="3868" spans="1:4">
      <c r="A3868" s="326">
        <v>11622</v>
      </c>
      <c r="B3868" s="327" t="s">
        <v>4252</v>
      </c>
      <c r="C3868" s="328" t="s">
        <v>779</v>
      </c>
      <c r="D3868" s="329">
        <v>65.86</v>
      </c>
    </row>
    <row r="3869" spans="1:4" ht="30">
      <c r="A3869" s="326">
        <v>43143</v>
      </c>
      <c r="B3869" s="327" t="s">
        <v>4253</v>
      </c>
      <c r="C3869" s="328" t="s">
        <v>781</v>
      </c>
      <c r="D3869" s="329">
        <v>24.87</v>
      </c>
    </row>
    <row r="3870" spans="1:4">
      <c r="A3870" s="326">
        <v>7317</v>
      </c>
      <c r="B3870" s="327" t="s">
        <v>4254</v>
      </c>
      <c r="C3870" s="328" t="s">
        <v>779</v>
      </c>
      <c r="D3870" s="329">
        <v>50.33</v>
      </c>
    </row>
    <row r="3871" spans="1:4" ht="30">
      <c r="A3871" s="326">
        <v>142</v>
      </c>
      <c r="B3871" s="327" t="s">
        <v>4255</v>
      </c>
      <c r="C3871" s="328" t="s">
        <v>4256</v>
      </c>
      <c r="D3871" s="329">
        <v>31.07</v>
      </c>
    </row>
    <row r="3872" spans="1:4" ht="30">
      <c r="A3872" s="326">
        <v>43142</v>
      </c>
      <c r="B3872" s="327" t="s">
        <v>4257</v>
      </c>
      <c r="C3872" s="328" t="s">
        <v>781</v>
      </c>
      <c r="D3872" s="329">
        <v>141.16</v>
      </c>
    </row>
    <row r="3873" spans="1:4">
      <c r="A3873" s="326">
        <v>38123</v>
      </c>
      <c r="B3873" s="327" t="s">
        <v>4258</v>
      </c>
      <c r="C3873" s="328" t="s">
        <v>779</v>
      </c>
      <c r="D3873" s="329">
        <v>64.290000000000006</v>
      </c>
    </row>
    <row r="3874" spans="1:4" ht="30">
      <c r="A3874" s="326">
        <v>42699</v>
      </c>
      <c r="B3874" s="327" t="s">
        <v>13981</v>
      </c>
      <c r="C3874" s="328" t="s">
        <v>731</v>
      </c>
      <c r="D3874" s="329">
        <v>36.950000000000003</v>
      </c>
    </row>
    <row r="3875" spans="1:4" ht="30">
      <c r="A3875" s="326">
        <v>37743</v>
      </c>
      <c r="B3875" s="327" t="s">
        <v>4259</v>
      </c>
      <c r="C3875" s="328" t="s">
        <v>731</v>
      </c>
      <c r="D3875" s="329">
        <v>281013.98</v>
      </c>
    </row>
    <row r="3876" spans="1:4" ht="30">
      <c r="A3876" s="326">
        <v>37744</v>
      </c>
      <c r="B3876" s="327" t="s">
        <v>4260</v>
      </c>
      <c r="C3876" s="328" t="s">
        <v>731</v>
      </c>
      <c r="D3876" s="329">
        <v>330419.58</v>
      </c>
    </row>
    <row r="3877" spans="1:4" ht="30">
      <c r="A3877" s="326">
        <v>37741</v>
      </c>
      <c r="B3877" s="327" t="s">
        <v>4261</v>
      </c>
      <c r="C3877" s="328" t="s">
        <v>731</v>
      </c>
      <c r="D3877" s="329">
        <v>255524.47</v>
      </c>
    </row>
    <row r="3878" spans="1:4" ht="30">
      <c r="A3878" s="326">
        <v>39396</v>
      </c>
      <c r="B3878" s="327" t="s">
        <v>4262</v>
      </c>
      <c r="C3878" s="328" t="s">
        <v>731</v>
      </c>
      <c r="D3878" s="329">
        <v>86.81</v>
      </c>
    </row>
    <row r="3879" spans="1:4" ht="30">
      <c r="A3879" s="326">
        <v>39392</v>
      </c>
      <c r="B3879" s="327" t="s">
        <v>4263</v>
      </c>
      <c r="C3879" s="328" t="s">
        <v>731</v>
      </c>
      <c r="D3879" s="329">
        <v>97.92</v>
      </c>
    </row>
    <row r="3880" spans="1:4" ht="30">
      <c r="A3880" s="326">
        <v>39393</v>
      </c>
      <c r="B3880" s="327" t="s">
        <v>4264</v>
      </c>
      <c r="C3880" s="328" t="s">
        <v>731</v>
      </c>
      <c r="D3880" s="329">
        <v>60.56</v>
      </c>
    </row>
    <row r="3881" spans="1:4" ht="30">
      <c r="A3881" s="326">
        <v>39394</v>
      </c>
      <c r="B3881" s="327" t="s">
        <v>4265</v>
      </c>
      <c r="C3881" s="328" t="s">
        <v>731</v>
      </c>
      <c r="D3881" s="329">
        <v>68.16</v>
      </c>
    </row>
    <row r="3882" spans="1:4" ht="30">
      <c r="A3882" s="326">
        <v>39395</v>
      </c>
      <c r="B3882" s="327" t="s">
        <v>4266</v>
      </c>
      <c r="C3882" s="328" t="s">
        <v>731</v>
      </c>
      <c r="D3882" s="329">
        <v>63.38</v>
      </c>
    </row>
    <row r="3883" spans="1:4" ht="30">
      <c r="A3883" s="326">
        <v>14618</v>
      </c>
      <c r="B3883" s="327" t="s">
        <v>4267</v>
      </c>
      <c r="C3883" s="328" t="s">
        <v>731</v>
      </c>
      <c r="D3883" s="329">
        <v>1203.6300000000001</v>
      </c>
    </row>
    <row r="3884" spans="1:4" ht="30">
      <c r="A3884" s="326">
        <v>40269</v>
      </c>
      <c r="B3884" s="327" t="s">
        <v>4268</v>
      </c>
      <c r="C3884" s="328" t="s">
        <v>731</v>
      </c>
      <c r="D3884" s="329">
        <v>4849.34</v>
      </c>
    </row>
    <row r="3885" spans="1:4">
      <c r="A3885" s="326">
        <v>6110</v>
      </c>
      <c r="B3885" s="327" t="s">
        <v>4269</v>
      </c>
      <c r="C3885" s="328" t="s">
        <v>870</v>
      </c>
      <c r="D3885" s="329">
        <v>24.15</v>
      </c>
    </row>
    <row r="3886" spans="1:4">
      <c r="A3886" s="326">
        <v>40910</v>
      </c>
      <c r="B3886" s="327" t="s">
        <v>4270</v>
      </c>
      <c r="C3886" s="328" t="s">
        <v>872</v>
      </c>
      <c r="D3886" s="329">
        <v>4228.24</v>
      </c>
    </row>
    <row r="3887" spans="1:4">
      <c r="A3887" s="326">
        <v>6111</v>
      </c>
      <c r="B3887" s="327" t="s">
        <v>4271</v>
      </c>
      <c r="C3887" s="328" t="s">
        <v>870</v>
      </c>
      <c r="D3887" s="329">
        <v>17.05</v>
      </c>
    </row>
    <row r="3888" spans="1:4">
      <c r="A3888" s="326">
        <v>41084</v>
      </c>
      <c r="B3888" s="327" t="s">
        <v>4272</v>
      </c>
      <c r="C3888" s="328" t="s">
        <v>872</v>
      </c>
      <c r="D3888" s="329">
        <v>2985.98</v>
      </c>
    </row>
    <row r="3889" spans="1:4">
      <c r="A3889" s="326">
        <v>44535</v>
      </c>
      <c r="B3889" s="327" t="s">
        <v>4273</v>
      </c>
      <c r="C3889" s="328" t="s">
        <v>868</v>
      </c>
      <c r="D3889" s="329">
        <v>41.84</v>
      </c>
    </row>
    <row r="3890" spans="1:4" ht="30">
      <c r="A3890" s="326">
        <v>44945</v>
      </c>
      <c r="B3890" s="327" t="s">
        <v>13982</v>
      </c>
      <c r="C3890" s="328" t="s">
        <v>731</v>
      </c>
      <c r="D3890" s="329">
        <v>9.15</v>
      </c>
    </row>
    <row r="3891" spans="1:4">
      <c r="A3891" s="326">
        <v>38637</v>
      </c>
      <c r="B3891" s="327" t="s">
        <v>4274</v>
      </c>
      <c r="C3891" s="328" t="s">
        <v>731</v>
      </c>
      <c r="D3891" s="329">
        <v>472.3</v>
      </c>
    </row>
    <row r="3892" spans="1:4">
      <c r="A3892" s="326">
        <v>6150</v>
      </c>
      <c r="B3892" s="327" t="s">
        <v>4275</v>
      </c>
      <c r="C3892" s="328" t="s">
        <v>731</v>
      </c>
      <c r="D3892" s="329">
        <v>478.07</v>
      </c>
    </row>
    <row r="3893" spans="1:4">
      <c r="A3893" s="326">
        <v>6136</v>
      </c>
      <c r="B3893" s="327" t="s">
        <v>4276</v>
      </c>
      <c r="C3893" s="328" t="s">
        <v>731</v>
      </c>
      <c r="D3893" s="329">
        <v>375.79</v>
      </c>
    </row>
    <row r="3894" spans="1:4">
      <c r="A3894" s="326">
        <v>38638</v>
      </c>
      <c r="B3894" s="327" t="s">
        <v>4277</v>
      </c>
      <c r="C3894" s="328" t="s">
        <v>731</v>
      </c>
      <c r="D3894" s="329">
        <v>397.99</v>
      </c>
    </row>
    <row r="3895" spans="1:4">
      <c r="A3895" s="326">
        <v>20262</v>
      </c>
      <c r="B3895" s="327" t="s">
        <v>4278</v>
      </c>
      <c r="C3895" s="328" t="s">
        <v>731</v>
      </c>
      <c r="D3895" s="329">
        <v>16.760000000000002</v>
      </c>
    </row>
    <row r="3896" spans="1:4">
      <c r="A3896" s="326">
        <v>6145</v>
      </c>
      <c r="B3896" s="327" t="s">
        <v>4279</v>
      </c>
      <c r="C3896" s="328" t="s">
        <v>731</v>
      </c>
      <c r="D3896" s="329">
        <v>18.510000000000002</v>
      </c>
    </row>
    <row r="3897" spans="1:4">
      <c r="A3897" s="326">
        <v>6149</v>
      </c>
      <c r="B3897" s="327" t="s">
        <v>4280</v>
      </c>
      <c r="C3897" s="328" t="s">
        <v>731</v>
      </c>
      <c r="D3897" s="329">
        <v>12.23</v>
      </c>
    </row>
    <row r="3898" spans="1:4">
      <c r="A3898" s="326">
        <v>6146</v>
      </c>
      <c r="B3898" s="327" t="s">
        <v>4281</v>
      </c>
      <c r="C3898" s="328" t="s">
        <v>731</v>
      </c>
      <c r="D3898" s="329">
        <v>17.59</v>
      </c>
    </row>
    <row r="3899" spans="1:4">
      <c r="A3899" s="326">
        <v>44536</v>
      </c>
      <c r="B3899" s="327" t="s">
        <v>4282</v>
      </c>
      <c r="C3899" s="328" t="s">
        <v>779</v>
      </c>
      <c r="D3899" s="329">
        <v>2.61</v>
      </c>
    </row>
    <row r="3900" spans="1:4">
      <c r="A3900" s="326">
        <v>39961</v>
      </c>
      <c r="B3900" s="327" t="s">
        <v>4283</v>
      </c>
      <c r="C3900" s="328" t="s">
        <v>731</v>
      </c>
      <c r="D3900" s="329">
        <v>20.53</v>
      </c>
    </row>
    <row r="3901" spans="1:4" ht="45">
      <c r="A3901" s="326">
        <v>42433</v>
      </c>
      <c r="B3901" s="327" t="s">
        <v>4284</v>
      </c>
      <c r="C3901" s="328" t="s">
        <v>731</v>
      </c>
      <c r="D3901" s="329">
        <v>4747</v>
      </c>
    </row>
    <row r="3902" spans="1:4" ht="45">
      <c r="A3902" s="326">
        <v>42434</v>
      </c>
      <c r="B3902" s="327" t="s">
        <v>4285</v>
      </c>
      <c r="C3902" s="328" t="s">
        <v>731</v>
      </c>
      <c r="D3902" s="329">
        <v>5129.83</v>
      </c>
    </row>
    <row r="3903" spans="1:4" ht="45">
      <c r="A3903" s="326">
        <v>42435</v>
      </c>
      <c r="B3903" s="327" t="s">
        <v>4286</v>
      </c>
      <c r="C3903" s="328" t="s">
        <v>731</v>
      </c>
      <c r="D3903" s="329">
        <v>2558.0500000000002</v>
      </c>
    </row>
    <row r="3904" spans="1:4">
      <c r="A3904" s="326">
        <v>38061</v>
      </c>
      <c r="B3904" s="327" t="s">
        <v>4287</v>
      </c>
      <c r="C3904" s="328" t="s">
        <v>731</v>
      </c>
      <c r="D3904" s="329">
        <v>48.95</v>
      </c>
    </row>
    <row r="3905" spans="1:4">
      <c r="A3905" s="326">
        <v>20250</v>
      </c>
      <c r="B3905" s="327" t="s">
        <v>13983</v>
      </c>
      <c r="C3905" s="328" t="s">
        <v>779</v>
      </c>
      <c r="D3905" s="329">
        <v>15</v>
      </c>
    </row>
    <row r="3906" spans="1:4">
      <c r="A3906" s="326">
        <v>13388</v>
      </c>
      <c r="B3906" s="327" t="s">
        <v>4288</v>
      </c>
      <c r="C3906" s="328" t="s">
        <v>779</v>
      </c>
      <c r="D3906" s="329">
        <v>187.36</v>
      </c>
    </row>
    <row r="3907" spans="1:4">
      <c r="A3907" s="326">
        <v>39914</v>
      </c>
      <c r="B3907" s="327" t="s">
        <v>4289</v>
      </c>
      <c r="C3907" s="328" t="s">
        <v>779</v>
      </c>
      <c r="D3907" s="329">
        <v>242.38</v>
      </c>
    </row>
    <row r="3908" spans="1:4" ht="30">
      <c r="A3908" s="326">
        <v>12732</v>
      </c>
      <c r="B3908" s="327" t="s">
        <v>4290</v>
      </c>
      <c r="C3908" s="328" t="s">
        <v>731</v>
      </c>
      <c r="D3908" s="329">
        <v>279.67</v>
      </c>
    </row>
    <row r="3909" spans="1:4">
      <c r="A3909" s="326">
        <v>6160</v>
      </c>
      <c r="B3909" s="327" t="s">
        <v>13984</v>
      </c>
      <c r="C3909" s="328" t="s">
        <v>870</v>
      </c>
      <c r="D3909" s="329">
        <v>24.82</v>
      </c>
    </row>
    <row r="3910" spans="1:4">
      <c r="A3910" s="326">
        <v>41087</v>
      </c>
      <c r="B3910" s="327" t="s">
        <v>4291</v>
      </c>
      <c r="C3910" s="328" t="s">
        <v>872</v>
      </c>
      <c r="D3910" s="329">
        <v>4346.01</v>
      </c>
    </row>
    <row r="3911" spans="1:4">
      <c r="A3911" s="326">
        <v>6166</v>
      </c>
      <c r="B3911" s="327" t="s">
        <v>13985</v>
      </c>
      <c r="C3911" s="328" t="s">
        <v>870</v>
      </c>
      <c r="D3911" s="329">
        <v>20.09</v>
      </c>
    </row>
    <row r="3912" spans="1:4">
      <c r="A3912" s="326">
        <v>41088</v>
      </c>
      <c r="B3912" s="327" t="s">
        <v>4292</v>
      </c>
      <c r="C3912" s="328" t="s">
        <v>872</v>
      </c>
      <c r="D3912" s="329">
        <v>3518.11</v>
      </c>
    </row>
    <row r="3913" spans="1:4" ht="30">
      <c r="A3913" s="326">
        <v>20232</v>
      </c>
      <c r="B3913" s="327" t="s">
        <v>4293</v>
      </c>
      <c r="C3913" s="328" t="s">
        <v>733</v>
      </c>
      <c r="D3913" s="329">
        <v>86.38</v>
      </c>
    </row>
    <row r="3914" spans="1:4">
      <c r="A3914" s="326">
        <v>10856</v>
      </c>
      <c r="B3914" s="327" t="s">
        <v>4294</v>
      </c>
      <c r="C3914" s="328" t="s">
        <v>733</v>
      </c>
      <c r="D3914" s="329">
        <v>114.78</v>
      </c>
    </row>
    <row r="3915" spans="1:4" ht="30">
      <c r="A3915" s="326">
        <v>4828</v>
      </c>
      <c r="B3915" s="327" t="s">
        <v>4295</v>
      </c>
      <c r="C3915" s="328" t="s">
        <v>733</v>
      </c>
      <c r="D3915" s="329">
        <v>88.84</v>
      </c>
    </row>
    <row r="3916" spans="1:4">
      <c r="A3916" s="326">
        <v>20249</v>
      </c>
      <c r="B3916" s="327" t="s">
        <v>4296</v>
      </c>
      <c r="C3916" s="328" t="s">
        <v>733</v>
      </c>
      <c r="D3916" s="329">
        <v>48.64</v>
      </c>
    </row>
    <row r="3917" spans="1:4">
      <c r="A3917" s="326">
        <v>11609</v>
      </c>
      <c r="B3917" s="327" t="s">
        <v>4297</v>
      </c>
      <c r="C3917" s="328" t="s">
        <v>781</v>
      </c>
      <c r="D3917" s="329">
        <v>10.94</v>
      </c>
    </row>
    <row r="3918" spans="1:4">
      <c r="A3918" s="326">
        <v>20083</v>
      </c>
      <c r="B3918" s="327" t="s">
        <v>4298</v>
      </c>
      <c r="C3918" s="328" t="s">
        <v>731</v>
      </c>
      <c r="D3918" s="329">
        <v>86.3</v>
      </c>
    </row>
    <row r="3919" spans="1:4">
      <c r="A3919" s="326">
        <v>10691</v>
      </c>
      <c r="B3919" s="327" t="s">
        <v>4299</v>
      </c>
      <c r="C3919" s="328" t="s">
        <v>781</v>
      </c>
      <c r="D3919" s="329">
        <v>72.7</v>
      </c>
    </row>
    <row r="3920" spans="1:4">
      <c r="A3920" s="326">
        <v>12295</v>
      </c>
      <c r="B3920" s="327" t="s">
        <v>4300</v>
      </c>
      <c r="C3920" s="328" t="s">
        <v>731</v>
      </c>
      <c r="D3920" s="329">
        <v>3.99</v>
      </c>
    </row>
    <row r="3921" spans="1:4">
      <c r="A3921" s="326">
        <v>12296</v>
      </c>
      <c r="B3921" s="327" t="s">
        <v>4301</v>
      </c>
      <c r="C3921" s="328" t="s">
        <v>731</v>
      </c>
      <c r="D3921" s="329">
        <v>5.17</v>
      </c>
    </row>
    <row r="3922" spans="1:4">
      <c r="A3922" s="326">
        <v>12294</v>
      </c>
      <c r="B3922" s="327" t="s">
        <v>4302</v>
      </c>
      <c r="C3922" s="328" t="s">
        <v>731</v>
      </c>
      <c r="D3922" s="329">
        <v>12.41</v>
      </c>
    </row>
    <row r="3923" spans="1:4">
      <c r="A3923" s="326">
        <v>14543</v>
      </c>
      <c r="B3923" s="327" t="s">
        <v>4303</v>
      </c>
      <c r="C3923" s="328" t="s">
        <v>731</v>
      </c>
      <c r="D3923" s="329">
        <v>8.86</v>
      </c>
    </row>
    <row r="3924" spans="1:4">
      <c r="A3924" s="326">
        <v>13329</v>
      </c>
      <c r="B3924" s="327" t="s">
        <v>4304</v>
      </c>
      <c r="C3924" s="328" t="s">
        <v>731</v>
      </c>
      <c r="D3924" s="329">
        <v>5.2</v>
      </c>
    </row>
    <row r="3925" spans="1:4" ht="30">
      <c r="A3925" s="326">
        <v>21047</v>
      </c>
      <c r="B3925" s="327" t="s">
        <v>13986</v>
      </c>
      <c r="C3925" s="328" t="s">
        <v>731</v>
      </c>
      <c r="D3925" s="329">
        <v>73.45</v>
      </c>
    </row>
    <row r="3926" spans="1:4" ht="30">
      <c r="A3926" s="326">
        <v>21042</v>
      </c>
      <c r="B3926" s="327" t="s">
        <v>13987</v>
      </c>
      <c r="C3926" s="328" t="s">
        <v>731</v>
      </c>
      <c r="D3926" s="329">
        <v>56.61</v>
      </c>
    </row>
    <row r="3927" spans="1:4" ht="30">
      <c r="A3927" s="326">
        <v>21043</v>
      </c>
      <c r="B3927" s="327" t="s">
        <v>13988</v>
      </c>
      <c r="C3927" s="328" t="s">
        <v>731</v>
      </c>
      <c r="D3927" s="329">
        <v>71.510000000000005</v>
      </c>
    </row>
    <row r="3928" spans="1:4" ht="30">
      <c r="A3928" s="326">
        <v>21044</v>
      </c>
      <c r="B3928" s="327" t="s">
        <v>13989</v>
      </c>
      <c r="C3928" s="328" t="s">
        <v>731</v>
      </c>
      <c r="D3928" s="329">
        <v>49.82</v>
      </c>
    </row>
    <row r="3929" spans="1:4" ht="30">
      <c r="A3929" s="326">
        <v>21045</v>
      </c>
      <c r="B3929" s="327" t="s">
        <v>13990</v>
      </c>
      <c r="C3929" s="328" t="s">
        <v>731</v>
      </c>
      <c r="D3929" s="329">
        <v>68.23</v>
      </c>
    </row>
    <row r="3930" spans="1:4" ht="30">
      <c r="A3930" s="326">
        <v>21041</v>
      </c>
      <c r="B3930" s="327" t="s">
        <v>13991</v>
      </c>
      <c r="C3930" s="328" t="s">
        <v>731</v>
      </c>
      <c r="D3930" s="329">
        <v>58.85</v>
      </c>
    </row>
    <row r="3931" spans="1:4" ht="30">
      <c r="A3931" s="326">
        <v>21040</v>
      </c>
      <c r="B3931" s="327" t="s">
        <v>13992</v>
      </c>
      <c r="C3931" s="328" t="s">
        <v>731</v>
      </c>
      <c r="D3931" s="329">
        <v>48.75</v>
      </c>
    </row>
    <row r="3932" spans="1:4">
      <c r="A3932" s="326">
        <v>14149</v>
      </c>
      <c r="B3932" s="327" t="s">
        <v>4305</v>
      </c>
      <c r="C3932" s="328" t="s">
        <v>2627</v>
      </c>
      <c r="D3932" s="329">
        <v>195.98</v>
      </c>
    </row>
    <row r="3933" spans="1:4" ht="30">
      <c r="A3933" s="326">
        <v>38099</v>
      </c>
      <c r="B3933" s="327" t="s">
        <v>4306</v>
      </c>
      <c r="C3933" s="328" t="s">
        <v>731</v>
      </c>
      <c r="D3933" s="329">
        <v>1.76</v>
      </c>
    </row>
    <row r="3934" spans="1:4" ht="30">
      <c r="A3934" s="326">
        <v>38100</v>
      </c>
      <c r="B3934" s="327" t="s">
        <v>4307</v>
      </c>
      <c r="C3934" s="328" t="s">
        <v>731</v>
      </c>
      <c r="D3934" s="329">
        <v>2.88</v>
      </c>
    </row>
    <row r="3935" spans="1:4" ht="30">
      <c r="A3935" s="326">
        <v>7576</v>
      </c>
      <c r="B3935" s="327" t="s">
        <v>4308</v>
      </c>
      <c r="C3935" s="328" t="s">
        <v>731</v>
      </c>
      <c r="D3935" s="329">
        <v>84.31</v>
      </c>
    </row>
    <row r="3936" spans="1:4">
      <c r="A3936" s="326">
        <v>3384</v>
      </c>
      <c r="B3936" s="327" t="s">
        <v>4309</v>
      </c>
      <c r="C3936" s="328" t="s">
        <v>731</v>
      </c>
      <c r="D3936" s="329">
        <v>9.11</v>
      </c>
    </row>
    <row r="3937" spans="1:4">
      <c r="A3937" s="326">
        <v>7572</v>
      </c>
      <c r="B3937" s="327" t="s">
        <v>4310</v>
      </c>
      <c r="C3937" s="328" t="s">
        <v>731</v>
      </c>
      <c r="D3937" s="329">
        <v>8</v>
      </c>
    </row>
    <row r="3938" spans="1:4">
      <c r="A3938" s="326">
        <v>3396</v>
      </c>
      <c r="B3938" s="327" t="s">
        <v>4311</v>
      </c>
      <c r="C3938" s="328" t="s">
        <v>731</v>
      </c>
      <c r="D3938" s="329">
        <v>5.41</v>
      </c>
    </row>
    <row r="3939" spans="1:4">
      <c r="A3939" s="326">
        <v>37590</v>
      </c>
      <c r="B3939" s="327" t="s">
        <v>4312</v>
      </c>
      <c r="C3939" s="328" t="s">
        <v>731</v>
      </c>
      <c r="D3939" s="329">
        <v>19.73</v>
      </c>
    </row>
    <row r="3940" spans="1:4">
      <c r="A3940" s="326">
        <v>37591</v>
      </c>
      <c r="B3940" s="327" t="s">
        <v>4313</v>
      </c>
      <c r="C3940" s="328" t="s">
        <v>731</v>
      </c>
      <c r="D3940" s="329">
        <v>23.71</v>
      </c>
    </row>
    <row r="3941" spans="1:4" ht="30">
      <c r="A3941" s="326">
        <v>12626</v>
      </c>
      <c r="B3941" s="327" t="s">
        <v>13993</v>
      </c>
      <c r="C3941" s="328" t="s">
        <v>731</v>
      </c>
      <c r="D3941" s="329">
        <v>46.75</v>
      </c>
    </row>
    <row r="3942" spans="1:4">
      <c r="A3942" s="326">
        <v>11033</v>
      </c>
      <c r="B3942" s="327" t="s">
        <v>4314</v>
      </c>
      <c r="C3942" s="328" t="s">
        <v>731</v>
      </c>
      <c r="D3942" s="329">
        <v>5.49</v>
      </c>
    </row>
    <row r="3943" spans="1:4">
      <c r="A3943" s="326">
        <v>390</v>
      </c>
      <c r="B3943" s="327" t="s">
        <v>4315</v>
      </c>
      <c r="C3943" s="328" t="s">
        <v>731</v>
      </c>
      <c r="D3943" s="329">
        <v>9.7899999999999991</v>
      </c>
    </row>
    <row r="3944" spans="1:4" ht="45">
      <c r="A3944" s="326">
        <v>42436</v>
      </c>
      <c r="B3944" s="327" t="s">
        <v>4316</v>
      </c>
      <c r="C3944" s="328" t="s">
        <v>731</v>
      </c>
      <c r="D3944" s="329">
        <v>2677.55</v>
      </c>
    </row>
    <row r="3945" spans="1:4" ht="30">
      <c r="A3945" s="326">
        <v>6193</v>
      </c>
      <c r="B3945" s="327" t="s">
        <v>4317</v>
      </c>
      <c r="C3945" s="328" t="s">
        <v>733</v>
      </c>
      <c r="D3945" s="329">
        <v>24.44</v>
      </c>
    </row>
    <row r="3946" spans="1:4">
      <c r="A3946" s="326">
        <v>6194</v>
      </c>
      <c r="B3946" s="327" t="s">
        <v>4318</v>
      </c>
      <c r="C3946" s="328" t="s">
        <v>733</v>
      </c>
      <c r="D3946" s="329">
        <v>4.84</v>
      </c>
    </row>
    <row r="3947" spans="1:4">
      <c r="A3947" s="326">
        <v>10567</v>
      </c>
      <c r="B3947" s="327" t="s">
        <v>4319</v>
      </c>
      <c r="C3947" s="328" t="s">
        <v>733</v>
      </c>
      <c r="D3947" s="329">
        <v>7.66</v>
      </c>
    </row>
    <row r="3948" spans="1:4">
      <c r="A3948" s="326">
        <v>6212</v>
      </c>
      <c r="B3948" s="327" t="s">
        <v>4320</v>
      </c>
      <c r="C3948" s="328" t="s">
        <v>733</v>
      </c>
      <c r="D3948" s="329">
        <v>11.25</v>
      </c>
    </row>
    <row r="3949" spans="1:4" ht="30">
      <c r="A3949" s="326">
        <v>3993</v>
      </c>
      <c r="B3949" s="327" t="s">
        <v>4321</v>
      </c>
      <c r="C3949" s="328" t="s">
        <v>732</v>
      </c>
      <c r="D3949" s="329">
        <v>158.02000000000001</v>
      </c>
    </row>
    <row r="3950" spans="1:4" ht="30">
      <c r="A3950" s="326">
        <v>3990</v>
      </c>
      <c r="B3950" s="327" t="s">
        <v>4322</v>
      </c>
      <c r="C3950" s="328" t="s">
        <v>733</v>
      </c>
      <c r="D3950" s="329">
        <v>29.73</v>
      </c>
    </row>
    <row r="3951" spans="1:4" ht="30">
      <c r="A3951" s="326">
        <v>3992</v>
      </c>
      <c r="B3951" s="327" t="s">
        <v>4323</v>
      </c>
      <c r="C3951" s="328" t="s">
        <v>733</v>
      </c>
      <c r="D3951" s="329">
        <v>40.14</v>
      </c>
    </row>
    <row r="3952" spans="1:4" ht="30">
      <c r="A3952" s="326">
        <v>6178</v>
      </c>
      <c r="B3952" s="327" t="s">
        <v>4324</v>
      </c>
      <c r="C3952" s="328" t="s">
        <v>732</v>
      </c>
      <c r="D3952" s="329">
        <v>208.47</v>
      </c>
    </row>
    <row r="3953" spans="1:4" ht="30">
      <c r="A3953" s="326">
        <v>6180</v>
      </c>
      <c r="B3953" s="327" t="s">
        <v>4325</v>
      </c>
      <c r="C3953" s="328" t="s">
        <v>732</v>
      </c>
      <c r="D3953" s="329">
        <v>225</v>
      </c>
    </row>
    <row r="3954" spans="1:4" ht="30">
      <c r="A3954" s="326">
        <v>6182</v>
      </c>
      <c r="B3954" s="327" t="s">
        <v>4326</v>
      </c>
      <c r="C3954" s="328" t="s">
        <v>732</v>
      </c>
      <c r="D3954" s="329">
        <v>279.27999999999997</v>
      </c>
    </row>
    <row r="3955" spans="1:4" ht="30">
      <c r="A3955" s="326">
        <v>43614</v>
      </c>
      <c r="B3955" s="327" t="s">
        <v>4327</v>
      </c>
      <c r="C3955" s="328" t="s">
        <v>733</v>
      </c>
      <c r="D3955" s="329">
        <v>20.079999999999998</v>
      </c>
    </row>
    <row r="3956" spans="1:4" ht="30">
      <c r="A3956" s="326">
        <v>6189</v>
      </c>
      <c r="B3956" s="327" t="s">
        <v>4328</v>
      </c>
      <c r="C3956" s="328" t="s">
        <v>733</v>
      </c>
      <c r="D3956" s="329">
        <v>35.68</v>
      </c>
    </row>
    <row r="3957" spans="1:4">
      <c r="A3957" s="326">
        <v>6214</v>
      </c>
      <c r="B3957" s="327" t="s">
        <v>4329</v>
      </c>
      <c r="C3957" s="328" t="s">
        <v>732</v>
      </c>
      <c r="D3957" s="329">
        <v>130.59</v>
      </c>
    </row>
    <row r="3958" spans="1:4" ht="30">
      <c r="A3958" s="326">
        <v>36153</v>
      </c>
      <c r="B3958" s="327" t="s">
        <v>4330</v>
      </c>
      <c r="C3958" s="328" t="s">
        <v>731</v>
      </c>
      <c r="D3958" s="329">
        <v>200.62</v>
      </c>
    </row>
    <row r="3959" spans="1:4">
      <c r="A3959" s="326">
        <v>10740</v>
      </c>
      <c r="B3959" s="327" t="s">
        <v>4331</v>
      </c>
      <c r="C3959" s="328" t="s">
        <v>731</v>
      </c>
      <c r="D3959" s="329">
        <v>10905.54</v>
      </c>
    </row>
    <row r="3960" spans="1:4">
      <c r="A3960" s="326">
        <v>13914</v>
      </c>
      <c r="B3960" s="327" t="s">
        <v>4332</v>
      </c>
      <c r="C3960" s="328" t="s">
        <v>731</v>
      </c>
      <c r="D3960" s="329">
        <v>789.06</v>
      </c>
    </row>
    <row r="3961" spans="1:4">
      <c r="A3961" s="326">
        <v>10742</v>
      </c>
      <c r="B3961" s="327" t="s">
        <v>4333</v>
      </c>
      <c r="C3961" s="328" t="s">
        <v>731</v>
      </c>
      <c r="D3961" s="329">
        <v>1150.8499999999999</v>
      </c>
    </row>
    <row r="3962" spans="1:4">
      <c r="A3962" s="326">
        <v>38465</v>
      </c>
      <c r="B3962" s="327" t="s">
        <v>4334</v>
      </c>
      <c r="C3962" s="328" t="s">
        <v>731</v>
      </c>
      <c r="D3962" s="329">
        <v>44.59</v>
      </c>
    </row>
    <row r="3963" spans="1:4">
      <c r="A3963" s="326">
        <v>7543</v>
      </c>
      <c r="B3963" s="327" t="s">
        <v>4335</v>
      </c>
      <c r="C3963" s="328" t="s">
        <v>731</v>
      </c>
      <c r="D3963" s="329">
        <v>7.68</v>
      </c>
    </row>
    <row r="3964" spans="1:4" ht="30">
      <c r="A3964" s="326">
        <v>43427</v>
      </c>
      <c r="B3964" s="327" t="s">
        <v>4336</v>
      </c>
      <c r="C3964" s="328" t="s">
        <v>731</v>
      </c>
      <c r="D3964" s="329">
        <v>1296.8</v>
      </c>
    </row>
    <row r="3965" spans="1:4">
      <c r="A3965" s="326">
        <v>41613</v>
      </c>
      <c r="B3965" s="327" t="s">
        <v>4337</v>
      </c>
      <c r="C3965" s="328" t="s">
        <v>731</v>
      </c>
      <c r="D3965" s="329">
        <v>83.36</v>
      </c>
    </row>
    <row r="3966" spans="1:4">
      <c r="A3966" s="326">
        <v>41614</v>
      </c>
      <c r="B3966" s="327" t="s">
        <v>4338</v>
      </c>
      <c r="C3966" s="328" t="s">
        <v>731</v>
      </c>
      <c r="D3966" s="329">
        <v>106.21</v>
      </c>
    </row>
    <row r="3967" spans="1:4">
      <c r="A3967" s="326">
        <v>41615</v>
      </c>
      <c r="B3967" s="327" t="s">
        <v>4339</v>
      </c>
      <c r="C3967" s="328" t="s">
        <v>731</v>
      </c>
      <c r="D3967" s="329">
        <v>164.16</v>
      </c>
    </row>
    <row r="3968" spans="1:4">
      <c r="A3968" s="326">
        <v>41616</v>
      </c>
      <c r="B3968" s="327" t="s">
        <v>4340</v>
      </c>
      <c r="C3968" s="328" t="s">
        <v>731</v>
      </c>
      <c r="D3968" s="329">
        <v>245.29</v>
      </c>
    </row>
    <row r="3969" spans="1:4">
      <c r="A3969" s="326">
        <v>41617</v>
      </c>
      <c r="B3969" s="327" t="s">
        <v>4341</v>
      </c>
      <c r="C3969" s="328" t="s">
        <v>731</v>
      </c>
      <c r="D3969" s="329">
        <v>487.73</v>
      </c>
    </row>
    <row r="3970" spans="1:4">
      <c r="A3970" s="326">
        <v>41618</v>
      </c>
      <c r="B3970" s="327" t="s">
        <v>4342</v>
      </c>
      <c r="C3970" s="328" t="s">
        <v>731</v>
      </c>
      <c r="D3970" s="329">
        <v>897.88</v>
      </c>
    </row>
    <row r="3971" spans="1:4" ht="30">
      <c r="A3971" s="326">
        <v>43428</v>
      </c>
      <c r="B3971" s="327" t="s">
        <v>4343</v>
      </c>
      <c r="C3971" s="328" t="s">
        <v>731</v>
      </c>
      <c r="D3971" s="329">
        <v>1577.14</v>
      </c>
    </row>
    <row r="3972" spans="1:4">
      <c r="A3972" s="326">
        <v>41619</v>
      </c>
      <c r="B3972" s="327" t="s">
        <v>4344</v>
      </c>
      <c r="C3972" s="328" t="s">
        <v>731</v>
      </c>
      <c r="D3972" s="329">
        <v>102.18</v>
      </c>
    </row>
    <row r="3973" spans="1:4">
      <c r="A3973" s="326">
        <v>41620</v>
      </c>
      <c r="B3973" s="327" t="s">
        <v>4345</v>
      </c>
      <c r="C3973" s="328" t="s">
        <v>731</v>
      </c>
      <c r="D3973" s="329">
        <v>129.07</v>
      </c>
    </row>
    <row r="3974" spans="1:4">
      <c r="A3974" s="326">
        <v>41622</v>
      </c>
      <c r="B3974" s="327" t="s">
        <v>4346</v>
      </c>
      <c r="C3974" s="328" t="s">
        <v>731</v>
      </c>
      <c r="D3974" s="329">
        <v>223.86</v>
      </c>
    </row>
    <row r="3975" spans="1:4">
      <c r="A3975" s="326">
        <v>41623</v>
      </c>
      <c r="B3975" s="327" t="s">
        <v>4347</v>
      </c>
      <c r="C3975" s="328" t="s">
        <v>731</v>
      </c>
      <c r="D3975" s="329">
        <v>344.2</v>
      </c>
    </row>
    <row r="3976" spans="1:4">
      <c r="A3976" s="326">
        <v>41624</v>
      </c>
      <c r="B3976" s="327" t="s">
        <v>4348</v>
      </c>
      <c r="C3976" s="328" t="s">
        <v>731</v>
      </c>
      <c r="D3976" s="329">
        <v>645.37</v>
      </c>
    </row>
    <row r="3977" spans="1:4">
      <c r="A3977" s="326">
        <v>41625</v>
      </c>
      <c r="B3977" s="327" t="s">
        <v>4349</v>
      </c>
      <c r="C3977" s="328" t="s">
        <v>731</v>
      </c>
      <c r="D3977" s="329">
        <v>992.94</v>
      </c>
    </row>
    <row r="3978" spans="1:4">
      <c r="A3978" s="326">
        <v>39352</v>
      </c>
      <c r="B3978" s="327" t="s">
        <v>4350</v>
      </c>
      <c r="C3978" s="328" t="s">
        <v>731</v>
      </c>
      <c r="D3978" s="329">
        <v>4.74</v>
      </c>
    </row>
    <row r="3979" spans="1:4">
      <c r="A3979" s="326">
        <v>39346</v>
      </c>
      <c r="B3979" s="327" t="s">
        <v>4351</v>
      </c>
      <c r="C3979" s="328" t="s">
        <v>731</v>
      </c>
      <c r="D3979" s="329">
        <v>4.74</v>
      </c>
    </row>
    <row r="3980" spans="1:4">
      <c r="A3980" s="326">
        <v>39350</v>
      </c>
      <c r="B3980" s="327" t="s">
        <v>4352</v>
      </c>
      <c r="C3980" s="328" t="s">
        <v>731</v>
      </c>
      <c r="D3980" s="329">
        <v>5.0999999999999996</v>
      </c>
    </row>
    <row r="3981" spans="1:4">
      <c r="A3981" s="326">
        <v>39351</v>
      </c>
      <c r="B3981" s="327" t="s">
        <v>4353</v>
      </c>
      <c r="C3981" s="328" t="s">
        <v>731</v>
      </c>
      <c r="D3981" s="329">
        <v>5.91</v>
      </c>
    </row>
    <row r="3982" spans="1:4">
      <c r="A3982" s="326">
        <v>38837</v>
      </c>
      <c r="B3982" s="327" t="s">
        <v>13994</v>
      </c>
      <c r="C3982" s="328" t="s">
        <v>731</v>
      </c>
      <c r="D3982" s="329">
        <v>7.42</v>
      </c>
    </row>
    <row r="3983" spans="1:4">
      <c r="A3983" s="326">
        <v>38836</v>
      </c>
      <c r="B3983" s="327" t="s">
        <v>13995</v>
      </c>
      <c r="C3983" s="328" t="s">
        <v>731</v>
      </c>
      <c r="D3983" s="329">
        <v>5.18</v>
      </c>
    </row>
    <row r="3984" spans="1:4" ht="30">
      <c r="A3984" s="326">
        <v>2666</v>
      </c>
      <c r="B3984" s="327" t="s">
        <v>4354</v>
      </c>
      <c r="C3984" s="328" t="s">
        <v>731</v>
      </c>
      <c r="D3984" s="329">
        <v>6.64</v>
      </c>
    </row>
    <row r="3985" spans="1:4" ht="30">
      <c r="A3985" s="326">
        <v>2668</v>
      </c>
      <c r="B3985" s="327" t="s">
        <v>4355</v>
      </c>
      <c r="C3985" s="328" t="s">
        <v>731</v>
      </c>
      <c r="D3985" s="329">
        <v>7.58</v>
      </c>
    </row>
    <row r="3986" spans="1:4" ht="30">
      <c r="A3986" s="326">
        <v>2664</v>
      </c>
      <c r="B3986" s="327" t="s">
        <v>4356</v>
      </c>
      <c r="C3986" s="328" t="s">
        <v>731</v>
      </c>
      <c r="D3986" s="329">
        <v>11.18</v>
      </c>
    </row>
    <row r="3987" spans="1:4" ht="30">
      <c r="A3987" s="326">
        <v>2662</v>
      </c>
      <c r="B3987" s="327" t="s">
        <v>4357</v>
      </c>
      <c r="C3987" s="328" t="s">
        <v>731</v>
      </c>
      <c r="D3987" s="329">
        <v>13.72</v>
      </c>
    </row>
    <row r="3988" spans="1:4" ht="30">
      <c r="A3988" s="326">
        <v>20964</v>
      </c>
      <c r="B3988" s="327" t="s">
        <v>4358</v>
      </c>
      <c r="C3988" s="328" t="s">
        <v>731</v>
      </c>
      <c r="D3988" s="329">
        <v>97.61</v>
      </c>
    </row>
    <row r="3989" spans="1:4" ht="30">
      <c r="A3989" s="326">
        <v>10905</v>
      </c>
      <c r="B3989" s="327" t="s">
        <v>4359</v>
      </c>
      <c r="C3989" s="328" t="s">
        <v>731</v>
      </c>
      <c r="D3989" s="329">
        <v>130.94999999999999</v>
      </c>
    </row>
    <row r="3990" spans="1:4">
      <c r="A3990" s="326">
        <v>11289</v>
      </c>
      <c r="B3990" s="327" t="s">
        <v>4360</v>
      </c>
      <c r="C3990" s="328" t="s">
        <v>731</v>
      </c>
      <c r="D3990" s="329">
        <v>106.55</v>
      </c>
    </row>
    <row r="3991" spans="1:4">
      <c r="A3991" s="326">
        <v>11241</v>
      </c>
      <c r="B3991" s="327" t="s">
        <v>4361</v>
      </c>
      <c r="C3991" s="328" t="s">
        <v>731</v>
      </c>
      <c r="D3991" s="329">
        <v>266.38</v>
      </c>
    </row>
    <row r="3992" spans="1:4" ht="30">
      <c r="A3992" s="326">
        <v>11301</v>
      </c>
      <c r="B3992" s="327" t="s">
        <v>13996</v>
      </c>
      <c r="C3992" s="328" t="s">
        <v>731</v>
      </c>
      <c r="D3992" s="329">
        <v>675.47</v>
      </c>
    </row>
    <row r="3993" spans="1:4" ht="30">
      <c r="A3993" s="326">
        <v>21090</v>
      </c>
      <c r="B3993" s="327" t="s">
        <v>13997</v>
      </c>
      <c r="C3993" s="328" t="s">
        <v>731</v>
      </c>
      <c r="D3993" s="329">
        <v>827.7</v>
      </c>
    </row>
    <row r="3994" spans="1:4" ht="30">
      <c r="A3994" s="326">
        <v>11315</v>
      </c>
      <c r="B3994" s="327" t="s">
        <v>13998</v>
      </c>
      <c r="C3994" s="328" t="s">
        <v>731</v>
      </c>
      <c r="D3994" s="329">
        <v>161.72999999999999</v>
      </c>
    </row>
    <row r="3995" spans="1:4" ht="30">
      <c r="A3995" s="326">
        <v>21071</v>
      </c>
      <c r="B3995" s="327" t="s">
        <v>13999</v>
      </c>
      <c r="C3995" s="328" t="s">
        <v>731</v>
      </c>
      <c r="D3995" s="329">
        <v>247.35</v>
      </c>
    </row>
    <row r="3996" spans="1:4" ht="30">
      <c r="A3996" s="326">
        <v>14112</v>
      </c>
      <c r="B3996" s="327" t="s">
        <v>14000</v>
      </c>
      <c r="C3996" s="328" t="s">
        <v>731</v>
      </c>
      <c r="D3996" s="329">
        <v>345.35</v>
      </c>
    </row>
    <row r="3997" spans="1:4" ht="30">
      <c r="A3997" s="326">
        <v>11316</v>
      </c>
      <c r="B3997" s="327" t="s">
        <v>14001</v>
      </c>
      <c r="C3997" s="328" t="s">
        <v>731</v>
      </c>
      <c r="D3997" s="329">
        <v>532.77</v>
      </c>
    </row>
    <row r="3998" spans="1:4" ht="30">
      <c r="A3998" s="326">
        <v>6243</v>
      </c>
      <c r="B3998" s="327" t="s">
        <v>14002</v>
      </c>
      <c r="C3998" s="328" t="s">
        <v>731</v>
      </c>
      <c r="D3998" s="329">
        <v>613.64</v>
      </c>
    </row>
    <row r="3999" spans="1:4" ht="30">
      <c r="A3999" s="326">
        <v>6240</v>
      </c>
      <c r="B3999" s="327" t="s">
        <v>14003</v>
      </c>
      <c r="C3999" s="328" t="s">
        <v>731</v>
      </c>
      <c r="D3999" s="329">
        <v>812.47</v>
      </c>
    </row>
    <row r="4000" spans="1:4" ht="30">
      <c r="A4000" s="326">
        <v>11296</v>
      </c>
      <c r="B4000" s="327" t="s">
        <v>14004</v>
      </c>
      <c r="C4000" s="328" t="s">
        <v>731</v>
      </c>
      <c r="D4000" s="329">
        <v>2588.6999999999998</v>
      </c>
    </row>
    <row r="4001" spans="1:4" ht="30">
      <c r="A4001" s="326">
        <v>11299</v>
      </c>
      <c r="B4001" s="327" t="s">
        <v>14005</v>
      </c>
      <c r="C4001" s="328" t="s">
        <v>731</v>
      </c>
      <c r="D4001" s="329">
        <v>876.22</v>
      </c>
    </row>
    <row r="4002" spans="1:4">
      <c r="A4002" s="326">
        <v>11688</v>
      </c>
      <c r="B4002" s="327" t="s">
        <v>4362</v>
      </c>
      <c r="C4002" s="328" t="s">
        <v>731</v>
      </c>
      <c r="D4002" s="329">
        <v>598.62</v>
      </c>
    </row>
    <row r="4003" spans="1:4" ht="45">
      <c r="A4003" s="326">
        <v>37736</v>
      </c>
      <c r="B4003" s="327" t="s">
        <v>4363</v>
      </c>
      <c r="C4003" s="328" t="s">
        <v>731</v>
      </c>
      <c r="D4003" s="329">
        <v>83450</v>
      </c>
    </row>
    <row r="4004" spans="1:4" ht="30">
      <c r="A4004" s="326">
        <v>37739</v>
      </c>
      <c r="B4004" s="327" t="s">
        <v>4364</v>
      </c>
      <c r="C4004" s="328" t="s">
        <v>731</v>
      </c>
      <c r="D4004" s="329">
        <v>102707.68</v>
      </c>
    </row>
    <row r="4005" spans="1:4" ht="30">
      <c r="A4005" s="326">
        <v>37740</v>
      </c>
      <c r="B4005" s="327" t="s">
        <v>4365</v>
      </c>
      <c r="C4005" s="328" t="s">
        <v>731</v>
      </c>
      <c r="D4005" s="329">
        <v>58610.36</v>
      </c>
    </row>
    <row r="4006" spans="1:4" ht="30">
      <c r="A4006" s="326">
        <v>37738</v>
      </c>
      <c r="B4006" s="327" t="s">
        <v>4366</v>
      </c>
      <c r="C4006" s="328" t="s">
        <v>731</v>
      </c>
      <c r="D4006" s="329">
        <v>69634.7</v>
      </c>
    </row>
    <row r="4007" spans="1:4" ht="30">
      <c r="A4007" s="326">
        <v>37737</v>
      </c>
      <c r="B4007" s="327" t="s">
        <v>4367</v>
      </c>
      <c r="C4007" s="328" t="s">
        <v>731</v>
      </c>
      <c r="D4007" s="329">
        <v>55400.75</v>
      </c>
    </row>
    <row r="4008" spans="1:4">
      <c r="A4008" s="326">
        <v>25014</v>
      </c>
      <c r="B4008" s="327" t="s">
        <v>4368</v>
      </c>
      <c r="C4008" s="328" t="s">
        <v>731</v>
      </c>
      <c r="D4008" s="329">
        <v>116034.57</v>
      </c>
    </row>
    <row r="4009" spans="1:4">
      <c r="A4009" s="326">
        <v>25013</v>
      </c>
      <c r="B4009" s="327" t="s">
        <v>4369</v>
      </c>
      <c r="C4009" s="328" t="s">
        <v>731</v>
      </c>
      <c r="D4009" s="329">
        <v>121616.51</v>
      </c>
    </row>
    <row r="4010" spans="1:4">
      <c r="A4010" s="326">
        <v>14405</v>
      </c>
      <c r="B4010" s="327" t="s">
        <v>4370</v>
      </c>
      <c r="C4010" s="328" t="s">
        <v>731</v>
      </c>
      <c r="D4010" s="329">
        <v>142758.1</v>
      </c>
    </row>
    <row r="4011" spans="1:4">
      <c r="A4011" s="326">
        <v>20271</v>
      </c>
      <c r="B4011" s="327" t="s">
        <v>4371</v>
      </c>
      <c r="C4011" s="328" t="s">
        <v>731</v>
      </c>
      <c r="D4011" s="329">
        <v>523.1</v>
      </c>
    </row>
    <row r="4012" spans="1:4">
      <c r="A4012" s="326">
        <v>10423</v>
      </c>
      <c r="B4012" s="327" t="s">
        <v>4372</v>
      </c>
      <c r="C4012" s="328" t="s">
        <v>731</v>
      </c>
      <c r="D4012" s="329">
        <v>384.08</v>
      </c>
    </row>
    <row r="4013" spans="1:4">
      <c r="A4013" s="326">
        <v>36790</v>
      </c>
      <c r="B4013" s="327" t="s">
        <v>4373</v>
      </c>
      <c r="C4013" s="328" t="s">
        <v>731</v>
      </c>
      <c r="D4013" s="329">
        <v>299.62</v>
      </c>
    </row>
    <row r="4014" spans="1:4">
      <c r="A4014" s="326">
        <v>37589</v>
      </c>
      <c r="B4014" s="327" t="s">
        <v>4374</v>
      </c>
      <c r="C4014" s="328" t="s">
        <v>731</v>
      </c>
      <c r="D4014" s="329">
        <v>367.11</v>
      </c>
    </row>
    <row r="4015" spans="1:4" ht="30">
      <c r="A4015" s="326">
        <v>11690</v>
      </c>
      <c r="B4015" s="327" t="s">
        <v>4375</v>
      </c>
      <c r="C4015" s="328" t="s">
        <v>731</v>
      </c>
      <c r="D4015" s="329">
        <v>195.02</v>
      </c>
    </row>
    <row r="4016" spans="1:4">
      <c r="A4016" s="326">
        <v>20234</v>
      </c>
      <c r="B4016" s="327" t="s">
        <v>4376</v>
      </c>
      <c r="C4016" s="328" t="s">
        <v>731</v>
      </c>
      <c r="D4016" s="329">
        <v>246.8</v>
      </c>
    </row>
    <row r="4017" spans="1:4">
      <c r="A4017" s="326">
        <v>4763</v>
      </c>
      <c r="B4017" s="327" t="s">
        <v>14006</v>
      </c>
      <c r="C4017" s="328" t="s">
        <v>870</v>
      </c>
      <c r="D4017" s="329">
        <v>24.15</v>
      </c>
    </row>
    <row r="4018" spans="1:4">
      <c r="A4018" s="326">
        <v>41070</v>
      </c>
      <c r="B4018" s="327" t="s">
        <v>4377</v>
      </c>
      <c r="C4018" s="328" t="s">
        <v>872</v>
      </c>
      <c r="D4018" s="329">
        <v>4228.24</v>
      </c>
    </row>
    <row r="4019" spans="1:4">
      <c r="A4019" s="326">
        <v>44480</v>
      </c>
      <c r="B4019" s="327" t="s">
        <v>4378</v>
      </c>
      <c r="C4019" s="328" t="s">
        <v>868</v>
      </c>
      <c r="D4019" s="329">
        <v>12.48</v>
      </c>
    </row>
    <row r="4020" spans="1:4" ht="30">
      <c r="A4020" s="326">
        <v>11457</v>
      </c>
      <c r="B4020" s="327" t="s">
        <v>4379</v>
      </c>
      <c r="C4020" s="328" t="s">
        <v>731</v>
      </c>
      <c r="D4020" s="329">
        <v>45.79</v>
      </c>
    </row>
    <row r="4021" spans="1:4" ht="30">
      <c r="A4021" s="326">
        <v>44073</v>
      </c>
      <c r="B4021" s="327" t="s">
        <v>4380</v>
      </c>
      <c r="C4021" s="328" t="s">
        <v>733</v>
      </c>
      <c r="D4021" s="329">
        <v>0.69</v>
      </c>
    </row>
    <row r="4022" spans="1:4">
      <c r="A4022" s="326">
        <v>44253</v>
      </c>
      <c r="B4022" s="327" t="s">
        <v>14007</v>
      </c>
      <c r="C4022" s="328" t="s">
        <v>731</v>
      </c>
      <c r="D4022" s="329">
        <v>292.67</v>
      </c>
    </row>
    <row r="4023" spans="1:4">
      <c r="A4023" s="326">
        <v>21121</v>
      </c>
      <c r="B4023" s="327" t="s">
        <v>4381</v>
      </c>
      <c r="C4023" s="328" t="s">
        <v>731</v>
      </c>
      <c r="D4023" s="329">
        <v>4.1900000000000004</v>
      </c>
    </row>
    <row r="4024" spans="1:4">
      <c r="A4024" s="326">
        <v>38010</v>
      </c>
      <c r="B4024" s="327" t="s">
        <v>4382</v>
      </c>
      <c r="C4024" s="328" t="s">
        <v>731</v>
      </c>
      <c r="D4024" s="329">
        <v>5.23</v>
      </c>
    </row>
    <row r="4025" spans="1:4">
      <c r="A4025" s="326">
        <v>38011</v>
      </c>
      <c r="B4025" s="327" t="s">
        <v>4383</v>
      </c>
      <c r="C4025" s="328" t="s">
        <v>731</v>
      </c>
      <c r="D4025" s="329">
        <v>10.48</v>
      </c>
    </row>
    <row r="4026" spans="1:4">
      <c r="A4026" s="326">
        <v>38012</v>
      </c>
      <c r="B4026" s="327" t="s">
        <v>4384</v>
      </c>
      <c r="C4026" s="328" t="s">
        <v>731</v>
      </c>
      <c r="D4026" s="329">
        <v>39.950000000000003</v>
      </c>
    </row>
    <row r="4027" spans="1:4">
      <c r="A4027" s="326">
        <v>38013</v>
      </c>
      <c r="B4027" s="327" t="s">
        <v>4385</v>
      </c>
      <c r="C4027" s="328" t="s">
        <v>731</v>
      </c>
      <c r="D4027" s="329">
        <v>51.32</v>
      </c>
    </row>
    <row r="4028" spans="1:4">
      <c r="A4028" s="326">
        <v>38014</v>
      </c>
      <c r="B4028" s="327" t="s">
        <v>4386</v>
      </c>
      <c r="C4028" s="328" t="s">
        <v>731</v>
      </c>
      <c r="D4028" s="329">
        <v>85.71</v>
      </c>
    </row>
    <row r="4029" spans="1:4">
      <c r="A4029" s="326">
        <v>38015</v>
      </c>
      <c r="B4029" s="327" t="s">
        <v>4387</v>
      </c>
      <c r="C4029" s="328" t="s">
        <v>731</v>
      </c>
      <c r="D4029" s="329">
        <v>201.5</v>
      </c>
    </row>
    <row r="4030" spans="1:4">
      <c r="A4030" s="326">
        <v>38016</v>
      </c>
      <c r="B4030" s="327" t="s">
        <v>4388</v>
      </c>
      <c r="C4030" s="328" t="s">
        <v>731</v>
      </c>
      <c r="D4030" s="329">
        <v>234.32</v>
      </c>
    </row>
    <row r="4031" spans="1:4">
      <c r="A4031" s="326">
        <v>12741</v>
      </c>
      <c r="B4031" s="327" t="s">
        <v>4389</v>
      </c>
      <c r="C4031" s="328" t="s">
        <v>731</v>
      </c>
      <c r="D4031" s="329">
        <v>1342.89</v>
      </c>
    </row>
    <row r="4032" spans="1:4">
      <c r="A4032" s="326">
        <v>12733</v>
      </c>
      <c r="B4032" s="327" t="s">
        <v>4390</v>
      </c>
      <c r="C4032" s="328" t="s">
        <v>731</v>
      </c>
      <c r="D4032" s="329">
        <v>6.75</v>
      </c>
    </row>
    <row r="4033" spans="1:4">
      <c r="A4033" s="326">
        <v>12734</v>
      </c>
      <c r="B4033" s="327" t="s">
        <v>4391</v>
      </c>
      <c r="C4033" s="328" t="s">
        <v>731</v>
      </c>
      <c r="D4033" s="329">
        <v>14.4</v>
      </c>
    </row>
    <row r="4034" spans="1:4">
      <c r="A4034" s="326">
        <v>12735</v>
      </c>
      <c r="B4034" s="327" t="s">
        <v>4392</v>
      </c>
      <c r="C4034" s="328" t="s">
        <v>731</v>
      </c>
      <c r="D4034" s="329">
        <v>23.69</v>
      </c>
    </row>
    <row r="4035" spans="1:4">
      <c r="A4035" s="326">
        <v>12736</v>
      </c>
      <c r="B4035" s="327" t="s">
        <v>4393</v>
      </c>
      <c r="C4035" s="328" t="s">
        <v>731</v>
      </c>
      <c r="D4035" s="329">
        <v>54.16</v>
      </c>
    </row>
    <row r="4036" spans="1:4">
      <c r="A4036" s="326">
        <v>12737</v>
      </c>
      <c r="B4036" s="327" t="s">
        <v>4394</v>
      </c>
      <c r="C4036" s="328" t="s">
        <v>731</v>
      </c>
      <c r="D4036" s="329">
        <v>69.77</v>
      </c>
    </row>
    <row r="4037" spans="1:4">
      <c r="A4037" s="326">
        <v>12738</v>
      </c>
      <c r="B4037" s="327" t="s">
        <v>4395</v>
      </c>
      <c r="C4037" s="328" t="s">
        <v>731</v>
      </c>
      <c r="D4037" s="329">
        <v>137.9</v>
      </c>
    </row>
    <row r="4038" spans="1:4">
      <c r="A4038" s="326">
        <v>12739</v>
      </c>
      <c r="B4038" s="327" t="s">
        <v>4396</v>
      </c>
      <c r="C4038" s="328" t="s">
        <v>731</v>
      </c>
      <c r="D4038" s="329">
        <v>392.56</v>
      </c>
    </row>
    <row r="4039" spans="1:4">
      <c r="A4039" s="326">
        <v>12740</v>
      </c>
      <c r="B4039" s="327" t="s">
        <v>4397</v>
      </c>
      <c r="C4039" s="328" t="s">
        <v>731</v>
      </c>
      <c r="D4039" s="329">
        <v>614.19000000000005</v>
      </c>
    </row>
    <row r="4040" spans="1:4">
      <c r="A4040" s="326">
        <v>6297</v>
      </c>
      <c r="B4040" s="327" t="s">
        <v>4398</v>
      </c>
      <c r="C4040" s="328" t="s">
        <v>731</v>
      </c>
      <c r="D4040" s="329">
        <v>43.91</v>
      </c>
    </row>
    <row r="4041" spans="1:4">
      <c r="A4041" s="326">
        <v>6296</v>
      </c>
      <c r="B4041" s="327" t="s">
        <v>4399</v>
      </c>
      <c r="C4041" s="328" t="s">
        <v>731</v>
      </c>
      <c r="D4041" s="329">
        <v>34.659999999999997</v>
      </c>
    </row>
    <row r="4042" spans="1:4">
      <c r="A4042" s="326">
        <v>6294</v>
      </c>
      <c r="B4042" s="327" t="s">
        <v>4400</v>
      </c>
      <c r="C4042" s="328" t="s">
        <v>731</v>
      </c>
      <c r="D4042" s="329">
        <v>9.8800000000000008</v>
      </c>
    </row>
    <row r="4043" spans="1:4">
      <c r="A4043" s="326">
        <v>6323</v>
      </c>
      <c r="B4043" s="327" t="s">
        <v>4401</v>
      </c>
      <c r="C4043" s="328" t="s">
        <v>731</v>
      </c>
      <c r="D4043" s="329">
        <v>22.64</v>
      </c>
    </row>
    <row r="4044" spans="1:4">
      <c r="A4044" s="326">
        <v>6299</v>
      </c>
      <c r="B4044" s="327" t="s">
        <v>4402</v>
      </c>
      <c r="C4044" s="328" t="s">
        <v>731</v>
      </c>
      <c r="D4044" s="329">
        <v>132.06</v>
      </c>
    </row>
    <row r="4045" spans="1:4">
      <c r="A4045" s="326">
        <v>6298</v>
      </c>
      <c r="B4045" s="327" t="s">
        <v>4403</v>
      </c>
      <c r="C4045" s="328" t="s">
        <v>731</v>
      </c>
      <c r="D4045" s="329">
        <v>69.55</v>
      </c>
    </row>
    <row r="4046" spans="1:4">
      <c r="A4046" s="326">
        <v>6295</v>
      </c>
      <c r="B4046" s="327" t="s">
        <v>4404</v>
      </c>
      <c r="C4046" s="328" t="s">
        <v>731</v>
      </c>
      <c r="D4046" s="329">
        <v>14.07</v>
      </c>
    </row>
    <row r="4047" spans="1:4">
      <c r="A4047" s="326">
        <v>6322</v>
      </c>
      <c r="B4047" s="327" t="s">
        <v>4405</v>
      </c>
      <c r="C4047" s="328" t="s">
        <v>731</v>
      </c>
      <c r="D4047" s="329">
        <v>176.87</v>
      </c>
    </row>
    <row r="4048" spans="1:4">
      <c r="A4048" s="326">
        <v>6300</v>
      </c>
      <c r="B4048" s="327" t="s">
        <v>4406</v>
      </c>
      <c r="C4048" s="328" t="s">
        <v>731</v>
      </c>
      <c r="D4048" s="329">
        <v>326.08999999999997</v>
      </c>
    </row>
    <row r="4049" spans="1:4">
      <c r="A4049" s="326">
        <v>6321</v>
      </c>
      <c r="B4049" s="327" t="s">
        <v>4407</v>
      </c>
      <c r="C4049" s="328" t="s">
        <v>731</v>
      </c>
      <c r="D4049" s="329">
        <v>465.8</v>
      </c>
    </row>
    <row r="4050" spans="1:4">
      <c r="A4050" s="326">
        <v>6301</v>
      </c>
      <c r="B4050" s="327" t="s">
        <v>4408</v>
      </c>
      <c r="C4050" s="328" t="s">
        <v>731</v>
      </c>
      <c r="D4050" s="329">
        <v>1091.78</v>
      </c>
    </row>
    <row r="4051" spans="1:4">
      <c r="A4051" s="326">
        <v>7105</v>
      </c>
      <c r="B4051" s="327" t="s">
        <v>4409</v>
      </c>
      <c r="C4051" s="328" t="s">
        <v>731</v>
      </c>
      <c r="D4051" s="329">
        <v>46.97</v>
      </c>
    </row>
    <row r="4052" spans="1:4">
      <c r="A4052" s="326">
        <v>20183</v>
      </c>
      <c r="B4052" s="327" t="s">
        <v>14008</v>
      </c>
      <c r="C4052" s="328" t="s">
        <v>731</v>
      </c>
      <c r="D4052" s="329">
        <v>57.88</v>
      </c>
    </row>
    <row r="4053" spans="1:4">
      <c r="A4053" s="326">
        <v>38448</v>
      </c>
      <c r="B4053" s="327" t="s">
        <v>14009</v>
      </c>
      <c r="C4053" s="328" t="s">
        <v>731</v>
      </c>
      <c r="D4053" s="329">
        <v>262.63</v>
      </c>
    </row>
    <row r="4054" spans="1:4">
      <c r="A4054" s="326">
        <v>20182</v>
      </c>
      <c r="B4054" s="327" t="s">
        <v>14010</v>
      </c>
      <c r="C4054" s="328" t="s">
        <v>731</v>
      </c>
      <c r="D4054" s="329">
        <v>33.65</v>
      </c>
    </row>
    <row r="4055" spans="1:4">
      <c r="A4055" s="326">
        <v>7119</v>
      </c>
      <c r="B4055" s="327" t="s">
        <v>4410</v>
      </c>
      <c r="C4055" s="328" t="s">
        <v>731</v>
      </c>
      <c r="D4055" s="329">
        <v>12.68</v>
      </c>
    </row>
    <row r="4056" spans="1:4">
      <c r="A4056" s="326">
        <v>7126</v>
      </c>
      <c r="B4056" s="327" t="s">
        <v>14011</v>
      </c>
      <c r="C4056" s="328" t="s">
        <v>731</v>
      </c>
      <c r="D4056" s="329">
        <v>25.88</v>
      </c>
    </row>
    <row r="4057" spans="1:4">
      <c r="A4057" s="326">
        <v>7120</v>
      </c>
      <c r="B4057" s="327" t="s">
        <v>4411</v>
      </c>
      <c r="C4057" s="328" t="s">
        <v>731</v>
      </c>
      <c r="D4057" s="329">
        <v>9.73</v>
      </c>
    </row>
    <row r="4058" spans="1:4">
      <c r="A4058" s="326">
        <v>6319</v>
      </c>
      <c r="B4058" s="327" t="s">
        <v>4412</v>
      </c>
      <c r="C4058" s="328" t="s">
        <v>731</v>
      </c>
      <c r="D4058" s="329">
        <v>51.58</v>
      </c>
    </row>
    <row r="4059" spans="1:4">
      <c r="A4059" s="326">
        <v>6304</v>
      </c>
      <c r="B4059" s="327" t="s">
        <v>4413</v>
      </c>
      <c r="C4059" s="328" t="s">
        <v>731</v>
      </c>
      <c r="D4059" s="329">
        <v>51.58</v>
      </c>
    </row>
    <row r="4060" spans="1:4">
      <c r="A4060" s="326">
        <v>21116</v>
      </c>
      <c r="B4060" s="327" t="s">
        <v>4414</v>
      </c>
      <c r="C4060" s="328" t="s">
        <v>731</v>
      </c>
      <c r="D4060" s="329">
        <v>39.06</v>
      </c>
    </row>
    <row r="4061" spans="1:4">
      <c r="A4061" s="326">
        <v>6320</v>
      </c>
      <c r="B4061" s="327" t="s">
        <v>4415</v>
      </c>
      <c r="C4061" s="328" t="s">
        <v>731</v>
      </c>
      <c r="D4061" s="329">
        <v>26.56</v>
      </c>
    </row>
    <row r="4062" spans="1:4">
      <c r="A4062" s="326">
        <v>6303</v>
      </c>
      <c r="B4062" s="327" t="s">
        <v>4416</v>
      </c>
      <c r="C4062" s="328" t="s">
        <v>731</v>
      </c>
      <c r="D4062" s="329">
        <v>26.56</v>
      </c>
    </row>
    <row r="4063" spans="1:4">
      <c r="A4063" s="326">
        <v>6308</v>
      </c>
      <c r="B4063" s="327" t="s">
        <v>4417</v>
      </c>
      <c r="C4063" s="328" t="s">
        <v>731</v>
      </c>
      <c r="D4063" s="329">
        <v>142.72999999999999</v>
      </c>
    </row>
    <row r="4064" spans="1:4">
      <c r="A4064" s="326">
        <v>6317</v>
      </c>
      <c r="B4064" s="327" t="s">
        <v>4418</v>
      </c>
      <c r="C4064" s="328" t="s">
        <v>731</v>
      </c>
      <c r="D4064" s="329">
        <v>142.72999999999999</v>
      </c>
    </row>
    <row r="4065" spans="1:4">
      <c r="A4065" s="326">
        <v>6307</v>
      </c>
      <c r="B4065" s="327" t="s">
        <v>4419</v>
      </c>
      <c r="C4065" s="328" t="s">
        <v>731</v>
      </c>
      <c r="D4065" s="329">
        <v>142.72999999999999</v>
      </c>
    </row>
    <row r="4066" spans="1:4">
      <c r="A4066" s="326">
        <v>6309</v>
      </c>
      <c r="B4066" s="327" t="s">
        <v>4420</v>
      </c>
      <c r="C4066" s="328" t="s">
        <v>731</v>
      </c>
      <c r="D4066" s="329">
        <v>146.88</v>
      </c>
    </row>
    <row r="4067" spans="1:4">
      <c r="A4067" s="326">
        <v>6318</v>
      </c>
      <c r="B4067" s="327" t="s">
        <v>4421</v>
      </c>
      <c r="C4067" s="328" t="s">
        <v>731</v>
      </c>
      <c r="D4067" s="329">
        <v>76.989999999999995</v>
      </c>
    </row>
    <row r="4068" spans="1:4">
      <c r="A4068" s="326">
        <v>6306</v>
      </c>
      <c r="B4068" s="327" t="s">
        <v>4422</v>
      </c>
      <c r="C4068" s="328" t="s">
        <v>731</v>
      </c>
      <c r="D4068" s="329">
        <v>76.989999999999995</v>
      </c>
    </row>
    <row r="4069" spans="1:4">
      <c r="A4069" s="326">
        <v>6305</v>
      </c>
      <c r="B4069" s="327" t="s">
        <v>4423</v>
      </c>
      <c r="C4069" s="328" t="s">
        <v>731</v>
      </c>
      <c r="D4069" s="329">
        <v>76.989999999999995</v>
      </c>
    </row>
    <row r="4070" spans="1:4">
      <c r="A4070" s="326">
        <v>6302</v>
      </c>
      <c r="B4070" s="327" t="s">
        <v>4424</v>
      </c>
      <c r="C4070" s="328" t="s">
        <v>731</v>
      </c>
      <c r="D4070" s="329">
        <v>16.329999999999998</v>
      </c>
    </row>
    <row r="4071" spans="1:4">
      <c r="A4071" s="326">
        <v>6312</v>
      </c>
      <c r="B4071" s="327" t="s">
        <v>4425</v>
      </c>
      <c r="C4071" s="328" t="s">
        <v>731</v>
      </c>
      <c r="D4071" s="329">
        <v>205.31</v>
      </c>
    </row>
    <row r="4072" spans="1:4">
      <c r="A4072" s="326">
        <v>6311</v>
      </c>
      <c r="B4072" s="327" t="s">
        <v>4426</v>
      </c>
      <c r="C4072" s="328" t="s">
        <v>731</v>
      </c>
      <c r="D4072" s="329">
        <v>205.31</v>
      </c>
    </row>
    <row r="4073" spans="1:4">
      <c r="A4073" s="326">
        <v>6310</v>
      </c>
      <c r="B4073" s="327" t="s">
        <v>4427</v>
      </c>
      <c r="C4073" s="328" t="s">
        <v>731</v>
      </c>
      <c r="D4073" s="329">
        <v>205.31</v>
      </c>
    </row>
    <row r="4074" spans="1:4">
      <c r="A4074" s="326">
        <v>6314</v>
      </c>
      <c r="B4074" s="327" t="s">
        <v>4428</v>
      </c>
      <c r="C4074" s="328" t="s">
        <v>731</v>
      </c>
      <c r="D4074" s="329">
        <v>205.31</v>
      </c>
    </row>
    <row r="4075" spans="1:4">
      <c r="A4075" s="326">
        <v>6313</v>
      </c>
      <c r="B4075" s="327" t="s">
        <v>4429</v>
      </c>
      <c r="C4075" s="328" t="s">
        <v>731</v>
      </c>
      <c r="D4075" s="329">
        <v>205.31</v>
      </c>
    </row>
    <row r="4076" spans="1:4">
      <c r="A4076" s="326">
        <v>6315</v>
      </c>
      <c r="B4076" s="327" t="s">
        <v>4430</v>
      </c>
      <c r="C4076" s="328" t="s">
        <v>731</v>
      </c>
      <c r="D4076" s="329">
        <v>388.74</v>
      </c>
    </row>
    <row r="4077" spans="1:4">
      <c r="A4077" s="326">
        <v>6316</v>
      </c>
      <c r="B4077" s="327" t="s">
        <v>4431</v>
      </c>
      <c r="C4077" s="328" t="s">
        <v>731</v>
      </c>
      <c r="D4077" s="329">
        <v>388.74</v>
      </c>
    </row>
    <row r="4078" spans="1:4">
      <c r="A4078" s="326">
        <v>39324</v>
      </c>
      <c r="B4078" s="327" t="s">
        <v>4432</v>
      </c>
      <c r="C4078" s="328" t="s">
        <v>731</v>
      </c>
      <c r="D4078" s="329">
        <v>5.46</v>
      </c>
    </row>
    <row r="4079" spans="1:4">
      <c r="A4079" s="326">
        <v>39325</v>
      </c>
      <c r="B4079" s="327" t="s">
        <v>4433</v>
      </c>
      <c r="C4079" s="328" t="s">
        <v>731</v>
      </c>
      <c r="D4079" s="329">
        <v>8.23</v>
      </c>
    </row>
    <row r="4080" spans="1:4">
      <c r="A4080" s="326">
        <v>39326</v>
      </c>
      <c r="B4080" s="327" t="s">
        <v>4434</v>
      </c>
      <c r="C4080" s="328" t="s">
        <v>731</v>
      </c>
      <c r="D4080" s="329">
        <v>29.54</v>
      </c>
    </row>
    <row r="4081" spans="1:4">
      <c r="A4081" s="326">
        <v>39327</v>
      </c>
      <c r="B4081" s="327" t="s">
        <v>4435</v>
      </c>
      <c r="C4081" s="328" t="s">
        <v>731</v>
      </c>
      <c r="D4081" s="329">
        <v>44.57</v>
      </c>
    </row>
    <row r="4082" spans="1:4">
      <c r="A4082" s="326">
        <v>11378</v>
      </c>
      <c r="B4082" s="327" t="s">
        <v>4436</v>
      </c>
      <c r="C4082" s="328" t="s">
        <v>731</v>
      </c>
      <c r="D4082" s="329">
        <v>97.25</v>
      </c>
    </row>
    <row r="4083" spans="1:4">
      <c r="A4083" s="326">
        <v>11379</v>
      </c>
      <c r="B4083" s="327" t="s">
        <v>4437</v>
      </c>
      <c r="C4083" s="328" t="s">
        <v>731</v>
      </c>
      <c r="D4083" s="329">
        <v>82.18</v>
      </c>
    </row>
    <row r="4084" spans="1:4">
      <c r="A4084" s="326">
        <v>11493</v>
      </c>
      <c r="B4084" s="327" t="s">
        <v>4438</v>
      </c>
      <c r="C4084" s="328" t="s">
        <v>731</v>
      </c>
      <c r="D4084" s="329">
        <v>47.4</v>
      </c>
    </row>
    <row r="4085" spans="1:4">
      <c r="A4085" s="326">
        <v>7106</v>
      </c>
      <c r="B4085" s="327" t="s">
        <v>4439</v>
      </c>
      <c r="C4085" s="328" t="s">
        <v>731</v>
      </c>
      <c r="D4085" s="329">
        <v>160.11000000000001</v>
      </c>
    </row>
    <row r="4086" spans="1:4">
      <c r="A4086" s="326">
        <v>7104</v>
      </c>
      <c r="B4086" s="327" t="s">
        <v>4440</v>
      </c>
      <c r="C4086" s="328" t="s">
        <v>731</v>
      </c>
      <c r="D4086" s="329">
        <v>4.3099999999999996</v>
      </c>
    </row>
    <row r="4087" spans="1:4">
      <c r="A4087" s="326">
        <v>7136</v>
      </c>
      <c r="B4087" s="327" t="s">
        <v>4441</v>
      </c>
      <c r="C4087" s="328" t="s">
        <v>731</v>
      </c>
      <c r="D4087" s="329">
        <v>7.51</v>
      </c>
    </row>
    <row r="4088" spans="1:4">
      <c r="A4088" s="326">
        <v>7128</v>
      </c>
      <c r="B4088" s="327" t="s">
        <v>4442</v>
      </c>
      <c r="C4088" s="328" t="s">
        <v>731</v>
      </c>
      <c r="D4088" s="329">
        <v>9.75</v>
      </c>
    </row>
    <row r="4089" spans="1:4">
      <c r="A4089" s="326">
        <v>7108</v>
      </c>
      <c r="B4089" s="327" t="s">
        <v>4443</v>
      </c>
      <c r="C4089" s="328" t="s">
        <v>731</v>
      </c>
      <c r="D4089" s="329">
        <v>9.73</v>
      </c>
    </row>
    <row r="4090" spans="1:4">
      <c r="A4090" s="326">
        <v>7129</v>
      </c>
      <c r="B4090" s="327" t="s">
        <v>4444</v>
      </c>
      <c r="C4090" s="328" t="s">
        <v>731</v>
      </c>
      <c r="D4090" s="329">
        <v>11.45</v>
      </c>
    </row>
    <row r="4091" spans="1:4">
      <c r="A4091" s="326">
        <v>7130</v>
      </c>
      <c r="B4091" s="327" t="s">
        <v>4445</v>
      </c>
      <c r="C4091" s="328" t="s">
        <v>731</v>
      </c>
      <c r="D4091" s="329">
        <v>16.63</v>
      </c>
    </row>
    <row r="4092" spans="1:4">
      <c r="A4092" s="326">
        <v>7131</v>
      </c>
      <c r="B4092" s="327" t="s">
        <v>4446</v>
      </c>
      <c r="C4092" s="328" t="s">
        <v>731</v>
      </c>
      <c r="D4092" s="329">
        <v>20.34</v>
      </c>
    </row>
    <row r="4093" spans="1:4">
      <c r="A4093" s="326">
        <v>7132</v>
      </c>
      <c r="B4093" s="327" t="s">
        <v>4447</v>
      </c>
      <c r="C4093" s="328" t="s">
        <v>731</v>
      </c>
      <c r="D4093" s="329">
        <v>47.89</v>
      </c>
    </row>
    <row r="4094" spans="1:4">
      <c r="A4094" s="326">
        <v>7133</v>
      </c>
      <c r="B4094" s="327" t="s">
        <v>4448</v>
      </c>
      <c r="C4094" s="328" t="s">
        <v>731</v>
      </c>
      <c r="D4094" s="329">
        <v>110.67</v>
      </c>
    </row>
    <row r="4095" spans="1:4" ht="30">
      <c r="A4095" s="326">
        <v>37420</v>
      </c>
      <c r="B4095" s="327" t="s">
        <v>4449</v>
      </c>
      <c r="C4095" s="328" t="s">
        <v>731</v>
      </c>
      <c r="D4095" s="329">
        <v>44.65</v>
      </c>
    </row>
    <row r="4096" spans="1:4" ht="30">
      <c r="A4096" s="326">
        <v>37421</v>
      </c>
      <c r="B4096" s="327" t="s">
        <v>4450</v>
      </c>
      <c r="C4096" s="328" t="s">
        <v>731</v>
      </c>
      <c r="D4096" s="329">
        <v>61.03</v>
      </c>
    </row>
    <row r="4097" spans="1:4" ht="30">
      <c r="A4097" s="326">
        <v>37422</v>
      </c>
      <c r="B4097" s="327" t="s">
        <v>4451</v>
      </c>
      <c r="C4097" s="328" t="s">
        <v>731</v>
      </c>
      <c r="D4097" s="329">
        <v>57.12</v>
      </c>
    </row>
    <row r="4098" spans="1:4">
      <c r="A4098" s="326">
        <v>37443</v>
      </c>
      <c r="B4098" s="327" t="s">
        <v>4452</v>
      </c>
      <c r="C4098" s="328" t="s">
        <v>731</v>
      </c>
      <c r="D4098" s="329">
        <v>208.34</v>
      </c>
    </row>
    <row r="4099" spans="1:4">
      <c r="A4099" s="326">
        <v>37444</v>
      </c>
      <c r="B4099" s="327" t="s">
        <v>4453</v>
      </c>
      <c r="C4099" s="328" t="s">
        <v>731</v>
      </c>
      <c r="D4099" s="329">
        <v>211.87</v>
      </c>
    </row>
    <row r="4100" spans="1:4">
      <c r="A4100" s="326">
        <v>37445</v>
      </c>
      <c r="B4100" s="327" t="s">
        <v>4454</v>
      </c>
      <c r="C4100" s="328" t="s">
        <v>731</v>
      </c>
      <c r="D4100" s="329">
        <v>321.14</v>
      </c>
    </row>
    <row r="4101" spans="1:4">
      <c r="A4101" s="326">
        <v>37446</v>
      </c>
      <c r="B4101" s="327" t="s">
        <v>4455</v>
      </c>
      <c r="C4101" s="328" t="s">
        <v>731</v>
      </c>
      <c r="D4101" s="329">
        <v>350.1</v>
      </c>
    </row>
    <row r="4102" spans="1:4">
      <c r="A4102" s="326">
        <v>37447</v>
      </c>
      <c r="B4102" s="327" t="s">
        <v>4456</v>
      </c>
      <c r="C4102" s="328" t="s">
        <v>731</v>
      </c>
      <c r="D4102" s="329">
        <v>355.58</v>
      </c>
    </row>
    <row r="4103" spans="1:4">
      <c r="A4103" s="326">
        <v>37448</v>
      </c>
      <c r="B4103" s="327" t="s">
        <v>4457</v>
      </c>
      <c r="C4103" s="328" t="s">
        <v>731</v>
      </c>
      <c r="D4103" s="329">
        <v>487.73</v>
      </c>
    </row>
    <row r="4104" spans="1:4">
      <c r="A4104" s="326">
        <v>37440</v>
      </c>
      <c r="B4104" s="327" t="s">
        <v>4458</v>
      </c>
      <c r="C4104" s="328" t="s">
        <v>731</v>
      </c>
      <c r="D4104" s="329">
        <v>165.36</v>
      </c>
    </row>
    <row r="4105" spans="1:4">
      <c r="A4105" s="326">
        <v>37441</v>
      </c>
      <c r="B4105" s="327" t="s">
        <v>4459</v>
      </c>
      <c r="C4105" s="328" t="s">
        <v>731</v>
      </c>
      <c r="D4105" s="329">
        <v>165.36</v>
      </c>
    </row>
    <row r="4106" spans="1:4">
      <c r="A4106" s="326">
        <v>37442</v>
      </c>
      <c r="B4106" s="327" t="s">
        <v>4460</v>
      </c>
      <c r="C4106" s="328" t="s">
        <v>731</v>
      </c>
      <c r="D4106" s="329">
        <v>199.17</v>
      </c>
    </row>
    <row r="4107" spans="1:4">
      <c r="A4107" s="326">
        <v>38017</v>
      </c>
      <c r="B4107" s="327" t="s">
        <v>4461</v>
      </c>
      <c r="C4107" s="328" t="s">
        <v>731</v>
      </c>
      <c r="D4107" s="329">
        <v>11.17</v>
      </c>
    </row>
    <row r="4108" spans="1:4">
      <c r="A4108" s="326">
        <v>38018</v>
      </c>
      <c r="B4108" s="327" t="s">
        <v>4462</v>
      </c>
      <c r="C4108" s="328" t="s">
        <v>731</v>
      </c>
      <c r="D4108" s="329">
        <v>12.56</v>
      </c>
    </row>
    <row r="4109" spans="1:4" ht="30">
      <c r="A4109" s="326">
        <v>39895</v>
      </c>
      <c r="B4109" s="327" t="s">
        <v>4463</v>
      </c>
      <c r="C4109" s="328" t="s">
        <v>731</v>
      </c>
      <c r="D4109" s="329">
        <v>48.78</v>
      </c>
    </row>
    <row r="4110" spans="1:4" ht="30">
      <c r="A4110" s="326">
        <v>39896</v>
      </c>
      <c r="B4110" s="327" t="s">
        <v>4464</v>
      </c>
      <c r="C4110" s="328" t="s">
        <v>731</v>
      </c>
      <c r="D4110" s="329">
        <v>71.5</v>
      </c>
    </row>
    <row r="4111" spans="1:4" ht="30">
      <c r="A4111" s="326">
        <v>38873</v>
      </c>
      <c r="B4111" s="327" t="s">
        <v>14012</v>
      </c>
      <c r="C4111" s="328" t="s">
        <v>731</v>
      </c>
      <c r="D4111" s="329">
        <v>14.13</v>
      </c>
    </row>
    <row r="4112" spans="1:4" ht="30">
      <c r="A4112" s="326">
        <v>38874</v>
      </c>
      <c r="B4112" s="327" t="s">
        <v>14013</v>
      </c>
      <c r="C4112" s="328" t="s">
        <v>731</v>
      </c>
      <c r="D4112" s="329">
        <v>17.89</v>
      </c>
    </row>
    <row r="4113" spans="1:4" ht="30">
      <c r="A4113" s="326">
        <v>38875</v>
      </c>
      <c r="B4113" s="327" t="s">
        <v>14014</v>
      </c>
      <c r="C4113" s="328" t="s">
        <v>731</v>
      </c>
      <c r="D4113" s="329">
        <v>28.35</v>
      </c>
    </row>
    <row r="4114" spans="1:4" ht="30">
      <c r="A4114" s="326">
        <v>38876</v>
      </c>
      <c r="B4114" s="327" t="s">
        <v>14015</v>
      </c>
      <c r="C4114" s="328" t="s">
        <v>731</v>
      </c>
      <c r="D4114" s="329">
        <v>38.1</v>
      </c>
    </row>
    <row r="4115" spans="1:4" ht="30">
      <c r="A4115" s="326">
        <v>39000</v>
      </c>
      <c r="B4115" s="327" t="s">
        <v>4465</v>
      </c>
      <c r="C4115" s="328" t="s">
        <v>731</v>
      </c>
      <c r="D4115" s="329">
        <v>36.42</v>
      </c>
    </row>
    <row r="4116" spans="1:4">
      <c r="A4116" s="326">
        <v>38674</v>
      </c>
      <c r="B4116" s="327" t="s">
        <v>4466</v>
      </c>
      <c r="C4116" s="328" t="s">
        <v>731</v>
      </c>
      <c r="D4116" s="329">
        <v>37.590000000000003</v>
      </c>
    </row>
    <row r="4117" spans="1:4">
      <c r="A4117" s="326">
        <v>38019</v>
      </c>
      <c r="B4117" s="327" t="s">
        <v>4467</v>
      </c>
      <c r="C4117" s="328" t="s">
        <v>731</v>
      </c>
      <c r="D4117" s="329">
        <v>7.95</v>
      </c>
    </row>
    <row r="4118" spans="1:4">
      <c r="A4118" s="326">
        <v>38020</v>
      </c>
      <c r="B4118" s="327" t="s">
        <v>4468</v>
      </c>
      <c r="C4118" s="328" t="s">
        <v>731</v>
      </c>
      <c r="D4118" s="329">
        <v>9.7899999999999991</v>
      </c>
    </row>
    <row r="4119" spans="1:4">
      <c r="A4119" s="326">
        <v>38454</v>
      </c>
      <c r="B4119" s="327" t="s">
        <v>14016</v>
      </c>
      <c r="C4119" s="328" t="s">
        <v>731</v>
      </c>
      <c r="D4119" s="329">
        <v>13.65</v>
      </c>
    </row>
    <row r="4120" spans="1:4">
      <c r="A4120" s="326">
        <v>38455</v>
      </c>
      <c r="B4120" s="327" t="s">
        <v>14017</v>
      </c>
      <c r="C4120" s="328" t="s">
        <v>731</v>
      </c>
      <c r="D4120" s="329">
        <v>18.28</v>
      </c>
    </row>
    <row r="4121" spans="1:4" ht="30">
      <c r="A4121" s="326">
        <v>38462</v>
      </c>
      <c r="B4121" s="327" t="s">
        <v>14018</v>
      </c>
      <c r="C4121" s="328" t="s">
        <v>731</v>
      </c>
      <c r="D4121" s="329">
        <v>294.75</v>
      </c>
    </row>
    <row r="4122" spans="1:4" ht="30">
      <c r="A4122" s="326">
        <v>36362</v>
      </c>
      <c r="B4122" s="327" t="s">
        <v>14019</v>
      </c>
      <c r="C4122" s="328" t="s">
        <v>731</v>
      </c>
      <c r="D4122" s="329">
        <v>4.07</v>
      </c>
    </row>
    <row r="4123" spans="1:4" ht="30">
      <c r="A4123" s="326">
        <v>36298</v>
      </c>
      <c r="B4123" s="327" t="s">
        <v>14020</v>
      </c>
      <c r="C4123" s="328" t="s">
        <v>731</v>
      </c>
      <c r="D4123" s="329">
        <v>3.5</v>
      </c>
    </row>
    <row r="4124" spans="1:4" ht="30">
      <c r="A4124" s="326">
        <v>38456</v>
      </c>
      <c r="B4124" s="327" t="s">
        <v>14021</v>
      </c>
      <c r="C4124" s="328" t="s">
        <v>731</v>
      </c>
      <c r="D4124" s="329">
        <v>8.7100000000000009</v>
      </c>
    </row>
    <row r="4125" spans="1:4" ht="30">
      <c r="A4125" s="326">
        <v>38457</v>
      </c>
      <c r="B4125" s="327" t="s">
        <v>14022</v>
      </c>
      <c r="C4125" s="328" t="s">
        <v>731</v>
      </c>
      <c r="D4125" s="329">
        <v>15.88</v>
      </c>
    </row>
    <row r="4126" spans="1:4" ht="30">
      <c r="A4126" s="326">
        <v>38458</v>
      </c>
      <c r="B4126" s="327" t="s">
        <v>14023</v>
      </c>
      <c r="C4126" s="328" t="s">
        <v>731</v>
      </c>
      <c r="D4126" s="329">
        <v>30.6</v>
      </c>
    </row>
    <row r="4127" spans="1:4" ht="30">
      <c r="A4127" s="326">
        <v>38459</v>
      </c>
      <c r="B4127" s="327" t="s">
        <v>14024</v>
      </c>
      <c r="C4127" s="328" t="s">
        <v>731</v>
      </c>
      <c r="D4127" s="329">
        <v>48.09</v>
      </c>
    </row>
    <row r="4128" spans="1:4" ht="30">
      <c r="A4128" s="326">
        <v>38460</v>
      </c>
      <c r="B4128" s="327" t="s">
        <v>14025</v>
      </c>
      <c r="C4128" s="328" t="s">
        <v>731</v>
      </c>
      <c r="D4128" s="329">
        <v>103.18</v>
      </c>
    </row>
    <row r="4129" spans="1:4" ht="30">
      <c r="A4129" s="326">
        <v>38461</v>
      </c>
      <c r="B4129" s="327" t="s">
        <v>14026</v>
      </c>
      <c r="C4129" s="328" t="s">
        <v>731</v>
      </c>
      <c r="D4129" s="329">
        <v>138.46</v>
      </c>
    </row>
    <row r="4130" spans="1:4">
      <c r="A4130" s="326">
        <v>7094</v>
      </c>
      <c r="B4130" s="327" t="s">
        <v>4469</v>
      </c>
      <c r="C4130" s="328" t="s">
        <v>731</v>
      </c>
      <c r="D4130" s="329">
        <v>14.09</v>
      </c>
    </row>
    <row r="4131" spans="1:4">
      <c r="A4131" s="326">
        <v>7116</v>
      </c>
      <c r="B4131" s="327" t="s">
        <v>4470</v>
      </c>
      <c r="C4131" s="328" t="s">
        <v>731</v>
      </c>
      <c r="D4131" s="329">
        <v>4.21</v>
      </c>
    </row>
    <row r="4132" spans="1:4">
      <c r="A4132" s="326">
        <v>7118</v>
      </c>
      <c r="B4132" s="327" t="s">
        <v>4471</v>
      </c>
      <c r="C4132" s="328" t="s">
        <v>731</v>
      </c>
      <c r="D4132" s="329">
        <v>28.97</v>
      </c>
    </row>
    <row r="4133" spans="1:4">
      <c r="A4133" s="326">
        <v>7098</v>
      </c>
      <c r="B4133" s="327" t="s">
        <v>4472</v>
      </c>
      <c r="C4133" s="328" t="s">
        <v>731</v>
      </c>
      <c r="D4133" s="329">
        <v>4.3099999999999996</v>
      </c>
    </row>
    <row r="4134" spans="1:4">
      <c r="A4134" s="326">
        <v>7110</v>
      </c>
      <c r="B4134" s="327" t="s">
        <v>4473</v>
      </c>
      <c r="C4134" s="328" t="s">
        <v>731</v>
      </c>
      <c r="D4134" s="329">
        <v>55.09</v>
      </c>
    </row>
    <row r="4135" spans="1:4">
      <c r="A4135" s="326">
        <v>7123</v>
      </c>
      <c r="B4135" s="327" t="s">
        <v>4474</v>
      </c>
      <c r="C4135" s="328" t="s">
        <v>731</v>
      </c>
      <c r="D4135" s="329">
        <v>5.21</v>
      </c>
    </row>
    <row r="4136" spans="1:4" ht="30">
      <c r="A4136" s="326">
        <v>7121</v>
      </c>
      <c r="B4136" s="327" t="s">
        <v>4475</v>
      </c>
      <c r="C4136" s="328" t="s">
        <v>731</v>
      </c>
      <c r="D4136" s="329">
        <v>10.3</v>
      </c>
    </row>
    <row r="4137" spans="1:4" ht="30">
      <c r="A4137" s="326">
        <v>7137</v>
      </c>
      <c r="B4137" s="327" t="s">
        <v>4476</v>
      </c>
      <c r="C4137" s="328" t="s">
        <v>731</v>
      </c>
      <c r="D4137" s="329">
        <v>11.25</v>
      </c>
    </row>
    <row r="4138" spans="1:4" ht="30">
      <c r="A4138" s="326">
        <v>7122</v>
      </c>
      <c r="B4138" s="327" t="s">
        <v>4477</v>
      </c>
      <c r="C4138" s="328" t="s">
        <v>731</v>
      </c>
      <c r="D4138" s="329">
        <v>12.38</v>
      </c>
    </row>
    <row r="4139" spans="1:4" ht="30">
      <c r="A4139" s="326">
        <v>7114</v>
      </c>
      <c r="B4139" s="327" t="s">
        <v>4478</v>
      </c>
      <c r="C4139" s="328" t="s">
        <v>731</v>
      </c>
      <c r="D4139" s="329">
        <v>14.4</v>
      </c>
    </row>
    <row r="4140" spans="1:4" ht="30">
      <c r="A4140" s="326">
        <v>7109</v>
      </c>
      <c r="B4140" s="327" t="s">
        <v>4479</v>
      </c>
      <c r="C4140" s="328" t="s">
        <v>731</v>
      </c>
      <c r="D4140" s="329">
        <v>2.85</v>
      </c>
    </row>
    <row r="4141" spans="1:4" ht="30">
      <c r="A4141" s="326">
        <v>7135</v>
      </c>
      <c r="B4141" s="327" t="s">
        <v>4480</v>
      </c>
      <c r="C4141" s="328" t="s">
        <v>731</v>
      </c>
      <c r="D4141" s="329">
        <v>5.85</v>
      </c>
    </row>
    <row r="4142" spans="1:4" ht="30">
      <c r="A4142" s="326">
        <v>37947</v>
      </c>
      <c r="B4142" s="327" t="s">
        <v>4481</v>
      </c>
      <c r="C4142" s="328" t="s">
        <v>731</v>
      </c>
      <c r="D4142" s="329">
        <v>4.75</v>
      </c>
    </row>
    <row r="4143" spans="1:4" ht="30">
      <c r="A4143" s="326">
        <v>7103</v>
      </c>
      <c r="B4143" s="327" t="s">
        <v>4482</v>
      </c>
      <c r="C4143" s="328" t="s">
        <v>731</v>
      </c>
      <c r="D4143" s="329">
        <v>15.49</v>
      </c>
    </row>
    <row r="4144" spans="1:4">
      <c r="A4144" s="326">
        <v>40419</v>
      </c>
      <c r="B4144" s="327" t="s">
        <v>4483</v>
      </c>
      <c r="C4144" s="328" t="s">
        <v>731</v>
      </c>
      <c r="D4144" s="329">
        <v>41.62</v>
      </c>
    </row>
    <row r="4145" spans="1:4">
      <c r="A4145" s="326">
        <v>40420</v>
      </c>
      <c r="B4145" s="327" t="s">
        <v>4484</v>
      </c>
      <c r="C4145" s="328" t="s">
        <v>731</v>
      </c>
      <c r="D4145" s="329">
        <v>60.72</v>
      </c>
    </row>
    <row r="4146" spans="1:4">
      <c r="A4146" s="326">
        <v>40421</v>
      </c>
      <c r="B4146" s="327" t="s">
        <v>4485</v>
      </c>
      <c r="C4146" s="328" t="s">
        <v>731</v>
      </c>
      <c r="D4146" s="329">
        <v>64.64</v>
      </c>
    </row>
    <row r="4147" spans="1:4" ht="30">
      <c r="A4147" s="326">
        <v>38905</v>
      </c>
      <c r="B4147" s="327" t="s">
        <v>14027</v>
      </c>
      <c r="C4147" s="328" t="s">
        <v>731</v>
      </c>
      <c r="D4147" s="329">
        <v>18.28</v>
      </c>
    </row>
    <row r="4148" spans="1:4" ht="30">
      <c r="A4148" s="326">
        <v>38907</v>
      </c>
      <c r="B4148" s="327" t="s">
        <v>14028</v>
      </c>
      <c r="C4148" s="328" t="s">
        <v>731</v>
      </c>
      <c r="D4148" s="329">
        <v>17.62</v>
      </c>
    </row>
    <row r="4149" spans="1:4" ht="30">
      <c r="A4149" s="326">
        <v>38910</v>
      </c>
      <c r="B4149" s="327" t="s">
        <v>14029</v>
      </c>
      <c r="C4149" s="328" t="s">
        <v>731</v>
      </c>
      <c r="D4149" s="329">
        <v>20.61</v>
      </c>
    </row>
    <row r="4150" spans="1:4">
      <c r="A4150" s="326">
        <v>11655</v>
      </c>
      <c r="B4150" s="327" t="s">
        <v>14030</v>
      </c>
      <c r="C4150" s="328" t="s">
        <v>731</v>
      </c>
      <c r="D4150" s="329">
        <v>19.47</v>
      </c>
    </row>
    <row r="4151" spans="1:4">
      <c r="A4151" s="326">
        <v>11656</v>
      </c>
      <c r="B4151" s="327" t="s">
        <v>14031</v>
      </c>
      <c r="C4151" s="328" t="s">
        <v>731</v>
      </c>
      <c r="D4151" s="329">
        <v>22.35</v>
      </c>
    </row>
    <row r="4152" spans="1:4">
      <c r="A4152" s="326">
        <v>7091</v>
      </c>
      <c r="B4152" s="327" t="s">
        <v>4486</v>
      </c>
      <c r="C4152" s="328" t="s">
        <v>731</v>
      </c>
      <c r="D4152" s="329">
        <v>18.309999999999999</v>
      </c>
    </row>
    <row r="4153" spans="1:4">
      <c r="A4153" s="326">
        <v>37948</v>
      </c>
      <c r="B4153" s="327" t="s">
        <v>4487</v>
      </c>
      <c r="C4153" s="328" t="s">
        <v>731</v>
      </c>
      <c r="D4153" s="329">
        <v>4.24</v>
      </c>
    </row>
    <row r="4154" spans="1:4">
      <c r="A4154" s="326">
        <v>7097</v>
      </c>
      <c r="B4154" s="327" t="s">
        <v>4488</v>
      </c>
      <c r="C4154" s="328" t="s">
        <v>731</v>
      </c>
      <c r="D4154" s="329">
        <v>8.6</v>
      </c>
    </row>
    <row r="4155" spans="1:4">
      <c r="A4155" s="326">
        <v>11658</v>
      </c>
      <c r="B4155" s="327" t="s">
        <v>4489</v>
      </c>
      <c r="C4155" s="328" t="s">
        <v>731</v>
      </c>
      <c r="D4155" s="329">
        <v>19.010000000000002</v>
      </c>
    </row>
    <row r="4156" spans="1:4">
      <c r="A4156" s="326">
        <v>7146</v>
      </c>
      <c r="B4156" s="327" t="s">
        <v>4490</v>
      </c>
      <c r="C4156" s="328" t="s">
        <v>731</v>
      </c>
      <c r="D4156" s="329">
        <v>188.54</v>
      </c>
    </row>
    <row r="4157" spans="1:4">
      <c r="A4157" s="326">
        <v>7138</v>
      </c>
      <c r="B4157" s="327" t="s">
        <v>4491</v>
      </c>
      <c r="C4157" s="328" t="s">
        <v>731</v>
      </c>
      <c r="D4157" s="329">
        <v>1.19</v>
      </c>
    </row>
    <row r="4158" spans="1:4">
      <c r="A4158" s="326">
        <v>7139</v>
      </c>
      <c r="B4158" s="327" t="s">
        <v>4492</v>
      </c>
      <c r="C4158" s="328" t="s">
        <v>731</v>
      </c>
      <c r="D4158" s="329">
        <v>1.35</v>
      </c>
    </row>
    <row r="4159" spans="1:4">
      <c r="A4159" s="326">
        <v>7140</v>
      </c>
      <c r="B4159" s="327" t="s">
        <v>4493</v>
      </c>
      <c r="C4159" s="328" t="s">
        <v>731</v>
      </c>
      <c r="D4159" s="329">
        <v>4.24</v>
      </c>
    </row>
    <row r="4160" spans="1:4">
      <c r="A4160" s="326">
        <v>7141</v>
      </c>
      <c r="B4160" s="327" t="s">
        <v>4494</v>
      </c>
      <c r="C4160" s="328" t="s">
        <v>731</v>
      </c>
      <c r="D4160" s="329">
        <v>10.37</v>
      </c>
    </row>
    <row r="4161" spans="1:4">
      <c r="A4161" s="326">
        <v>7143</v>
      </c>
      <c r="B4161" s="327" t="s">
        <v>4495</v>
      </c>
      <c r="C4161" s="328" t="s">
        <v>731</v>
      </c>
      <c r="D4161" s="329">
        <v>34.81</v>
      </c>
    </row>
    <row r="4162" spans="1:4">
      <c r="A4162" s="326">
        <v>7144</v>
      </c>
      <c r="B4162" s="327" t="s">
        <v>4496</v>
      </c>
      <c r="C4162" s="328" t="s">
        <v>731</v>
      </c>
      <c r="D4162" s="329">
        <v>64.58</v>
      </c>
    </row>
    <row r="4163" spans="1:4">
      <c r="A4163" s="326">
        <v>7145</v>
      </c>
      <c r="B4163" s="327" t="s">
        <v>4497</v>
      </c>
      <c r="C4163" s="328" t="s">
        <v>731</v>
      </c>
      <c r="D4163" s="329">
        <v>87.81</v>
      </c>
    </row>
    <row r="4164" spans="1:4">
      <c r="A4164" s="326">
        <v>7142</v>
      </c>
      <c r="B4164" s="327" t="s">
        <v>4498</v>
      </c>
      <c r="C4164" s="328" t="s">
        <v>731</v>
      </c>
      <c r="D4164" s="329">
        <v>10.84</v>
      </c>
    </row>
    <row r="4165" spans="1:4">
      <c r="A4165" s="326">
        <v>3593</v>
      </c>
      <c r="B4165" s="327" t="s">
        <v>4499</v>
      </c>
      <c r="C4165" s="328" t="s">
        <v>731</v>
      </c>
      <c r="D4165" s="329">
        <v>95.29</v>
      </c>
    </row>
    <row r="4166" spans="1:4">
      <c r="A4166" s="326">
        <v>3588</v>
      </c>
      <c r="B4166" s="327" t="s">
        <v>4500</v>
      </c>
      <c r="C4166" s="328" t="s">
        <v>731</v>
      </c>
      <c r="D4166" s="329">
        <v>73.45</v>
      </c>
    </row>
    <row r="4167" spans="1:4">
      <c r="A4167" s="326">
        <v>3585</v>
      </c>
      <c r="B4167" s="327" t="s">
        <v>4501</v>
      </c>
      <c r="C4167" s="328" t="s">
        <v>731</v>
      </c>
      <c r="D4167" s="329">
        <v>22.69</v>
      </c>
    </row>
    <row r="4168" spans="1:4">
      <c r="A4168" s="326">
        <v>3587</v>
      </c>
      <c r="B4168" s="327" t="s">
        <v>4502</v>
      </c>
      <c r="C4168" s="328" t="s">
        <v>731</v>
      </c>
      <c r="D4168" s="329">
        <v>45.58</v>
      </c>
    </row>
    <row r="4169" spans="1:4">
      <c r="A4169" s="326">
        <v>3590</v>
      </c>
      <c r="B4169" s="327" t="s">
        <v>4503</v>
      </c>
      <c r="C4169" s="328" t="s">
        <v>731</v>
      </c>
      <c r="D4169" s="329">
        <v>270.57</v>
      </c>
    </row>
    <row r="4170" spans="1:4">
      <c r="A4170" s="326">
        <v>3589</v>
      </c>
      <c r="B4170" s="327" t="s">
        <v>4504</v>
      </c>
      <c r="C4170" s="328" t="s">
        <v>731</v>
      </c>
      <c r="D4170" s="329">
        <v>145.22999999999999</v>
      </c>
    </row>
    <row r="4171" spans="1:4">
      <c r="A4171" s="326">
        <v>3586</v>
      </c>
      <c r="B4171" s="327" t="s">
        <v>4505</v>
      </c>
      <c r="C4171" s="328" t="s">
        <v>731</v>
      </c>
      <c r="D4171" s="329">
        <v>29.71</v>
      </c>
    </row>
    <row r="4172" spans="1:4">
      <c r="A4172" s="326">
        <v>3592</v>
      </c>
      <c r="B4172" s="327" t="s">
        <v>4506</v>
      </c>
      <c r="C4172" s="328" t="s">
        <v>731</v>
      </c>
      <c r="D4172" s="329">
        <v>427.69</v>
      </c>
    </row>
    <row r="4173" spans="1:4">
      <c r="A4173" s="326">
        <v>3591</v>
      </c>
      <c r="B4173" s="327" t="s">
        <v>4507</v>
      </c>
      <c r="C4173" s="328" t="s">
        <v>731</v>
      </c>
      <c r="D4173" s="329">
        <v>685.6</v>
      </c>
    </row>
    <row r="4174" spans="1:4">
      <c r="A4174" s="326">
        <v>40396</v>
      </c>
      <c r="B4174" s="327" t="s">
        <v>4508</v>
      </c>
      <c r="C4174" s="328" t="s">
        <v>731</v>
      </c>
      <c r="D4174" s="329">
        <v>145.65</v>
      </c>
    </row>
    <row r="4175" spans="1:4">
      <c r="A4175" s="326">
        <v>40395</v>
      </c>
      <c r="B4175" s="327" t="s">
        <v>4509</v>
      </c>
      <c r="C4175" s="328" t="s">
        <v>731</v>
      </c>
      <c r="D4175" s="329">
        <v>111.78</v>
      </c>
    </row>
    <row r="4176" spans="1:4">
      <c r="A4176" s="326">
        <v>40392</v>
      </c>
      <c r="B4176" s="327" t="s">
        <v>4510</v>
      </c>
      <c r="C4176" s="328" t="s">
        <v>731</v>
      </c>
      <c r="D4176" s="329">
        <v>35.97</v>
      </c>
    </row>
    <row r="4177" spans="1:4">
      <c r="A4177" s="326">
        <v>40394</v>
      </c>
      <c r="B4177" s="327" t="s">
        <v>4511</v>
      </c>
      <c r="C4177" s="328" t="s">
        <v>731</v>
      </c>
      <c r="D4177" s="329">
        <v>72.77</v>
      </c>
    </row>
    <row r="4178" spans="1:4">
      <c r="A4178" s="326">
        <v>40398</v>
      </c>
      <c r="B4178" s="327" t="s">
        <v>4512</v>
      </c>
      <c r="C4178" s="328" t="s">
        <v>731</v>
      </c>
      <c r="D4178" s="329">
        <v>467.29</v>
      </c>
    </row>
    <row r="4179" spans="1:4">
      <c r="A4179" s="326">
        <v>40397</v>
      </c>
      <c r="B4179" s="327" t="s">
        <v>4513</v>
      </c>
      <c r="C4179" s="328" t="s">
        <v>731</v>
      </c>
      <c r="D4179" s="329">
        <v>239.3</v>
      </c>
    </row>
    <row r="4180" spans="1:4">
      <c r="A4180" s="326">
        <v>40393</v>
      </c>
      <c r="B4180" s="327" t="s">
        <v>4514</v>
      </c>
      <c r="C4180" s="328" t="s">
        <v>731</v>
      </c>
      <c r="D4180" s="329">
        <v>46.33</v>
      </c>
    </row>
    <row r="4181" spans="1:4">
      <c r="A4181" s="326">
        <v>40399</v>
      </c>
      <c r="B4181" s="327" t="s">
        <v>4515</v>
      </c>
      <c r="C4181" s="328" t="s">
        <v>731</v>
      </c>
      <c r="D4181" s="329">
        <v>764.47</v>
      </c>
    </row>
    <row r="4182" spans="1:4">
      <c r="A4182" s="326">
        <v>39322</v>
      </c>
      <c r="B4182" s="327" t="s">
        <v>4516</v>
      </c>
      <c r="C4182" s="328" t="s">
        <v>731</v>
      </c>
      <c r="D4182" s="329">
        <v>18.91</v>
      </c>
    </row>
    <row r="4183" spans="1:4" ht="30">
      <c r="A4183" s="326">
        <v>39289</v>
      </c>
      <c r="B4183" s="327" t="s">
        <v>14032</v>
      </c>
      <c r="C4183" s="328" t="s">
        <v>731</v>
      </c>
      <c r="D4183" s="329">
        <v>16.21</v>
      </c>
    </row>
    <row r="4184" spans="1:4" ht="30">
      <c r="A4184" s="326">
        <v>39290</v>
      </c>
      <c r="B4184" s="327" t="s">
        <v>14033</v>
      </c>
      <c r="C4184" s="328" t="s">
        <v>731</v>
      </c>
      <c r="D4184" s="329">
        <v>27.37</v>
      </c>
    </row>
    <row r="4185" spans="1:4" ht="30">
      <c r="A4185" s="326">
        <v>39291</v>
      </c>
      <c r="B4185" s="327" t="s">
        <v>14034</v>
      </c>
      <c r="C4185" s="328" t="s">
        <v>731</v>
      </c>
      <c r="D4185" s="329">
        <v>30.27</v>
      </c>
    </row>
    <row r="4186" spans="1:4">
      <c r="A4186" s="326">
        <v>41892</v>
      </c>
      <c r="B4186" s="327" t="s">
        <v>4517</v>
      </c>
      <c r="C4186" s="328" t="s">
        <v>731</v>
      </c>
      <c r="D4186" s="329">
        <v>122.38</v>
      </c>
    </row>
    <row r="4187" spans="1:4">
      <c r="A4187" s="326">
        <v>7048</v>
      </c>
      <c r="B4187" s="327" t="s">
        <v>4518</v>
      </c>
      <c r="C4187" s="328" t="s">
        <v>731</v>
      </c>
      <c r="D4187" s="329">
        <v>26.41</v>
      </c>
    </row>
    <row r="4188" spans="1:4">
      <c r="A4188" s="326">
        <v>7088</v>
      </c>
      <c r="B4188" s="327" t="s">
        <v>4519</v>
      </c>
      <c r="C4188" s="328" t="s">
        <v>731</v>
      </c>
      <c r="D4188" s="329">
        <v>57.76</v>
      </c>
    </row>
    <row r="4189" spans="1:4">
      <c r="A4189" s="326">
        <v>20179</v>
      </c>
      <c r="B4189" s="327" t="s">
        <v>14035</v>
      </c>
      <c r="C4189" s="328" t="s">
        <v>731</v>
      </c>
      <c r="D4189" s="329">
        <v>50.1</v>
      </c>
    </row>
    <row r="4190" spans="1:4">
      <c r="A4190" s="326">
        <v>20178</v>
      </c>
      <c r="B4190" s="327" t="s">
        <v>14036</v>
      </c>
      <c r="C4190" s="328" t="s">
        <v>731</v>
      </c>
      <c r="D4190" s="329">
        <v>60.06</v>
      </c>
    </row>
    <row r="4191" spans="1:4">
      <c r="A4191" s="326">
        <v>20180</v>
      </c>
      <c r="B4191" s="327" t="s">
        <v>14037</v>
      </c>
      <c r="C4191" s="328" t="s">
        <v>731</v>
      </c>
      <c r="D4191" s="329">
        <v>99.12</v>
      </c>
    </row>
    <row r="4192" spans="1:4">
      <c r="A4192" s="326">
        <v>20181</v>
      </c>
      <c r="B4192" s="327" t="s">
        <v>14038</v>
      </c>
      <c r="C4192" s="328" t="s">
        <v>731</v>
      </c>
      <c r="D4192" s="329">
        <v>132.71</v>
      </c>
    </row>
    <row r="4193" spans="1:4">
      <c r="A4193" s="326">
        <v>20177</v>
      </c>
      <c r="B4193" s="327" t="s">
        <v>14039</v>
      </c>
      <c r="C4193" s="328" t="s">
        <v>731</v>
      </c>
      <c r="D4193" s="329">
        <v>32.83</v>
      </c>
    </row>
    <row r="4194" spans="1:4">
      <c r="A4194" s="326">
        <v>7070</v>
      </c>
      <c r="B4194" s="327" t="s">
        <v>14040</v>
      </c>
      <c r="C4194" s="328" t="s">
        <v>731</v>
      </c>
      <c r="D4194" s="329">
        <v>235.57</v>
      </c>
    </row>
    <row r="4195" spans="1:4">
      <c r="A4195" s="326">
        <v>40945</v>
      </c>
      <c r="B4195" s="327" t="s">
        <v>14041</v>
      </c>
      <c r="C4195" s="328" t="s">
        <v>870</v>
      </c>
      <c r="D4195" s="329">
        <v>19.07</v>
      </c>
    </row>
    <row r="4196" spans="1:4">
      <c r="A4196" s="326">
        <v>40946</v>
      </c>
      <c r="B4196" s="327" t="s">
        <v>4520</v>
      </c>
      <c r="C4196" s="328" t="s">
        <v>872</v>
      </c>
      <c r="D4196" s="329">
        <v>3340.83</v>
      </c>
    </row>
    <row r="4197" spans="1:4">
      <c r="A4197" s="326">
        <v>7153</v>
      </c>
      <c r="B4197" s="327" t="s">
        <v>14042</v>
      </c>
      <c r="C4197" s="328" t="s">
        <v>870</v>
      </c>
      <c r="D4197" s="329">
        <v>35.32</v>
      </c>
    </row>
    <row r="4198" spans="1:4">
      <c r="A4198" s="326">
        <v>41089</v>
      </c>
      <c r="B4198" s="327" t="s">
        <v>4521</v>
      </c>
      <c r="C4198" s="328" t="s">
        <v>872</v>
      </c>
      <c r="D4198" s="329">
        <v>6185.69</v>
      </c>
    </row>
    <row r="4199" spans="1:4">
      <c r="A4199" s="326">
        <v>40943</v>
      </c>
      <c r="B4199" s="327" t="s">
        <v>14043</v>
      </c>
      <c r="C4199" s="328" t="s">
        <v>870</v>
      </c>
      <c r="D4199" s="329">
        <v>32.24</v>
      </c>
    </row>
    <row r="4200" spans="1:4">
      <c r="A4200" s="326">
        <v>40944</v>
      </c>
      <c r="B4200" s="327" t="s">
        <v>4522</v>
      </c>
      <c r="C4200" s="328" t="s">
        <v>872</v>
      </c>
      <c r="D4200" s="329">
        <v>5646.08</v>
      </c>
    </row>
    <row r="4201" spans="1:4">
      <c r="A4201" s="326">
        <v>6175</v>
      </c>
      <c r="B4201" s="327" t="s">
        <v>4523</v>
      </c>
      <c r="C4201" s="328" t="s">
        <v>870</v>
      </c>
      <c r="D4201" s="329">
        <v>25.51</v>
      </c>
    </row>
    <row r="4202" spans="1:4">
      <c r="A4202" s="326">
        <v>41092</v>
      </c>
      <c r="B4202" s="327" t="s">
        <v>4524</v>
      </c>
      <c r="C4202" s="328" t="s">
        <v>872</v>
      </c>
      <c r="D4202" s="329">
        <v>4470.59</v>
      </c>
    </row>
    <row r="4203" spans="1:4" ht="30">
      <c r="A4203" s="326">
        <v>37712</v>
      </c>
      <c r="B4203" s="327" t="s">
        <v>4525</v>
      </c>
      <c r="C4203" s="328" t="s">
        <v>732</v>
      </c>
      <c r="D4203" s="329">
        <v>80.13</v>
      </c>
    </row>
    <row r="4204" spans="1:4" ht="30">
      <c r="A4204" s="326">
        <v>34547</v>
      </c>
      <c r="B4204" s="327" t="s">
        <v>4526</v>
      </c>
      <c r="C4204" s="328" t="s">
        <v>733</v>
      </c>
      <c r="D4204" s="329">
        <v>4.9000000000000004</v>
      </c>
    </row>
    <row r="4205" spans="1:4" ht="30">
      <c r="A4205" s="326">
        <v>34548</v>
      </c>
      <c r="B4205" s="327" t="s">
        <v>4527</v>
      </c>
      <c r="C4205" s="328" t="s">
        <v>733</v>
      </c>
      <c r="D4205" s="329">
        <v>8.0399999999999991</v>
      </c>
    </row>
    <row r="4206" spans="1:4" ht="30">
      <c r="A4206" s="326">
        <v>34558</v>
      </c>
      <c r="B4206" s="327" t="s">
        <v>4528</v>
      </c>
      <c r="C4206" s="328" t="s">
        <v>733</v>
      </c>
      <c r="D4206" s="329">
        <v>3.98</v>
      </c>
    </row>
    <row r="4207" spans="1:4" ht="30">
      <c r="A4207" s="326">
        <v>34550</v>
      </c>
      <c r="B4207" s="327" t="s">
        <v>4529</v>
      </c>
      <c r="C4207" s="328" t="s">
        <v>733</v>
      </c>
      <c r="D4207" s="329">
        <v>2.12</v>
      </c>
    </row>
    <row r="4208" spans="1:4" ht="30">
      <c r="A4208" s="326">
        <v>34557</v>
      </c>
      <c r="B4208" s="327" t="s">
        <v>4530</v>
      </c>
      <c r="C4208" s="328" t="s">
        <v>733</v>
      </c>
      <c r="D4208" s="329">
        <v>3.1</v>
      </c>
    </row>
    <row r="4209" spans="1:4" ht="30">
      <c r="A4209" s="326">
        <v>37411</v>
      </c>
      <c r="B4209" s="327" t="s">
        <v>4531</v>
      </c>
      <c r="C4209" s="328" t="s">
        <v>732</v>
      </c>
      <c r="D4209" s="329">
        <v>22.7</v>
      </c>
    </row>
    <row r="4210" spans="1:4" ht="30">
      <c r="A4210" s="326">
        <v>39508</v>
      </c>
      <c r="B4210" s="327" t="s">
        <v>4532</v>
      </c>
      <c r="C4210" s="328" t="s">
        <v>732</v>
      </c>
      <c r="D4210" s="329">
        <v>12.75</v>
      </c>
    </row>
    <row r="4211" spans="1:4" ht="30">
      <c r="A4211" s="326">
        <v>39507</v>
      </c>
      <c r="B4211" s="327" t="s">
        <v>4533</v>
      </c>
      <c r="C4211" s="328" t="s">
        <v>732</v>
      </c>
      <c r="D4211" s="329">
        <v>19.02</v>
      </c>
    </row>
    <row r="4212" spans="1:4" ht="30">
      <c r="A4212" s="326">
        <v>7155</v>
      </c>
      <c r="B4212" s="327" t="s">
        <v>4534</v>
      </c>
      <c r="C4212" s="328" t="s">
        <v>732</v>
      </c>
      <c r="D4212" s="329">
        <v>24.42</v>
      </c>
    </row>
    <row r="4213" spans="1:4" ht="30">
      <c r="A4213" s="326">
        <v>42406</v>
      </c>
      <c r="B4213" s="327" t="s">
        <v>4535</v>
      </c>
      <c r="C4213" s="328" t="s">
        <v>732</v>
      </c>
      <c r="D4213" s="329">
        <v>27.99</v>
      </c>
    </row>
    <row r="4214" spans="1:4" ht="30">
      <c r="A4214" s="326">
        <v>7156</v>
      </c>
      <c r="B4214" s="327" t="s">
        <v>4536</v>
      </c>
      <c r="C4214" s="328" t="s">
        <v>732</v>
      </c>
      <c r="D4214" s="329">
        <v>35.03</v>
      </c>
    </row>
    <row r="4215" spans="1:4" ht="30">
      <c r="A4215" s="326">
        <v>43127</v>
      </c>
      <c r="B4215" s="327" t="s">
        <v>4537</v>
      </c>
      <c r="C4215" s="328" t="s">
        <v>732</v>
      </c>
      <c r="D4215" s="329">
        <v>50.13</v>
      </c>
    </row>
    <row r="4216" spans="1:4" ht="30">
      <c r="A4216" s="326">
        <v>10917</v>
      </c>
      <c r="B4216" s="327" t="s">
        <v>4538</v>
      </c>
      <c r="C4216" s="328" t="s">
        <v>732</v>
      </c>
      <c r="D4216" s="329">
        <v>10.58</v>
      </c>
    </row>
    <row r="4217" spans="1:4" ht="30">
      <c r="A4217" s="326">
        <v>21141</v>
      </c>
      <c r="B4217" s="327" t="s">
        <v>4539</v>
      </c>
      <c r="C4217" s="328" t="s">
        <v>732</v>
      </c>
      <c r="D4217" s="329">
        <v>16.38</v>
      </c>
    </row>
    <row r="4218" spans="1:4" ht="30">
      <c r="A4218" s="326">
        <v>39509</v>
      </c>
      <c r="B4218" s="327" t="s">
        <v>4540</v>
      </c>
      <c r="C4218" s="328" t="s">
        <v>732</v>
      </c>
      <c r="D4218" s="329">
        <v>15.76</v>
      </c>
    </row>
    <row r="4219" spans="1:4">
      <c r="A4219" s="326">
        <v>44529</v>
      </c>
      <c r="B4219" s="327" t="s">
        <v>4541</v>
      </c>
      <c r="C4219" s="328" t="s">
        <v>732</v>
      </c>
      <c r="D4219" s="329">
        <v>13.47</v>
      </c>
    </row>
    <row r="4220" spans="1:4" ht="30">
      <c r="A4220" s="326">
        <v>7167</v>
      </c>
      <c r="B4220" s="327" t="s">
        <v>4542</v>
      </c>
      <c r="C4220" s="328" t="s">
        <v>732</v>
      </c>
      <c r="D4220" s="329">
        <v>25.58</v>
      </c>
    </row>
    <row r="4221" spans="1:4" ht="30">
      <c r="A4221" s="326">
        <v>10928</v>
      </c>
      <c r="B4221" s="327" t="s">
        <v>4543</v>
      </c>
      <c r="C4221" s="328" t="s">
        <v>732</v>
      </c>
      <c r="D4221" s="329">
        <v>14.7</v>
      </c>
    </row>
    <row r="4222" spans="1:4" ht="30">
      <c r="A4222" s="326">
        <v>10933</v>
      </c>
      <c r="B4222" s="327" t="s">
        <v>4544</v>
      </c>
      <c r="C4222" s="328" t="s">
        <v>732</v>
      </c>
      <c r="D4222" s="329">
        <v>22.17</v>
      </c>
    </row>
    <row r="4223" spans="1:4" ht="30">
      <c r="A4223" s="326">
        <v>7158</v>
      </c>
      <c r="B4223" s="327" t="s">
        <v>4545</v>
      </c>
      <c r="C4223" s="328" t="s">
        <v>732</v>
      </c>
      <c r="D4223" s="329">
        <v>37.6</v>
      </c>
    </row>
    <row r="4224" spans="1:4" ht="30">
      <c r="A4224" s="326">
        <v>10927</v>
      </c>
      <c r="B4224" s="327" t="s">
        <v>4546</v>
      </c>
      <c r="C4224" s="328" t="s">
        <v>732</v>
      </c>
      <c r="D4224" s="329">
        <v>24.04</v>
      </c>
    </row>
    <row r="4225" spans="1:4" ht="30">
      <c r="A4225" s="326">
        <v>7162</v>
      </c>
      <c r="B4225" s="327" t="s">
        <v>4547</v>
      </c>
      <c r="C4225" s="328" t="s">
        <v>732</v>
      </c>
      <c r="D4225" s="329">
        <v>58.84</v>
      </c>
    </row>
    <row r="4226" spans="1:4" ht="30">
      <c r="A4226" s="326">
        <v>10932</v>
      </c>
      <c r="B4226" s="327" t="s">
        <v>4548</v>
      </c>
      <c r="C4226" s="328" t="s">
        <v>732</v>
      </c>
      <c r="D4226" s="329">
        <v>102.34</v>
      </c>
    </row>
    <row r="4227" spans="1:4" ht="30">
      <c r="A4227" s="326">
        <v>10937</v>
      </c>
      <c r="B4227" s="327" t="s">
        <v>4549</v>
      </c>
      <c r="C4227" s="328" t="s">
        <v>732</v>
      </c>
      <c r="D4227" s="329">
        <v>26.3</v>
      </c>
    </row>
    <row r="4228" spans="1:4" ht="30">
      <c r="A4228" s="326">
        <v>10935</v>
      </c>
      <c r="B4228" s="327" t="s">
        <v>4550</v>
      </c>
      <c r="C4228" s="328" t="s">
        <v>732</v>
      </c>
      <c r="D4228" s="329">
        <v>45.62</v>
      </c>
    </row>
    <row r="4229" spans="1:4">
      <c r="A4229" s="326">
        <v>10931</v>
      </c>
      <c r="B4229" s="327" t="s">
        <v>4551</v>
      </c>
      <c r="C4229" s="328" t="s">
        <v>732</v>
      </c>
      <c r="D4229" s="329">
        <v>12.83</v>
      </c>
    </row>
    <row r="4230" spans="1:4">
      <c r="A4230" s="326">
        <v>7164</v>
      </c>
      <c r="B4230" s="327" t="s">
        <v>4552</v>
      </c>
      <c r="C4230" s="328" t="s">
        <v>732</v>
      </c>
      <c r="D4230" s="329">
        <v>42.46</v>
      </c>
    </row>
    <row r="4231" spans="1:4">
      <c r="A4231" s="326">
        <v>36887</v>
      </c>
      <c r="B4231" s="327" t="s">
        <v>4553</v>
      </c>
      <c r="C4231" s="328" t="s">
        <v>732</v>
      </c>
      <c r="D4231" s="329">
        <v>10.19</v>
      </c>
    </row>
    <row r="4232" spans="1:4" ht="45">
      <c r="A4232" s="326">
        <v>34630</v>
      </c>
      <c r="B4232" s="327" t="s">
        <v>4554</v>
      </c>
      <c r="C4232" s="328" t="s">
        <v>731</v>
      </c>
      <c r="D4232" s="329">
        <v>1302.27</v>
      </c>
    </row>
    <row r="4233" spans="1:4">
      <c r="A4233" s="326">
        <v>7161</v>
      </c>
      <c r="B4233" s="327" t="s">
        <v>4555</v>
      </c>
      <c r="C4233" s="328" t="s">
        <v>732</v>
      </c>
      <c r="D4233" s="329">
        <v>5.28</v>
      </c>
    </row>
    <row r="4234" spans="1:4" ht="30">
      <c r="A4234" s="326">
        <v>7170</v>
      </c>
      <c r="B4234" s="327" t="s">
        <v>4556</v>
      </c>
      <c r="C4234" s="328" t="s">
        <v>732</v>
      </c>
      <c r="D4234" s="329">
        <v>2.46</v>
      </c>
    </row>
    <row r="4235" spans="1:4" ht="30">
      <c r="A4235" s="326">
        <v>37524</v>
      </c>
      <c r="B4235" s="327" t="s">
        <v>4557</v>
      </c>
      <c r="C4235" s="328" t="s">
        <v>733</v>
      </c>
      <c r="D4235" s="329">
        <v>2.25</v>
      </c>
    </row>
    <row r="4236" spans="1:4" ht="30">
      <c r="A4236" s="326">
        <v>37525</v>
      </c>
      <c r="B4236" s="327" t="s">
        <v>4558</v>
      </c>
      <c r="C4236" s="328" t="s">
        <v>733</v>
      </c>
      <c r="D4236" s="329">
        <v>3.08</v>
      </c>
    </row>
    <row r="4237" spans="1:4" ht="30">
      <c r="A4237" s="326">
        <v>36789</v>
      </c>
      <c r="B4237" s="327" t="s">
        <v>4559</v>
      </c>
      <c r="C4237" s="328" t="s">
        <v>731</v>
      </c>
      <c r="D4237" s="329">
        <v>2.17</v>
      </c>
    </row>
    <row r="4238" spans="1:4" ht="30">
      <c r="A4238" s="326">
        <v>7173</v>
      </c>
      <c r="B4238" s="327" t="s">
        <v>4560</v>
      </c>
      <c r="C4238" s="328" t="s">
        <v>1178</v>
      </c>
      <c r="D4238" s="329">
        <v>1403.99</v>
      </c>
    </row>
    <row r="4239" spans="1:4" ht="30">
      <c r="A4239" s="326">
        <v>7175</v>
      </c>
      <c r="B4239" s="327" t="s">
        <v>4561</v>
      </c>
      <c r="C4239" s="328" t="s">
        <v>731</v>
      </c>
      <c r="D4239" s="329">
        <v>1.58</v>
      </c>
    </row>
    <row r="4240" spans="1:4" ht="30">
      <c r="A4240" s="326">
        <v>40741</v>
      </c>
      <c r="B4240" s="327" t="s">
        <v>4562</v>
      </c>
      <c r="C4240" s="328" t="s">
        <v>731</v>
      </c>
      <c r="D4240" s="329">
        <v>2.48</v>
      </c>
    </row>
    <row r="4241" spans="1:4">
      <c r="A4241" s="326">
        <v>7184</v>
      </c>
      <c r="B4241" s="327" t="s">
        <v>4563</v>
      </c>
      <c r="C4241" s="328" t="s">
        <v>732</v>
      </c>
      <c r="D4241" s="329">
        <v>52.93</v>
      </c>
    </row>
    <row r="4242" spans="1:4">
      <c r="A4242" s="326">
        <v>34458</v>
      </c>
      <c r="B4242" s="327" t="s">
        <v>4564</v>
      </c>
      <c r="C4242" s="328" t="s">
        <v>731</v>
      </c>
      <c r="D4242" s="329">
        <v>156.30000000000001</v>
      </c>
    </row>
    <row r="4243" spans="1:4">
      <c r="A4243" s="326">
        <v>34464</v>
      </c>
      <c r="B4243" s="327" t="s">
        <v>4565</v>
      </c>
      <c r="C4243" s="328" t="s">
        <v>731</v>
      </c>
      <c r="D4243" s="329">
        <v>232.65</v>
      </c>
    </row>
    <row r="4244" spans="1:4">
      <c r="A4244" s="326">
        <v>34468</v>
      </c>
      <c r="B4244" s="327" t="s">
        <v>4566</v>
      </c>
      <c r="C4244" s="328" t="s">
        <v>731</v>
      </c>
      <c r="D4244" s="329">
        <v>293.31</v>
      </c>
    </row>
    <row r="4245" spans="1:4">
      <c r="A4245" s="326">
        <v>34473</v>
      </c>
      <c r="B4245" s="327" t="s">
        <v>4567</v>
      </c>
      <c r="C4245" s="328" t="s">
        <v>731</v>
      </c>
      <c r="D4245" s="329">
        <v>177.93</v>
      </c>
    </row>
    <row r="4246" spans="1:4">
      <c r="A4246" s="326">
        <v>34480</v>
      </c>
      <c r="B4246" s="327" t="s">
        <v>4568</v>
      </c>
      <c r="C4246" s="328" t="s">
        <v>731</v>
      </c>
      <c r="D4246" s="329">
        <v>328.82</v>
      </c>
    </row>
    <row r="4247" spans="1:4">
      <c r="A4247" s="326">
        <v>34486</v>
      </c>
      <c r="B4247" s="327" t="s">
        <v>4569</v>
      </c>
      <c r="C4247" s="328" t="s">
        <v>731</v>
      </c>
      <c r="D4247" s="329">
        <v>389.31</v>
      </c>
    </row>
    <row r="4248" spans="1:4">
      <c r="A4248" s="326">
        <v>7190</v>
      </c>
      <c r="B4248" s="327" t="s">
        <v>4570</v>
      </c>
      <c r="C4248" s="328" t="s">
        <v>731</v>
      </c>
      <c r="D4248" s="329">
        <v>13</v>
      </c>
    </row>
    <row r="4249" spans="1:4">
      <c r="A4249" s="326">
        <v>34417</v>
      </c>
      <c r="B4249" s="327" t="s">
        <v>4571</v>
      </c>
      <c r="C4249" s="328" t="s">
        <v>731</v>
      </c>
      <c r="D4249" s="329">
        <v>20.8</v>
      </c>
    </row>
    <row r="4250" spans="1:4">
      <c r="A4250" s="326">
        <v>7213</v>
      </c>
      <c r="B4250" s="327" t="s">
        <v>4572</v>
      </c>
      <c r="C4250" s="328" t="s">
        <v>732</v>
      </c>
      <c r="D4250" s="329">
        <v>19.07</v>
      </c>
    </row>
    <row r="4251" spans="1:4">
      <c r="A4251" s="326">
        <v>7195</v>
      </c>
      <c r="B4251" s="327" t="s">
        <v>4573</v>
      </c>
      <c r="C4251" s="328" t="s">
        <v>731</v>
      </c>
      <c r="D4251" s="329">
        <v>56.01</v>
      </c>
    </row>
    <row r="4252" spans="1:4">
      <c r="A4252" s="326">
        <v>7186</v>
      </c>
      <c r="B4252" s="327" t="s">
        <v>4574</v>
      </c>
      <c r="C4252" s="328" t="s">
        <v>731</v>
      </c>
      <c r="D4252" s="329">
        <v>61.01</v>
      </c>
    </row>
    <row r="4253" spans="1:4">
      <c r="A4253" s="326">
        <v>7194</v>
      </c>
      <c r="B4253" s="327" t="s">
        <v>4575</v>
      </c>
      <c r="C4253" s="328" t="s">
        <v>732</v>
      </c>
      <c r="D4253" s="329">
        <v>28.13</v>
      </c>
    </row>
    <row r="4254" spans="1:4">
      <c r="A4254" s="326">
        <v>7197</v>
      </c>
      <c r="B4254" s="327" t="s">
        <v>4576</v>
      </c>
      <c r="C4254" s="328" t="s">
        <v>731</v>
      </c>
      <c r="D4254" s="329">
        <v>118.72</v>
      </c>
    </row>
    <row r="4255" spans="1:4">
      <c r="A4255" s="326">
        <v>7192</v>
      </c>
      <c r="B4255" s="327" t="s">
        <v>4577</v>
      </c>
      <c r="C4255" s="328" t="s">
        <v>731</v>
      </c>
      <c r="D4255" s="329">
        <v>106.37</v>
      </c>
    </row>
    <row r="4256" spans="1:4">
      <c r="A4256" s="326">
        <v>7193</v>
      </c>
      <c r="B4256" s="327" t="s">
        <v>4578</v>
      </c>
      <c r="C4256" s="328" t="s">
        <v>731</v>
      </c>
      <c r="D4256" s="329">
        <v>119.75</v>
      </c>
    </row>
    <row r="4257" spans="1:4">
      <c r="A4257" s="326">
        <v>7189</v>
      </c>
      <c r="B4257" s="327" t="s">
        <v>4579</v>
      </c>
      <c r="C4257" s="328" t="s">
        <v>731</v>
      </c>
      <c r="D4257" s="329">
        <v>139.16999999999999</v>
      </c>
    </row>
    <row r="4258" spans="1:4">
      <c r="A4258" s="326">
        <v>34402</v>
      </c>
      <c r="B4258" s="327" t="s">
        <v>4580</v>
      </c>
      <c r="C4258" s="328" t="s">
        <v>731</v>
      </c>
      <c r="D4258" s="329">
        <v>196.48</v>
      </c>
    </row>
    <row r="4259" spans="1:4">
      <c r="A4259" s="326">
        <v>7245</v>
      </c>
      <c r="B4259" s="327" t="s">
        <v>4581</v>
      </c>
      <c r="C4259" s="328" t="s">
        <v>731</v>
      </c>
      <c r="D4259" s="329">
        <v>36.19</v>
      </c>
    </row>
    <row r="4260" spans="1:4">
      <c r="A4260" s="326">
        <v>34425</v>
      </c>
      <c r="B4260" s="327" t="s">
        <v>4582</v>
      </c>
      <c r="C4260" s="328" t="s">
        <v>731</v>
      </c>
      <c r="D4260" s="329">
        <v>126.21</v>
      </c>
    </row>
    <row r="4261" spans="1:4">
      <c r="A4261" s="326">
        <v>7223</v>
      </c>
      <c r="B4261" s="327" t="s">
        <v>4583</v>
      </c>
      <c r="C4261" s="328" t="s">
        <v>731</v>
      </c>
      <c r="D4261" s="329">
        <v>140.65</v>
      </c>
    </row>
    <row r="4262" spans="1:4">
      <c r="A4262" s="326">
        <v>7234</v>
      </c>
      <c r="B4262" s="327" t="s">
        <v>4584</v>
      </c>
      <c r="C4262" s="328" t="s">
        <v>731</v>
      </c>
      <c r="D4262" s="329">
        <v>212.25</v>
      </c>
    </row>
    <row r="4263" spans="1:4">
      <c r="A4263" s="326">
        <v>7224</v>
      </c>
      <c r="B4263" s="327" t="s">
        <v>4585</v>
      </c>
      <c r="C4263" s="328" t="s">
        <v>731</v>
      </c>
      <c r="D4263" s="329">
        <v>258.57</v>
      </c>
    </row>
    <row r="4264" spans="1:4">
      <c r="A4264" s="326">
        <v>7225</v>
      </c>
      <c r="B4264" s="327" t="s">
        <v>4586</v>
      </c>
      <c r="C4264" s="328" t="s">
        <v>731</v>
      </c>
      <c r="D4264" s="329">
        <v>277.26</v>
      </c>
    </row>
    <row r="4265" spans="1:4">
      <c r="A4265" s="326">
        <v>7226</v>
      </c>
      <c r="B4265" s="327" t="s">
        <v>4587</v>
      </c>
      <c r="C4265" s="328" t="s">
        <v>731</v>
      </c>
      <c r="D4265" s="329">
        <v>295.87</v>
      </c>
    </row>
    <row r="4266" spans="1:4">
      <c r="A4266" s="326">
        <v>7227</v>
      </c>
      <c r="B4266" s="327" t="s">
        <v>4588</v>
      </c>
      <c r="C4266" s="328" t="s">
        <v>731</v>
      </c>
      <c r="D4266" s="329">
        <v>336.78</v>
      </c>
    </row>
    <row r="4267" spans="1:4">
      <c r="A4267" s="326">
        <v>7212</v>
      </c>
      <c r="B4267" s="327" t="s">
        <v>4589</v>
      </c>
      <c r="C4267" s="328" t="s">
        <v>731</v>
      </c>
      <c r="D4267" s="329">
        <v>370.04</v>
      </c>
    </row>
    <row r="4268" spans="1:4">
      <c r="A4268" s="326">
        <v>7229</v>
      </c>
      <c r="B4268" s="327" t="s">
        <v>4590</v>
      </c>
      <c r="C4268" s="328" t="s">
        <v>731</v>
      </c>
      <c r="D4268" s="329">
        <v>234.55</v>
      </c>
    </row>
    <row r="4269" spans="1:4">
      <c r="A4269" s="326">
        <v>7230</v>
      </c>
      <c r="B4269" s="327" t="s">
        <v>4591</v>
      </c>
      <c r="C4269" s="328" t="s">
        <v>731</v>
      </c>
      <c r="D4269" s="329">
        <v>390.49</v>
      </c>
    </row>
    <row r="4270" spans="1:4">
      <c r="A4270" s="326">
        <v>7231</v>
      </c>
      <c r="B4270" s="327" t="s">
        <v>4592</v>
      </c>
      <c r="C4270" s="328" t="s">
        <v>731</v>
      </c>
      <c r="D4270" s="329">
        <v>553.94000000000005</v>
      </c>
    </row>
    <row r="4271" spans="1:4">
      <c r="A4271" s="326">
        <v>7220</v>
      </c>
      <c r="B4271" s="327" t="s">
        <v>4593</v>
      </c>
      <c r="C4271" s="328" t="s">
        <v>731</v>
      </c>
      <c r="D4271" s="329">
        <v>683.78</v>
      </c>
    </row>
    <row r="4272" spans="1:4">
      <c r="A4272" s="326">
        <v>34447</v>
      </c>
      <c r="B4272" s="327" t="s">
        <v>4594</v>
      </c>
      <c r="C4272" s="328" t="s">
        <v>731</v>
      </c>
      <c r="D4272" s="329">
        <v>764.57</v>
      </c>
    </row>
    <row r="4273" spans="1:4">
      <c r="A4273" s="326">
        <v>7233</v>
      </c>
      <c r="B4273" s="327" t="s">
        <v>4595</v>
      </c>
      <c r="C4273" s="328" t="s">
        <v>731</v>
      </c>
      <c r="D4273" s="329">
        <v>877.08</v>
      </c>
    </row>
    <row r="4274" spans="1:4" ht="60">
      <c r="A4274" s="326">
        <v>40740</v>
      </c>
      <c r="B4274" s="327" t="s">
        <v>4596</v>
      </c>
      <c r="C4274" s="328" t="s">
        <v>732</v>
      </c>
      <c r="D4274" s="329">
        <v>195.53</v>
      </c>
    </row>
    <row r="4275" spans="1:4" ht="30">
      <c r="A4275" s="326">
        <v>25007</v>
      </c>
      <c r="B4275" s="327" t="s">
        <v>4597</v>
      </c>
      <c r="C4275" s="328" t="s">
        <v>732</v>
      </c>
      <c r="D4275" s="329">
        <v>55.95</v>
      </c>
    </row>
    <row r="4276" spans="1:4" ht="60">
      <c r="A4276" s="326">
        <v>43071</v>
      </c>
      <c r="B4276" s="327" t="s">
        <v>4598</v>
      </c>
      <c r="C4276" s="328" t="s">
        <v>732</v>
      </c>
      <c r="D4276" s="329">
        <v>220.17</v>
      </c>
    </row>
    <row r="4277" spans="1:4" ht="60">
      <c r="A4277" s="326">
        <v>39520</v>
      </c>
      <c r="B4277" s="327" t="s">
        <v>4599</v>
      </c>
      <c r="C4277" s="328" t="s">
        <v>732</v>
      </c>
      <c r="D4277" s="329">
        <v>179.62</v>
      </c>
    </row>
    <row r="4278" spans="1:4" ht="60">
      <c r="A4278" s="326">
        <v>39521</v>
      </c>
      <c r="B4278" s="327" t="s">
        <v>4600</v>
      </c>
      <c r="C4278" s="328" t="s">
        <v>732</v>
      </c>
      <c r="D4278" s="329">
        <v>185.49</v>
      </c>
    </row>
    <row r="4279" spans="1:4" ht="45">
      <c r="A4279" s="326">
        <v>39522</v>
      </c>
      <c r="B4279" s="327" t="s">
        <v>4601</v>
      </c>
      <c r="C4279" s="328" t="s">
        <v>732</v>
      </c>
      <c r="D4279" s="329">
        <v>191.54</v>
      </c>
    </row>
    <row r="4280" spans="1:4" ht="30">
      <c r="A4280" s="326">
        <v>7243</v>
      </c>
      <c r="B4280" s="327" t="s">
        <v>4602</v>
      </c>
      <c r="C4280" s="328" t="s">
        <v>732</v>
      </c>
      <c r="D4280" s="329">
        <v>58.47</v>
      </c>
    </row>
    <row r="4281" spans="1:4" ht="30">
      <c r="A4281" s="326">
        <v>11067</v>
      </c>
      <c r="B4281" s="327" t="s">
        <v>4603</v>
      </c>
      <c r="C4281" s="328" t="s">
        <v>731</v>
      </c>
      <c r="D4281" s="329">
        <v>424.86</v>
      </c>
    </row>
    <row r="4282" spans="1:4" ht="30">
      <c r="A4282" s="326">
        <v>11068</v>
      </c>
      <c r="B4282" s="327" t="s">
        <v>4604</v>
      </c>
      <c r="C4282" s="328" t="s">
        <v>731</v>
      </c>
      <c r="D4282" s="329">
        <v>536.74</v>
      </c>
    </row>
    <row r="4283" spans="1:4">
      <c r="A4283" s="326">
        <v>7246</v>
      </c>
      <c r="B4283" s="327" t="s">
        <v>4605</v>
      </c>
      <c r="C4283" s="328" t="s">
        <v>731</v>
      </c>
      <c r="D4283" s="329">
        <v>39.97</v>
      </c>
    </row>
    <row r="4284" spans="1:4">
      <c r="A4284" s="326">
        <v>41097</v>
      </c>
      <c r="B4284" s="327" t="s">
        <v>4606</v>
      </c>
      <c r="C4284" s="328" t="s">
        <v>872</v>
      </c>
      <c r="D4284" s="329">
        <v>4177.97</v>
      </c>
    </row>
    <row r="4285" spans="1:4">
      <c r="A4285" s="326">
        <v>12869</v>
      </c>
      <c r="B4285" s="327" t="s">
        <v>14044</v>
      </c>
      <c r="C4285" s="328" t="s">
        <v>870</v>
      </c>
      <c r="D4285" s="329">
        <v>23.84</v>
      </c>
    </row>
    <row r="4286" spans="1:4" ht="30">
      <c r="A4286" s="326">
        <v>1574</v>
      </c>
      <c r="B4286" s="327" t="s">
        <v>4607</v>
      </c>
      <c r="C4286" s="328" t="s">
        <v>731</v>
      </c>
      <c r="D4286" s="329">
        <v>1.45</v>
      </c>
    </row>
    <row r="4287" spans="1:4" ht="30">
      <c r="A4287" s="326">
        <v>1581</v>
      </c>
      <c r="B4287" s="327" t="s">
        <v>4608</v>
      </c>
      <c r="C4287" s="328" t="s">
        <v>731</v>
      </c>
      <c r="D4287" s="329">
        <v>10.09</v>
      </c>
    </row>
    <row r="4288" spans="1:4" ht="30">
      <c r="A4288" s="326">
        <v>1575</v>
      </c>
      <c r="B4288" s="327" t="s">
        <v>4609</v>
      </c>
      <c r="C4288" s="328" t="s">
        <v>731</v>
      </c>
      <c r="D4288" s="329">
        <v>1.72</v>
      </c>
    </row>
    <row r="4289" spans="1:4" ht="30">
      <c r="A4289" s="326">
        <v>1570</v>
      </c>
      <c r="B4289" s="327" t="s">
        <v>4610</v>
      </c>
      <c r="C4289" s="328" t="s">
        <v>731</v>
      </c>
      <c r="D4289" s="329">
        <v>0.87</v>
      </c>
    </row>
    <row r="4290" spans="1:4" ht="30">
      <c r="A4290" s="326">
        <v>1576</v>
      </c>
      <c r="B4290" s="327" t="s">
        <v>4611</v>
      </c>
      <c r="C4290" s="328" t="s">
        <v>731</v>
      </c>
      <c r="D4290" s="329">
        <v>2.39</v>
      </c>
    </row>
    <row r="4291" spans="1:4" ht="30">
      <c r="A4291" s="326">
        <v>1577</v>
      </c>
      <c r="B4291" s="327" t="s">
        <v>4612</v>
      </c>
      <c r="C4291" s="328" t="s">
        <v>731</v>
      </c>
      <c r="D4291" s="329">
        <v>2.69</v>
      </c>
    </row>
    <row r="4292" spans="1:4" ht="30">
      <c r="A4292" s="326">
        <v>1571</v>
      </c>
      <c r="B4292" s="327" t="s">
        <v>4613</v>
      </c>
      <c r="C4292" s="328" t="s">
        <v>731</v>
      </c>
      <c r="D4292" s="329">
        <v>1.1299999999999999</v>
      </c>
    </row>
    <row r="4293" spans="1:4" ht="30">
      <c r="A4293" s="326">
        <v>1578</v>
      </c>
      <c r="B4293" s="327" t="s">
        <v>4614</v>
      </c>
      <c r="C4293" s="328" t="s">
        <v>731</v>
      </c>
      <c r="D4293" s="329">
        <v>4.67</v>
      </c>
    </row>
    <row r="4294" spans="1:4" ht="30">
      <c r="A4294" s="326">
        <v>1573</v>
      </c>
      <c r="B4294" s="327" t="s">
        <v>4615</v>
      </c>
      <c r="C4294" s="328" t="s">
        <v>731</v>
      </c>
      <c r="D4294" s="329">
        <v>1.34</v>
      </c>
    </row>
    <row r="4295" spans="1:4" ht="30">
      <c r="A4295" s="326">
        <v>1579</v>
      </c>
      <c r="B4295" s="327" t="s">
        <v>4616</v>
      </c>
      <c r="C4295" s="328" t="s">
        <v>731</v>
      </c>
      <c r="D4295" s="329">
        <v>5.83</v>
      </c>
    </row>
    <row r="4296" spans="1:4" ht="30">
      <c r="A4296" s="326">
        <v>1580</v>
      </c>
      <c r="B4296" s="327" t="s">
        <v>4617</v>
      </c>
      <c r="C4296" s="328" t="s">
        <v>731</v>
      </c>
      <c r="D4296" s="329">
        <v>7.17</v>
      </c>
    </row>
    <row r="4297" spans="1:4">
      <c r="A4297" s="326">
        <v>39321</v>
      </c>
      <c r="B4297" s="327" t="s">
        <v>4618</v>
      </c>
      <c r="C4297" s="328" t="s">
        <v>731</v>
      </c>
      <c r="D4297" s="329">
        <v>25.1</v>
      </c>
    </row>
    <row r="4298" spans="1:4">
      <c r="A4298" s="326">
        <v>39319</v>
      </c>
      <c r="B4298" s="327" t="s">
        <v>4619</v>
      </c>
      <c r="C4298" s="328" t="s">
        <v>731</v>
      </c>
      <c r="D4298" s="329">
        <v>10.45</v>
      </c>
    </row>
    <row r="4299" spans="1:4">
      <c r="A4299" s="326">
        <v>39320</v>
      </c>
      <c r="B4299" s="327" t="s">
        <v>4620</v>
      </c>
      <c r="C4299" s="328" t="s">
        <v>731</v>
      </c>
      <c r="D4299" s="329">
        <v>20.079999999999998</v>
      </c>
    </row>
    <row r="4300" spans="1:4">
      <c r="A4300" s="326">
        <v>1591</v>
      </c>
      <c r="B4300" s="327" t="s">
        <v>4621</v>
      </c>
      <c r="C4300" s="328" t="s">
        <v>731</v>
      </c>
      <c r="D4300" s="329">
        <v>22.25</v>
      </c>
    </row>
    <row r="4301" spans="1:4" ht="30">
      <c r="A4301" s="326">
        <v>1547</v>
      </c>
      <c r="B4301" s="327" t="s">
        <v>4622</v>
      </c>
      <c r="C4301" s="328" t="s">
        <v>731</v>
      </c>
      <c r="D4301" s="329">
        <v>116.61</v>
      </c>
    </row>
    <row r="4302" spans="1:4">
      <c r="A4302" s="326">
        <v>38196</v>
      </c>
      <c r="B4302" s="327" t="s">
        <v>4623</v>
      </c>
      <c r="C4302" s="328" t="s">
        <v>731</v>
      </c>
      <c r="D4302" s="329">
        <v>22.71</v>
      </c>
    </row>
    <row r="4303" spans="1:4">
      <c r="A4303" s="326">
        <v>1543</v>
      </c>
      <c r="B4303" s="327" t="s">
        <v>4624</v>
      </c>
      <c r="C4303" s="328" t="s">
        <v>731</v>
      </c>
      <c r="D4303" s="329">
        <v>24.13</v>
      </c>
    </row>
    <row r="4304" spans="1:4">
      <c r="A4304" s="326">
        <v>1585</v>
      </c>
      <c r="B4304" s="327" t="s">
        <v>4625</v>
      </c>
      <c r="C4304" s="328" t="s">
        <v>731</v>
      </c>
      <c r="D4304" s="329">
        <v>4.67</v>
      </c>
    </row>
    <row r="4305" spans="1:4">
      <c r="A4305" s="326">
        <v>1593</v>
      </c>
      <c r="B4305" s="327" t="s">
        <v>4626</v>
      </c>
      <c r="C4305" s="328" t="s">
        <v>731</v>
      </c>
      <c r="D4305" s="329">
        <v>24.82</v>
      </c>
    </row>
    <row r="4306" spans="1:4">
      <c r="A4306" s="326">
        <v>11838</v>
      </c>
      <c r="B4306" s="327" t="s">
        <v>4627</v>
      </c>
      <c r="C4306" s="328" t="s">
        <v>731</v>
      </c>
      <c r="D4306" s="329">
        <v>32.75</v>
      </c>
    </row>
    <row r="4307" spans="1:4">
      <c r="A4307" s="326">
        <v>1594</v>
      </c>
      <c r="B4307" s="327" t="s">
        <v>4628</v>
      </c>
      <c r="C4307" s="328" t="s">
        <v>731</v>
      </c>
      <c r="D4307" s="329">
        <v>33.11</v>
      </c>
    </row>
    <row r="4308" spans="1:4">
      <c r="A4308" s="326">
        <v>1586</v>
      </c>
      <c r="B4308" s="327" t="s">
        <v>4629</v>
      </c>
      <c r="C4308" s="328" t="s">
        <v>731</v>
      </c>
      <c r="D4308" s="329">
        <v>5.91</v>
      </c>
    </row>
    <row r="4309" spans="1:4">
      <c r="A4309" s="326">
        <v>11839</v>
      </c>
      <c r="B4309" s="327" t="s">
        <v>4630</v>
      </c>
      <c r="C4309" s="328" t="s">
        <v>731</v>
      </c>
      <c r="D4309" s="329">
        <v>47.65</v>
      </c>
    </row>
    <row r="4310" spans="1:4">
      <c r="A4310" s="326">
        <v>1587</v>
      </c>
      <c r="B4310" s="327" t="s">
        <v>4631</v>
      </c>
      <c r="C4310" s="328" t="s">
        <v>731</v>
      </c>
      <c r="D4310" s="329">
        <v>6.02</v>
      </c>
    </row>
    <row r="4311" spans="1:4">
      <c r="A4311" s="326">
        <v>1545</v>
      </c>
      <c r="B4311" s="327" t="s">
        <v>4632</v>
      </c>
      <c r="C4311" s="328" t="s">
        <v>731</v>
      </c>
      <c r="D4311" s="329">
        <v>57.18</v>
      </c>
    </row>
    <row r="4312" spans="1:4">
      <c r="A4312" s="326">
        <v>1588</v>
      </c>
      <c r="B4312" s="327" t="s">
        <v>4633</v>
      </c>
      <c r="C4312" s="328" t="s">
        <v>731</v>
      </c>
      <c r="D4312" s="329">
        <v>8.26</v>
      </c>
    </row>
    <row r="4313" spans="1:4">
      <c r="A4313" s="326">
        <v>1535</v>
      </c>
      <c r="B4313" s="327" t="s">
        <v>4634</v>
      </c>
      <c r="C4313" s="328" t="s">
        <v>731</v>
      </c>
      <c r="D4313" s="329">
        <v>4.76</v>
      </c>
    </row>
    <row r="4314" spans="1:4">
      <c r="A4314" s="326">
        <v>1589</v>
      </c>
      <c r="B4314" s="327" t="s">
        <v>4635</v>
      </c>
      <c r="C4314" s="328" t="s">
        <v>731</v>
      </c>
      <c r="D4314" s="329">
        <v>8.52</v>
      </c>
    </row>
    <row r="4315" spans="1:4">
      <c r="A4315" s="326">
        <v>1546</v>
      </c>
      <c r="B4315" s="327" t="s">
        <v>4636</v>
      </c>
      <c r="C4315" s="328" t="s">
        <v>731</v>
      </c>
      <c r="D4315" s="329">
        <v>96.49</v>
      </c>
    </row>
    <row r="4316" spans="1:4">
      <c r="A4316" s="326">
        <v>1590</v>
      </c>
      <c r="B4316" s="327" t="s">
        <v>4637</v>
      </c>
      <c r="C4316" s="328" t="s">
        <v>731</v>
      </c>
      <c r="D4316" s="329">
        <v>15.01</v>
      </c>
    </row>
    <row r="4317" spans="1:4" ht="30">
      <c r="A4317" s="326">
        <v>1542</v>
      </c>
      <c r="B4317" s="327" t="s">
        <v>4638</v>
      </c>
      <c r="C4317" s="328" t="s">
        <v>731</v>
      </c>
      <c r="D4317" s="329">
        <v>19.88</v>
      </c>
    </row>
    <row r="4318" spans="1:4" ht="30">
      <c r="A4318" s="326">
        <v>38415</v>
      </c>
      <c r="B4318" s="327" t="s">
        <v>4639</v>
      </c>
      <c r="C4318" s="328" t="s">
        <v>731</v>
      </c>
      <c r="D4318" s="329">
        <v>892.54</v>
      </c>
    </row>
    <row r="4319" spans="1:4" ht="30">
      <c r="A4319" s="326">
        <v>38414</v>
      </c>
      <c r="B4319" s="327" t="s">
        <v>4640</v>
      </c>
      <c r="C4319" s="328" t="s">
        <v>731</v>
      </c>
      <c r="D4319" s="329">
        <v>1252.69</v>
      </c>
    </row>
    <row r="4320" spans="1:4">
      <c r="A4320" s="326">
        <v>38128</v>
      </c>
      <c r="B4320" s="327" t="s">
        <v>4641</v>
      </c>
      <c r="C4320" s="328" t="s">
        <v>779</v>
      </c>
      <c r="D4320" s="329">
        <v>1.05</v>
      </c>
    </row>
    <row r="4321" spans="1:4">
      <c r="A4321" s="326">
        <v>7253</v>
      </c>
      <c r="B4321" s="327" t="s">
        <v>4642</v>
      </c>
      <c r="C4321" s="328" t="s">
        <v>868</v>
      </c>
      <c r="D4321" s="329">
        <v>225</v>
      </c>
    </row>
    <row r="4322" spans="1:4">
      <c r="A4322" s="326">
        <v>4806</v>
      </c>
      <c r="B4322" s="327" t="s">
        <v>4643</v>
      </c>
      <c r="C4322" s="328" t="s">
        <v>733</v>
      </c>
      <c r="D4322" s="329">
        <v>20.18</v>
      </c>
    </row>
    <row r="4323" spans="1:4">
      <c r="A4323" s="326">
        <v>34401</v>
      </c>
      <c r="B4323" s="327" t="s">
        <v>4644</v>
      </c>
      <c r="C4323" s="328" t="s">
        <v>731</v>
      </c>
      <c r="D4323" s="329">
        <v>1.91</v>
      </c>
    </row>
    <row r="4324" spans="1:4">
      <c r="A4324" s="326">
        <v>7260</v>
      </c>
      <c r="B4324" s="327" t="s">
        <v>4645</v>
      </c>
      <c r="C4324" s="328" t="s">
        <v>731</v>
      </c>
      <c r="D4324" s="329">
        <v>1.69</v>
      </c>
    </row>
    <row r="4325" spans="1:4">
      <c r="A4325" s="326">
        <v>7256</v>
      </c>
      <c r="B4325" s="327" t="s">
        <v>4646</v>
      </c>
      <c r="C4325" s="328" t="s">
        <v>731</v>
      </c>
      <c r="D4325" s="329">
        <v>1.68</v>
      </c>
    </row>
    <row r="4326" spans="1:4">
      <c r="A4326" s="326">
        <v>7258</v>
      </c>
      <c r="B4326" s="327" t="s">
        <v>4647</v>
      </c>
      <c r="C4326" s="328" t="s">
        <v>731</v>
      </c>
      <c r="D4326" s="329">
        <v>0.68</v>
      </c>
    </row>
    <row r="4327" spans="1:4">
      <c r="A4327" s="326">
        <v>34400</v>
      </c>
      <c r="B4327" s="327" t="s">
        <v>4648</v>
      </c>
      <c r="C4327" s="328" t="s">
        <v>731</v>
      </c>
      <c r="D4327" s="329">
        <v>2.94</v>
      </c>
    </row>
    <row r="4328" spans="1:4">
      <c r="A4328" s="326">
        <v>10617</v>
      </c>
      <c r="B4328" s="327" t="s">
        <v>4649</v>
      </c>
      <c r="C4328" s="328" t="s">
        <v>731</v>
      </c>
      <c r="D4328" s="329">
        <v>5.62</v>
      </c>
    </row>
    <row r="4329" spans="1:4">
      <c r="A4329" s="326">
        <v>44261</v>
      </c>
      <c r="B4329" s="327" t="s">
        <v>14045</v>
      </c>
      <c r="C4329" s="328" t="s">
        <v>731</v>
      </c>
      <c r="D4329" s="329">
        <v>166.79</v>
      </c>
    </row>
    <row r="4330" spans="1:4">
      <c r="A4330" s="326">
        <v>7274</v>
      </c>
      <c r="B4330" s="327" t="s">
        <v>14046</v>
      </c>
      <c r="C4330" s="328" t="s">
        <v>731</v>
      </c>
      <c r="D4330" s="329">
        <v>80.75</v>
      </c>
    </row>
    <row r="4331" spans="1:4">
      <c r="A4331" s="326">
        <v>44326</v>
      </c>
      <c r="B4331" s="327" t="s">
        <v>14047</v>
      </c>
      <c r="C4331" s="328" t="s">
        <v>731</v>
      </c>
      <c r="D4331" s="329">
        <v>1743.94</v>
      </c>
    </row>
    <row r="4332" spans="1:4">
      <c r="A4332" s="326">
        <v>154</v>
      </c>
      <c r="B4332" s="327" t="s">
        <v>4650</v>
      </c>
      <c r="C4332" s="328" t="s">
        <v>781</v>
      </c>
      <c r="D4332" s="329">
        <v>65.7</v>
      </c>
    </row>
    <row r="4333" spans="1:4" ht="30">
      <c r="A4333" s="326">
        <v>38121</v>
      </c>
      <c r="B4333" s="327" t="s">
        <v>4651</v>
      </c>
      <c r="C4333" s="328" t="s">
        <v>781</v>
      </c>
      <c r="D4333" s="329">
        <v>18.78</v>
      </c>
    </row>
    <row r="4334" spans="1:4">
      <c r="A4334" s="326">
        <v>43776</v>
      </c>
      <c r="B4334" s="327" t="s">
        <v>4652</v>
      </c>
      <c r="C4334" s="328" t="s">
        <v>781</v>
      </c>
      <c r="D4334" s="329">
        <v>24.9</v>
      </c>
    </row>
    <row r="4335" spans="1:4">
      <c r="A4335" s="326">
        <v>7343</v>
      </c>
      <c r="B4335" s="327" t="s">
        <v>4653</v>
      </c>
      <c r="C4335" s="328" t="s">
        <v>781</v>
      </c>
      <c r="D4335" s="329">
        <v>16.61</v>
      </c>
    </row>
    <row r="4336" spans="1:4">
      <c r="A4336" s="326">
        <v>7348</v>
      </c>
      <c r="B4336" s="327" t="s">
        <v>4654</v>
      </c>
      <c r="C4336" s="328" t="s">
        <v>781</v>
      </c>
      <c r="D4336" s="329">
        <v>17.940000000000001</v>
      </c>
    </row>
    <row r="4337" spans="1:4" ht="30">
      <c r="A4337" s="326">
        <v>7313</v>
      </c>
      <c r="B4337" s="327" t="s">
        <v>4655</v>
      </c>
      <c r="C4337" s="328" t="s">
        <v>781</v>
      </c>
      <c r="D4337" s="329">
        <v>26.58</v>
      </c>
    </row>
    <row r="4338" spans="1:4">
      <c r="A4338" s="326">
        <v>7319</v>
      </c>
      <c r="B4338" s="327" t="s">
        <v>4656</v>
      </c>
      <c r="C4338" s="328" t="s">
        <v>781</v>
      </c>
      <c r="D4338" s="329">
        <v>15.21</v>
      </c>
    </row>
    <row r="4339" spans="1:4">
      <c r="A4339" s="326">
        <v>7314</v>
      </c>
      <c r="B4339" s="327" t="s">
        <v>4657</v>
      </c>
      <c r="C4339" s="328" t="s">
        <v>781</v>
      </c>
      <c r="D4339" s="329">
        <v>74.36</v>
      </c>
    </row>
    <row r="4340" spans="1:4">
      <c r="A4340" s="326">
        <v>7304</v>
      </c>
      <c r="B4340" s="327" t="s">
        <v>4658</v>
      </c>
      <c r="C4340" s="328" t="s">
        <v>781</v>
      </c>
      <c r="D4340" s="329">
        <v>73.8</v>
      </c>
    </row>
    <row r="4341" spans="1:4">
      <c r="A4341" s="326">
        <v>43649</v>
      </c>
      <c r="B4341" s="327" t="s">
        <v>4659</v>
      </c>
      <c r="C4341" s="328" t="s">
        <v>781</v>
      </c>
      <c r="D4341" s="329">
        <v>38.159999999999997</v>
      </c>
    </row>
    <row r="4342" spans="1:4">
      <c r="A4342" s="326">
        <v>43650</v>
      </c>
      <c r="B4342" s="327" t="s">
        <v>4660</v>
      </c>
      <c r="C4342" s="328" t="s">
        <v>781</v>
      </c>
      <c r="D4342" s="329">
        <v>36.07</v>
      </c>
    </row>
    <row r="4343" spans="1:4">
      <c r="A4343" s="326">
        <v>7311</v>
      </c>
      <c r="B4343" s="327" t="s">
        <v>4661</v>
      </c>
      <c r="C4343" s="328" t="s">
        <v>781</v>
      </c>
      <c r="D4343" s="329">
        <v>36.94</v>
      </c>
    </row>
    <row r="4344" spans="1:4">
      <c r="A4344" s="326">
        <v>7292</v>
      </c>
      <c r="B4344" s="327" t="s">
        <v>4662</v>
      </c>
      <c r="C4344" s="328" t="s">
        <v>781</v>
      </c>
      <c r="D4344" s="329">
        <v>35.770000000000003</v>
      </c>
    </row>
    <row r="4345" spans="1:4" ht="30">
      <c r="A4345" s="326">
        <v>7293</v>
      </c>
      <c r="B4345" s="327" t="s">
        <v>4663</v>
      </c>
      <c r="C4345" s="328" t="s">
        <v>781</v>
      </c>
      <c r="D4345" s="329">
        <v>39.57</v>
      </c>
    </row>
    <row r="4346" spans="1:4">
      <c r="A4346" s="326">
        <v>7306</v>
      </c>
      <c r="B4346" s="327" t="s">
        <v>4664</v>
      </c>
      <c r="C4346" s="328" t="s">
        <v>781</v>
      </c>
      <c r="D4346" s="329">
        <v>43.67</v>
      </c>
    </row>
    <row r="4347" spans="1:4">
      <c r="A4347" s="326">
        <v>7288</v>
      </c>
      <c r="B4347" s="327" t="s">
        <v>4665</v>
      </c>
      <c r="C4347" s="328" t="s">
        <v>781</v>
      </c>
      <c r="D4347" s="329">
        <v>36.26</v>
      </c>
    </row>
    <row r="4348" spans="1:4">
      <c r="A4348" s="326">
        <v>43625</v>
      </c>
      <c r="B4348" s="327" t="s">
        <v>4666</v>
      </c>
      <c r="C4348" s="328" t="s">
        <v>781</v>
      </c>
      <c r="D4348" s="329">
        <v>29.28</v>
      </c>
    </row>
    <row r="4349" spans="1:4">
      <c r="A4349" s="326">
        <v>43647</v>
      </c>
      <c r="B4349" s="327" t="s">
        <v>4667</v>
      </c>
      <c r="C4349" s="328" t="s">
        <v>781</v>
      </c>
      <c r="D4349" s="329">
        <v>26.59</v>
      </c>
    </row>
    <row r="4350" spans="1:4">
      <c r="A4350" s="326">
        <v>43648</v>
      </c>
      <c r="B4350" s="327" t="s">
        <v>4668</v>
      </c>
      <c r="C4350" s="328" t="s">
        <v>781</v>
      </c>
      <c r="D4350" s="329">
        <v>25.66</v>
      </c>
    </row>
    <row r="4351" spans="1:4">
      <c r="A4351" s="326">
        <v>35693</v>
      </c>
      <c r="B4351" s="327" t="s">
        <v>4669</v>
      </c>
      <c r="C4351" s="328" t="s">
        <v>781</v>
      </c>
      <c r="D4351" s="329">
        <v>11.16</v>
      </c>
    </row>
    <row r="4352" spans="1:4">
      <c r="A4352" s="326">
        <v>7356</v>
      </c>
      <c r="B4352" s="327" t="s">
        <v>4670</v>
      </c>
      <c r="C4352" s="328" t="s">
        <v>781</v>
      </c>
      <c r="D4352" s="329">
        <v>26.75</v>
      </c>
    </row>
    <row r="4353" spans="1:4">
      <c r="A4353" s="326">
        <v>35692</v>
      </c>
      <c r="B4353" s="327" t="s">
        <v>4671</v>
      </c>
      <c r="C4353" s="328" t="s">
        <v>781</v>
      </c>
      <c r="D4353" s="329">
        <v>17.510000000000002</v>
      </c>
    </row>
    <row r="4354" spans="1:4">
      <c r="A4354" s="326">
        <v>43624</v>
      </c>
      <c r="B4354" s="327" t="s">
        <v>4672</v>
      </c>
      <c r="C4354" s="328" t="s">
        <v>781</v>
      </c>
      <c r="D4354" s="329">
        <v>32.6</v>
      </c>
    </row>
    <row r="4355" spans="1:4">
      <c r="A4355" s="326">
        <v>7342</v>
      </c>
      <c r="B4355" s="327" t="s">
        <v>4673</v>
      </c>
      <c r="C4355" s="328" t="s">
        <v>779</v>
      </c>
      <c r="D4355" s="329">
        <v>2.91</v>
      </c>
    </row>
    <row r="4356" spans="1:4">
      <c r="A4356" s="326">
        <v>7350</v>
      </c>
      <c r="B4356" s="327" t="s">
        <v>4674</v>
      </c>
      <c r="C4356" s="328" t="s">
        <v>781</v>
      </c>
      <c r="D4356" s="329">
        <v>38.61</v>
      </c>
    </row>
    <row r="4357" spans="1:4" ht="30">
      <c r="A4357" s="326">
        <v>39574</v>
      </c>
      <c r="B4357" s="327" t="s">
        <v>4675</v>
      </c>
      <c r="C4357" s="328" t="s">
        <v>731</v>
      </c>
      <c r="D4357" s="329">
        <v>6.17</v>
      </c>
    </row>
    <row r="4358" spans="1:4" ht="30">
      <c r="A4358" s="326">
        <v>11060</v>
      </c>
      <c r="B4358" s="327" t="s">
        <v>4676</v>
      </c>
      <c r="C4358" s="328" t="s">
        <v>731</v>
      </c>
      <c r="D4358" s="329">
        <v>32.58</v>
      </c>
    </row>
    <row r="4359" spans="1:4">
      <c r="A4359" s="326">
        <v>37401</v>
      </c>
      <c r="B4359" s="327" t="s">
        <v>4677</v>
      </c>
      <c r="C4359" s="328" t="s">
        <v>731</v>
      </c>
      <c r="D4359" s="329">
        <v>43.67</v>
      </c>
    </row>
    <row r="4360" spans="1:4">
      <c r="A4360" s="326">
        <v>7525</v>
      </c>
      <c r="B4360" s="327" t="s">
        <v>4678</v>
      </c>
      <c r="C4360" s="328" t="s">
        <v>731</v>
      </c>
      <c r="D4360" s="329">
        <v>52.73</v>
      </c>
    </row>
    <row r="4361" spans="1:4">
      <c r="A4361" s="326">
        <v>7524</v>
      </c>
      <c r="B4361" s="327" t="s">
        <v>4679</v>
      </c>
      <c r="C4361" s="328" t="s">
        <v>731</v>
      </c>
      <c r="D4361" s="329">
        <v>49.69</v>
      </c>
    </row>
    <row r="4362" spans="1:4">
      <c r="A4362" s="326">
        <v>38105</v>
      </c>
      <c r="B4362" s="327" t="s">
        <v>4680</v>
      </c>
      <c r="C4362" s="328" t="s">
        <v>731</v>
      </c>
      <c r="D4362" s="329">
        <v>12.76</v>
      </c>
    </row>
    <row r="4363" spans="1:4" ht="30">
      <c r="A4363" s="326">
        <v>38084</v>
      </c>
      <c r="B4363" s="327" t="s">
        <v>4681</v>
      </c>
      <c r="C4363" s="328" t="s">
        <v>731</v>
      </c>
      <c r="D4363" s="329">
        <v>18.13</v>
      </c>
    </row>
    <row r="4364" spans="1:4">
      <c r="A4364" s="326">
        <v>38103</v>
      </c>
      <c r="B4364" s="327" t="s">
        <v>4682</v>
      </c>
      <c r="C4364" s="328" t="s">
        <v>731</v>
      </c>
      <c r="D4364" s="329">
        <v>19.16</v>
      </c>
    </row>
    <row r="4365" spans="1:4" ht="30">
      <c r="A4365" s="326">
        <v>38082</v>
      </c>
      <c r="B4365" s="327" t="s">
        <v>4683</v>
      </c>
      <c r="C4365" s="328" t="s">
        <v>731</v>
      </c>
      <c r="D4365" s="329">
        <v>23.61</v>
      </c>
    </row>
    <row r="4366" spans="1:4">
      <c r="A4366" s="326">
        <v>38104</v>
      </c>
      <c r="B4366" s="327" t="s">
        <v>4684</v>
      </c>
      <c r="C4366" s="328" t="s">
        <v>731</v>
      </c>
      <c r="D4366" s="329">
        <v>37.520000000000003</v>
      </c>
    </row>
    <row r="4367" spans="1:4" ht="30">
      <c r="A4367" s="326">
        <v>38083</v>
      </c>
      <c r="B4367" s="327" t="s">
        <v>4685</v>
      </c>
      <c r="C4367" s="328" t="s">
        <v>731</v>
      </c>
      <c r="D4367" s="329">
        <v>41.66</v>
      </c>
    </row>
    <row r="4368" spans="1:4">
      <c r="A4368" s="326">
        <v>38101</v>
      </c>
      <c r="B4368" s="327" t="s">
        <v>4686</v>
      </c>
      <c r="C4368" s="328" t="s">
        <v>731</v>
      </c>
      <c r="D4368" s="329">
        <v>9.11</v>
      </c>
    </row>
    <row r="4369" spans="1:4" ht="30">
      <c r="A4369" s="326">
        <v>7528</v>
      </c>
      <c r="B4369" s="327" t="s">
        <v>4687</v>
      </c>
      <c r="C4369" s="328" t="s">
        <v>731</v>
      </c>
      <c r="D4369" s="329">
        <v>10.71</v>
      </c>
    </row>
    <row r="4370" spans="1:4">
      <c r="A4370" s="326">
        <v>12147</v>
      </c>
      <c r="B4370" s="327" t="s">
        <v>4688</v>
      </c>
      <c r="C4370" s="328" t="s">
        <v>731</v>
      </c>
      <c r="D4370" s="329">
        <v>16.329999999999998</v>
      </c>
    </row>
    <row r="4371" spans="1:4" ht="30">
      <c r="A4371" s="326">
        <v>38075</v>
      </c>
      <c r="B4371" s="327" t="s">
        <v>4689</v>
      </c>
      <c r="C4371" s="328" t="s">
        <v>731</v>
      </c>
      <c r="D4371" s="329">
        <v>18.55</v>
      </c>
    </row>
    <row r="4372" spans="1:4">
      <c r="A4372" s="326">
        <v>38102</v>
      </c>
      <c r="B4372" s="327" t="s">
        <v>4690</v>
      </c>
      <c r="C4372" s="328" t="s">
        <v>731</v>
      </c>
      <c r="D4372" s="329">
        <v>11.66</v>
      </c>
    </row>
    <row r="4373" spans="1:4" ht="30">
      <c r="A4373" s="326">
        <v>38076</v>
      </c>
      <c r="B4373" s="327" t="s">
        <v>4691</v>
      </c>
      <c r="C4373" s="328" t="s">
        <v>731</v>
      </c>
      <c r="D4373" s="329">
        <v>20.8</v>
      </c>
    </row>
    <row r="4374" spans="1:4">
      <c r="A4374" s="326">
        <v>7592</v>
      </c>
      <c r="B4374" s="327" t="s">
        <v>14048</v>
      </c>
      <c r="C4374" s="328" t="s">
        <v>870</v>
      </c>
      <c r="D4374" s="329">
        <v>24.15</v>
      </c>
    </row>
    <row r="4375" spans="1:4">
      <c r="A4375" s="326">
        <v>40820</v>
      </c>
      <c r="B4375" s="327" t="s">
        <v>4692</v>
      </c>
      <c r="C4375" s="328" t="s">
        <v>872</v>
      </c>
      <c r="D4375" s="329">
        <v>4228.24</v>
      </c>
    </row>
    <row r="4376" spans="1:4" ht="30">
      <c r="A4376" s="326">
        <v>11826</v>
      </c>
      <c r="B4376" s="327" t="s">
        <v>4693</v>
      </c>
      <c r="C4376" s="328" t="s">
        <v>731</v>
      </c>
      <c r="D4376" s="329">
        <v>56.69</v>
      </c>
    </row>
    <row r="4377" spans="1:4" ht="30">
      <c r="A4377" s="326">
        <v>7606</v>
      </c>
      <c r="B4377" s="327" t="s">
        <v>4694</v>
      </c>
      <c r="C4377" s="328" t="s">
        <v>731</v>
      </c>
      <c r="D4377" s="329">
        <v>68.180000000000007</v>
      </c>
    </row>
    <row r="4378" spans="1:4" ht="30">
      <c r="A4378" s="326">
        <v>11763</v>
      </c>
      <c r="B4378" s="327" t="s">
        <v>4695</v>
      </c>
      <c r="C4378" s="328" t="s">
        <v>731</v>
      </c>
      <c r="D4378" s="329">
        <v>148.88</v>
      </c>
    </row>
    <row r="4379" spans="1:4" ht="30">
      <c r="A4379" s="326">
        <v>11764</v>
      </c>
      <c r="B4379" s="327" t="s">
        <v>4696</v>
      </c>
      <c r="C4379" s="328" t="s">
        <v>731</v>
      </c>
      <c r="D4379" s="329">
        <v>122.15</v>
      </c>
    </row>
    <row r="4380" spans="1:4" ht="30">
      <c r="A4380" s="326">
        <v>11829</v>
      </c>
      <c r="B4380" s="327" t="s">
        <v>4697</v>
      </c>
      <c r="C4380" s="328" t="s">
        <v>731</v>
      </c>
      <c r="D4380" s="329">
        <v>29.52</v>
      </c>
    </row>
    <row r="4381" spans="1:4" ht="30">
      <c r="A4381" s="326">
        <v>11830</v>
      </c>
      <c r="B4381" s="327" t="s">
        <v>4698</v>
      </c>
      <c r="C4381" s="328" t="s">
        <v>731</v>
      </c>
      <c r="D4381" s="329">
        <v>31.88</v>
      </c>
    </row>
    <row r="4382" spans="1:4" ht="30">
      <c r="A4382" s="326">
        <v>11825</v>
      </c>
      <c r="B4382" s="327" t="s">
        <v>4699</v>
      </c>
      <c r="C4382" s="328" t="s">
        <v>731</v>
      </c>
      <c r="D4382" s="329">
        <v>71.72</v>
      </c>
    </row>
    <row r="4383" spans="1:4" ht="30">
      <c r="A4383" s="326">
        <v>11767</v>
      </c>
      <c r="B4383" s="327" t="s">
        <v>4700</v>
      </c>
      <c r="C4383" s="328" t="s">
        <v>731</v>
      </c>
      <c r="D4383" s="329">
        <v>191.02</v>
      </c>
    </row>
    <row r="4384" spans="1:4" ht="30">
      <c r="A4384" s="326">
        <v>11766</v>
      </c>
      <c r="B4384" s="327" t="s">
        <v>4701</v>
      </c>
      <c r="C4384" s="328" t="s">
        <v>731</v>
      </c>
      <c r="D4384" s="329">
        <v>44.53</v>
      </c>
    </row>
    <row r="4385" spans="1:4" ht="30">
      <c r="A4385" s="326">
        <v>11765</v>
      </c>
      <c r="B4385" s="327" t="s">
        <v>4702</v>
      </c>
      <c r="C4385" s="328" t="s">
        <v>731</v>
      </c>
      <c r="D4385" s="329">
        <v>81.400000000000006</v>
      </c>
    </row>
    <row r="4386" spans="1:4" ht="30">
      <c r="A4386" s="326">
        <v>11824</v>
      </c>
      <c r="B4386" s="327" t="s">
        <v>4703</v>
      </c>
      <c r="C4386" s="328" t="s">
        <v>731</v>
      </c>
      <c r="D4386" s="329">
        <v>52.37</v>
      </c>
    </row>
    <row r="4387" spans="1:4" ht="30">
      <c r="A4387" s="326">
        <v>44045</v>
      </c>
      <c r="B4387" s="327" t="s">
        <v>4704</v>
      </c>
      <c r="C4387" s="328" t="s">
        <v>731</v>
      </c>
      <c r="D4387" s="329">
        <v>261.42</v>
      </c>
    </row>
    <row r="4388" spans="1:4" ht="30">
      <c r="A4388" s="326">
        <v>39702</v>
      </c>
      <c r="B4388" s="327" t="s">
        <v>4705</v>
      </c>
      <c r="C4388" s="328" t="s">
        <v>731</v>
      </c>
      <c r="D4388" s="329">
        <v>1736.17</v>
      </c>
    </row>
    <row r="4389" spans="1:4" ht="30">
      <c r="A4389" s="326">
        <v>13415</v>
      </c>
      <c r="B4389" s="327" t="s">
        <v>4706</v>
      </c>
      <c r="C4389" s="328" t="s">
        <v>731</v>
      </c>
      <c r="D4389" s="329">
        <v>57</v>
      </c>
    </row>
    <row r="4390" spans="1:4" ht="30">
      <c r="A4390" s="326">
        <v>7602</v>
      </c>
      <c r="B4390" s="327" t="s">
        <v>4707</v>
      </c>
      <c r="C4390" s="328" t="s">
        <v>731</v>
      </c>
      <c r="D4390" s="329">
        <v>36.369999999999997</v>
      </c>
    </row>
    <row r="4391" spans="1:4" ht="30">
      <c r="A4391" s="326">
        <v>7603</v>
      </c>
      <c r="B4391" s="327" t="s">
        <v>4708</v>
      </c>
      <c r="C4391" s="328" t="s">
        <v>731</v>
      </c>
      <c r="D4391" s="329">
        <v>30.86</v>
      </c>
    </row>
    <row r="4392" spans="1:4">
      <c r="A4392" s="326">
        <v>11777</v>
      </c>
      <c r="B4392" s="327" t="s">
        <v>4709</v>
      </c>
      <c r="C4392" s="328" t="s">
        <v>731</v>
      </c>
      <c r="D4392" s="329">
        <v>165.08</v>
      </c>
    </row>
    <row r="4393" spans="1:4" ht="30">
      <c r="A4393" s="326">
        <v>13417</v>
      </c>
      <c r="B4393" s="327" t="s">
        <v>4710</v>
      </c>
      <c r="C4393" s="328" t="s">
        <v>731</v>
      </c>
      <c r="D4393" s="329">
        <v>74.239999999999995</v>
      </c>
    </row>
    <row r="4394" spans="1:4" ht="30">
      <c r="A4394" s="326">
        <v>36791</v>
      </c>
      <c r="B4394" s="327" t="s">
        <v>4711</v>
      </c>
      <c r="C4394" s="328" t="s">
        <v>731</v>
      </c>
      <c r="D4394" s="329">
        <v>111.42</v>
      </c>
    </row>
    <row r="4395" spans="1:4" ht="30">
      <c r="A4395" s="326">
        <v>36795</v>
      </c>
      <c r="B4395" s="327" t="s">
        <v>4712</v>
      </c>
      <c r="C4395" s="328" t="s">
        <v>731</v>
      </c>
      <c r="D4395" s="329">
        <v>1408.75</v>
      </c>
    </row>
    <row r="4396" spans="1:4" ht="30">
      <c r="A4396" s="326">
        <v>36796</v>
      </c>
      <c r="B4396" s="327" t="s">
        <v>4713</v>
      </c>
      <c r="C4396" s="328" t="s">
        <v>731</v>
      </c>
      <c r="D4396" s="329">
        <v>117.06</v>
      </c>
    </row>
    <row r="4397" spans="1:4" ht="30">
      <c r="A4397" s="326">
        <v>36792</v>
      </c>
      <c r="B4397" s="327" t="s">
        <v>4714</v>
      </c>
      <c r="C4397" s="328" t="s">
        <v>731</v>
      </c>
      <c r="D4397" s="329">
        <v>148.29</v>
      </c>
    </row>
    <row r="4398" spans="1:4" ht="30">
      <c r="A4398" s="326">
        <v>11773</v>
      </c>
      <c r="B4398" s="327" t="s">
        <v>4715</v>
      </c>
      <c r="C4398" s="328" t="s">
        <v>731</v>
      </c>
      <c r="D4398" s="329">
        <v>98.71</v>
      </c>
    </row>
    <row r="4399" spans="1:4" ht="30">
      <c r="A4399" s="326">
        <v>11762</v>
      </c>
      <c r="B4399" s="327" t="s">
        <v>4716</v>
      </c>
      <c r="C4399" s="328" t="s">
        <v>731</v>
      </c>
      <c r="D4399" s="329">
        <v>46.82</v>
      </c>
    </row>
    <row r="4400" spans="1:4" ht="30">
      <c r="A4400" s="326">
        <v>7604</v>
      </c>
      <c r="B4400" s="327" t="s">
        <v>4717</v>
      </c>
      <c r="C4400" s="328" t="s">
        <v>731</v>
      </c>
      <c r="D4400" s="329">
        <v>39.64</v>
      </c>
    </row>
    <row r="4401" spans="1:4" ht="30">
      <c r="A4401" s="326">
        <v>13984</v>
      </c>
      <c r="B4401" s="327" t="s">
        <v>4718</v>
      </c>
      <c r="C4401" s="328" t="s">
        <v>731</v>
      </c>
      <c r="D4401" s="329">
        <v>57.61</v>
      </c>
    </row>
    <row r="4402" spans="1:4" ht="30">
      <c r="A4402" s="326">
        <v>11772</v>
      </c>
      <c r="B4402" s="327" t="s">
        <v>4719</v>
      </c>
      <c r="C4402" s="328" t="s">
        <v>731</v>
      </c>
      <c r="D4402" s="329">
        <v>99.02</v>
      </c>
    </row>
    <row r="4403" spans="1:4" ht="30">
      <c r="A4403" s="326">
        <v>13983</v>
      </c>
      <c r="B4403" s="327" t="s">
        <v>4720</v>
      </c>
      <c r="C4403" s="328" t="s">
        <v>731</v>
      </c>
      <c r="D4403" s="329">
        <v>74.989999999999995</v>
      </c>
    </row>
    <row r="4404" spans="1:4" ht="30">
      <c r="A4404" s="326">
        <v>13416</v>
      </c>
      <c r="B4404" s="327" t="s">
        <v>4721</v>
      </c>
      <c r="C4404" s="328" t="s">
        <v>731</v>
      </c>
      <c r="D4404" s="329">
        <v>66.61</v>
      </c>
    </row>
    <row r="4405" spans="1:4" ht="30">
      <c r="A4405" s="326">
        <v>40329</v>
      </c>
      <c r="B4405" s="327" t="s">
        <v>4722</v>
      </c>
      <c r="C4405" s="328" t="s">
        <v>731</v>
      </c>
      <c r="D4405" s="329">
        <v>18.5</v>
      </c>
    </row>
    <row r="4406" spans="1:4" ht="30">
      <c r="A4406" s="326">
        <v>11823</v>
      </c>
      <c r="B4406" s="327" t="s">
        <v>4723</v>
      </c>
      <c r="C4406" s="328" t="s">
        <v>731</v>
      </c>
      <c r="D4406" s="329">
        <v>7.79</v>
      </c>
    </row>
    <row r="4407" spans="1:4">
      <c r="A4407" s="326">
        <v>11822</v>
      </c>
      <c r="B4407" s="327" t="s">
        <v>4724</v>
      </c>
      <c r="C4407" s="328" t="s">
        <v>731</v>
      </c>
      <c r="D4407" s="329">
        <v>29.09</v>
      </c>
    </row>
    <row r="4408" spans="1:4">
      <c r="A4408" s="326">
        <v>11831</v>
      </c>
      <c r="B4408" s="327" t="s">
        <v>4725</v>
      </c>
      <c r="C4408" s="328" t="s">
        <v>731</v>
      </c>
      <c r="D4408" s="329">
        <v>17.5</v>
      </c>
    </row>
    <row r="4409" spans="1:4" ht="30">
      <c r="A4409" s="326">
        <v>7613</v>
      </c>
      <c r="B4409" s="327" t="s">
        <v>4726</v>
      </c>
      <c r="C4409" s="328" t="s">
        <v>731</v>
      </c>
      <c r="D4409" s="329">
        <v>99919.02</v>
      </c>
    </row>
    <row r="4410" spans="1:4" ht="30">
      <c r="A4410" s="326">
        <v>7619</v>
      </c>
      <c r="B4410" s="327" t="s">
        <v>4727</v>
      </c>
      <c r="C4410" s="328" t="s">
        <v>731</v>
      </c>
      <c r="D4410" s="329">
        <v>15445.34</v>
      </c>
    </row>
    <row r="4411" spans="1:4" ht="30">
      <c r="A4411" s="326">
        <v>12076</v>
      </c>
      <c r="B4411" s="327" t="s">
        <v>4728</v>
      </c>
      <c r="C4411" s="328" t="s">
        <v>731</v>
      </c>
      <c r="D4411" s="329">
        <v>7085.02</v>
      </c>
    </row>
    <row r="4412" spans="1:4" ht="30">
      <c r="A4412" s="326">
        <v>7614</v>
      </c>
      <c r="B4412" s="327" t="s">
        <v>4729</v>
      </c>
      <c r="C4412" s="328" t="s">
        <v>731</v>
      </c>
      <c r="D4412" s="329">
        <v>19480.259999999998</v>
      </c>
    </row>
    <row r="4413" spans="1:4" ht="30">
      <c r="A4413" s="326">
        <v>7618</v>
      </c>
      <c r="B4413" s="327" t="s">
        <v>4730</v>
      </c>
      <c r="C4413" s="328" t="s">
        <v>731</v>
      </c>
      <c r="D4413" s="329">
        <v>126344.12</v>
      </c>
    </row>
    <row r="4414" spans="1:4" ht="30">
      <c r="A4414" s="326">
        <v>7620</v>
      </c>
      <c r="B4414" s="327" t="s">
        <v>4731</v>
      </c>
      <c r="C4414" s="328" t="s">
        <v>731</v>
      </c>
      <c r="D4414" s="329">
        <v>27327.93</v>
      </c>
    </row>
    <row r="4415" spans="1:4" ht="30">
      <c r="A4415" s="326">
        <v>7610</v>
      </c>
      <c r="B4415" s="327" t="s">
        <v>4732</v>
      </c>
      <c r="C4415" s="328" t="s">
        <v>731</v>
      </c>
      <c r="D4415" s="329">
        <v>8653.84</v>
      </c>
    </row>
    <row r="4416" spans="1:4" ht="30">
      <c r="A4416" s="326">
        <v>7615</v>
      </c>
      <c r="B4416" s="327" t="s">
        <v>4733</v>
      </c>
      <c r="C4416" s="328" t="s">
        <v>731</v>
      </c>
      <c r="D4416" s="329">
        <v>31882.59</v>
      </c>
    </row>
    <row r="4417" spans="1:4" ht="30">
      <c r="A4417" s="326">
        <v>7617</v>
      </c>
      <c r="B4417" s="327" t="s">
        <v>4734</v>
      </c>
      <c r="C4417" s="328" t="s">
        <v>731</v>
      </c>
      <c r="D4417" s="329">
        <v>9665.99</v>
      </c>
    </row>
    <row r="4418" spans="1:4" ht="30">
      <c r="A4418" s="326">
        <v>7616</v>
      </c>
      <c r="B4418" s="327" t="s">
        <v>4735</v>
      </c>
      <c r="C4418" s="328" t="s">
        <v>731</v>
      </c>
      <c r="D4418" s="329">
        <v>52027.32</v>
      </c>
    </row>
    <row r="4419" spans="1:4" ht="30">
      <c r="A4419" s="326">
        <v>7611</v>
      </c>
      <c r="B4419" s="327" t="s">
        <v>4736</v>
      </c>
      <c r="C4419" s="328" t="s">
        <v>731</v>
      </c>
      <c r="D4419" s="329">
        <v>12500</v>
      </c>
    </row>
    <row r="4420" spans="1:4" ht="30">
      <c r="A4420" s="326">
        <v>7612</v>
      </c>
      <c r="B4420" s="327" t="s">
        <v>4737</v>
      </c>
      <c r="C4420" s="328" t="s">
        <v>731</v>
      </c>
      <c r="D4420" s="329">
        <v>71364.37</v>
      </c>
    </row>
    <row r="4421" spans="1:4">
      <c r="A4421" s="326">
        <v>37371</v>
      </c>
      <c r="B4421" s="327" t="s">
        <v>14049</v>
      </c>
      <c r="C4421" s="328" t="s">
        <v>870</v>
      </c>
      <c r="D4421" s="329">
        <v>0.86</v>
      </c>
    </row>
    <row r="4422" spans="1:4">
      <c r="A4422" s="326">
        <v>40862</v>
      </c>
      <c r="B4422" s="327" t="s">
        <v>14050</v>
      </c>
      <c r="C4422" s="328" t="s">
        <v>872</v>
      </c>
      <c r="D4422" s="329">
        <v>714.35</v>
      </c>
    </row>
    <row r="4423" spans="1:4" ht="30">
      <c r="A4423" s="326">
        <v>36510</v>
      </c>
      <c r="B4423" s="327" t="s">
        <v>4738</v>
      </c>
      <c r="C4423" s="328" t="s">
        <v>731</v>
      </c>
      <c r="D4423" s="329">
        <v>1105198.73</v>
      </c>
    </row>
    <row r="4424" spans="1:4" ht="30">
      <c r="A4424" s="326">
        <v>25020</v>
      </c>
      <c r="B4424" s="327" t="s">
        <v>4739</v>
      </c>
      <c r="C4424" s="328" t="s">
        <v>731</v>
      </c>
      <c r="D4424" s="329">
        <v>4553029.92</v>
      </c>
    </row>
    <row r="4425" spans="1:4" ht="30">
      <c r="A4425" s="326">
        <v>7622</v>
      </c>
      <c r="B4425" s="327" t="s">
        <v>4740</v>
      </c>
      <c r="C4425" s="328" t="s">
        <v>731</v>
      </c>
      <c r="D4425" s="329">
        <v>1072204.3</v>
      </c>
    </row>
    <row r="4426" spans="1:4" ht="30">
      <c r="A4426" s="326">
        <v>7624</v>
      </c>
      <c r="B4426" s="327" t="s">
        <v>4741</v>
      </c>
      <c r="C4426" s="328" t="s">
        <v>731</v>
      </c>
      <c r="D4426" s="329">
        <v>1390000</v>
      </c>
    </row>
    <row r="4427" spans="1:4" ht="30">
      <c r="A4427" s="326">
        <v>7625</v>
      </c>
      <c r="B4427" s="327" t="s">
        <v>4742</v>
      </c>
      <c r="C4427" s="328" t="s">
        <v>731</v>
      </c>
      <c r="D4427" s="329">
        <v>1381498.34</v>
      </c>
    </row>
    <row r="4428" spans="1:4" ht="30">
      <c r="A4428" s="326">
        <v>7623</v>
      </c>
      <c r="B4428" s="327" t="s">
        <v>4743</v>
      </c>
      <c r="C4428" s="328" t="s">
        <v>731</v>
      </c>
      <c r="D4428" s="329">
        <v>4553029.92</v>
      </c>
    </row>
    <row r="4429" spans="1:4" ht="30">
      <c r="A4429" s="326">
        <v>36508</v>
      </c>
      <c r="B4429" s="327" t="s">
        <v>4744</v>
      </c>
      <c r="C4429" s="328" t="s">
        <v>731</v>
      </c>
      <c r="D4429" s="329">
        <v>2047678.22</v>
      </c>
    </row>
    <row r="4430" spans="1:4" ht="30">
      <c r="A4430" s="326">
        <v>36509</v>
      </c>
      <c r="B4430" s="327" t="s">
        <v>4745</v>
      </c>
      <c r="C4430" s="328" t="s">
        <v>731</v>
      </c>
      <c r="D4430" s="329">
        <v>1122201.76</v>
      </c>
    </row>
    <row r="4431" spans="1:4">
      <c r="A4431" s="326">
        <v>13238</v>
      </c>
      <c r="B4431" s="327" t="s">
        <v>4746</v>
      </c>
      <c r="C4431" s="328" t="s">
        <v>731</v>
      </c>
      <c r="D4431" s="329">
        <v>317943.90000000002</v>
      </c>
    </row>
    <row r="4432" spans="1:4">
      <c r="A4432" s="326">
        <v>36511</v>
      </c>
      <c r="B4432" s="327" t="s">
        <v>4747</v>
      </c>
      <c r="C4432" s="328" t="s">
        <v>731</v>
      </c>
      <c r="D4432" s="329">
        <v>368411.19</v>
      </c>
    </row>
    <row r="4433" spans="1:4">
      <c r="A4433" s="326">
        <v>36515</v>
      </c>
      <c r="B4433" s="327" t="s">
        <v>4748</v>
      </c>
      <c r="C4433" s="328" t="s">
        <v>731</v>
      </c>
      <c r="D4433" s="329">
        <v>108504.65</v>
      </c>
    </row>
    <row r="4434" spans="1:4">
      <c r="A4434" s="326">
        <v>10598</v>
      </c>
      <c r="B4434" s="327" t="s">
        <v>4749</v>
      </c>
      <c r="C4434" s="328" t="s">
        <v>731</v>
      </c>
      <c r="D4434" s="329">
        <v>175956.7</v>
      </c>
    </row>
    <row r="4435" spans="1:4">
      <c r="A4435" s="326">
        <v>7640</v>
      </c>
      <c r="B4435" s="327" t="s">
        <v>4750</v>
      </c>
      <c r="C4435" s="328" t="s">
        <v>731</v>
      </c>
      <c r="D4435" s="329">
        <v>270000</v>
      </c>
    </row>
    <row r="4436" spans="1:4">
      <c r="A4436" s="326">
        <v>36513</v>
      </c>
      <c r="B4436" s="327" t="s">
        <v>4751</v>
      </c>
      <c r="C4436" s="328" t="s">
        <v>731</v>
      </c>
      <c r="D4436" s="329">
        <v>260095.77</v>
      </c>
    </row>
    <row r="4437" spans="1:4">
      <c r="A4437" s="326">
        <v>36514</v>
      </c>
      <c r="B4437" s="327" t="s">
        <v>4752</v>
      </c>
      <c r="C4437" s="328" t="s">
        <v>731</v>
      </c>
      <c r="D4437" s="329">
        <v>290186.90000000002</v>
      </c>
    </row>
    <row r="4438" spans="1:4">
      <c r="A4438" s="326">
        <v>11572</v>
      </c>
      <c r="B4438" s="327" t="s">
        <v>4753</v>
      </c>
      <c r="C4438" s="328" t="s">
        <v>731</v>
      </c>
      <c r="D4438" s="329">
        <v>31.13</v>
      </c>
    </row>
    <row r="4439" spans="1:4" ht="30">
      <c r="A4439" s="326">
        <v>36149</v>
      </c>
      <c r="B4439" s="327" t="s">
        <v>4754</v>
      </c>
      <c r="C4439" s="328" t="s">
        <v>731</v>
      </c>
      <c r="D4439" s="329">
        <v>176.25</v>
      </c>
    </row>
    <row r="4440" spans="1:4" ht="30">
      <c r="A4440" s="326">
        <v>42407</v>
      </c>
      <c r="B4440" s="327" t="s">
        <v>4755</v>
      </c>
      <c r="C4440" s="328" t="s">
        <v>733</v>
      </c>
      <c r="D4440" s="329">
        <v>7.99</v>
      </c>
    </row>
    <row r="4441" spans="1:4" ht="30">
      <c r="A4441" s="326">
        <v>11581</v>
      </c>
      <c r="B4441" s="327" t="s">
        <v>4756</v>
      </c>
      <c r="C4441" s="328" t="s">
        <v>733</v>
      </c>
      <c r="D4441" s="329">
        <v>20.54</v>
      </c>
    </row>
    <row r="4442" spans="1:4" ht="30">
      <c r="A4442" s="326">
        <v>43605</v>
      </c>
      <c r="B4442" s="327" t="s">
        <v>4757</v>
      </c>
      <c r="C4442" s="328" t="s">
        <v>733</v>
      </c>
      <c r="D4442" s="329">
        <v>42.04</v>
      </c>
    </row>
    <row r="4443" spans="1:4" ht="30">
      <c r="A4443" s="326">
        <v>11580</v>
      </c>
      <c r="B4443" s="327" t="s">
        <v>4758</v>
      </c>
      <c r="C4443" s="328" t="s">
        <v>733</v>
      </c>
      <c r="D4443" s="329">
        <v>8.24</v>
      </c>
    </row>
    <row r="4444" spans="1:4">
      <c r="A4444" s="326">
        <v>10743</v>
      </c>
      <c r="B4444" s="327" t="s">
        <v>4759</v>
      </c>
      <c r="C4444" s="328" t="s">
        <v>731</v>
      </c>
      <c r="D4444" s="329">
        <v>637.12</v>
      </c>
    </row>
    <row r="4445" spans="1:4" ht="30">
      <c r="A4445" s="326">
        <v>39848</v>
      </c>
      <c r="B4445" s="327" t="s">
        <v>4760</v>
      </c>
      <c r="C4445" s="328" t="s">
        <v>733</v>
      </c>
      <c r="D4445" s="329">
        <v>1.98</v>
      </c>
    </row>
    <row r="4446" spans="1:4">
      <c r="A4446" s="326">
        <v>20999</v>
      </c>
      <c r="B4446" s="327" t="s">
        <v>4761</v>
      </c>
      <c r="C4446" s="328" t="s">
        <v>733</v>
      </c>
      <c r="D4446" s="329">
        <v>13.14</v>
      </c>
    </row>
    <row r="4447" spans="1:4">
      <c r="A4447" s="326">
        <v>21001</v>
      </c>
      <c r="B4447" s="327" t="s">
        <v>4762</v>
      </c>
      <c r="C4447" s="328" t="s">
        <v>733</v>
      </c>
      <c r="D4447" s="329">
        <v>24.53</v>
      </c>
    </row>
    <row r="4448" spans="1:4">
      <c r="A4448" s="326">
        <v>21003</v>
      </c>
      <c r="B4448" s="327" t="s">
        <v>4763</v>
      </c>
      <c r="C4448" s="328" t="s">
        <v>733</v>
      </c>
      <c r="D4448" s="329">
        <v>40.31</v>
      </c>
    </row>
    <row r="4449" spans="1:4">
      <c r="A4449" s="326">
        <v>21006</v>
      </c>
      <c r="B4449" s="327" t="s">
        <v>4764</v>
      </c>
      <c r="C4449" s="328" t="s">
        <v>733</v>
      </c>
      <c r="D4449" s="329">
        <v>85.54</v>
      </c>
    </row>
    <row r="4450" spans="1:4" ht="30">
      <c r="A4450" s="326">
        <v>21019</v>
      </c>
      <c r="B4450" s="327" t="s">
        <v>4765</v>
      </c>
      <c r="C4450" s="328" t="s">
        <v>733</v>
      </c>
      <c r="D4450" s="329">
        <v>29.73</v>
      </c>
    </row>
    <row r="4451" spans="1:4" ht="30">
      <c r="A4451" s="326">
        <v>21021</v>
      </c>
      <c r="B4451" s="327" t="s">
        <v>4766</v>
      </c>
      <c r="C4451" s="328" t="s">
        <v>733</v>
      </c>
      <c r="D4451" s="329">
        <v>47.01</v>
      </c>
    </row>
    <row r="4452" spans="1:4" ht="30">
      <c r="A4452" s="326">
        <v>21024</v>
      </c>
      <c r="B4452" s="327" t="s">
        <v>4767</v>
      </c>
      <c r="C4452" s="328" t="s">
        <v>733</v>
      </c>
      <c r="D4452" s="329">
        <v>100.72</v>
      </c>
    </row>
    <row r="4453" spans="1:4">
      <c r="A4453" s="326">
        <v>40624</v>
      </c>
      <c r="B4453" s="327" t="s">
        <v>4768</v>
      </c>
      <c r="C4453" s="328" t="s">
        <v>733</v>
      </c>
      <c r="D4453" s="329">
        <v>93.72</v>
      </c>
    </row>
    <row r="4454" spans="1:4">
      <c r="A4454" s="326">
        <v>42575</v>
      </c>
      <c r="B4454" s="327" t="s">
        <v>4769</v>
      </c>
      <c r="C4454" s="328" t="s">
        <v>733</v>
      </c>
      <c r="D4454" s="329">
        <v>86</v>
      </c>
    </row>
    <row r="4455" spans="1:4">
      <c r="A4455" s="326">
        <v>13127</v>
      </c>
      <c r="B4455" s="327" t="s">
        <v>4770</v>
      </c>
      <c r="C4455" s="328" t="s">
        <v>733</v>
      </c>
      <c r="D4455" s="329">
        <v>41.8</v>
      </c>
    </row>
    <row r="4456" spans="1:4">
      <c r="A4456" s="326">
        <v>13137</v>
      </c>
      <c r="B4456" s="327" t="s">
        <v>4771</v>
      </c>
      <c r="C4456" s="328" t="s">
        <v>733</v>
      </c>
      <c r="D4456" s="329">
        <v>55.47</v>
      </c>
    </row>
    <row r="4457" spans="1:4">
      <c r="A4457" s="326">
        <v>42574</v>
      </c>
      <c r="B4457" s="327" t="s">
        <v>4772</v>
      </c>
      <c r="C4457" s="328" t="s">
        <v>733</v>
      </c>
      <c r="D4457" s="329">
        <v>64.180000000000007</v>
      </c>
    </row>
    <row r="4458" spans="1:4">
      <c r="A4458" s="326">
        <v>20989</v>
      </c>
      <c r="B4458" s="327" t="s">
        <v>4773</v>
      </c>
      <c r="C4458" s="328" t="s">
        <v>733</v>
      </c>
      <c r="D4458" s="329">
        <v>1987.4</v>
      </c>
    </row>
    <row r="4459" spans="1:4">
      <c r="A4459" s="326">
        <v>21147</v>
      </c>
      <c r="B4459" s="327" t="s">
        <v>4774</v>
      </c>
      <c r="C4459" s="328" t="s">
        <v>733</v>
      </c>
      <c r="D4459" s="329">
        <v>186.34</v>
      </c>
    </row>
    <row r="4460" spans="1:4">
      <c r="A4460" s="326">
        <v>21148</v>
      </c>
      <c r="B4460" s="327" t="s">
        <v>4775</v>
      </c>
      <c r="C4460" s="328" t="s">
        <v>733</v>
      </c>
      <c r="D4460" s="329">
        <v>115.01</v>
      </c>
    </row>
    <row r="4461" spans="1:4">
      <c r="A4461" s="326">
        <v>20984</v>
      </c>
      <c r="B4461" s="327" t="s">
        <v>4776</v>
      </c>
      <c r="C4461" s="328" t="s">
        <v>733</v>
      </c>
      <c r="D4461" s="329">
        <v>3813.43</v>
      </c>
    </row>
    <row r="4462" spans="1:4">
      <c r="A4462" s="326">
        <v>13042</v>
      </c>
      <c r="B4462" s="327" t="s">
        <v>4777</v>
      </c>
      <c r="C4462" s="328" t="s">
        <v>733</v>
      </c>
      <c r="D4462" s="329">
        <v>2113.21</v>
      </c>
    </row>
    <row r="4463" spans="1:4">
      <c r="A4463" s="326">
        <v>21150</v>
      </c>
      <c r="B4463" s="327" t="s">
        <v>4778</v>
      </c>
      <c r="C4463" s="328" t="s">
        <v>733</v>
      </c>
      <c r="D4463" s="329">
        <v>57.03</v>
      </c>
    </row>
    <row r="4464" spans="1:4">
      <c r="A4464" s="326">
        <v>13141</v>
      </c>
      <c r="B4464" s="327" t="s">
        <v>4779</v>
      </c>
      <c r="C4464" s="328" t="s">
        <v>733</v>
      </c>
      <c r="D4464" s="329">
        <v>71.849999999999994</v>
      </c>
    </row>
    <row r="4465" spans="1:4">
      <c r="A4465" s="326">
        <v>42576</v>
      </c>
      <c r="B4465" s="327" t="s">
        <v>4780</v>
      </c>
      <c r="C4465" s="328" t="s">
        <v>733</v>
      </c>
      <c r="D4465" s="329">
        <v>234.6</v>
      </c>
    </row>
    <row r="4466" spans="1:4">
      <c r="A4466" s="326">
        <v>21151</v>
      </c>
      <c r="B4466" s="327" t="s">
        <v>4781</v>
      </c>
      <c r="C4466" s="328" t="s">
        <v>733</v>
      </c>
      <c r="D4466" s="329">
        <v>341.35</v>
      </c>
    </row>
    <row r="4467" spans="1:4">
      <c r="A4467" s="326">
        <v>13142</v>
      </c>
      <c r="B4467" s="327" t="s">
        <v>4782</v>
      </c>
      <c r="C4467" s="328" t="s">
        <v>733</v>
      </c>
      <c r="D4467" s="329">
        <v>487.98</v>
      </c>
    </row>
    <row r="4468" spans="1:4">
      <c r="A4468" s="326">
        <v>42577</v>
      </c>
      <c r="B4468" s="327" t="s">
        <v>4783</v>
      </c>
      <c r="C4468" s="328" t="s">
        <v>733</v>
      </c>
      <c r="D4468" s="329">
        <v>535.45000000000005</v>
      </c>
    </row>
    <row r="4469" spans="1:4">
      <c r="A4469" s="326">
        <v>20994</v>
      </c>
      <c r="B4469" s="327" t="s">
        <v>4784</v>
      </c>
      <c r="C4469" s="328" t="s">
        <v>733</v>
      </c>
      <c r="D4469" s="329">
        <v>920.06</v>
      </c>
    </row>
    <row r="4470" spans="1:4">
      <c r="A4470" s="326">
        <v>7672</v>
      </c>
      <c r="B4470" s="327" t="s">
        <v>4785</v>
      </c>
      <c r="C4470" s="328" t="s">
        <v>733</v>
      </c>
      <c r="D4470" s="329">
        <v>602.74</v>
      </c>
    </row>
    <row r="4471" spans="1:4">
      <c r="A4471" s="326">
        <v>20995</v>
      </c>
      <c r="B4471" s="327" t="s">
        <v>4786</v>
      </c>
      <c r="C4471" s="328" t="s">
        <v>733</v>
      </c>
      <c r="D4471" s="329">
        <v>1209.1400000000001</v>
      </c>
    </row>
    <row r="4472" spans="1:4">
      <c r="A4472" s="326">
        <v>7690</v>
      </c>
      <c r="B4472" s="327" t="s">
        <v>4787</v>
      </c>
      <c r="C4472" s="328" t="s">
        <v>733</v>
      </c>
      <c r="D4472" s="329">
        <v>699.32</v>
      </c>
    </row>
    <row r="4473" spans="1:4">
      <c r="A4473" s="326">
        <v>20980</v>
      </c>
      <c r="B4473" s="327" t="s">
        <v>4788</v>
      </c>
      <c r="C4473" s="328" t="s">
        <v>733</v>
      </c>
      <c r="D4473" s="329">
        <v>762.9</v>
      </c>
    </row>
    <row r="4474" spans="1:4">
      <c r="A4474" s="326">
        <v>7661</v>
      </c>
      <c r="B4474" s="327" t="s">
        <v>4789</v>
      </c>
      <c r="C4474" s="328" t="s">
        <v>733</v>
      </c>
      <c r="D4474" s="329">
        <v>907.53</v>
      </c>
    </row>
    <row r="4475" spans="1:4" ht="30">
      <c r="A4475" s="326">
        <v>21016</v>
      </c>
      <c r="B4475" s="327" t="s">
        <v>4790</v>
      </c>
      <c r="C4475" s="328" t="s">
        <v>733</v>
      </c>
      <c r="D4475" s="329">
        <v>177.01</v>
      </c>
    </row>
    <row r="4476" spans="1:4" ht="30">
      <c r="A4476" s="326">
        <v>21008</v>
      </c>
      <c r="B4476" s="327" t="s">
        <v>4791</v>
      </c>
      <c r="C4476" s="328" t="s">
        <v>733</v>
      </c>
      <c r="D4476" s="329">
        <v>20.68</v>
      </c>
    </row>
    <row r="4477" spans="1:4" ht="30">
      <c r="A4477" s="326">
        <v>21009</v>
      </c>
      <c r="B4477" s="327" t="s">
        <v>4792</v>
      </c>
      <c r="C4477" s="328" t="s">
        <v>733</v>
      </c>
      <c r="D4477" s="329">
        <v>26.92</v>
      </c>
    </row>
    <row r="4478" spans="1:4" ht="30">
      <c r="A4478" s="326">
        <v>21010</v>
      </c>
      <c r="B4478" s="327" t="s">
        <v>4793</v>
      </c>
      <c r="C4478" s="328" t="s">
        <v>733</v>
      </c>
      <c r="D4478" s="329">
        <v>36.15</v>
      </c>
    </row>
    <row r="4479" spans="1:4" ht="30">
      <c r="A4479" s="326">
        <v>21011</v>
      </c>
      <c r="B4479" s="327" t="s">
        <v>4794</v>
      </c>
      <c r="C4479" s="328" t="s">
        <v>733</v>
      </c>
      <c r="D4479" s="329">
        <v>52.69</v>
      </c>
    </row>
    <row r="4480" spans="1:4" ht="30">
      <c r="A4480" s="326">
        <v>21012</v>
      </c>
      <c r="B4480" s="327" t="s">
        <v>4795</v>
      </c>
      <c r="C4480" s="328" t="s">
        <v>733</v>
      </c>
      <c r="D4480" s="329">
        <v>58.22</v>
      </c>
    </row>
    <row r="4481" spans="1:4" ht="30">
      <c r="A4481" s="326">
        <v>21013</v>
      </c>
      <c r="B4481" s="327" t="s">
        <v>4796</v>
      </c>
      <c r="C4481" s="328" t="s">
        <v>733</v>
      </c>
      <c r="D4481" s="329">
        <v>75.98</v>
      </c>
    </row>
    <row r="4482" spans="1:4" ht="30">
      <c r="A4482" s="326">
        <v>21014</v>
      </c>
      <c r="B4482" s="327" t="s">
        <v>4797</v>
      </c>
      <c r="C4482" s="328" t="s">
        <v>733</v>
      </c>
      <c r="D4482" s="329">
        <v>106.31</v>
      </c>
    </row>
    <row r="4483" spans="1:4" ht="30">
      <c r="A4483" s="326">
        <v>21015</v>
      </c>
      <c r="B4483" s="327" t="s">
        <v>4798</v>
      </c>
      <c r="C4483" s="328" t="s">
        <v>733</v>
      </c>
      <c r="D4483" s="329">
        <v>122.14</v>
      </c>
    </row>
    <row r="4484" spans="1:4" ht="30">
      <c r="A4484" s="326">
        <v>7697</v>
      </c>
      <c r="B4484" s="327" t="s">
        <v>4799</v>
      </c>
      <c r="C4484" s="328" t="s">
        <v>733</v>
      </c>
      <c r="D4484" s="329">
        <v>58.28</v>
      </c>
    </row>
    <row r="4485" spans="1:4" ht="30">
      <c r="A4485" s="326">
        <v>7698</v>
      </c>
      <c r="B4485" s="327" t="s">
        <v>4800</v>
      </c>
      <c r="C4485" s="328" t="s">
        <v>733</v>
      </c>
      <c r="D4485" s="329">
        <v>50.17</v>
      </c>
    </row>
    <row r="4486" spans="1:4" ht="30">
      <c r="A4486" s="326">
        <v>7691</v>
      </c>
      <c r="B4486" s="327" t="s">
        <v>4801</v>
      </c>
      <c r="C4486" s="328" t="s">
        <v>733</v>
      </c>
      <c r="D4486" s="329">
        <v>21.2</v>
      </c>
    </row>
    <row r="4487" spans="1:4" ht="30">
      <c r="A4487" s="326">
        <v>40626</v>
      </c>
      <c r="B4487" s="327" t="s">
        <v>4802</v>
      </c>
      <c r="C4487" s="328" t="s">
        <v>733</v>
      </c>
      <c r="D4487" s="329">
        <v>39.78</v>
      </c>
    </row>
    <row r="4488" spans="1:4" ht="30">
      <c r="A4488" s="326">
        <v>7701</v>
      </c>
      <c r="B4488" s="327" t="s">
        <v>4803</v>
      </c>
      <c r="C4488" s="328" t="s">
        <v>733</v>
      </c>
      <c r="D4488" s="329">
        <v>104.3</v>
      </c>
    </row>
    <row r="4489" spans="1:4" ht="30">
      <c r="A4489" s="326">
        <v>7696</v>
      </c>
      <c r="B4489" s="327" t="s">
        <v>4804</v>
      </c>
      <c r="C4489" s="328" t="s">
        <v>733</v>
      </c>
      <c r="D4489" s="329">
        <v>84.04</v>
      </c>
    </row>
    <row r="4490" spans="1:4" ht="30">
      <c r="A4490" s="326">
        <v>7700</v>
      </c>
      <c r="B4490" s="327" t="s">
        <v>4805</v>
      </c>
      <c r="C4490" s="328" t="s">
        <v>733</v>
      </c>
      <c r="D4490" s="329">
        <v>26.81</v>
      </c>
    </row>
    <row r="4491" spans="1:4" ht="30">
      <c r="A4491" s="326">
        <v>7694</v>
      </c>
      <c r="B4491" s="327" t="s">
        <v>4806</v>
      </c>
      <c r="C4491" s="328" t="s">
        <v>733</v>
      </c>
      <c r="D4491" s="329">
        <v>140.35</v>
      </c>
    </row>
    <row r="4492" spans="1:4" ht="30">
      <c r="A4492" s="326">
        <v>7693</v>
      </c>
      <c r="B4492" s="327" t="s">
        <v>4807</v>
      </c>
      <c r="C4492" s="328" t="s">
        <v>733</v>
      </c>
      <c r="D4492" s="329">
        <v>193.29</v>
      </c>
    </row>
    <row r="4493" spans="1:4" ht="30">
      <c r="A4493" s="326">
        <v>7692</v>
      </c>
      <c r="B4493" s="327" t="s">
        <v>4808</v>
      </c>
      <c r="C4493" s="328" t="s">
        <v>733</v>
      </c>
      <c r="D4493" s="329">
        <v>289.39999999999998</v>
      </c>
    </row>
    <row r="4494" spans="1:4" ht="30">
      <c r="A4494" s="326">
        <v>7695</v>
      </c>
      <c r="B4494" s="327" t="s">
        <v>4809</v>
      </c>
      <c r="C4494" s="328" t="s">
        <v>733</v>
      </c>
      <c r="D4494" s="329">
        <v>313.86</v>
      </c>
    </row>
    <row r="4495" spans="1:4">
      <c r="A4495" s="326">
        <v>13356</v>
      </c>
      <c r="B4495" s="327" t="s">
        <v>4810</v>
      </c>
      <c r="C4495" s="328" t="s">
        <v>733</v>
      </c>
      <c r="D4495" s="329">
        <v>22.76</v>
      </c>
    </row>
    <row r="4496" spans="1:4">
      <c r="A4496" s="326">
        <v>36365</v>
      </c>
      <c r="B4496" s="327" t="s">
        <v>4811</v>
      </c>
      <c r="C4496" s="328" t="s">
        <v>733</v>
      </c>
      <c r="D4496" s="329">
        <v>45.94</v>
      </c>
    </row>
    <row r="4497" spans="1:4">
      <c r="A4497" s="326">
        <v>41930</v>
      </c>
      <c r="B4497" s="327" t="s">
        <v>4812</v>
      </c>
      <c r="C4497" s="328" t="s">
        <v>733</v>
      </c>
      <c r="D4497" s="329">
        <v>153.03</v>
      </c>
    </row>
    <row r="4498" spans="1:4">
      <c r="A4498" s="326">
        <v>41931</v>
      </c>
      <c r="B4498" s="327" t="s">
        <v>4813</v>
      </c>
      <c r="C4498" s="328" t="s">
        <v>733</v>
      </c>
      <c r="D4498" s="329">
        <v>239.68</v>
      </c>
    </row>
    <row r="4499" spans="1:4">
      <c r="A4499" s="326">
        <v>41932</v>
      </c>
      <c r="B4499" s="327" t="s">
        <v>4814</v>
      </c>
      <c r="C4499" s="328" t="s">
        <v>733</v>
      </c>
      <c r="D4499" s="329">
        <v>368.91</v>
      </c>
    </row>
    <row r="4500" spans="1:4">
      <c r="A4500" s="326">
        <v>41933</v>
      </c>
      <c r="B4500" s="327" t="s">
        <v>4815</v>
      </c>
      <c r="C4500" s="328" t="s">
        <v>733</v>
      </c>
      <c r="D4500" s="329">
        <v>521.36</v>
      </c>
    </row>
    <row r="4501" spans="1:4">
      <c r="A4501" s="326">
        <v>41934</v>
      </c>
      <c r="B4501" s="327" t="s">
        <v>4816</v>
      </c>
      <c r="C4501" s="328" t="s">
        <v>733</v>
      </c>
      <c r="D4501" s="329">
        <v>607.19000000000005</v>
      </c>
    </row>
    <row r="4502" spans="1:4">
      <c r="A4502" s="326">
        <v>41936</v>
      </c>
      <c r="B4502" s="327" t="s">
        <v>4817</v>
      </c>
      <c r="C4502" s="328" t="s">
        <v>733</v>
      </c>
      <c r="D4502" s="329">
        <v>90.11</v>
      </c>
    </row>
    <row r="4503" spans="1:4" ht="30">
      <c r="A4503" s="326">
        <v>44812</v>
      </c>
      <c r="B4503" s="327" t="s">
        <v>14051</v>
      </c>
      <c r="C4503" s="328" t="s">
        <v>733</v>
      </c>
      <c r="D4503" s="329">
        <v>458.78</v>
      </c>
    </row>
    <row r="4504" spans="1:4" ht="30">
      <c r="A4504" s="326">
        <v>41785</v>
      </c>
      <c r="B4504" s="327" t="s">
        <v>4818</v>
      </c>
      <c r="C4504" s="328" t="s">
        <v>733</v>
      </c>
      <c r="D4504" s="329">
        <v>1700.19</v>
      </c>
    </row>
    <row r="4505" spans="1:4" ht="30">
      <c r="A4505" s="326">
        <v>41781</v>
      </c>
      <c r="B4505" s="327" t="s">
        <v>4819</v>
      </c>
      <c r="C4505" s="328" t="s">
        <v>733</v>
      </c>
      <c r="D4505" s="329">
        <v>307</v>
      </c>
    </row>
    <row r="4506" spans="1:4" ht="30">
      <c r="A4506" s="326">
        <v>41783</v>
      </c>
      <c r="B4506" s="327" t="s">
        <v>4820</v>
      </c>
      <c r="C4506" s="328" t="s">
        <v>733</v>
      </c>
      <c r="D4506" s="329">
        <v>1103.68</v>
      </c>
    </row>
    <row r="4507" spans="1:4" ht="30">
      <c r="A4507" s="326">
        <v>41786</v>
      </c>
      <c r="B4507" s="327" t="s">
        <v>4821</v>
      </c>
      <c r="C4507" s="328" t="s">
        <v>733</v>
      </c>
      <c r="D4507" s="329">
        <v>2349.77</v>
      </c>
    </row>
    <row r="4508" spans="1:4" ht="30">
      <c r="A4508" s="326">
        <v>41779</v>
      </c>
      <c r="B4508" s="327" t="s">
        <v>4822</v>
      </c>
      <c r="C4508" s="328" t="s">
        <v>733</v>
      </c>
      <c r="D4508" s="329">
        <v>120.9</v>
      </c>
    </row>
    <row r="4509" spans="1:4" ht="30">
      <c r="A4509" s="326">
        <v>41780</v>
      </c>
      <c r="B4509" s="327" t="s">
        <v>4823</v>
      </c>
      <c r="C4509" s="328" t="s">
        <v>733</v>
      </c>
      <c r="D4509" s="329">
        <v>189.42</v>
      </c>
    </row>
    <row r="4510" spans="1:4" ht="30">
      <c r="A4510" s="326">
        <v>41782</v>
      </c>
      <c r="B4510" s="327" t="s">
        <v>4824</v>
      </c>
      <c r="C4510" s="328" t="s">
        <v>733</v>
      </c>
      <c r="D4510" s="329">
        <v>678.55</v>
      </c>
    </row>
    <row r="4511" spans="1:4">
      <c r="A4511" s="326">
        <v>38130</v>
      </c>
      <c r="B4511" s="327" t="s">
        <v>4825</v>
      </c>
      <c r="C4511" s="328" t="s">
        <v>733</v>
      </c>
      <c r="D4511" s="329">
        <v>45.53</v>
      </c>
    </row>
    <row r="4512" spans="1:4">
      <c r="A4512" s="326">
        <v>44260</v>
      </c>
      <c r="B4512" s="327" t="s">
        <v>14052</v>
      </c>
      <c r="C4512" s="328" t="s">
        <v>733</v>
      </c>
      <c r="D4512" s="329">
        <v>430.91</v>
      </c>
    </row>
    <row r="4513" spans="1:4">
      <c r="A4513" s="326">
        <v>21123</v>
      </c>
      <c r="B4513" s="327" t="s">
        <v>4826</v>
      </c>
      <c r="C4513" s="328" t="s">
        <v>733</v>
      </c>
      <c r="D4513" s="329">
        <v>12.67</v>
      </c>
    </row>
    <row r="4514" spans="1:4">
      <c r="A4514" s="326">
        <v>21124</v>
      </c>
      <c r="B4514" s="327" t="s">
        <v>4827</v>
      </c>
      <c r="C4514" s="328" t="s">
        <v>733</v>
      </c>
      <c r="D4514" s="329">
        <v>20.239999999999998</v>
      </c>
    </row>
    <row r="4515" spans="1:4">
      <c r="A4515" s="326">
        <v>21125</v>
      </c>
      <c r="B4515" s="327" t="s">
        <v>4828</v>
      </c>
      <c r="C4515" s="328" t="s">
        <v>733</v>
      </c>
      <c r="D4515" s="329">
        <v>34.86</v>
      </c>
    </row>
    <row r="4516" spans="1:4">
      <c r="A4516" s="326">
        <v>38028</v>
      </c>
      <c r="B4516" s="327" t="s">
        <v>4829</v>
      </c>
      <c r="C4516" s="328" t="s">
        <v>733</v>
      </c>
      <c r="D4516" s="329">
        <v>60.95</v>
      </c>
    </row>
    <row r="4517" spans="1:4">
      <c r="A4517" s="326">
        <v>38029</v>
      </c>
      <c r="B4517" s="327" t="s">
        <v>4830</v>
      </c>
      <c r="C4517" s="328" t="s">
        <v>733</v>
      </c>
      <c r="D4517" s="329">
        <v>89.21</v>
      </c>
    </row>
    <row r="4518" spans="1:4">
      <c r="A4518" s="326">
        <v>38030</v>
      </c>
      <c r="B4518" s="327" t="s">
        <v>4831</v>
      </c>
      <c r="C4518" s="328" t="s">
        <v>733</v>
      </c>
      <c r="D4518" s="329">
        <v>144.25</v>
      </c>
    </row>
    <row r="4519" spans="1:4">
      <c r="A4519" s="326">
        <v>38031</v>
      </c>
      <c r="B4519" s="327" t="s">
        <v>4832</v>
      </c>
      <c r="C4519" s="328" t="s">
        <v>733</v>
      </c>
      <c r="D4519" s="329">
        <v>226.42</v>
      </c>
    </row>
    <row r="4520" spans="1:4" ht="45">
      <c r="A4520" s="326">
        <v>39735</v>
      </c>
      <c r="B4520" s="327" t="s">
        <v>4833</v>
      </c>
      <c r="C4520" s="328" t="s">
        <v>733</v>
      </c>
      <c r="D4520" s="329">
        <v>116.27</v>
      </c>
    </row>
    <row r="4521" spans="1:4" ht="45">
      <c r="A4521" s="326">
        <v>39734</v>
      </c>
      <c r="B4521" s="327" t="s">
        <v>4834</v>
      </c>
      <c r="C4521" s="328" t="s">
        <v>733</v>
      </c>
      <c r="D4521" s="329">
        <v>137.91</v>
      </c>
    </row>
    <row r="4522" spans="1:4" ht="45">
      <c r="A4522" s="326">
        <v>39736</v>
      </c>
      <c r="B4522" s="327" t="s">
        <v>4835</v>
      </c>
      <c r="C4522" s="328" t="s">
        <v>733</v>
      </c>
      <c r="D4522" s="329">
        <v>157.38999999999999</v>
      </c>
    </row>
    <row r="4523" spans="1:4" ht="45">
      <c r="A4523" s="326">
        <v>39737</v>
      </c>
      <c r="B4523" s="327" t="s">
        <v>4836</v>
      </c>
      <c r="C4523" s="328" t="s">
        <v>733</v>
      </c>
      <c r="D4523" s="329">
        <v>21.17</v>
      </c>
    </row>
    <row r="4524" spans="1:4" ht="45">
      <c r="A4524" s="326">
        <v>39738</v>
      </c>
      <c r="B4524" s="327" t="s">
        <v>4837</v>
      </c>
      <c r="C4524" s="328" t="s">
        <v>733</v>
      </c>
      <c r="D4524" s="329">
        <v>7.65</v>
      </c>
    </row>
    <row r="4525" spans="1:4" ht="45">
      <c r="A4525" s="326">
        <v>39739</v>
      </c>
      <c r="B4525" s="327" t="s">
        <v>4838</v>
      </c>
      <c r="C4525" s="328" t="s">
        <v>733</v>
      </c>
      <c r="D4525" s="329">
        <v>108.84</v>
      </c>
    </row>
    <row r="4526" spans="1:4" ht="45">
      <c r="A4526" s="326">
        <v>39733</v>
      </c>
      <c r="B4526" s="327" t="s">
        <v>4839</v>
      </c>
      <c r="C4526" s="328" t="s">
        <v>733</v>
      </c>
      <c r="D4526" s="329">
        <v>188.35</v>
      </c>
    </row>
    <row r="4527" spans="1:4" ht="45">
      <c r="A4527" s="326">
        <v>39854</v>
      </c>
      <c r="B4527" s="327" t="s">
        <v>4840</v>
      </c>
      <c r="C4527" s="328" t="s">
        <v>733</v>
      </c>
      <c r="D4527" s="329">
        <v>191.02</v>
      </c>
    </row>
    <row r="4528" spans="1:4" ht="45">
      <c r="A4528" s="326">
        <v>39740</v>
      </c>
      <c r="B4528" s="327" t="s">
        <v>4841</v>
      </c>
      <c r="C4528" s="328" t="s">
        <v>733</v>
      </c>
      <c r="D4528" s="329">
        <v>104.52</v>
      </c>
    </row>
    <row r="4529" spans="1:4" ht="45">
      <c r="A4529" s="326">
        <v>39741</v>
      </c>
      <c r="B4529" s="327" t="s">
        <v>4842</v>
      </c>
      <c r="C4529" s="328" t="s">
        <v>733</v>
      </c>
      <c r="D4529" s="329">
        <v>19.260000000000002</v>
      </c>
    </row>
    <row r="4530" spans="1:4" ht="45">
      <c r="A4530" s="326">
        <v>39853</v>
      </c>
      <c r="B4530" s="327" t="s">
        <v>4843</v>
      </c>
      <c r="C4530" s="328" t="s">
        <v>733</v>
      </c>
      <c r="D4530" s="329">
        <v>25.3</v>
      </c>
    </row>
    <row r="4531" spans="1:4" ht="45">
      <c r="A4531" s="326">
        <v>39742</v>
      </c>
      <c r="B4531" s="327" t="s">
        <v>4844</v>
      </c>
      <c r="C4531" s="328" t="s">
        <v>733</v>
      </c>
      <c r="D4531" s="329">
        <v>84.01</v>
      </c>
    </row>
    <row r="4532" spans="1:4" ht="30">
      <c r="A4532" s="326">
        <v>39749</v>
      </c>
      <c r="B4532" s="327" t="s">
        <v>4845</v>
      </c>
      <c r="C4532" s="328" t="s">
        <v>733</v>
      </c>
      <c r="D4532" s="329">
        <v>94.27</v>
      </c>
    </row>
    <row r="4533" spans="1:4" ht="30">
      <c r="A4533" s="326">
        <v>39751</v>
      </c>
      <c r="B4533" s="327" t="s">
        <v>4846</v>
      </c>
      <c r="C4533" s="328" t="s">
        <v>733</v>
      </c>
      <c r="D4533" s="329">
        <v>171.3</v>
      </c>
    </row>
    <row r="4534" spans="1:4" ht="30">
      <c r="A4534" s="326">
        <v>39750</v>
      </c>
      <c r="B4534" s="327" t="s">
        <v>4847</v>
      </c>
      <c r="C4534" s="328" t="s">
        <v>733</v>
      </c>
      <c r="D4534" s="329">
        <v>142.38</v>
      </c>
    </row>
    <row r="4535" spans="1:4" ht="30">
      <c r="A4535" s="326">
        <v>39747</v>
      </c>
      <c r="B4535" s="327" t="s">
        <v>4848</v>
      </c>
      <c r="C4535" s="328" t="s">
        <v>733</v>
      </c>
      <c r="D4535" s="329">
        <v>45.8</v>
      </c>
    </row>
    <row r="4536" spans="1:4" ht="30">
      <c r="A4536" s="326">
        <v>39753</v>
      </c>
      <c r="B4536" s="327" t="s">
        <v>4849</v>
      </c>
      <c r="C4536" s="328" t="s">
        <v>733</v>
      </c>
      <c r="D4536" s="329">
        <v>315.32</v>
      </c>
    </row>
    <row r="4537" spans="1:4" ht="30">
      <c r="A4537" s="326">
        <v>39754</v>
      </c>
      <c r="B4537" s="327" t="s">
        <v>4850</v>
      </c>
      <c r="C4537" s="328" t="s">
        <v>733</v>
      </c>
      <c r="D4537" s="329">
        <v>464.55</v>
      </c>
    </row>
    <row r="4538" spans="1:4" ht="30">
      <c r="A4538" s="326">
        <v>39748</v>
      </c>
      <c r="B4538" s="327" t="s">
        <v>4851</v>
      </c>
      <c r="C4538" s="328" t="s">
        <v>733</v>
      </c>
      <c r="D4538" s="329">
        <v>74.099999999999994</v>
      </c>
    </row>
    <row r="4539" spans="1:4" ht="30">
      <c r="A4539" s="326">
        <v>39755</v>
      </c>
      <c r="B4539" s="327" t="s">
        <v>4852</v>
      </c>
      <c r="C4539" s="328" t="s">
        <v>733</v>
      </c>
      <c r="D4539" s="329">
        <v>704.36</v>
      </c>
    </row>
    <row r="4540" spans="1:4">
      <c r="A4540" s="326">
        <v>12742</v>
      </c>
      <c r="B4540" s="327" t="s">
        <v>4853</v>
      </c>
      <c r="C4540" s="328" t="s">
        <v>733</v>
      </c>
      <c r="D4540" s="329">
        <v>557.73</v>
      </c>
    </row>
    <row r="4541" spans="1:4">
      <c r="A4541" s="326">
        <v>12713</v>
      </c>
      <c r="B4541" s="327" t="s">
        <v>4854</v>
      </c>
      <c r="C4541" s="328" t="s">
        <v>733</v>
      </c>
      <c r="D4541" s="329">
        <v>29.58</v>
      </c>
    </row>
    <row r="4542" spans="1:4">
      <c r="A4542" s="326">
        <v>12743</v>
      </c>
      <c r="B4542" s="327" t="s">
        <v>4855</v>
      </c>
      <c r="C4542" s="328" t="s">
        <v>733</v>
      </c>
      <c r="D4542" s="329">
        <v>50.88</v>
      </c>
    </row>
    <row r="4543" spans="1:4">
      <c r="A4543" s="326">
        <v>12744</v>
      </c>
      <c r="B4543" s="327" t="s">
        <v>4856</v>
      </c>
      <c r="C4543" s="328" t="s">
        <v>733</v>
      </c>
      <c r="D4543" s="329">
        <v>64.58</v>
      </c>
    </row>
    <row r="4544" spans="1:4">
      <c r="A4544" s="326">
        <v>12745</v>
      </c>
      <c r="B4544" s="327" t="s">
        <v>4857</v>
      </c>
      <c r="C4544" s="328" t="s">
        <v>733</v>
      </c>
      <c r="D4544" s="329">
        <v>93.78</v>
      </c>
    </row>
    <row r="4545" spans="1:4">
      <c r="A4545" s="326">
        <v>12746</v>
      </c>
      <c r="B4545" s="327" t="s">
        <v>4858</v>
      </c>
      <c r="C4545" s="328" t="s">
        <v>733</v>
      </c>
      <c r="D4545" s="329">
        <v>126.64</v>
      </c>
    </row>
    <row r="4546" spans="1:4">
      <c r="A4546" s="326">
        <v>12747</v>
      </c>
      <c r="B4546" s="327" t="s">
        <v>4859</v>
      </c>
      <c r="C4546" s="328" t="s">
        <v>733</v>
      </c>
      <c r="D4546" s="329">
        <v>183.66</v>
      </c>
    </row>
    <row r="4547" spans="1:4">
      <c r="A4547" s="326">
        <v>12748</v>
      </c>
      <c r="B4547" s="327" t="s">
        <v>4860</v>
      </c>
      <c r="C4547" s="328" t="s">
        <v>733</v>
      </c>
      <c r="D4547" s="329">
        <v>258.74</v>
      </c>
    </row>
    <row r="4548" spans="1:4">
      <c r="A4548" s="326">
        <v>12749</v>
      </c>
      <c r="B4548" s="327" t="s">
        <v>4861</v>
      </c>
      <c r="C4548" s="328" t="s">
        <v>733</v>
      </c>
      <c r="D4548" s="329">
        <v>378.24</v>
      </c>
    </row>
    <row r="4549" spans="1:4" ht="30">
      <c r="A4549" s="326">
        <v>39726</v>
      </c>
      <c r="B4549" s="327" t="s">
        <v>4862</v>
      </c>
      <c r="C4549" s="328" t="s">
        <v>733</v>
      </c>
      <c r="D4549" s="329">
        <v>124.23</v>
      </c>
    </row>
    <row r="4550" spans="1:4" ht="30">
      <c r="A4550" s="326">
        <v>39728</v>
      </c>
      <c r="B4550" s="327" t="s">
        <v>4863</v>
      </c>
      <c r="C4550" s="328" t="s">
        <v>733</v>
      </c>
      <c r="D4550" s="329">
        <v>218.34</v>
      </c>
    </row>
    <row r="4551" spans="1:4" ht="30">
      <c r="A4551" s="326">
        <v>39727</v>
      </c>
      <c r="B4551" s="327" t="s">
        <v>4864</v>
      </c>
      <c r="C4551" s="328" t="s">
        <v>733</v>
      </c>
      <c r="D4551" s="329">
        <v>179.68</v>
      </c>
    </row>
    <row r="4552" spans="1:4" ht="30">
      <c r="A4552" s="326">
        <v>39724</v>
      </c>
      <c r="B4552" s="327" t="s">
        <v>4865</v>
      </c>
      <c r="C4552" s="328" t="s">
        <v>733</v>
      </c>
      <c r="D4552" s="329">
        <v>55.01</v>
      </c>
    </row>
    <row r="4553" spans="1:4" ht="30">
      <c r="A4553" s="326">
        <v>39729</v>
      </c>
      <c r="B4553" s="327" t="s">
        <v>4866</v>
      </c>
      <c r="C4553" s="328" t="s">
        <v>733</v>
      </c>
      <c r="D4553" s="329">
        <v>302.37</v>
      </c>
    </row>
    <row r="4554" spans="1:4" ht="30">
      <c r="A4554" s="326">
        <v>39730</v>
      </c>
      <c r="B4554" s="327" t="s">
        <v>4867</v>
      </c>
      <c r="C4554" s="328" t="s">
        <v>733</v>
      </c>
      <c r="D4554" s="329">
        <v>392.31</v>
      </c>
    </row>
    <row r="4555" spans="1:4" ht="30">
      <c r="A4555" s="326">
        <v>39731</v>
      </c>
      <c r="B4555" s="327" t="s">
        <v>4868</v>
      </c>
      <c r="C4555" s="328" t="s">
        <v>733</v>
      </c>
      <c r="D4555" s="329">
        <v>581.04</v>
      </c>
    </row>
    <row r="4556" spans="1:4" ht="30">
      <c r="A4556" s="326">
        <v>39725</v>
      </c>
      <c r="B4556" s="327" t="s">
        <v>4869</v>
      </c>
      <c r="C4556" s="328" t="s">
        <v>733</v>
      </c>
      <c r="D4556" s="329">
        <v>89.67</v>
      </c>
    </row>
    <row r="4557" spans="1:4" ht="30">
      <c r="A4557" s="326">
        <v>39732</v>
      </c>
      <c r="B4557" s="327" t="s">
        <v>4870</v>
      </c>
      <c r="C4557" s="328" t="s">
        <v>733</v>
      </c>
      <c r="D4557" s="329">
        <v>855.26</v>
      </c>
    </row>
    <row r="4558" spans="1:4" ht="30">
      <c r="A4558" s="326">
        <v>39660</v>
      </c>
      <c r="B4558" s="327" t="s">
        <v>4871</v>
      </c>
      <c r="C4558" s="328" t="s">
        <v>733</v>
      </c>
      <c r="D4558" s="329">
        <v>38.97</v>
      </c>
    </row>
    <row r="4559" spans="1:4" ht="30">
      <c r="A4559" s="326">
        <v>39662</v>
      </c>
      <c r="B4559" s="327" t="s">
        <v>4872</v>
      </c>
      <c r="C4559" s="328" t="s">
        <v>733</v>
      </c>
      <c r="D4559" s="329">
        <v>18.68</v>
      </c>
    </row>
    <row r="4560" spans="1:4" ht="30">
      <c r="A4560" s="326">
        <v>39661</v>
      </c>
      <c r="B4560" s="327" t="s">
        <v>4873</v>
      </c>
      <c r="C4560" s="328" t="s">
        <v>733</v>
      </c>
      <c r="D4560" s="329">
        <v>12.74</v>
      </c>
    </row>
    <row r="4561" spans="1:4" ht="30">
      <c r="A4561" s="326">
        <v>39666</v>
      </c>
      <c r="B4561" s="327" t="s">
        <v>4874</v>
      </c>
      <c r="C4561" s="328" t="s">
        <v>733</v>
      </c>
      <c r="D4561" s="329">
        <v>58.63</v>
      </c>
    </row>
    <row r="4562" spans="1:4" ht="30">
      <c r="A4562" s="326">
        <v>39664</v>
      </c>
      <c r="B4562" s="327" t="s">
        <v>4875</v>
      </c>
      <c r="C4562" s="328" t="s">
        <v>733</v>
      </c>
      <c r="D4562" s="329">
        <v>28.73</v>
      </c>
    </row>
    <row r="4563" spans="1:4" ht="30">
      <c r="A4563" s="326">
        <v>39663</v>
      </c>
      <c r="B4563" s="327" t="s">
        <v>4876</v>
      </c>
      <c r="C4563" s="328" t="s">
        <v>733</v>
      </c>
      <c r="D4563" s="329">
        <v>22.97</v>
      </c>
    </row>
    <row r="4564" spans="1:4" ht="30">
      <c r="A4564" s="326">
        <v>39665</v>
      </c>
      <c r="B4564" s="327" t="s">
        <v>4877</v>
      </c>
      <c r="C4564" s="328" t="s">
        <v>733</v>
      </c>
      <c r="D4564" s="329">
        <v>48.47</v>
      </c>
    </row>
    <row r="4565" spans="1:4" ht="30">
      <c r="A4565" s="326">
        <v>39752</v>
      </c>
      <c r="B4565" s="327" t="s">
        <v>4878</v>
      </c>
      <c r="C4565" s="328" t="s">
        <v>733</v>
      </c>
      <c r="D4565" s="329">
        <v>243.74</v>
      </c>
    </row>
    <row r="4566" spans="1:4" ht="30">
      <c r="A4566" s="326">
        <v>7725</v>
      </c>
      <c r="B4566" s="327" t="s">
        <v>4879</v>
      </c>
      <c r="C4566" s="328" t="s">
        <v>733</v>
      </c>
      <c r="D4566" s="329">
        <v>160</v>
      </c>
    </row>
    <row r="4567" spans="1:4" ht="30">
      <c r="A4567" s="326">
        <v>7753</v>
      </c>
      <c r="B4567" s="327" t="s">
        <v>4880</v>
      </c>
      <c r="C4567" s="328" t="s">
        <v>733</v>
      </c>
      <c r="D4567" s="329">
        <v>311.93</v>
      </c>
    </row>
    <row r="4568" spans="1:4" ht="30">
      <c r="A4568" s="326">
        <v>13256</v>
      </c>
      <c r="B4568" s="327" t="s">
        <v>4881</v>
      </c>
      <c r="C4568" s="328" t="s">
        <v>733</v>
      </c>
      <c r="D4568" s="329">
        <v>436.97</v>
      </c>
    </row>
    <row r="4569" spans="1:4" ht="30">
      <c r="A4569" s="326">
        <v>7757</v>
      </c>
      <c r="B4569" s="327" t="s">
        <v>4882</v>
      </c>
      <c r="C4569" s="328" t="s">
        <v>733</v>
      </c>
      <c r="D4569" s="329">
        <v>465.88</v>
      </c>
    </row>
    <row r="4570" spans="1:4" ht="30">
      <c r="A4570" s="326">
        <v>7758</v>
      </c>
      <c r="B4570" s="327" t="s">
        <v>4883</v>
      </c>
      <c r="C4570" s="328" t="s">
        <v>733</v>
      </c>
      <c r="D4570" s="329">
        <v>674.95</v>
      </c>
    </row>
    <row r="4571" spans="1:4" ht="30">
      <c r="A4571" s="326">
        <v>7759</v>
      </c>
      <c r="B4571" s="327" t="s">
        <v>4884</v>
      </c>
      <c r="C4571" s="328" t="s">
        <v>733</v>
      </c>
      <c r="D4571" s="329">
        <v>1870.3</v>
      </c>
    </row>
    <row r="4572" spans="1:4" ht="30">
      <c r="A4572" s="326">
        <v>40334</v>
      </c>
      <c r="B4572" s="327" t="s">
        <v>4885</v>
      </c>
      <c r="C4572" s="328" t="s">
        <v>733</v>
      </c>
      <c r="D4572" s="329">
        <v>73.27</v>
      </c>
    </row>
    <row r="4573" spans="1:4" ht="30">
      <c r="A4573" s="326">
        <v>7745</v>
      </c>
      <c r="B4573" s="327" t="s">
        <v>4886</v>
      </c>
      <c r="C4573" s="328" t="s">
        <v>733</v>
      </c>
      <c r="D4573" s="329">
        <v>82.68</v>
      </c>
    </row>
    <row r="4574" spans="1:4" ht="30">
      <c r="A4574" s="326">
        <v>7714</v>
      </c>
      <c r="B4574" s="327" t="s">
        <v>4887</v>
      </c>
      <c r="C4574" s="328" t="s">
        <v>733</v>
      </c>
      <c r="D4574" s="329">
        <v>98.82</v>
      </c>
    </row>
    <row r="4575" spans="1:4" ht="30">
      <c r="A4575" s="326">
        <v>7742</v>
      </c>
      <c r="B4575" s="327" t="s">
        <v>4888</v>
      </c>
      <c r="C4575" s="328" t="s">
        <v>733</v>
      </c>
      <c r="D4575" s="329">
        <v>218.08</v>
      </c>
    </row>
    <row r="4576" spans="1:4" ht="30">
      <c r="A4576" s="326">
        <v>7750</v>
      </c>
      <c r="B4576" s="327" t="s">
        <v>4889</v>
      </c>
      <c r="C4576" s="328" t="s">
        <v>733</v>
      </c>
      <c r="D4576" s="329">
        <v>266.20999999999998</v>
      </c>
    </row>
    <row r="4577" spans="1:4" ht="30">
      <c r="A4577" s="326">
        <v>7756</v>
      </c>
      <c r="B4577" s="327" t="s">
        <v>4890</v>
      </c>
      <c r="C4577" s="328" t="s">
        <v>733</v>
      </c>
      <c r="D4577" s="329">
        <v>305.88</v>
      </c>
    </row>
    <row r="4578" spans="1:4" ht="30">
      <c r="A4578" s="326">
        <v>7765</v>
      </c>
      <c r="B4578" s="327" t="s">
        <v>4891</v>
      </c>
      <c r="C4578" s="328" t="s">
        <v>733</v>
      </c>
      <c r="D4578" s="329">
        <v>342.85</v>
      </c>
    </row>
    <row r="4579" spans="1:4" ht="30">
      <c r="A4579" s="326">
        <v>12569</v>
      </c>
      <c r="B4579" s="327" t="s">
        <v>4892</v>
      </c>
      <c r="C4579" s="328" t="s">
        <v>733</v>
      </c>
      <c r="D4579" s="329">
        <v>473.27</v>
      </c>
    </row>
    <row r="4580" spans="1:4" ht="30">
      <c r="A4580" s="326">
        <v>7766</v>
      </c>
      <c r="B4580" s="327" t="s">
        <v>4893</v>
      </c>
      <c r="C4580" s="328" t="s">
        <v>733</v>
      </c>
      <c r="D4580" s="329">
        <v>502.85</v>
      </c>
    </row>
    <row r="4581" spans="1:4" ht="30">
      <c r="A4581" s="326">
        <v>7767</v>
      </c>
      <c r="B4581" s="327" t="s">
        <v>4894</v>
      </c>
      <c r="C4581" s="328" t="s">
        <v>733</v>
      </c>
      <c r="D4581" s="329">
        <v>722.01</v>
      </c>
    </row>
    <row r="4582" spans="1:4" ht="30">
      <c r="A4582" s="326">
        <v>7727</v>
      </c>
      <c r="B4582" s="327" t="s">
        <v>4895</v>
      </c>
      <c r="C4582" s="328" t="s">
        <v>733</v>
      </c>
      <c r="D4582" s="329">
        <v>2097.4699999999998</v>
      </c>
    </row>
    <row r="4583" spans="1:4" ht="30">
      <c r="A4583" s="326">
        <v>7760</v>
      </c>
      <c r="B4583" s="327" t="s">
        <v>4896</v>
      </c>
      <c r="C4583" s="328" t="s">
        <v>733</v>
      </c>
      <c r="D4583" s="329">
        <v>83.36</v>
      </c>
    </row>
    <row r="4584" spans="1:4" ht="30">
      <c r="A4584" s="326">
        <v>7761</v>
      </c>
      <c r="B4584" s="327" t="s">
        <v>4897</v>
      </c>
      <c r="C4584" s="328" t="s">
        <v>733</v>
      </c>
      <c r="D4584" s="329">
        <v>87.39</v>
      </c>
    </row>
    <row r="4585" spans="1:4" ht="30">
      <c r="A4585" s="326">
        <v>7752</v>
      </c>
      <c r="B4585" s="327" t="s">
        <v>4898</v>
      </c>
      <c r="C4585" s="328" t="s">
        <v>733</v>
      </c>
      <c r="D4585" s="329">
        <v>106.21</v>
      </c>
    </row>
    <row r="4586" spans="1:4" ht="30">
      <c r="A4586" s="326">
        <v>7762</v>
      </c>
      <c r="B4586" s="327" t="s">
        <v>4899</v>
      </c>
      <c r="C4586" s="328" t="s">
        <v>733</v>
      </c>
      <c r="D4586" s="329">
        <v>138.82</v>
      </c>
    </row>
    <row r="4587" spans="1:4" ht="30">
      <c r="A4587" s="326">
        <v>7722</v>
      </c>
      <c r="B4587" s="327" t="s">
        <v>4900</v>
      </c>
      <c r="C4587" s="328" t="s">
        <v>733</v>
      </c>
      <c r="D4587" s="329">
        <v>212.43</v>
      </c>
    </row>
    <row r="4588" spans="1:4" ht="30">
      <c r="A4588" s="326">
        <v>7763</v>
      </c>
      <c r="B4588" s="327" t="s">
        <v>4901</v>
      </c>
      <c r="C4588" s="328" t="s">
        <v>733</v>
      </c>
      <c r="D4588" s="329">
        <v>258.82</v>
      </c>
    </row>
    <row r="4589" spans="1:4" ht="30">
      <c r="A4589" s="326">
        <v>7764</v>
      </c>
      <c r="B4589" s="327" t="s">
        <v>4902</v>
      </c>
      <c r="C4589" s="328" t="s">
        <v>733</v>
      </c>
      <c r="D4589" s="329">
        <v>309.24</v>
      </c>
    </row>
    <row r="4590" spans="1:4" ht="30">
      <c r="A4590" s="326">
        <v>12572</v>
      </c>
      <c r="B4590" s="327" t="s">
        <v>4903</v>
      </c>
      <c r="C4590" s="328" t="s">
        <v>733</v>
      </c>
      <c r="D4590" s="329">
        <v>436.97</v>
      </c>
    </row>
    <row r="4591" spans="1:4" ht="30">
      <c r="A4591" s="326">
        <v>12573</v>
      </c>
      <c r="B4591" s="327" t="s">
        <v>4904</v>
      </c>
      <c r="C4591" s="328" t="s">
        <v>733</v>
      </c>
      <c r="D4591" s="329">
        <v>574.78</v>
      </c>
    </row>
    <row r="4592" spans="1:4" ht="30">
      <c r="A4592" s="326">
        <v>12574</v>
      </c>
      <c r="B4592" s="327" t="s">
        <v>4905</v>
      </c>
      <c r="C4592" s="328" t="s">
        <v>733</v>
      </c>
      <c r="D4592" s="329">
        <v>694.99</v>
      </c>
    </row>
    <row r="4593" spans="1:4" ht="30">
      <c r="A4593" s="326">
        <v>12575</v>
      </c>
      <c r="B4593" s="327" t="s">
        <v>4906</v>
      </c>
      <c r="C4593" s="328" t="s">
        <v>733</v>
      </c>
      <c r="D4593" s="329">
        <v>1055.46</v>
      </c>
    </row>
    <row r="4594" spans="1:4" ht="30">
      <c r="A4594" s="326">
        <v>12576</v>
      </c>
      <c r="B4594" s="327" t="s">
        <v>4907</v>
      </c>
      <c r="C4594" s="328" t="s">
        <v>733</v>
      </c>
      <c r="D4594" s="329">
        <v>127.73</v>
      </c>
    </row>
    <row r="4595" spans="1:4" ht="30">
      <c r="A4595" s="326">
        <v>12577</v>
      </c>
      <c r="B4595" s="327" t="s">
        <v>4908</v>
      </c>
      <c r="C4595" s="328" t="s">
        <v>733</v>
      </c>
      <c r="D4595" s="329">
        <v>172.1</v>
      </c>
    </row>
    <row r="4596" spans="1:4" ht="30">
      <c r="A4596" s="326">
        <v>12578</v>
      </c>
      <c r="B4596" s="327" t="s">
        <v>4909</v>
      </c>
      <c r="C4596" s="328" t="s">
        <v>733</v>
      </c>
      <c r="D4596" s="329">
        <v>208.4</v>
      </c>
    </row>
    <row r="4597" spans="1:4" ht="30">
      <c r="A4597" s="326">
        <v>12579</v>
      </c>
      <c r="B4597" s="327" t="s">
        <v>4910</v>
      </c>
      <c r="C4597" s="328" t="s">
        <v>733</v>
      </c>
      <c r="D4597" s="329">
        <v>358.99</v>
      </c>
    </row>
    <row r="4598" spans="1:4" ht="30">
      <c r="A4598" s="326">
        <v>12580</v>
      </c>
      <c r="B4598" s="327" t="s">
        <v>4911</v>
      </c>
      <c r="C4598" s="328" t="s">
        <v>733</v>
      </c>
      <c r="D4598" s="329">
        <v>374.05</v>
      </c>
    </row>
    <row r="4599" spans="1:4" ht="30">
      <c r="A4599" s="326">
        <v>12581</v>
      </c>
      <c r="B4599" s="327" t="s">
        <v>4912</v>
      </c>
      <c r="C4599" s="328" t="s">
        <v>733</v>
      </c>
      <c r="D4599" s="329">
        <v>400.67</v>
      </c>
    </row>
    <row r="4600" spans="1:4" ht="30">
      <c r="A4600" s="326">
        <v>7720</v>
      </c>
      <c r="B4600" s="327" t="s">
        <v>4913</v>
      </c>
      <c r="C4600" s="328" t="s">
        <v>733</v>
      </c>
      <c r="D4600" s="329">
        <v>626.54999999999995</v>
      </c>
    </row>
    <row r="4601" spans="1:4" ht="30">
      <c r="A4601" s="326">
        <v>40335</v>
      </c>
      <c r="B4601" s="327" t="s">
        <v>4914</v>
      </c>
      <c r="C4601" s="328" t="s">
        <v>733</v>
      </c>
      <c r="D4601" s="329">
        <v>131.09</v>
      </c>
    </row>
    <row r="4602" spans="1:4" ht="30">
      <c r="A4602" s="326">
        <v>7740</v>
      </c>
      <c r="B4602" s="327" t="s">
        <v>4915</v>
      </c>
      <c r="C4602" s="328" t="s">
        <v>733</v>
      </c>
      <c r="D4602" s="329">
        <v>134.44999999999999</v>
      </c>
    </row>
    <row r="4603" spans="1:4" ht="30">
      <c r="A4603" s="326">
        <v>7741</v>
      </c>
      <c r="B4603" s="327" t="s">
        <v>4916</v>
      </c>
      <c r="C4603" s="328" t="s">
        <v>733</v>
      </c>
      <c r="D4603" s="329">
        <v>248.73</v>
      </c>
    </row>
    <row r="4604" spans="1:4" ht="30">
      <c r="A4604" s="326">
        <v>7774</v>
      </c>
      <c r="B4604" s="327" t="s">
        <v>4917</v>
      </c>
      <c r="C4604" s="328" t="s">
        <v>733</v>
      </c>
      <c r="D4604" s="329">
        <v>305.20999999999998</v>
      </c>
    </row>
    <row r="4605" spans="1:4" ht="30">
      <c r="A4605" s="326">
        <v>7744</v>
      </c>
      <c r="B4605" s="327" t="s">
        <v>4918</v>
      </c>
      <c r="C4605" s="328" t="s">
        <v>733</v>
      </c>
      <c r="D4605" s="329">
        <v>398.65</v>
      </c>
    </row>
    <row r="4606" spans="1:4" ht="30">
      <c r="A4606" s="326">
        <v>7773</v>
      </c>
      <c r="B4606" s="327" t="s">
        <v>4919</v>
      </c>
      <c r="C4606" s="328" t="s">
        <v>733</v>
      </c>
      <c r="D4606" s="329">
        <v>407.46</v>
      </c>
    </row>
    <row r="4607" spans="1:4" ht="30">
      <c r="A4607" s="326">
        <v>7754</v>
      </c>
      <c r="B4607" s="327" t="s">
        <v>4920</v>
      </c>
      <c r="C4607" s="328" t="s">
        <v>733</v>
      </c>
      <c r="D4607" s="329">
        <v>617.80999999999995</v>
      </c>
    </row>
    <row r="4608" spans="1:4" ht="30">
      <c r="A4608" s="326">
        <v>7735</v>
      </c>
      <c r="B4608" s="327" t="s">
        <v>4921</v>
      </c>
      <c r="C4608" s="328" t="s">
        <v>733</v>
      </c>
      <c r="D4608" s="329">
        <v>800</v>
      </c>
    </row>
    <row r="4609" spans="1:4" ht="30">
      <c r="A4609" s="326">
        <v>7755</v>
      </c>
      <c r="B4609" s="327" t="s">
        <v>4922</v>
      </c>
      <c r="C4609" s="328" t="s">
        <v>733</v>
      </c>
      <c r="D4609" s="329">
        <v>158.65</v>
      </c>
    </row>
    <row r="4610" spans="1:4" ht="30">
      <c r="A4610" s="326">
        <v>7776</v>
      </c>
      <c r="B4610" s="327" t="s">
        <v>4923</v>
      </c>
      <c r="C4610" s="328" t="s">
        <v>733</v>
      </c>
      <c r="D4610" s="329">
        <v>330.75</v>
      </c>
    </row>
    <row r="4611" spans="1:4" ht="30">
      <c r="A4611" s="326">
        <v>7743</v>
      </c>
      <c r="B4611" s="327" t="s">
        <v>4924</v>
      </c>
      <c r="C4611" s="328" t="s">
        <v>733</v>
      </c>
      <c r="D4611" s="329">
        <v>350.25</v>
      </c>
    </row>
    <row r="4612" spans="1:4" ht="30">
      <c r="A4612" s="326">
        <v>7733</v>
      </c>
      <c r="B4612" s="327" t="s">
        <v>4925</v>
      </c>
      <c r="C4612" s="328" t="s">
        <v>733</v>
      </c>
      <c r="D4612" s="329">
        <v>457.14</v>
      </c>
    </row>
    <row r="4613" spans="1:4" ht="30">
      <c r="A4613" s="326">
        <v>7775</v>
      </c>
      <c r="B4613" s="327" t="s">
        <v>4926</v>
      </c>
      <c r="C4613" s="328" t="s">
        <v>733</v>
      </c>
      <c r="D4613" s="329">
        <v>500.84</v>
      </c>
    </row>
    <row r="4614" spans="1:4" ht="30">
      <c r="A4614" s="326">
        <v>7734</v>
      </c>
      <c r="B4614" s="327" t="s">
        <v>4927</v>
      </c>
      <c r="C4614" s="328" t="s">
        <v>733</v>
      </c>
      <c r="D4614" s="329">
        <v>709.24</v>
      </c>
    </row>
    <row r="4615" spans="1:4" ht="30">
      <c r="A4615" s="326">
        <v>37449</v>
      </c>
      <c r="B4615" s="327" t="s">
        <v>4928</v>
      </c>
      <c r="C4615" s="328" t="s">
        <v>733</v>
      </c>
      <c r="D4615" s="329">
        <v>16.940000000000001</v>
      </c>
    </row>
    <row r="4616" spans="1:4" ht="30">
      <c r="A4616" s="326">
        <v>37450</v>
      </c>
      <c r="B4616" s="327" t="s">
        <v>4929</v>
      </c>
      <c r="C4616" s="328" t="s">
        <v>733</v>
      </c>
      <c r="D4616" s="329">
        <v>23.72</v>
      </c>
    </row>
    <row r="4617" spans="1:4" ht="30">
      <c r="A4617" s="326">
        <v>37451</v>
      </c>
      <c r="B4617" s="327" t="s">
        <v>4930</v>
      </c>
      <c r="C4617" s="328" t="s">
        <v>733</v>
      </c>
      <c r="D4617" s="329">
        <v>33.119999999999997</v>
      </c>
    </row>
    <row r="4618" spans="1:4" ht="30">
      <c r="A4618" s="326">
        <v>37452</v>
      </c>
      <c r="B4618" s="327" t="s">
        <v>4931</v>
      </c>
      <c r="C4618" s="328" t="s">
        <v>733</v>
      </c>
      <c r="D4618" s="329">
        <v>48.14</v>
      </c>
    </row>
    <row r="4619" spans="1:4" ht="30">
      <c r="A4619" s="326">
        <v>37453</v>
      </c>
      <c r="B4619" s="327" t="s">
        <v>4932</v>
      </c>
      <c r="C4619" s="328" t="s">
        <v>733</v>
      </c>
      <c r="D4619" s="329">
        <v>55.44</v>
      </c>
    </row>
    <row r="4620" spans="1:4" ht="30">
      <c r="A4620" s="326">
        <v>7778</v>
      </c>
      <c r="B4620" s="327" t="s">
        <v>4933</v>
      </c>
      <c r="C4620" s="328" t="s">
        <v>733</v>
      </c>
      <c r="D4620" s="329">
        <v>20.79</v>
      </c>
    </row>
    <row r="4621" spans="1:4" ht="30">
      <c r="A4621" s="326">
        <v>7796</v>
      </c>
      <c r="B4621" s="327" t="s">
        <v>4934</v>
      </c>
      <c r="C4621" s="328" t="s">
        <v>733</v>
      </c>
      <c r="D4621" s="329">
        <v>28.5</v>
      </c>
    </row>
    <row r="4622" spans="1:4" ht="30">
      <c r="A4622" s="326">
        <v>7781</v>
      </c>
      <c r="B4622" s="327" t="s">
        <v>4935</v>
      </c>
      <c r="C4622" s="328" t="s">
        <v>733</v>
      </c>
      <c r="D4622" s="329">
        <v>33.68</v>
      </c>
    </row>
    <row r="4623" spans="1:4" ht="30">
      <c r="A4623" s="326">
        <v>7795</v>
      </c>
      <c r="B4623" s="327" t="s">
        <v>4936</v>
      </c>
      <c r="C4623" s="328" t="s">
        <v>733</v>
      </c>
      <c r="D4623" s="329">
        <v>50.12</v>
      </c>
    </row>
    <row r="4624" spans="1:4" ht="30">
      <c r="A4624" s="326">
        <v>7791</v>
      </c>
      <c r="B4624" s="327" t="s">
        <v>4937</v>
      </c>
      <c r="C4624" s="328" t="s">
        <v>733</v>
      </c>
      <c r="D4624" s="329">
        <v>60</v>
      </c>
    </row>
    <row r="4625" spans="1:4" ht="30">
      <c r="A4625" s="326">
        <v>7783</v>
      </c>
      <c r="B4625" s="327" t="s">
        <v>4938</v>
      </c>
      <c r="C4625" s="328" t="s">
        <v>733</v>
      </c>
      <c r="D4625" s="329">
        <v>21.26</v>
      </c>
    </row>
    <row r="4626" spans="1:4" ht="30">
      <c r="A4626" s="326">
        <v>7790</v>
      </c>
      <c r="B4626" s="327" t="s">
        <v>4939</v>
      </c>
      <c r="C4626" s="328" t="s">
        <v>733</v>
      </c>
      <c r="D4626" s="329">
        <v>33.5</v>
      </c>
    </row>
    <row r="4627" spans="1:4" ht="30">
      <c r="A4627" s="326">
        <v>7785</v>
      </c>
      <c r="B4627" s="327" t="s">
        <v>4940</v>
      </c>
      <c r="C4627" s="328" t="s">
        <v>733</v>
      </c>
      <c r="D4627" s="329">
        <v>36.97</v>
      </c>
    </row>
    <row r="4628" spans="1:4" ht="30">
      <c r="A4628" s="326">
        <v>7792</v>
      </c>
      <c r="B4628" s="327" t="s">
        <v>4941</v>
      </c>
      <c r="C4628" s="328" t="s">
        <v>733</v>
      </c>
      <c r="D4628" s="329">
        <v>52.43</v>
      </c>
    </row>
    <row r="4629" spans="1:4" ht="30">
      <c r="A4629" s="326">
        <v>7793</v>
      </c>
      <c r="B4629" s="327" t="s">
        <v>4942</v>
      </c>
      <c r="C4629" s="328" t="s">
        <v>733</v>
      </c>
      <c r="D4629" s="329">
        <v>61.92</v>
      </c>
    </row>
    <row r="4630" spans="1:4" ht="30">
      <c r="A4630" s="326">
        <v>13159</v>
      </c>
      <c r="B4630" s="327" t="s">
        <v>4943</v>
      </c>
      <c r="C4630" s="328" t="s">
        <v>733</v>
      </c>
      <c r="D4630" s="329">
        <v>53.91</v>
      </c>
    </row>
    <row r="4631" spans="1:4" ht="30">
      <c r="A4631" s="326">
        <v>13168</v>
      </c>
      <c r="B4631" s="327" t="s">
        <v>4944</v>
      </c>
      <c r="C4631" s="328" t="s">
        <v>733</v>
      </c>
      <c r="D4631" s="329">
        <v>65.47</v>
      </c>
    </row>
    <row r="4632" spans="1:4" ht="30">
      <c r="A4632" s="326">
        <v>13173</v>
      </c>
      <c r="B4632" s="327" t="s">
        <v>4945</v>
      </c>
      <c r="C4632" s="328" t="s">
        <v>733</v>
      </c>
      <c r="D4632" s="329">
        <v>88.58</v>
      </c>
    </row>
    <row r="4633" spans="1:4" ht="30">
      <c r="A4633" s="326">
        <v>12583</v>
      </c>
      <c r="B4633" s="327" t="s">
        <v>4946</v>
      </c>
      <c r="C4633" s="328" t="s">
        <v>733</v>
      </c>
      <c r="D4633" s="329">
        <v>17.71</v>
      </c>
    </row>
    <row r="4634" spans="1:4" ht="30">
      <c r="A4634" s="326">
        <v>12584</v>
      </c>
      <c r="B4634" s="327" t="s">
        <v>4947</v>
      </c>
      <c r="C4634" s="328" t="s">
        <v>733</v>
      </c>
      <c r="D4634" s="329">
        <v>23.1</v>
      </c>
    </row>
    <row r="4635" spans="1:4" ht="30">
      <c r="A4635" s="326">
        <v>12613</v>
      </c>
      <c r="B4635" s="327" t="s">
        <v>4948</v>
      </c>
      <c r="C4635" s="328" t="s">
        <v>731</v>
      </c>
      <c r="D4635" s="329">
        <v>20.079999999999998</v>
      </c>
    </row>
    <row r="4636" spans="1:4">
      <c r="A4636" s="326">
        <v>1031</v>
      </c>
      <c r="B4636" s="327" t="s">
        <v>4949</v>
      </c>
      <c r="C4636" s="328" t="s">
        <v>731</v>
      </c>
      <c r="D4636" s="329">
        <v>14.85</v>
      </c>
    </row>
    <row r="4637" spans="1:4" ht="30">
      <c r="A4637" s="326">
        <v>39707</v>
      </c>
      <c r="B4637" s="327" t="s">
        <v>4950</v>
      </c>
      <c r="C4637" s="328" t="s">
        <v>733</v>
      </c>
      <c r="D4637" s="329">
        <v>4.6399999999999997</v>
      </c>
    </row>
    <row r="4638" spans="1:4" ht="30">
      <c r="A4638" s="326">
        <v>39708</v>
      </c>
      <c r="B4638" s="327" t="s">
        <v>4951</v>
      </c>
      <c r="C4638" s="328" t="s">
        <v>733</v>
      </c>
      <c r="D4638" s="329">
        <v>4.5</v>
      </c>
    </row>
    <row r="4639" spans="1:4" ht="30">
      <c r="A4639" s="326">
        <v>39710</v>
      </c>
      <c r="B4639" s="327" t="s">
        <v>4952</v>
      </c>
      <c r="C4639" s="328" t="s">
        <v>733</v>
      </c>
      <c r="D4639" s="329">
        <v>3.17</v>
      </c>
    </row>
    <row r="4640" spans="1:4" ht="30">
      <c r="A4640" s="326">
        <v>39709</v>
      </c>
      <c r="B4640" s="327" t="s">
        <v>4953</v>
      </c>
      <c r="C4640" s="328" t="s">
        <v>733</v>
      </c>
      <c r="D4640" s="329">
        <v>4.3899999999999997</v>
      </c>
    </row>
    <row r="4641" spans="1:4" ht="30">
      <c r="A4641" s="326">
        <v>39711</v>
      </c>
      <c r="B4641" s="327" t="s">
        <v>4954</v>
      </c>
      <c r="C4641" s="328" t="s">
        <v>733</v>
      </c>
      <c r="D4641" s="329">
        <v>4.93</v>
      </c>
    </row>
    <row r="4642" spans="1:4" ht="30">
      <c r="A4642" s="326">
        <v>39712</v>
      </c>
      <c r="B4642" s="327" t="s">
        <v>4955</v>
      </c>
      <c r="C4642" s="328" t="s">
        <v>733</v>
      </c>
      <c r="D4642" s="329">
        <v>1.73</v>
      </c>
    </row>
    <row r="4643" spans="1:4" ht="30">
      <c r="A4643" s="326">
        <v>39713</v>
      </c>
      <c r="B4643" s="327" t="s">
        <v>4956</v>
      </c>
      <c r="C4643" s="328" t="s">
        <v>733</v>
      </c>
      <c r="D4643" s="329">
        <v>1.36</v>
      </c>
    </row>
    <row r="4644" spans="1:4" ht="30">
      <c r="A4644" s="326">
        <v>39714</v>
      </c>
      <c r="B4644" s="327" t="s">
        <v>4957</v>
      </c>
      <c r="C4644" s="328" t="s">
        <v>733</v>
      </c>
      <c r="D4644" s="329">
        <v>3.13</v>
      </c>
    </row>
    <row r="4645" spans="1:4" ht="30">
      <c r="A4645" s="326">
        <v>39715</v>
      </c>
      <c r="B4645" s="327" t="s">
        <v>4958</v>
      </c>
      <c r="C4645" s="328" t="s">
        <v>733</v>
      </c>
      <c r="D4645" s="329">
        <v>2.23</v>
      </c>
    </row>
    <row r="4646" spans="1:4" ht="30">
      <c r="A4646" s="326">
        <v>39716</v>
      </c>
      <c r="B4646" s="327" t="s">
        <v>4959</v>
      </c>
      <c r="C4646" s="328" t="s">
        <v>733</v>
      </c>
      <c r="D4646" s="329">
        <v>1.69</v>
      </c>
    </row>
    <row r="4647" spans="1:4" ht="30">
      <c r="A4647" s="326">
        <v>39718</v>
      </c>
      <c r="B4647" s="327" t="s">
        <v>4960</v>
      </c>
      <c r="C4647" s="328" t="s">
        <v>733</v>
      </c>
      <c r="D4647" s="329">
        <v>2.88</v>
      </c>
    </row>
    <row r="4648" spans="1:4" ht="30">
      <c r="A4648" s="326">
        <v>9813</v>
      </c>
      <c r="B4648" s="327" t="s">
        <v>4961</v>
      </c>
      <c r="C4648" s="328" t="s">
        <v>733</v>
      </c>
      <c r="D4648" s="329">
        <v>5.66</v>
      </c>
    </row>
    <row r="4649" spans="1:4" ht="30">
      <c r="A4649" s="326">
        <v>9815</v>
      </c>
      <c r="B4649" s="327" t="s">
        <v>4962</v>
      </c>
      <c r="C4649" s="328" t="s">
        <v>733</v>
      </c>
      <c r="D4649" s="329">
        <v>11.17</v>
      </c>
    </row>
    <row r="4650" spans="1:4" ht="30">
      <c r="A4650" s="326">
        <v>44543</v>
      </c>
      <c r="B4650" s="327" t="s">
        <v>4963</v>
      </c>
      <c r="C4650" s="328" t="s">
        <v>733</v>
      </c>
      <c r="D4650" s="329">
        <v>5561.89</v>
      </c>
    </row>
    <row r="4651" spans="1:4" ht="30">
      <c r="A4651" s="326">
        <v>44526</v>
      </c>
      <c r="B4651" s="327" t="s">
        <v>4964</v>
      </c>
      <c r="C4651" s="328" t="s">
        <v>733</v>
      </c>
      <c r="D4651" s="329">
        <v>136.31</v>
      </c>
    </row>
    <row r="4652" spans="1:4" ht="30">
      <c r="A4652" s="326">
        <v>44518</v>
      </c>
      <c r="B4652" s="327" t="s">
        <v>4965</v>
      </c>
      <c r="C4652" s="328" t="s">
        <v>733</v>
      </c>
      <c r="D4652" s="329">
        <v>4094.72</v>
      </c>
    </row>
    <row r="4653" spans="1:4" ht="30">
      <c r="A4653" s="326">
        <v>44544</v>
      </c>
      <c r="B4653" s="327" t="s">
        <v>4966</v>
      </c>
      <c r="C4653" s="328" t="s">
        <v>733</v>
      </c>
      <c r="D4653" s="329">
        <v>1990.68</v>
      </c>
    </row>
    <row r="4654" spans="1:4" ht="30">
      <c r="A4654" s="326">
        <v>44545</v>
      </c>
      <c r="B4654" s="327" t="s">
        <v>4967</v>
      </c>
      <c r="C4654" s="328" t="s">
        <v>733</v>
      </c>
      <c r="D4654" s="329">
        <v>292.60000000000002</v>
      </c>
    </row>
    <row r="4655" spans="1:4" ht="30">
      <c r="A4655" s="326">
        <v>44546</v>
      </c>
      <c r="B4655" s="327" t="s">
        <v>4968</v>
      </c>
      <c r="C4655" s="328" t="s">
        <v>733</v>
      </c>
      <c r="D4655" s="329">
        <v>1306.77</v>
      </c>
    </row>
    <row r="4656" spans="1:4" ht="30">
      <c r="A4656" s="326">
        <v>44525</v>
      </c>
      <c r="B4656" s="327" t="s">
        <v>4969</v>
      </c>
      <c r="C4656" s="328" t="s">
        <v>733</v>
      </c>
      <c r="D4656" s="329">
        <v>5044.6000000000004</v>
      </c>
    </row>
    <row r="4657" spans="1:4" ht="30">
      <c r="A4657" s="326">
        <v>44547</v>
      </c>
      <c r="B4657" s="327" t="s">
        <v>4970</v>
      </c>
      <c r="C4657" s="328" t="s">
        <v>733</v>
      </c>
      <c r="D4657" s="329">
        <v>456.13</v>
      </c>
    </row>
    <row r="4658" spans="1:4" ht="30">
      <c r="A4658" s="326">
        <v>44519</v>
      </c>
      <c r="B4658" s="327" t="s">
        <v>4971</v>
      </c>
      <c r="C4658" s="328" t="s">
        <v>733</v>
      </c>
      <c r="D4658" s="329">
        <v>1117.6300000000001</v>
      </c>
    </row>
    <row r="4659" spans="1:4" ht="30">
      <c r="A4659" s="326">
        <v>44520</v>
      </c>
      <c r="B4659" s="327" t="s">
        <v>4972</v>
      </c>
      <c r="C4659" s="328" t="s">
        <v>733</v>
      </c>
      <c r="D4659" s="329">
        <v>1800.1</v>
      </c>
    </row>
    <row r="4660" spans="1:4" ht="30">
      <c r="A4660" s="326">
        <v>44521</v>
      </c>
      <c r="B4660" s="327" t="s">
        <v>4973</v>
      </c>
      <c r="C4660" s="328" t="s">
        <v>733</v>
      </c>
      <c r="D4660" s="329">
        <v>29.04</v>
      </c>
    </row>
    <row r="4661" spans="1:4" ht="30">
      <c r="A4661" s="326">
        <v>44522</v>
      </c>
      <c r="B4661" s="327" t="s">
        <v>4974</v>
      </c>
      <c r="C4661" s="328" t="s">
        <v>733</v>
      </c>
      <c r="D4661" s="329">
        <v>3160.3</v>
      </c>
    </row>
    <row r="4662" spans="1:4" ht="30">
      <c r="A4662" s="326">
        <v>44523</v>
      </c>
      <c r="B4662" s="327" t="s">
        <v>4975</v>
      </c>
      <c r="C4662" s="328" t="s">
        <v>733</v>
      </c>
      <c r="D4662" s="329">
        <v>4700.26</v>
      </c>
    </row>
    <row r="4663" spans="1:4" ht="30">
      <c r="A4663" s="326">
        <v>44527</v>
      </c>
      <c r="B4663" s="327" t="s">
        <v>4976</v>
      </c>
      <c r="C4663" s="328" t="s">
        <v>733</v>
      </c>
      <c r="D4663" s="329">
        <v>2357.06</v>
      </c>
    </row>
    <row r="4664" spans="1:4" ht="30">
      <c r="A4664" s="326">
        <v>44524</v>
      </c>
      <c r="B4664" s="327" t="s">
        <v>4977</v>
      </c>
      <c r="C4664" s="328" t="s">
        <v>733</v>
      </c>
      <c r="D4664" s="329">
        <v>64.94</v>
      </c>
    </row>
    <row r="4665" spans="1:4" ht="30">
      <c r="A4665" s="326">
        <v>44542</v>
      </c>
      <c r="B4665" s="327" t="s">
        <v>4978</v>
      </c>
      <c r="C4665" s="328" t="s">
        <v>733</v>
      </c>
      <c r="D4665" s="329">
        <v>3075.17</v>
      </c>
    </row>
    <row r="4666" spans="1:4">
      <c r="A4666" s="326">
        <v>9877</v>
      </c>
      <c r="B4666" s="327" t="s">
        <v>4979</v>
      </c>
      <c r="C4666" s="328" t="s">
        <v>733</v>
      </c>
      <c r="D4666" s="329">
        <v>141.56</v>
      </c>
    </row>
    <row r="4667" spans="1:4">
      <c r="A4667" s="326">
        <v>9878</v>
      </c>
      <c r="B4667" s="327" t="s">
        <v>4980</v>
      </c>
      <c r="C4667" s="328" t="s">
        <v>733</v>
      </c>
      <c r="D4667" s="329">
        <v>174.27</v>
      </c>
    </row>
    <row r="4668" spans="1:4" ht="30">
      <c r="A4668" s="326">
        <v>41986</v>
      </c>
      <c r="B4668" s="327" t="s">
        <v>4981</v>
      </c>
      <c r="C4668" s="328" t="s">
        <v>733</v>
      </c>
      <c r="D4668" s="329">
        <v>3596.9</v>
      </c>
    </row>
    <row r="4669" spans="1:4" ht="30">
      <c r="A4669" s="326">
        <v>43422</v>
      </c>
      <c r="B4669" s="327" t="s">
        <v>4982</v>
      </c>
      <c r="C4669" s="328" t="s">
        <v>733</v>
      </c>
      <c r="D4669" s="329">
        <v>4411.25</v>
      </c>
    </row>
    <row r="4670" spans="1:4" ht="30">
      <c r="A4670" s="326">
        <v>41987</v>
      </c>
      <c r="B4670" s="327" t="s">
        <v>4983</v>
      </c>
      <c r="C4670" s="328" t="s">
        <v>733</v>
      </c>
      <c r="D4670" s="329">
        <v>5113</v>
      </c>
    </row>
    <row r="4671" spans="1:4" ht="30">
      <c r="A4671" s="326">
        <v>41988</v>
      </c>
      <c r="B4671" s="327" t="s">
        <v>4984</v>
      </c>
      <c r="C4671" s="328" t="s">
        <v>733</v>
      </c>
      <c r="D4671" s="329">
        <v>6753.55</v>
      </c>
    </row>
    <row r="4672" spans="1:4" ht="30">
      <c r="A4672" s="326">
        <v>41697</v>
      </c>
      <c r="B4672" s="327" t="s">
        <v>4985</v>
      </c>
      <c r="C4672" s="328" t="s">
        <v>733</v>
      </c>
      <c r="D4672" s="329">
        <v>1197.04</v>
      </c>
    </row>
    <row r="4673" spans="1:4" ht="30">
      <c r="A4673" s="326">
        <v>41985</v>
      </c>
      <c r="B4673" s="327" t="s">
        <v>4986</v>
      </c>
      <c r="C4673" s="328" t="s">
        <v>733</v>
      </c>
      <c r="D4673" s="329">
        <v>1667.16</v>
      </c>
    </row>
    <row r="4674" spans="1:4" ht="30">
      <c r="A4674" s="326">
        <v>41699</v>
      </c>
      <c r="B4674" s="327" t="s">
        <v>4987</v>
      </c>
      <c r="C4674" s="328" t="s">
        <v>733</v>
      </c>
      <c r="D4674" s="329">
        <v>2373.96</v>
      </c>
    </row>
    <row r="4675" spans="1:4" ht="45">
      <c r="A4675" s="326">
        <v>38053</v>
      </c>
      <c r="B4675" s="327" t="s">
        <v>4988</v>
      </c>
      <c r="C4675" s="328" t="s">
        <v>733</v>
      </c>
      <c r="D4675" s="329">
        <v>23.38</v>
      </c>
    </row>
    <row r="4676" spans="1:4" ht="45">
      <c r="A4676" s="326">
        <v>38054</v>
      </c>
      <c r="B4676" s="327" t="s">
        <v>4989</v>
      </c>
      <c r="C4676" s="328" t="s">
        <v>733</v>
      </c>
      <c r="D4676" s="329">
        <v>40.19</v>
      </c>
    </row>
    <row r="4677" spans="1:4" ht="45">
      <c r="A4677" s="326">
        <v>38052</v>
      </c>
      <c r="B4677" s="327" t="s">
        <v>4990</v>
      </c>
      <c r="C4677" s="328" t="s">
        <v>733</v>
      </c>
      <c r="D4677" s="329">
        <v>11.32</v>
      </c>
    </row>
    <row r="4678" spans="1:4" ht="45">
      <c r="A4678" s="326">
        <v>38051</v>
      </c>
      <c r="B4678" s="327" t="s">
        <v>4991</v>
      </c>
      <c r="C4678" s="328" t="s">
        <v>733</v>
      </c>
      <c r="D4678" s="329">
        <v>7.06</v>
      </c>
    </row>
    <row r="4679" spans="1:4">
      <c r="A4679" s="326">
        <v>38787</v>
      </c>
      <c r="B4679" s="327" t="s">
        <v>14053</v>
      </c>
      <c r="C4679" s="328" t="s">
        <v>733</v>
      </c>
      <c r="D4679" s="329">
        <v>5.69</v>
      </c>
    </row>
    <row r="4680" spans="1:4">
      <c r="A4680" s="326">
        <v>38825</v>
      </c>
      <c r="B4680" s="327" t="s">
        <v>14054</v>
      </c>
      <c r="C4680" s="328" t="s">
        <v>733</v>
      </c>
      <c r="D4680" s="329">
        <v>7.35</v>
      </c>
    </row>
    <row r="4681" spans="1:4">
      <c r="A4681" s="326">
        <v>38826</v>
      </c>
      <c r="B4681" s="327" t="s">
        <v>14055</v>
      </c>
      <c r="C4681" s="328" t="s">
        <v>733</v>
      </c>
      <c r="D4681" s="329">
        <v>10.46</v>
      </c>
    </row>
    <row r="4682" spans="1:4">
      <c r="A4682" s="326">
        <v>38827</v>
      </c>
      <c r="B4682" s="327" t="s">
        <v>14056</v>
      </c>
      <c r="C4682" s="328" t="s">
        <v>733</v>
      </c>
      <c r="D4682" s="329">
        <v>17.11</v>
      </c>
    </row>
    <row r="4683" spans="1:4">
      <c r="A4683" s="326">
        <v>38830</v>
      </c>
      <c r="B4683" s="327" t="s">
        <v>4992</v>
      </c>
      <c r="C4683" s="328" t="s">
        <v>733</v>
      </c>
      <c r="D4683" s="329">
        <v>24.85</v>
      </c>
    </row>
    <row r="4684" spans="1:4">
      <c r="A4684" s="326">
        <v>38828</v>
      </c>
      <c r="B4684" s="327" t="s">
        <v>4993</v>
      </c>
      <c r="C4684" s="328" t="s">
        <v>733</v>
      </c>
      <c r="D4684" s="329">
        <v>10.96</v>
      </c>
    </row>
    <row r="4685" spans="1:4">
      <c r="A4685" s="326">
        <v>38829</v>
      </c>
      <c r="B4685" s="327" t="s">
        <v>4994</v>
      </c>
      <c r="C4685" s="328" t="s">
        <v>733</v>
      </c>
      <c r="D4685" s="329">
        <v>17.95</v>
      </c>
    </row>
    <row r="4686" spans="1:4">
      <c r="A4686" s="326">
        <v>38831</v>
      </c>
      <c r="B4686" s="327" t="s">
        <v>4995</v>
      </c>
      <c r="C4686" s="328" t="s">
        <v>733</v>
      </c>
      <c r="D4686" s="329">
        <v>34.659999999999997</v>
      </c>
    </row>
    <row r="4687" spans="1:4">
      <c r="A4687" s="326">
        <v>36274</v>
      </c>
      <c r="B4687" s="327" t="s">
        <v>4996</v>
      </c>
      <c r="C4687" s="328" t="s">
        <v>733</v>
      </c>
      <c r="D4687" s="329">
        <v>10.93</v>
      </c>
    </row>
    <row r="4688" spans="1:4">
      <c r="A4688" s="326">
        <v>36278</v>
      </c>
      <c r="B4688" s="327" t="s">
        <v>4997</v>
      </c>
      <c r="C4688" s="328" t="s">
        <v>733</v>
      </c>
      <c r="D4688" s="329">
        <v>14.82</v>
      </c>
    </row>
    <row r="4689" spans="1:4">
      <c r="A4689" s="326">
        <v>38977</v>
      </c>
      <c r="B4689" s="327" t="s">
        <v>4998</v>
      </c>
      <c r="C4689" s="328" t="s">
        <v>733</v>
      </c>
      <c r="D4689" s="329">
        <v>145</v>
      </c>
    </row>
    <row r="4690" spans="1:4">
      <c r="A4690" s="326">
        <v>38971</v>
      </c>
      <c r="B4690" s="327" t="s">
        <v>4999</v>
      </c>
      <c r="C4690" s="328" t="s">
        <v>733</v>
      </c>
      <c r="D4690" s="329">
        <v>12.17</v>
      </c>
    </row>
    <row r="4691" spans="1:4">
      <c r="A4691" s="326">
        <v>38972</v>
      </c>
      <c r="B4691" s="327" t="s">
        <v>5000</v>
      </c>
      <c r="C4691" s="328" t="s">
        <v>733</v>
      </c>
      <c r="D4691" s="329">
        <v>16.41</v>
      </c>
    </row>
    <row r="4692" spans="1:4">
      <c r="A4692" s="326">
        <v>38973</v>
      </c>
      <c r="B4692" s="327" t="s">
        <v>5001</v>
      </c>
      <c r="C4692" s="328" t="s">
        <v>733</v>
      </c>
      <c r="D4692" s="329">
        <v>27.11</v>
      </c>
    </row>
    <row r="4693" spans="1:4">
      <c r="A4693" s="326">
        <v>38974</v>
      </c>
      <c r="B4693" s="327" t="s">
        <v>5002</v>
      </c>
      <c r="C4693" s="328" t="s">
        <v>733</v>
      </c>
      <c r="D4693" s="329">
        <v>44.03</v>
      </c>
    </row>
    <row r="4694" spans="1:4">
      <c r="A4694" s="326">
        <v>38975</v>
      </c>
      <c r="B4694" s="327" t="s">
        <v>5003</v>
      </c>
      <c r="C4694" s="328" t="s">
        <v>733</v>
      </c>
      <c r="D4694" s="329">
        <v>56.45</v>
      </c>
    </row>
    <row r="4695" spans="1:4">
      <c r="A4695" s="326">
        <v>38976</v>
      </c>
      <c r="B4695" s="327" t="s">
        <v>5004</v>
      </c>
      <c r="C4695" s="328" t="s">
        <v>733</v>
      </c>
      <c r="D4695" s="329">
        <v>97.05</v>
      </c>
    </row>
    <row r="4696" spans="1:4">
      <c r="A4696" s="326">
        <v>44176</v>
      </c>
      <c r="B4696" s="327" t="s">
        <v>14057</v>
      </c>
      <c r="C4696" s="328" t="s">
        <v>733</v>
      </c>
      <c r="D4696" s="329">
        <v>22.3</v>
      </c>
    </row>
    <row r="4697" spans="1:4">
      <c r="A4697" s="326">
        <v>38986</v>
      </c>
      <c r="B4697" s="327" t="s">
        <v>5005</v>
      </c>
      <c r="C4697" s="328" t="s">
        <v>733</v>
      </c>
      <c r="D4697" s="329">
        <v>292.95999999999998</v>
      </c>
    </row>
    <row r="4698" spans="1:4">
      <c r="A4698" s="326">
        <v>38978</v>
      </c>
      <c r="B4698" s="327" t="s">
        <v>5006</v>
      </c>
      <c r="C4698" s="328" t="s">
        <v>733</v>
      </c>
      <c r="D4698" s="329">
        <v>12.02</v>
      </c>
    </row>
    <row r="4699" spans="1:4">
      <c r="A4699" s="326">
        <v>38979</v>
      </c>
      <c r="B4699" s="327" t="s">
        <v>5007</v>
      </c>
      <c r="C4699" s="328" t="s">
        <v>733</v>
      </c>
      <c r="D4699" s="329">
        <v>16.61</v>
      </c>
    </row>
    <row r="4700" spans="1:4">
      <c r="A4700" s="326">
        <v>38980</v>
      </c>
      <c r="B4700" s="327" t="s">
        <v>5008</v>
      </c>
      <c r="C4700" s="328" t="s">
        <v>733</v>
      </c>
      <c r="D4700" s="329">
        <v>22.24</v>
      </c>
    </row>
    <row r="4701" spans="1:4">
      <c r="A4701" s="326">
        <v>38981</v>
      </c>
      <c r="B4701" s="327" t="s">
        <v>5009</v>
      </c>
      <c r="C4701" s="328" t="s">
        <v>733</v>
      </c>
      <c r="D4701" s="329">
        <v>32.08</v>
      </c>
    </row>
    <row r="4702" spans="1:4">
      <c r="A4702" s="326">
        <v>38982</v>
      </c>
      <c r="B4702" s="327" t="s">
        <v>5010</v>
      </c>
      <c r="C4702" s="328" t="s">
        <v>733</v>
      </c>
      <c r="D4702" s="329">
        <v>50.69</v>
      </c>
    </row>
    <row r="4703" spans="1:4">
      <c r="A4703" s="326">
        <v>38983</v>
      </c>
      <c r="B4703" s="327" t="s">
        <v>5011</v>
      </c>
      <c r="C4703" s="328" t="s">
        <v>733</v>
      </c>
      <c r="D4703" s="329">
        <v>89.2</v>
      </c>
    </row>
    <row r="4704" spans="1:4">
      <c r="A4704" s="326">
        <v>38984</v>
      </c>
      <c r="B4704" s="327" t="s">
        <v>5012</v>
      </c>
      <c r="C4704" s="328" t="s">
        <v>733</v>
      </c>
      <c r="D4704" s="329">
        <v>122.62</v>
      </c>
    </row>
    <row r="4705" spans="1:4">
      <c r="A4705" s="326">
        <v>38985</v>
      </c>
      <c r="B4705" s="327" t="s">
        <v>5013</v>
      </c>
      <c r="C4705" s="328" t="s">
        <v>733</v>
      </c>
      <c r="D4705" s="329">
        <v>210.82</v>
      </c>
    </row>
    <row r="4706" spans="1:4">
      <c r="A4706" s="326">
        <v>9836</v>
      </c>
      <c r="B4706" s="327" t="s">
        <v>5014</v>
      </c>
      <c r="C4706" s="328" t="s">
        <v>733</v>
      </c>
      <c r="D4706" s="329">
        <v>17.059999999999999</v>
      </c>
    </row>
    <row r="4707" spans="1:4">
      <c r="A4707" s="326">
        <v>20065</v>
      </c>
      <c r="B4707" s="327" t="s">
        <v>5015</v>
      </c>
      <c r="C4707" s="328" t="s">
        <v>733</v>
      </c>
      <c r="D4707" s="329">
        <v>44.59</v>
      </c>
    </row>
    <row r="4708" spans="1:4">
      <c r="A4708" s="326">
        <v>9835</v>
      </c>
      <c r="B4708" s="327" t="s">
        <v>5016</v>
      </c>
      <c r="C4708" s="328" t="s">
        <v>733</v>
      </c>
      <c r="D4708" s="329">
        <v>7.45</v>
      </c>
    </row>
    <row r="4709" spans="1:4">
      <c r="A4709" s="326">
        <v>38032</v>
      </c>
      <c r="B4709" s="327" t="s">
        <v>14058</v>
      </c>
      <c r="C4709" s="328" t="s">
        <v>733</v>
      </c>
      <c r="D4709" s="329">
        <v>67.41</v>
      </c>
    </row>
    <row r="4710" spans="1:4">
      <c r="A4710" s="326">
        <v>38033</v>
      </c>
      <c r="B4710" s="327" t="s">
        <v>14059</v>
      </c>
      <c r="C4710" s="328" t="s">
        <v>733</v>
      </c>
      <c r="D4710" s="329">
        <v>114.59</v>
      </c>
    </row>
    <row r="4711" spans="1:4">
      <c r="A4711" s="326">
        <v>38034</v>
      </c>
      <c r="B4711" s="327" t="s">
        <v>14060</v>
      </c>
      <c r="C4711" s="328" t="s">
        <v>733</v>
      </c>
      <c r="D4711" s="329">
        <v>179.5</v>
      </c>
    </row>
    <row r="4712" spans="1:4">
      <c r="A4712" s="326">
        <v>38035</v>
      </c>
      <c r="B4712" s="327" t="s">
        <v>14061</v>
      </c>
      <c r="C4712" s="328" t="s">
        <v>733</v>
      </c>
      <c r="D4712" s="329">
        <v>264.07</v>
      </c>
    </row>
    <row r="4713" spans="1:4">
      <c r="A4713" s="326">
        <v>38036</v>
      </c>
      <c r="B4713" s="327" t="s">
        <v>14062</v>
      </c>
      <c r="C4713" s="328" t="s">
        <v>733</v>
      </c>
      <c r="D4713" s="329">
        <v>355.74</v>
      </c>
    </row>
    <row r="4714" spans="1:4">
      <c r="A4714" s="326">
        <v>38037</v>
      </c>
      <c r="B4714" s="327" t="s">
        <v>14063</v>
      </c>
      <c r="C4714" s="328" t="s">
        <v>733</v>
      </c>
      <c r="D4714" s="329">
        <v>469.89</v>
      </c>
    </row>
    <row r="4715" spans="1:4" ht="30">
      <c r="A4715" s="326">
        <v>9850</v>
      </c>
      <c r="B4715" s="327" t="s">
        <v>5017</v>
      </c>
      <c r="C4715" s="328" t="s">
        <v>733</v>
      </c>
      <c r="D4715" s="329">
        <v>147.75</v>
      </c>
    </row>
    <row r="4716" spans="1:4" ht="30">
      <c r="A4716" s="326">
        <v>9853</v>
      </c>
      <c r="B4716" s="327" t="s">
        <v>5018</v>
      </c>
      <c r="C4716" s="328" t="s">
        <v>733</v>
      </c>
      <c r="D4716" s="329">
        <v>262.74</v>
      </c>
    </row>
    <row r="4717" spans="1:4" ht="30">
      <c r="A4717" s="326">
        <v>9854</v>
      </c>
      <c r="B4717" s="327" t="s">
        <v>5019</v>
      </c>
      <c r="C4717" s="328" t="s">
        <v>733</v>
      </c>
      <c r="D4717" s="329">
        <v>115.12</v>
      </c>
    </row>
    <row r="4718" spans="1:4" ht="30">
      <c r="A4718" s="326">
        <v>9851</v>
      </c>
      <c r="B4718" s="327" t="s">
        <v>5020</v>
      </c>
      <c r="C4718" s="328" t="s">
        <v>733</v>
      </c>
      <c r="D4718" s="329">
        <v>199.62</v>
      </c>
    </row>
    <row r="4719" spans="1:4" ht="30">
      <c r="A4719" s="326">
        <v>9855</v>
      </c>
      <c r="B4719" s="327" t="s">
        <v>5021</v>
      </c>
      <c r="C4719" s="328" t="s">
        <v>733</v>
      </c>
      <c r="D4719" s="329">
        <v>333.89</v>
      </c>
    </row>
    <row r="4720" spans="1:4">
      <c r="A4720" s="326">
        <v>9825</v>
      </c>
      <c r="B4720" s="327" t="s">
        <v>5022</v>
      </c>
      <c r="C4720" s="328" t="s">
        <v>733</v>
      </c>
      <c r="D4720" s="329">
        <v>49.6</v>
      </c>
    </row>
    <row r="4721" spans="1:4">
      <c r="A4721" s="326">
        <v>9828</v>
      </c>
      <c r="B4721" s="327" t="s">
        <v>5023</v>
      </c>
      <c r="C4721" s="328" t="s">
        <v>733</v>
      </c>
      <c r="D4721" s="329">
        <v>133.47</v>
      </c>
    </row>
    <row r="4722" spans="1:4">
      <c r="A4722" s="326">
        <v>9829</v>
      </c>
      <c r="B4722" s="327" t="s">
        <v>5024</v>
      </c>
      <c r="C4722" s="328" t="s">
        <v>733</v>
      </c>
      <c r="D4722" s="329">
        <v>226.2</v>
      </c>
    </row>
    <row r="4723" spans="1:4">
      <c r="A4723" s="326">
        <v>9826</v>
      </c>
      <c r="B4723" s="327" t="s">
        <v>5025</v>
      </c>
      <c r="C4723" s="328" t="s">
        <v>733</v>
      </c>
      <c r="D4723" s="329">
        <v>344.36</v>
      </c>
    </row>
    <row r="4724" spans="1:4">
      <c r="A4724" s="326">
        <v>9827</v>
      </c>
      <c r="B4724" s="327" t="s">
        <v>5026</v>
      </c>
      <c r="C4724" s="328" t="s">
        <v>733</v>
      </c>
      <c r="D4724" s="329">
        <v>488.99</v>
      </c>
    </row>
    <row r="4725" spans="1:4">
      <c r="A4725" s="326">
        <v>36374</v>
      </c>
      <c r="B4725" s="327" t="s">
        <v>5027</v>
      </c>
      <c r="C4725" s="328" t="s">
        <v>733</v>
      </c>
      <c r="D4725" s="329">
        <v>59.44</v>
      </c>
    </row>
    <row r="4726" spans="1:4">
      <c r="A4726" s="326">
        <v>36084</v>
      </c>
      <c r="B4726" s="327" t="s">
        <v>5028</v>
      </c>
      <c r="C4726" s="328" t="s">
        <v>733</v>
      </c>
      <c r="D4726" s="329">
        <v>17.61</v>
      </c>
    </row>
    <row r="4727" spans="1:4">
      <c r="A4727" s="326">
        <v>36373</v>
      </c>
      <c r="B4727" s="327" t="s">
        <v>5029</v>
      </c>
      <c r="C4727" s="328" t="s">
        <v>733</v>
      </c>
      <c r="D4727" s="329">
        <v>36.57</v>
      </c>
    </row>
    <row r="4728" spans="1:4">
      <c r="A4728" s="326">
        <v>36377</v>
      </c>
      <c r="B4728" s="327" t="s">
        <v>5030</v>
      </c>
      <c r="C4728" s="328" t="s">
        <v>733</v>
      </c>
      <c r="D4728" s="329">
        <v>71.3</v>
      </c>
    </row>
    <row r="4729" spans="1:4">
      <c r="A4729" s="326">
        <v>36375</v>
      </c>
      <c r="B4729" s="327" t="s">
        <v>5031</v>
      </c>
      <c r="C4729" s="328" t="s">
        <v>733</v>
      </c>
      <c r="D4729" s="329">
        <v>21.73</v>
      </c>
    </row>
    <row r="4730" spans="1:4">
      <c r="A4730" s="326">
        <v>36376</v>
      </c>
      <c r="B4730" s="327" t="s">
        <v>5032</v>
      </c>
      <c r="C4730" s="328" t="s">
        <v>733</v>
      </c>
      <c r="D4730" s="329">
        <v>42.68</v>
      </c>
    </row>
    <row r="4731" spans="1:4">
      <c r="A4731" s="326">
        <v>36380</v>
      </c>
      <c r="B4731" s="327" t="s">
        <v>5033</v>
      </c>
      <c r="C4731" s="328" t="s">
        <v>733</v>
      </c>
      <c r="D4731" s="329">
        <v>89.16</v>
      </c>
    </row>
    <row r="4732" spans="1:4">
      <c r="A4732" s="326">
        <v>36378</v>
      </c>
      <c r="B4732" s="327" t="s">
        <v>5034</v>
      </c>
      <c r="C4732" s="328" t="s">
        <v>733</v>
      </c>
      <c r="D4732" s="329">
        <v>26.71</v>
      </c>
    </row>
    <row r="4733" spans="1:4">
      <c r="A4733" s="326">
        <v>36379</v>
      </c>
      <c r="B4733" s="327" t="s">
        <v>5035</v>
      </c>
      <c r="C4733" s="328" t="s">
        <v>733</v>
      </c>
      <c r="D4733" s="329">
        <v>53.85</v>
      </c>
    </row>
    <row r="4734" spans="1:4">
      <c r="A4734" s="326">
        <v>9859</v>
      </c>
      <c r="B4734" s="327" t="s">
        <v>5036</v>
      </c>
      <c r="C4734" s="328" t="s">
        <v>733</v>
      </c>
      <c r="D4734" s="329">
        <v>11.43</v>
      </c>
    </row>
    <row r="4735" spans="1:4">
      <c r="A4735" s="326">
        <v>9838</v>
      </c>
      <c r="B4735" s="327" t="s">
        <v>5037</v>
      </c>
      <c r="C4735" s="328" t="s">
        <v>733</v>
      </c>
      <c r="D4735" s="329">
        <v>12.31</v>
      </c>
    </row>
    <row r="4736" spans="1:4">
      <c r="A4736" s="326">
        <v>9837</v>
      </c>
      <c r="B4736" s="327" t="s">
        <v>5038</v>
      </c>
      <c r="C4736" s="328" t="s">
        <v>733</v>
      </c>
      <c r="D4736" s="329">
        <v>16.149999999999999</v>
      </c>
    </row>
    <row r="4737" spans="1:4" ht="30">
      <c r="A4737" s="326">
        <v>44315</v>
      </c>
      <c r="B4737" s="327" t="s">
        <v>14064</v>
      </c>
      <c r="C4737" s="328" t="s">
        <v>733</v>
      </c>
      <c r="D4737" s="329">
        <v>66.790000000000006</v>
      </c>
    </row>
    <row r="4738" spans="1:4">
      <c r="A4738" s="326">
        <v>9863</v>
      </c>
      <c r="B4738" s="327" t="s">
        <v>5039</v>
      </c>
      <c r="C4738" s="328" t="s">
        <v>733</v>
      </c>
      <c r="D4738" s="329">
        <v>69.08</v>
      </c>
    </row>
    <row r="4739" spans="1:4">
      <c r="A4739" s="326">
        <v>9860</v>
      </c>
      <c r="B4739" s="327" t="s">
        <v>5040</v>
      </c>
      <c r="C4739" s="328" t="s">
        <v>733</v>
      </c>
      <c r="D4739" s="329">
        <v>50.42</v>
      </c>
    </row>
    <row r="4740" spans="1:4">
      <c r="A4740" s="326">
        <v>9862</v>
      </c>
      <c r="B4740" s="327" t="s">
        <v>5041</v>
      </c>
      <c r="C4740" s="328" t="s">
        <v>733</v>
      </c>
      <c r="D4740" s="329">
        <v>35.24</v>
      </c>
    </row>
    <row r="4741" spans="1:4">
      <c r="A4741" s="326">
        <v>9861</v>
      </c>
      <c r="B4741" s="327" t="s">
        <v>5042</v>
      </c>
      <c r="C4741" s="328" t="s">
        <v>733</v>
      </c>
      <c r="D4741" s="329">
        <v>27.67</v>
      </c>
    </row>
    <row r="4742" spans="1:4">
      <c r="A4742" s="326">
        <v>9856</v>
      </c>
      <c r="B4742" s="327" t="s">
        <v>5043</v>
      </c>
      <c r="C4742" s="328" t="s">
        <v>733</v>
      </c>
      <c r="D4742" s="329">
        <v>8.92</v>
      </c>
    </row>
    <row r="4743" spans="1:4">
      <c r="A4743" s="326">
        <v>9866</v>
      </c>
      <c r="B4743" s="327" t="s">
        <v>5044</v>
      </c>
      <c r="C4743" s="328" t="s">
        <v>733</v>
      </c>
      <c r="D4743" s="329">
        <v>23.88</v>
      </c>
    </row>
    <row r="4744" spans="1:4">
      <c r="A4744" s="326">
        <v>9841</v>
      </c>
      <c r="B4744" s="327" t="s">
        <v>14065</v>
      </c>
      <c r="C4744" s="328" t="s">
        <v>733</v>
      </c>
      <c r="D4744" s="329">
        <v>32.130000000000003</v>
      </c>
    </row>
    <row r="4745" spans="1:4">
      <c r="A4745" s="326">
        <v>9840</v>
      </c>
      <c r="B4745" s="327" t="s">
        <v>14066</v>
      </c>
      <c r="C4745" s="328" t="s">
        <v>733</v>
      </c>
      <c r="D4745" s="329">
        <v>67.86</v>
      </c>
    </row>
    <row r="4746" spans="1:4">
      <c r="A4746" s="326">
        <v>20067</v>
      </c>
      <c r="B4746" s="327" t="s">
        <v>14067</v>
      </c>
      <c r="C4746" s="328" t="s">
        <v>733</v>
      </c>
      <c r="D4746" s="329">
        <v>10.42</v>
      </c>
    </row>
    <row r="4747" spans="1:4">
      <c r="A4747" s="326">
        <v>20068</v>
      </c>
      <c r="B4747" s="327" t="s">
        <v>14068</v>
      </c>
      <c r="C4747" s="328" t="s">
        <v>733</v>
      </c>
      <c r="D4747" s="329">
        <v>14.67</v>
      </c>
    </row>
    <row r="4748" spans="1:4">
      <c r="A4748" s="326">
        <v>9839</v>
      </c>
      <c r="B4748" s="327" t="s">
        <v>14069</v>
      </c>
      <c r="C4748" s="328" t="s">
        <v>733</v>
      </c>
      <c r="D4748" s="329">
        <v>26.61</v>
      </c>
    </row>
    <row r="4749" spans="1:4">
      <c r="A4749" s="326">
        <v>9870</v>
      </c>
      <c r="B4749" s="327" t="s">
        <v>14070</v>
      </c>
      <c r="C4749" s="328" t="s">
        <v>733</v>
      </c>
      <c r="D4749" s="329">
        <v>103.02</v>
      </c>
    </row>
    <row r="4750" spans="1:4">
      <c r="A4750" s="326">
        <v>9867</v>
      </c>
      <c r="B4750" s="327" t="s">
        <v>14071</v>
      </c>
      <c r="C4750" s="328" t="s">
        <v>733</v>
      </c>
      <c r="D4750" s="329">
        <v>4.1399999999999997</v>
      </c>
    </row>
    <row r="4751" spans="1:4">
      <c r="A4751" s="326">
        <v>9868</v>
      </c>
      <c r="B4751" s="327" t="s">
        <v>14072</v>
      </c>
      <c r="C4751" s="328" t="s">
        <v>733</v>
      </c>
      <c r="D4751" s="329">
        <v>4.67</v>
      </c>
    </row>
    <row r="4752" spans="1:4">
      <c r="A4752" s="326">
        <v>9869</v>
      </c>
      <c r="B4752" s="327" t="s">
        <v>14073</v>
      </c>
      <c r="C4752" s="328" t="s">
        <v>733</v>
      </c>
      <c r="D4752" s="329">
        <v>10.08</v>
      </c>
    </row>
    <row r="4753" spans="1:4">
      <c r="A4753" s="326">
        <v>9874</v>
      </c>
      <c r="B4753" s="327" t="s">
        <v>14074</v>
      </c>
      <c r="C4753" s="328" t="s">
        <v>733</v>
      </c>
      <c r="D4753" s="329">
        <v>15.83</v>
      </c>
    </row>
    <row r="4754" spans="1:4">
      <c r="A4754" s="326">
        <v>9875</v>
      </c>
      <c r="B4754" s="327" t="s">
        <v>14075</v>
      </c>
      <c r="C4754" s="328" t="s">
        <v>733</v>
      </c>
      <c r="D4754" s="329">
        <v>17.36</v>
      </c>
    </row>
    <row r="4755" spans="1:4">
      <c r="A4755" s="326">
        <v>9873</v>
      </c>
      <c r="B4755" s="327" t="s">
        <v>14076</v>
      </c>
      <c r="C4755" s="328" t="s">
        <v>733</v>
      </c>
      <c r="D4755" s="329">
        <v>28.56</v>
      </c>
    </row>
    <row r="4756" spans="1:4">
      <c r="A4756" s="326">
        <v>9871</v>
      </c>
      <c r="B4756" s="327" t="s">
        <v>14077</v>
      </c>
      <c r="C4756" s="328" t="s">
        <v>733</v>
      </c>
      <c r="D4756" s="329">
        <v>47.32</v>
      </c>
    </row>
    <row r="4757" spans="1:4">
      <c r="A4757" s="326">
        <v>9872</v>
      </c>
      <c r="B4757" s="327" t="s">
        <v>14078</v>
      </c>
      <c r="C4757" s="328" t="s">
        <v>733</v>
      </c>
      <c r="D4757" s="329">
        <v>65.83</v>
      </c>
    </row>
    <row r="4758" spans="1:4">
      <c r="A4758" s="326">
        <v>7667</v>
      </c>
      <c r="B4758" s="327" t="s">
        <v>5045</v>
      </c>
      <c r="C4758" s="328" t="s">
        <v>733</v>
      </c>
      <c r="D4758" s="329">
        <v>3394.79</v>
      </c>
    </row>
    <row r="4759" spans="1:4">
      <c r="A4759" s="326">
        <v>7660</v>
      </c>
      <c r="B4759" s="327" t="s">
        <v>5046</v>
      </c>
      <c r="C4759" s="328" t="s">
        <v>733</v>
      </c>
      <c r="D4759" s="329">
        <v>4327.55</v>
      </c>
    </row>
    <row r="4760" spans="1:4">
      <c r="A4760" s="326">
        <v>7676</v>
      </c>
      <c r="B4760" s="327" t="s">
        <v>5047</v>
      </c>
      <c r="C4760" s="328" t="s">
        <v>733</v>
      </c>
      <c r="D4760" s="329">
        <v>4377.01</v>
      </c>
    </row>
    <row r="4761" spans="1:4">
      <c r="A4761" s="326">
        <v>12426</v>
      </c>
      <c r="B4761" s="327" t="s">
        <v>5048</v>
      </c>
      <c r="C4761" s="328" t="s">
        <v>731</v>
      </c>
      <c r="D4761" s="329">
        <v>47.61</v>
      </c>
    </row>
    <row r="4762" spans="1:4">
      <c r="A4762" s="326">
        <v>12425</v>
      </c>
      <c r="B4762" s="327" t="s">
        <v>5049</v>
      </c>
      <c r="C4762" s="328" t="s">
        <v>731</v>
      </c>
      <c r="D4762" s="329">
        <v>65.41</v>
      </c>
    </row>
    <row r="4763" spans="1:4">
      <c r="A4763" s="326">
        <v>12427</v>
      </c>
      <c r="B4763" s="327" t="s">
        <v>5050</v>
      </c>
      <c r="C4763" s="328" t="s">
        <v>731</v>
      </c>
      <c r="D4763" s="329">
        <v>271.51</v>
      </c>
    </row>
    <row r="4764" spans="1:4">
      <c r="A4764" s="326">
        <v>12428</v>
      </c>
      <c r="B4764" s="327" t="s">
        <v>5051</v>
      </c>
      <c r="C4764" s="328" t="s">
        <v>731</v>
      </c>
      <c r="D4764" s="329">
        <v>174.27</v>
      </c>
    </row>
    <row r="4765" spans="1:4">
      <c r="A4765" s="326">
        <v>12430</v>
      </c>
      <c r="B4765" s="327" t="s">
        <v>5052</v>
      </c>
      <c r="C4765" s="328" t="s">
        <v>731</v>
      </c>
      <c r="D4765" s="329">
        <v>58.37</v>
      </c>
    </row>
    <row r="4766" spans="1:4">
      <c r="A4766" s="326">
        <v>12429</v>
      </c>
      <c r="B4766" s="327" t="s">
        <v>5053</v>
      </c>
      <c r="C4766" s="328" t="s">
        <v>731</v>
      </c>
      <c r="D4766" s="329">
        <v>439.04</v>
      </c>
    </row>
    <row r="4767" spans="1:4">
      <c r="A4767" s="326">
        <v>12431</v>
      </c>
      <c r="B4767" s="327" t="s">
        <v>5054</v>
      </c>
      <c r="C4767" s="328" t="s">
        <v>731</v>
      </c>
      <c r="D4767" s="329">
        <v>747.17</v>
      </c>
    </row>
    <row r="4768" spans="1:4">
      <c r="A4768" s="326">
        <v>12432</v>
      </c>
      <c r="B4768" s="327" t="s">
        <v>5055</v>
      </c>
      <c r="C4768" s="328" t="s">
        <v>731</v>
      </c>
      <c r="D4768" s="329">
        <v>153.66999999999999</v>
      </c>
    </row>
    <row r="4769" spans="1:4">
      <c r="A4769" s="326">
        <v>12434</v>
      </c>
      <c r="B4769" s="327" t="s">
        <v>5056</v>
      </c>
      <c r="C4769" s="328" t="s">
        <v>731</v>
      </c>
      <c r="D4769" s="329">
        <v>50.07</v>
      </c>
    </row>
    <row r="4770" spans="1:4">
      <c r="A4770" s="326">
        <v>12433</v>
      </c>
      <c r="B4770" s="327" t="s">
        <v>5057</v>
      </c>
      <c r="C4770" s="328" t="s">
        <v>731</v>
      </c>
      <c r="D4770" s="329">
        <v>97.83</v>
      </c>
    </row>
    <row r="4771" spans="1:4">
      <c r="A4771" s="326">
        <v>12435</v>
      </c>
      <c r="B4771" s="327" t="s">
        <v>5058</v>
      </c>
      <c r="C4771" s="328" t="s">
        <v>731</v>
      </c>
      <c r="D4771" s="329">
        <v>302.75</v>
      </c>
    </row>
    <row r="4772" spans="1:4">
      <c r="A4772" s="326">
        <v>12437</v>
      </c>
      <c r="B4772" s="327" t="s">
        <v>5059</v>
      </c>
      <c r="C4772" s="328" t="s">
        <v>731</v>
      </c>
      <c r="D4772" s="329">
        <v>244.51</v>
      </c>
    </row>
    <row r="4773" spans="1:4">
      <c r="A4773" s="326">
        <v>12439</v>
      </c>
      <c r="B4773" s="327" t="s">
        <v>5060</v>
      </c>
      <c r="C4773" s="328" t="s">
        <v>731</v>
      </c>
      <c r="D4773" s="329">
        <v>78.47</v>
      </c>
    </row>
    <row r="4774" spans="1:4">
      <c r="A4774" s="326">
        <v>12438</v>
      </c>
      <c r="B4774" s="327" t="s">
        <v>5061</v>
      </c>
      <c r="C4774" s="328" t="s">
        <v>731</v>
      </c>
      <c r="D4774" s="329">
        <v>442.49</v>
      </c>
    </row>
    <row r="4775" spans="1:4">
      <c r="A4775" s="326">
        <v>12436</v>
      </c>
      <c r="B4775" s="327" t="s">
        <v>5062</v>
      </c>
      <c r="C4775" s="328" t="s">
        <v>731</v>
      </c>
      <c r="D4775" s="329">
        <v>558.95000000000005</v>
      </c>
    </row>
    <row r="4776" spans="1:4">
      <c r="A4776" s="326">
        <v>36357</v>
      </c>
      <c r="B4776" s="327" t="s">
        <v>5063</v>
      </c>
      <c r="C4776" s="328" t="s">
        <v>731</v>
      </c>
      <c r="D4776" s="329">
        <v>161.79</v>
      </c>
    </row>
    <row r="4777" spans="1:4">
      <c r="A4777" s="326">
        <v>12424</v>
      </c>
      <c r="B4777" s="327" t="s">
        <v>5064</v>
      </c>
      <c r="C4777" s="328" t="s">
        <v>731</v>
      </c>
      <c r="D4777" s="329">
        <v>100.72</v>
      </c>
    </row>
    <row r="4778" spans="1:4">
      <c r="A4778" s="326">
        <v>12440</v>
      </c>
      <c r="B4778" s="327" t="s">
        <v>5065</v>
      </c>
      <c r="C4778" s="328" t="s">
        <v>731</v>
      </c>
      <c r="D4778" s="329">
        <v>97.35</v>
      </c>
    </row>
    <row r="4779" spans="1:4">
      <c r="A4779" s="326">
        <v>9884</v>
      </c>
      <c r="B4779" s="327" t="s">
        <v>5066</v>
      </c>
      <c r="C4779" s="328" t="s">
        <v>731</v>
      </c>
      <c r="D4779" s="329">
        <v>72.62</v>
      </c>
    </row>
    <row r="4780" spans="1:4">
      <c r="A4780" s="326">
        <v>9888</v>
      </c>
      <c r="B4780" s="327" t="s">
        <v>5067</v>
      </c>
      <c r="C4780" s="328" t="s">
        <v>731</v>
      </c>
      <c r="D4780" s="329">
        <v>58.34</v>
      </c>
    </row>
    <row r="4781" spans="1:4">
      <c r="A4781" s="326">
        <v>9883</v>
      </c>
      <c r="B4781" s="327" t="s">
        <v>5068</v>
      </c>
      <c r="C4781" s="328" t="s">
        <v>731</v>
      </c>
      <c r="D4781" s="329">
        <v>25.46</v>
      </c>
    </row>
    <row r="4782" spans="1:4">
      <c r="A4782" s="326">
        <v>9886</v>
      </c>
      <c r="B4782" s="327" t="s">
        <v>5069</v>
      </c>
      <c r="C4782" s="328" t="s">
        <v>731</v>
      </c>
      <c r="D4782" s="329">
        <v>34.869999999999997</v>
      </c>
    </row>
    <row r="4783" spans="1:4">
      <c r="A4783" s="326">
        <v>9889</v>
      </c>
      <c r="B4783" s="327" t="s">
        <v>5070</v>
      </c>
      <c r="C4783" s="328" t="s">
        <v>731</v>
      </c>
      <c r="D4783" s="329">
        <v>176.67</v>
      </c>
    </row>
    <row r="4784" spans="1:4">
      <c r="A4784" s="326">
        <v>9887</v>
      </c>
      <c r="B4784" s="327" t="s">
        <v>5071</v>
      </c>
      <c r="C4784" s="328" t="s">
        <v>731</v>
      </c>
      <c r="D4784" s="329">
        <v>106.78</v>
      </c>
    </row>
    <row r="4785" spans="1:4">
      <c r="A4785" s="326">
        <v>9885</v>
      </c>
      <c r="B4785" s="327" t="s">
        <v>5072</v>
      </c>
      <c r="C4785" s="328" t="s">
        <v>731</v>
      </c>
      <c r="D4785" s="329">
        <v>33.71</v>
      </c>
    </row>
    <row r="4786" spans="1:4">
      <c r="A4786" s="326">
        <v>9890</v>
      </c>
      <c r="B4786" s="327" t="s">
        <v>5073</v>
      </c>
      <c r="C4786" s="328" t="s">
        <v>731</v>
      </c>
      <c r="D4786" s="329">
        <v>273.7</v>
      </c>
    </row>
    <row r="4787" spans="1:4">
      <c r="A4787" s="326">
        <v>9891</v>
      </c>
      <c r="B4787" s="327" t="s">
        <v>5074</v>
      </c>
      <c r="C4787" s="328" t="s">
        <v>731</v>
      </c>
      <c r="D4787" s="329">
        <v>384.23</v>
      </c>
    </row>
    <row r="4788" spans="1:4">
      <c r="A4788" s="326">
        <v>36313</v>
      </c>
      <c r="B4788" s="327" t="s">
        <v>14079</v>
      </c>
      <c r="C4788" s="328" t="s">
        <v>731</v>
      </c>
      <c r="D4788" s="329">
        <v>16.93</v>
      </c>
    </row>
    <row r="4789" spans="1:4">
      <c r="A4789" s="326">
        <v>36316</v>
      </c>
      <c r="B4789" s="327" t="s">
        <v>14080</v>
      </c>
      <c r="C4789" s="328" t="s">
        <v>731</v>
      </c>
      <c r="D4789" s="329">
        <v>26.37</v>
      </c>
    </row>
    <row r="4790" spans="1:4">
      <c r="A4790" s="326">
        <v>64</v>
      </c>
      <c r="B4790" s="327" t="s">
        <v>5075</v>
      </c>
      <c r="C4790" s="328" t="s">
        <v>731</v>
      </c>
      <c r="D4790" s="329">
        <v>5.31</v>
      </c>
    </row>
    <row r="4791" spans="1:4">
      <c r="A4791" s="326">
        <v>37423</v>
      </c>
      <c r="B4791" s="327" t="s">
        <v>5076</v>
      </c>
      <c r="C4791" s="328" t="s">
        <v>731</v>
      </c>
      <c r="D4791" s="329">
        <v>13.11</v>
      </c>
    </row>
    <row r="4792" spans="1:4">
      <c r="A4792" s="326">
        <v>9892</v>
      </c>
      <c r="B4792" s="327" t="s">
        <v>5077</v>
      </c>
      <c r="C4792" s="328" t="s">
        <v>731</v>
      </c>
      <c r="D4792" s="329">
        <v>7.58</v>
      </c>
    </row>
    <row r="4793" spans="1:4">
      <c r="A4793" s="326">
        <v>9901</v>
      </c>
      <c r="B4793" s="327" t="s">
        <v>5078</v>
      </c>
      <c r="C4793" s="328" t="s">
        <v>731</v>
      </c>
      <c r="D4793" s="329">
        <v>36.67</v>
      </c>
    </row>
    <row r="4794" spans="1:4">
      <c r="A4794" s="326">
        <v>9900</v>
      </c>
      <c r="B4794" s="327" t="s">
        <v>5079</v>
      </c>
      <c r="C4794" s="328" t="s">
        <v>731</v>
      </c>
      <c r="D4794" s="329">
        <v>21.25</v>
      </c>
    </row>
    <row r="4795" spans="1:4">
      <c r="A4795" s="326">
        <v>9899</v>
      </c>
      <c r="B4795" s="327" t="s">
        <v>5080</v>
      </c>
      <c r="C4795" s="328" t="s">
        <v>731</v>
      </c>
      <c r="D4795" s="329">
        <v>9.5299999999999994</v>
      </c>
    </row>
    <row r="4796" spans="1:4">
      <c r="A4796" s="326">
        <v>9908</v>
      </c>
      <c r="B4796" s="327" t="s">
        <v>5081</v>
      </c>
      <c r="C4796" s="328" t="s">
        <v>731</v>
      </c>
      <c r="D4796" s="329">
        <v>428.31</v>
      </c>
    </row>
    <row r="4797" spans="1:4">
      <c r="A4797" s="326">
        <v>9905</v>
      </c>
      <c r="B4797" s="327" t="s">
        <v>5082</v>
      </c>
      <c r="C4797" s="328" t="s">
        <v>731</v>
      </c>
      <c r="D4797" s="329">
        <v>7.45</v>
      </c>
    </row>
    <row r="4798" spans="1:4">
      <c r="A4798" s="326">
        <v>9906</v>
      </c>
      <c r="B4798" s="327" t="s">
        <v>5083</v>
      </c>
      <c r="C4798" s="328" t="s">
        <v>731</v>
      </c>
      <c r="D4798" s="329">
        <v>8.98</v>
      </c>
    </row>
    <row r="4799" spans="1:4">
      <c r="A4799" s="326">
        <v>9895</v>
      </c>
      <c r="B4799" s="327" t="s">
        <v>5084</v>
      </c>
      <c r="C4799" s="328" t="s">
        <v>731</v>
      </c>
      <c r="D4799" s="329">
        <v>15.13</v>
      </c>
    </row>
    <row r="4800" spans="1:4">
      <c r="A4800" s="326">
        <v>9894</v>
      </c>
      <c r="B4800" s="327" t="s">
        <v>5085</v>
      </c>
      <c r="C4800" s="328" t="s">
        <v>731</v>
      </c>
      <c r="D4800" s="329">
        <v>29.1</v>
      </c>
    </row>
    <row r="4801" spans="1:4">
      <c r="A4801" s="326">
        <v>9897</v>
      </c>
      <c r="B4801" s="327" t="s">
        <v>5086</v>
      </c>
      <c r="C4801" s="328" t="s">
        <v>731</v>
      </c>
      <c r="D4801" s="329">
        <v>31.07</v>
      </c>
    </row>
    <row r="4802" spans="1:4">
      <c r="A4802" s="326">
        <v>9910</v>
      </c>
      <c r="B4802" s="327" t="s">
        <v>5087</v>
      </c>
      <c r="C4802" s="328" t="s">
        <v>731</v>
      </c>
      <c r="D4802" s="329">
        <v>80.849999999999994</v>
      </c>
    </row>
    <row r="4803" spans="1:4">
      <c r="A4803" s="326">
        <v>9909</v>
      </c>
      <c r="B4803" s="327" t="s">
        <v>5088</v>
      </c>
      <c r="C4803" s="328" t="s">
        <v>731</v>
      </c>
      <c r="D4803" s="329">
        <v>164.65</v>
      </c>
    </row>
    <row r="4804" spans="1:4">
      <c r="A4804" s="326">
        <v>9907</v>
      </c>
      <c r="B4804" s="327" t="s">
        <v>5089</v>
      </c>
      <c r="C4804" s="328" t="s">
        <v>731</v>
      </c>
      <c r="D4804" s="329">
        <v>194.4</v>
      </c>
    </row>
    <row r="4805" spans="1:4" ht="30">
      <c r="A4805" s="326">
        <v>20973</v>
      </c>
      <c r="B4805" s="327" t="s">
        <v>5090</v>
      </c>
      <c r="C4805" s="328" t="s">
        <v>731</v>
      </c>
      <c r="D4805" s="329">
        <v>153.1</v>
      </c>
    </row>
    <row r="4806" spans="1:4" ht="30">
      <c r="A4806" s="326">
        <v>20974</v>
      </c>
      <c r="B4806" s="327" t="s">
        <v>5091</v>
      </c>
      <c r="C4806" s="328" t="s">
        <v>731</v>
      </c>
      <c r="D4806" s="329">
        <v>219.04</v>
      </c>
    </row>
    <row r="4807" spans="1:4">
      <c r="A4807" s="326">
        <v>37989</v>
      </c>
      <c r="B4807" s="327" t="s">
        <v>5092</v>
      </c>
      <c r="C4807" s="328" t="s">
        <v>731</v>
      </c>
      <c r="D4807" s="329">
        <v>15.87</v>
      </c>
    </row>
    <row r="4808" spans="1:4">
      <c r="A4808" s="326">
        <v>37990</v>
      </c>
      <c r="B4808" s="327" t="s">
        <v>5093</v>
      </c>
      <c r="C4808" s="328" t="s">
        <v>731</v>
      </c>
      <c r="D4808" s="329">
        <v>17.5</v>
      </c>
    </row>
    <row r="4809" spans="1:4">
      <c r="A4809" s="326">
        <v>37991</v>
      </c>
      <c r="B4809" s="327" t="s">
        <v>5094</v>
      </c>
      <c r="C4809" s="328" t="s">
        <v>731</v>
      </c>
      <c r="D4809" s="329">
        <v>23.29</v>
      </c>
    </row>
    <row r="4810" spans="1:4">
      <c r="A4810" s="326">
        <v>37992</v>
      </c>
      <c r="B4810" s="327" t="s">
        <v>5095</v>
      </c>
      <c r="C4810" s="328" t="s">
        <v>731</v>
      </c>
      <c r="D4810" s="329">
        <v>36.14</v>
      </c>
    </row>
    <row r="4811" spans="1:4">
      <c r="A4811" s="326">
        <v>37993</v>
      </c>
      <c r="B4811" s="327" t="s">
        <v>5096</v>
      </c>
      <c r="C4811" s="328" t="s">
        <v>731</v>
      </c>
      <c r="D4811" s="329">
        <v>54.84</v>
      </c>
    </row>
    <row r="4812" spans="1:4">
      <c r="A4812" s="326">
        <v>37994</v>
      </c>
      <c r="B4812" s="327" t="s">
        <v>5097</v>
      </c>
      <c r="C4812" s="328" t="s">
        <v>731</v>
      </c>
      <c r="D4812" s="329">
        <v>130.59</v>
      </c>
    </row>
    <row r="4813" spans="1:4">
      <c r="A4813" s="326">
        <v>37995</v>
      </c>
      <c r="B4813" s="327" t="s">
        <v>5098</v>
      </c>
      <c r="C4813" s="328" t="s">
        <v>731</v>
      </c>
      <c r="D4813" s="329">
        <v>170.22</v>
      </c>
    </row>
    <row r="4814" spans="1:4">
      <c r="A4814" s="326">
        <v>37996</v>
      </c>
      <c r="B4814" s="327" t="s">
        <v>5099</v>
      </c>
      <c r="C4814" s="328" t="s">
        <v>731</v>
      </c>
      <c r="D4814" s="329">
        <v>259.19</v>
      </c>
    </row>
    <row r="4815" spans="1:4">
      <c r="A4815" s="326">
        <v>13883</v>
      </c>
      <c r="B4815" s="327" t="s">
        <v>5100</v>
      </c>
      <c r="C4815" s="328" t="s">
        <v>731</v>
      </c>
      <c r="D4815" s="329">
        <v>124216.22</v>
      </c>
    </row>
    <row r="4816" spans="1:4">
      <c r="A4816" s="326">
        <v>38604</v>
      </c>
      <c r="B4816" s="327" t="s">
        <v>5101</v>
      </c>
      <c r="C4816" s="328" t="s">
        <v>731</v>
      </c>
      <c r="D4816" s="329">
        <v>154709.66</v>
      </c>
    </row>
    <row r="4817" spans="1:4" ht="30">
      <c r="A4817" s="326">
        <v>10601</v>
      </c>
      <c r="B4817" s="327" t="s">
        <v>5102</v>
      </c>
      <c r="C4817" s="328" t="s">
        <v>731</v>
      </c>
      <c r="D4817" s="329">
        <v>3009411.44</v>
      </c>
    </row>
    <row r="4818" spans="1:4">
      <c r="A4818" s="326">
        <v>44469</v>
      </c>
      <c r="B4818" s="327" t="s">
        <v>5103</v>
      </c>
      <c r="C4818" s="328" t="s">
        <v>731</v>
      </c>
      <c r="D4818" s="329">
        <v>7923674.1100000003</v>
      </c>
    </row>
    <row r="4819" spans="1:4">
      <c r="A4819" s="326">
        <v>13894</v>
      </c>
      <c r="B4819" s="327" t="s">
        <v>5104</v>
      </c>
      <c r="C4819" s="328" t="s">
        <v>731</v>
      </c>
      <c r="D4819" s="329">
        <v>392649.25</v>
      </c>
    </row>
    <row r="4820" spans="1:4">
      <c r="A4820" s="326">
        <v>13895</v>
      </c>
      <c r="B4820" s="327" t="s">
        <v>5105</v>
      </c>
      <c r="C4820" s="328" t="s">
        <v>731</v>
      </c>
      <c r="D4820" s="329">
        <v>527982.35</v>
      </c>
    </row>
    <row r="4821" spans="1:4">
      <c r="A4821" s="326">
        <v>13892</v>
      </c>
      <c r="B4821" s="327" t="s">
        <v>5106</v>
      </c>
      <c r="C4821" s="328" t="s">
        <v>731</v>
      </c>
      <c r="D4821" s="329">
        <v>647029.46</v>
      </c>
    </row>
    <row r="4822" spans="1:4">
      <c r="A4822" s="326">
        <v>9914</v>
      </c>
      <c r="B4822" s="327" t="s">
        <v>5107</v>
      </c>
      <c r="C4822" s="328" t="s">
        <v>731</v>
      </c>
      <c r="D4822" s="329">
        <v>700000</v>
      </c>
    </row>
    <row r="4823" spans="1:4" ht="45">
      <c r="A4823" s="326">
        <v>36485</v>
      </c>
      <c r="B4823" s="327" t="s">
        <v>5108</v>
      </c>
      <c r="C4823" s="328" t="s">
        <v>731</v>
      </c>
      <c r="D4823" s="329">
        <v>608840.39</v>
      </c>
    </row>
    <row r="4824" spans="1:4" ht="30">
      <c r="A4824" s="326">
        <v>9912</v>
      </c>
      <c r="B4824" s="327" t="s">
        <v>5109</v>
      </c>
      <c r="C4824" s="328" t="s">
        <v>731</v>
      </c>
      <c r="D4824" s="329">
        <v>2450000</v>
      </c>
    </row>
    <row r="4825" spans="1:4" ht="30">
      <c r="A4825" s="326">
        <v>9921</v>
      </c>
      <c r="B4825" s="327" t="s">
        <v>5110</v>
      </c>
      <c r="C4825" s="328" t="s">
        <v>731</v>
      </c>
      <c r="D4825" s="329">
        <v>1263825.8799999999</v>
      </c>
    </row>
    <row r="4826" spans="1:4" ht="30">
      <c r="A4826" s="326">
        <v>21112</v>
      </c>
      <c r="B4826" s="327" t="s">
        <v>5111</v>
      </c>
      <c r="C4826" s="328" t="s">
        <v>731</v>
      </c>
      <c r="D4826" s="329">
        <v>232.45</v>
      </c>
    </row>
    <row r="4827" spans="1:4">
      <c r="A4827" s="326">
        <v>10228</v>
      </c>
      <c r="B4827" s="327" t="s">
        <v>5112</v>
      </c>
      <c r="C4827" s="328" t="s">
        <v>731</v>
      </c>
      <c r="D4827" s="329">
        <v>270.04000000000002</v>
      </c>
    </row>
    <row r="4828" spans="1:4">
      <c r="A4828" s="326">
        <v>11781</v>
      </c>
      <c r="B4828" s="327" t="s">
        <v>5113</v>
      </c>
      <c r="C4828" s="328" t="s">
        <v>731</v>
      </c>
      <c r="D4828" s="329">
        <v>218.76</v>
      </c>
    </row>
    <row r="4829" spans="1:4" ht="30">
      <c r="A4829" s="326">
        <v>37588</v>
      </c>
      <c r="B4829" s="327" t="s">
        <v>5114</v>
      </c>
      <c r="C4829" s="328" t="s">
        <v>731</v>
      </c>
      <c r="D4829" s="329">
        <v>118.22</v>
      </c>
    </row>
    <row r="4830" spans="1:4">
      <c r="A4830" s="326">
        <v>11746</v>
      </c>
      <c r="B4830" s="327" t="s">
        <v>5115</v>
      </c>
      <c r="C4830" s="328" t="s">
        <v>731</v>
      </c>
      <c r="D4830" s="329">
        <v>78.069999999999993</v>
      </c>
    </row>
    <row r="4831" spans="1:4">
      <c r="A4831" s="326">
        <v>11751</v>
      </c>
      <c r="B4831" s="327" t="s">
        <v>5116</v>
      </c>
      <c r="C4831" s="328" t="s">
        <v>731</v>
      </c>
      <c r="D4831" s="329">
        <v>140.21</v>
      </c>
    </row>
    <row r="4832" spans="1:4">
      <c r="A4832" s="326">
        <v>11750</v>
      </c>
      <c r="B4832" s="327" t="s">
        <v>5117</v>
      </c>
      <c r="C4832" s="328" t="s">
        <v>731</v>
      </c>
      <c r="D4832" s="329">
        <v>116.36</v>
      </c>
    </row>
    <row r="4833" spans="1:4">
      <c r="A4833" s="326">
        <v>11748</v>
      </c>
      <c r="B4833" s="327" t="s">
        <v>5118</v>
      </c>
      <c r="C4833" s="328" t="s">
        <v>731</v>
      </c>
      <c r="D4833" s="329">
        <v>50.1</v>
      </c>
    </row>
    <row r="4834" spans="1:4">
      <c r="A4834" s="326">
        <v>11747</v>
      </c>
      <c r="B4834" s="327" t="s">
        <v>5119</v>
      </c>
      <c r="C4834" s="328" t="s">
        <v>731</v>
      </c>
      <c r="D4834" s="329">
        <v>216.21</v>
      </c>
    </row>
    <row r="4835" spans="1:4">
      <c r="A4835" s="326">
        <v>11749</v>
      </c>
      <c r="B4835" s="327" t="s">
        <v>5120</v>
      </c>
      <c r="C4835" s="328" t="s">
        <v>731</v>
      </c>
      <c r="D4835" s="329">
        <v>57.82</v>
      </c>
    </row>
    <row r="4836" spans="1:4" ht="30">
      <c r="A4836" s="326">
        <v>10236</v>
      </c>
      <c r="B4836" s="327" t="s">
        <v>5121</v>
      </c>
      <c r="C4836" s="328" t="s">
        <v>731</v>
      </c>
      <c r="D4836" s="329">
        <v>100.64</v>
      </c>
    </row>
    <row r="4837" spans="1:4" ht="30">
      <c r="A4837" s="326">
        <v>10233</v>
      </c>
      <c r="B4837" s="327" t="s">
        <v>5122</v>
      </c>
      <c r="C4837" s="328" t="s">
        <v>731</v>
      </c>
      <c r="D4837" s="329">
        <v>94.31</v>
      </c>
    </row>
    <row r="4838" spans="1:4" ht="30">
      <c r="A4838" s="326">
        <v>10234</v>
      </c>
      <c r="B4838" s="327" t="s">
        <v>5123</v>
      </c>
      <c r="C4838" s="328" t="s">
        <v>731</v>
      </c>
      <c r="D4838" s="329">
        <v>59.41</v>
      </c>
    </row>
    <row r="4839" spans="1:4" ht="30">
      <c r="A4839" s="326">
        <v>10231</v>
      </c>
      <c r="B4839" s="327" t="s">
        <v>5124</v>
      </c>
      <c r="C4839" s="328" t="s">
        <v>731</v>
      </c>
      <c r="D4839" s="329">
        <v>272.44</v>
      </c>
    </row>
    <row r="4840" spans="1:4" ht="30">
      <c r="A4840" s="326">
        <v>10232</v>
      </c>
      <c r="B4840" s="327" t="s">
        <v>5125</v>
      </c>
      <c r="C4840" s="328" t="s">
        <v>731</v>
      </c>
      <c r="D4840" s="329">
        <v>152.44999999999999</v>
      </c>
    </row>
    <row r="4841" spans="1:4" ht="30">
      <c r="A4841" s="326">
        <v>10229</v>
      </c>
      <c r="B4841" s="327" t="s">
        <v>5126</v>
      </c>
      <c r="C4841" s="328" t="s">
        <v>731</v>
      </c>
      <c r="D4841" s="329">
        <v>53.73</v>
      </c>
    </row>
    <row r="4842" spans="1:4" ht="30">
      <c r="A4842" s="326">
        <v>10235</v>
      </c>
      <c r="B4842" s="327" t="s">
        <v>5127</v>
      </c>
      <c r="C4842" s="328" t="s">
        <v>731</v>
      </c>
      <c r="D4842" s="329">
        <v>373.49</v>
      </c>
    </row>
    <row r="4843" spans="1:4" ht="30">
      <c r="A4843" s="326">
        <v>10230</v>
      </c>
      <c r="B4843" s="327" t="s">
        <v>5128</v>
      </c>
      <c r="C4843" s="328" t="s">
        <v>731</v>
      </c>
      <c r="D4843" s="329">
        <v>657.3</v>
      </c>
    </row>
    <row r="4844" spans="1:4" ht="30">
      <c r="A4844" s="326">
        <v>10409</v>
      </c>
      <c r="B4844" s="327" t="s">
        <v>5129</v>
      </c>
      <c r="C4844" s="328" t="s">
        <v>731</v>
      </c>
      <c r="D4844" s="329">
        <v>195.28</v>
      </c>
    </row>
    <row r="4845" spans="1:4" ht="30">
      <c r="A4845" s="326">
        <v>10411</v>
      </c>
      <c r="B4845" s="327" t="s">
        <v>5130</v>
      </c>
      <c r="C4845" s="328" t="s">
        <v>731</v>
      </c>
      <c r="D4845" s="329">
        <v>174.73</v>
      </c>
    </row>
    <row r="4846" spans="1:4" ht="30">
      <c r="A4846" s="326">
        <v>10404</v>
      </c>
      <c r="B4846" s="327" t="s">
        <v>5131</v>
      </c>
      <c r="C4846" s="328" t="s">
        <v>731</v>
      </c>
      <c r="D4846" s="329">
        <v>70.86</v>
      </c>
    </row>
    <row r="4847" spans="1:4" ht="30">
      <c r="A4847" s="326">
        <v>10410</v>
      </c>
      <c r="B4847" s="327" t="s">
        <v>5132</v>
      </c>
      <c r="C4847" s="328" t="s">
        <v>731</v>
      </c>
      <c r="D4847" s="329">
        <v>116.72</v>
      </c>
    </row>
    <row r="4848" spans="1:4" ht="30">
      <c r="A4848" s="326">
        <v>10405</v>
      </c>
      <c r="B4848" s="327" t="s">
        <v>5133</v>
      </c>
      <c r="C4848" s="328" t="s">
        <v>731</v>
      </c>
      <c r="D4848" s="329">
        <v>391.24</v>
      </c>
    </row>
    <row r="4849" spans="1:4" ht="30">
      <c r="A4849" s="326">
        <v>10408</v>
      </c>
      <c r="B4849" s="327" t="s">
        <v>5134</v>
      </c>
      <c r="C4849" s="328" t="s">
        <v>731</v>
      </c>
      <c r="D4849" s="329">
        <v>273.58</v>
      </c>
    </row>
    <row r="4850" spans="1:4" ht="30">
      <c r="A4850" s="326">
        <v>10412</v>
      </c>
      <c r="B4850" s="327" t="s">
        <v>5135</v>
      </c>
      <c r="C4850" s="328" t="s">
        <v>731</v>
      </c>
      <c r="D4850" s="329">
        <v>85.88</v>
      </c>
    </row>
    <row r="4851" spans="1:4" ht="30">
      <c r="A4851" s="326">
        <v>10406</v>
      </c>
      <c r="B4851" s="327" t="s">
        <v>5136</v>
      </c>
      <c r="C4851" s="328" t="s">
        <v>731</v>
      </c>
      <c r="D4851" s="329">
        <v>540.38</v>
      </c>
    </row>
    <row r="4852" spans="1:4" ht="30">
      <c r="A4852" s="326">
        <v>10407</v>
      </c>
      <c r="B4852" s="327" t="s">
        <v>5137</v>
      </c>
      <c r="C4852" s="328" t="s">
        <v>731</v>
      </c>
      <c r="D4852" s="329">
        <v>838.13</v>
      </c>
    </row>
    <row r="4853" spans="1:4" ht="30">
      <c r="A4853" s="326">
        <v>10416</v>
      </c>
      <c r="B4853" s="327" t="s">
        <v>5138</v>
      </c>
      <c r="C4853" s="328" t="s">
        <v>731</v>
      </c>
      <c r="D4853" s="329">
        <v>103.96</v>
      </c>
    </row>
    <row r="4854" spans="1:4" ht="30">
      <c r="A4854" s="326">
        <v>10419</v>
      </c>
      <c r="B4854" s="327" t="s">
        <v>5139</v>
      </c>
      <c r="C4854" s="328" t="s">
        <v>731</v>
      </c>
      <c r="D4854" s="329">
        <v>90.24</v>
      </c>
    </row>
    <row r="4855" spans="1:4" ht="30">
      <c r="A4855" s="326">
        <v>21092</v>
      </c>
      <c r="B4855" s="327" t="s">
        <v>5140</v>
      </c>
      <c r="C4855" s="328" t="s">
        <v>731</v>
      </c>
      <c r="D4855" s="329">
        <v>51.59</v>
      </c>
    </row>
    <row r="4856" spans="1:4">
      <c r="A4856" s="326">
        <v>10418</v>
      </c>
      <c r="B4856" s="327" t="s">
        <v>5141</v>
      </c>
      <c r="C4856" s="328" t="s">
        <v>731</v>
      </c>
      <c r="D4856" s="329">
        <v>60.15</v>
      </c>
    </row>
    <row r="4857" spans="1:4" ht="30">
      <c r="A4857" s="326">
        <v>12657</v>
      </c>
      <c r="B4857" s="327" t="s">
        <v>5142</v>
      </c>
      <c r="C4857" s="328" t="s">
        <v>731</v>
      </c>
      <c r="D4857" s="329">
        <v>242.72</v>
      </c>
    </row>
    <row r="4858" spans="1:4">
      <c r="A4858" s="326">
        <v>10417</v>
      </c>
      <c r="B4858" s="327" t="s">
        <v>5143</v>
      </c>
      <c r="C4858" s="328" t="s">
        <v>731</v>
      </c>
      <c r="D4858" s="329">
        <v>151.47</v>
      </c>
    </row>
    <row r="4859" spans="1:4" ht="30">
      <c r="A4859" s="326">
        <v>10413</v>
      </c>
      <c r="B4859" s="327" t="s">
        <v>5144</v>
      </c>
      <c r="C4859" s="328" t="s">
        <v>731</v>
      </c>
      <c r="D4859" s="329">
        <v>55.05</v>
      </c>
    </row>
    <row r="4860" spans="1:4">
      <c r="A4860" s="326">
        <v>10414</v>
      </c>
      <c r="B4860" s="327" t="s">
        <v>5145</v>
      </c>
      <c r="C4860" s="328" t="s">
        <v>731</v>
      </c>
      <c r="D4860" s="329">
        <v>331.46</v>
      </c>
    </row>
    <row r="4861" spans="1:4">
      <c r="A4861" s="326">
        <v>10415</v>
      </c>
      <c r="B4861" s="327" t="s">
        <v>5146</v>
      </c>
      <c r="C4861" s="328" t="s">
        <v>731</v>
      </c>
      <c r="D4861" s="329">
        <v>575.26</v>
      </c>
    </row>
    <row r="4862" spans="1:4">
      <c r="A4862" s="326">
        <v>38643</v>
      </c>
      <c r="B4862" s="327" t="s">
        <v>5147</v>
      </c>
      <c r="C4862" s="328" t="s">
        <v>731</v>
      </c>
      <c r="D4862" s="329">
        <v>93.94</v>
      </c>
    </row>
    <row r="4863" spans="1:4">
      <c r="A4863" s="326">
        <v>6157</v>
      </c>
      <c r="B4863" s="327" t="s">
        <v>5148</v>
      </c>
      <c r="C4863" s="328" t="s">
        <v>731</v>
      </c>
      <c r="D4863" s="329">
        <v>128.34</v>
      </c>
    </row>
    <row r="4864" spans="1:4">
      <c r="A4864" s="326">
        <v>6158</v>
      </c>
      <c r="B4864" s="327" t="s">
        <v>5149</v>
      </c>
      <c r="C4864" s="328" t="s">
        <v>731</v>
      </c>
      <c r="D4864" s="329">
        <v>7.81</v>
      </c>
    </row>
    <row r="4865" spans="1:4">
      <c r="A4865" s="326">
        <v>6153</v>
      </c>
      <c r="B4865" s="327" t="s">
        <v>5150</v>
      </c>
      <c r="C4865" s="328" t="s">
        <v>731</v>
      </c>
      <c r="D4865" s="329">
        <v>5.38</v>
      </c>
    </row>
    <row r="4866" spans="1:4">
      <c r="A4866" s="326">
        <v>6156</v>
      </c>
      <c r="B4866" s="327" t="s">
        <v>5151</v>
      </c>
      <c r="C4866" s="328" t="s">
        <v>731</v>
      </c>
      <c r="D4866" s="329">
        <v>6.7</v>
      </c>
    </row>
    <row r="4867" spans="1:4">
      <c r="A4867" s="326">
        <v>6154</v>
      </c>
      <c r="B4867" s="327" t="s">
        <v>5152</v>
      </c>
      <c r="C4867" s="328" t="s">
        <v>731</v>
      </c>
      <c r="D4867" s="329">
        <v>9.56</v>
      </c>
    </row>
    <row r="4868" spans="1:4" ht="30">
      <c r="A4868" s="326">
        <v>6155</v>
      </c>
      <c r="B4868" s="327" t="s">
        <v>5153</v>
      </c>
      <c r="C4868" s="328" t="s">
        <v>731</v>
      </c>
      <c r="D4868" s="329">
        <v>22.01</v>
      </c>
    </row>
    <row r="4869" spans="1:4" ht="30">
      <c r="A4869" s="326">
        <v>43595</v>
      </c>
      <c r="B4869" s="327" t="s">
        <v>5154</v>
      </c>
      <c r="C4869" s="328" t="s">
        <v>731</v>
      </c>
      <c r="D4869" s="329">
        <v>18.61</v>
      </c>
    </row>
    <row r="4870" spans="1:4" ht="30">
      <c r="A4870" s="326">
        <v>43596</v>
      </c>
      <c r="B4870" s="327" t="s">
        <v>5155</v>
      </c>
      <c r="C4870" s="328" t="s">
        <v>731</v>
      </c>
      <c r="D4870" s="329">
        <v>21.51</v>
      </c>
    </row>
    <row r="4871" spans="1:4">
      <c r="A4871" s="326">
        <v>38108</v>
      </c>
      <c r="B4871" s="327" t="s">
        <v>5156</v>
      </c>
      <c r="C4871" s="328" t="s">
        <v>731</v>
      </c>
      <c r="D4871" s="329">
        <v>55.78</v>
      </c>
    </row>
    <row r="4872" spans="1:4" ht="30">
      <c r="A4872" s="326">
        <v>38087</v>
      </c>
      <c r="B4872" s="327" t="s">
        <v>5157</v>
      </c>
      <c r="C4872" s="328" t="s">
        <v>731</v>
      </c>
      <c r="D4872" s="329">
        <v>71.739999999999995</v>
      </c>
    </row>
    <row r="4873" spans="1:4">
      <c r="A4873" s="326">
        <v>38109</v>
      </c>
      <c r="B4873" s="327" t="s">
        <v>5158</v>
      </c>
      <c r="C4873" s="328" t="s">
        <v>731</v>
      </c>
      <c r="D4873" s="329">
        <v>89.14</v>
      </c>
    </row>
    <row r="4874" spans="1:4" ht="30">
      <c r="A4874" s="326">
        <v>38088</v>
      </c>
      <c r="B4874" s="327" t="s">
        <v>5159</v>
      </c>
      <c r="C4874" s="328" t="s">
        <v>731</v>
      </c>
      <c r="D4874" s="329">
        <v>93.73</v>
      </c>
    </row>
    <row r="4875" spans="1:4">
      <c r="A4875" s="326">
        <v>38110</v>
      </c>
      <c r="B4875" s="327" t="s">
        <v>5160</v>
      </c>
      <c r="C4875" s="328" t="s">
        <v>731</v>
      </c>
      <c r="D4875" s="329">
        <v>34.29</v>
      </c>
    </row>
    <row r="4876" spans="1:4" ht="45">
      <c r="A4876" s="326">
        <v>38089</v>
      </c>
      <c r="B4876" s="327" t="s">
        <v>5161</v>
      </c>
      <c r="C4876" s="328" t="s">
        <v>731</v>
      </c>
      <c r="D4876" s="329">
        <v>59.75</v>
      </c>
    </row>
    <row r="4877" spans="1:4">
      <c r="A4877" s="326">
        <v>38111</v>
      </c>
      <c r="B4877" s="327" t="s">
        <v>5162</v>
      </c>
      <c r="C4877" s="328" t="s">
        <v>731</v>
      </c>
      <c r="D4877" s="329">
        <v>38.35</v>
      </c>
    </row>
    <row r="4878" spans="1:4" ht="45">
      <c r="A4878" s="326">
        <v>38090</v>
      </c>
      <c r="B4878" s="327" t="s">
        <v>5163</v>
      </c>
      <c r="C4878" s="328" t="s">
        <v>731</v>
      </c>
      <c r="D4878" s="329">
        <v>61.76</v>
      </c>
    </row>
    <row r="4879" spans="1:4" ht="30">
      <c r="A4879" s="326">
        <v>13726</v>
      </c>
      <c r="B4879" s="327" t="s">
        <v>5164</v>
      </c>
      <c r="C4879" s="328" t="s">
        <v>731</v>
      </c>
      <c r="D4879" s="329">
        <v>84756.03</v>
      </c>
    </row>
    <row r="4880" spans="1:4">
      <c r="A4880" s="326">
        <v>38400</v>
      </c>
      <c r="B4880" s="327" t="s">
        <v>5165</v>
      </c>
      <c r="C4880" s="328" t="s">
        <v>731</v>
      </c>
      <c r="D4880" s="329">
        <v>22.57</v>
      </c>
    </row>
    <row r="4881" spans="1:4" ht="30">
      <c r="A4881" s="326">
        <v>12627</v>
      </c>
      <c r="B4881" s="327" t="s">
        <v>5166</v>
      </c>
      <c r="C4881" s="328" t="s">
        <v>731</v>
      </c>
      <c r="D4881" s="329">
        <v>1.47</v>
      </c>
    </row>
    <row r="4882" spans="1:4">
      <c r="A4882" s="326">
        <v>39996</v>
      </c>
      <c r="B4882" s="327" t="s">
        <v>5167</v>
      </c>
      <c r="C4882" s="328" t="s">
        <v>733</v>
      </c>
      <c r="D4882" s="329">
        <v>4.63</v>
      </c>
    </row>
    <row r="4883" spans="1:4" ht="30">
      <c r="A4883" s="326">
        <v>10478</v>
      </c>
      <c r="B4883" s="327" t="s">
        <v>5168</v>
      </c>
      <c r="C4883" s="328" t="s">
        <v>781</v>
      </c>
      <c r="D4883" s="329">
        <v>36.39</v>
      </c>
    </row>
    <row r="4884" spans="1:4" ht="30">
      <c r="A4884" s="326">
        <v>10481</v>
      </c>
      <c r="B4884" s="327" t="s">
        <v>5169</v>
      </c>
      <c r="C4884" s="328" t="s">
        <v>781</v>
      </c>
      <c r="D4884" s="329">
        <v>32.36</v>
      </c>
    </row>
    <row r="4885" spans="1:4">
      <c r="A4885" s="326">
        <v>10475</v>
      </c>
      <c r="B4885" s="327" t="s">
        <v>5170</v>
      </c>
      <c r="C4885" s="328" t="s">
        <v>781</v>
      </c>
      <c r="D4885" s="329">
        <v>31.31</v>
      </c>
    </row>
    <row r="4886" spans="1:4">
      <c r="A4886" s="326">
        <v>4031</v>
      </c>
      <c r="B4886" s="327" t="s">
        <v>5171</v>
      </c>
      <c r="C4886" s="328" t="s">
        <v>732</v>
      </c>
      <c r="D4886" s="329">
        <v>34.64</v>
      </c>
    </row>
    <row r="4887" spans="1:4">
      <c r="A4887" s="326">
        <v>4030</v>
      </c>
      <c r="B4887" s="327" t="s">
        <v>5172</v>
      </c>
      <c r="C4887" s="328" t="s">
        <v>732</v>
      </c>
      <c r="D4887" s="329">
        <v>7.37</v>
      </c>
    </row>
    <row r="4888" spans="1:4">
      <c r="A4888" s="326">
        <v>39399</v>
      </c>
      <c r="B4888" s="327" t="s">
        <v>5173</v>
      </c>
      <c r="C4888" s="328" t="s">
        <v>731</v>
      </c>
      <c r="D4888" s="329">
        <v>1486.74</v>
      </c>
    </row>
    <row r="4889" spans="1:4">
      <c r="A4889" s="326">
        <v>39400</v>
      </c>
      <c r="B4889" s="327" t="s">
        <v>5174</v>
      </c>
      <c r="C4889" s="328" t="s">
        <v>731</v>
      </c>
      <c r="D4889" s="329">
        <v>1616.02</v>
      </c>
    </row>
    <row r="4890" spans="1:4">
      <c r="A4890" s="326">
        <v>39401</v>
      </c>
      <c r="B4890" s="327" t="s">
        <v>5175</v>
      </c>
      <c r="C4890" s="328" t="s">
        <v>731</v>
      </c>
      <c r="D4890" s="329">
        <v>1812.78</v>
      </c>
    </row>
    <row r="4891" spans="1:4" ht="30">
      <c r="A4891" s="326">
        <v>11652</v>
      </c>
      <c r="B4891" s="327" t="s">
        <v>5176</v>
      </c>
      <c r="C4891" s="328" t="s">
        <v>731</v>
      </c>
      <c r="D4891" s="329">
        <v>3900</v>
      </c>
    </row>
    <row r="4892" spans="1:4" ht="30">
      <c r="A4892" s="326">
        <v>13896</v>
      </c>
      <c r="B4892" s="327" t="s">
        <v>5177</v>
      </c>
      <c r="C4892" s="328" t="s">
        <v>731</v>
      </c>
      <c r="D4892" s="329">
        <v>3498.64</v>
      </c>
    </row>
    <row r="4893" spans="1:4" ht="30">
      <c r="A4893" s="326">
        <v>13475</v>
      </c>
      <c r="B4893" s="327" t="s">
        <v>5178</v>
      </c>
      <c r="C4893" s="328" t="s">
        <v>731</v>
      </c>
      <c r="D4893" s="329">
        <v>4261.76</v>
      </c>
    </row>
    <row r="4894" spans="1:4" ht="30">
      <c r="A4894" s="326">
        <v>44491</v>
      </c>
      <c r="B4894" s="327" t="s">
        <v>5179</v>
      </c>
      <c r="C4894" s="328" t="s">
        <v>731</v>
      </c>
      <c r="D4894" s="329">
        <v>4801894.26</v>
      </c>
    </row>
    <row r="4895" spans="1:4" ht="30">
      <c r="A4895" s="326">
        <v>44470</v>
      </c>
      <c r="B4895" s="327" t="s">
        <v>5180</v>
      </c>
      <c r="C4895" s="328" t="s">
        <v>731</v>
      </c>
      <c r="D4895" s="329">
        <v>2021541.75</v>
      </c>
    </row>
    <row r="4896" spans="1:4" ht="30">
      <c r="A4896" s="326">
        <v>13476</v>
      </c>
      <c r="B4896" s="327" t="s">
        <v>5181</v>
      </c>
      <c r="C4896" s="328" t="s">
        <v>731</v>
      </c>
      <c r="D4896" s="329">
        <v>2036190.75</v>
      </c>
    </row>
    <row r="4897" spans="1:4" ht="30">
      <c r="A4897" s="326">
        <v>10488</v>
      </c>
      <c r="B4897" s="327" t="s">
        <v>5182</v>
      </c>
      <c r="C4897" s="328" t="s">
        <v>731</v>
      </c>
      <c r="D4897" s="329">
        <v>2466867</v>
      </c>
    </row>
    <row r="4898" spans="1:4" ht="30">
      <c r="A4898" s="326">
        <v>13606</v>
      </c>
      <c r="B4898" s="327" t="s">
        <v>5183</v>
      </c>
      <c r="C4898" s="328" t="s">
        <v>731</v>
      </c>
      <c r="D4898" s="329">
        <v>2185608.88</v>
      </c>
    </row>
    <row r="4899" spans="1:4">
      <c r="A4899" s="326">
        <v>10489</v>
      </c>
      <c r="B4899" s="327" t="s">
        <v>5184</v>
      </c>
      <c r="C4899" s="328" t="s">
        <v>870</v>
      </c>
      <c r="D4899" s="329">
        <v>24.49</v>
      </c>
    </row>
    <row r="4900" spans="1:4">
      <c r="A4900" s="326">
        <v>41073</v>
      </c>
      <c r="B4900" s="327" t="s">
        <v>5185</v>
      </c>
      <c r="C4900" s="328" t="s">
        <v>872</v>
      </c>
      <c r="D4900" s="329">
        <v>4292.51</v>
      </c>
    </row>
    <row r="4901" spans="1:4" ht="30">
      <c r="A4901" s="326">
        <v>34391</v>
      </c>
      <c r="B4901" s="327" t="s">
        <v>5186</v>
      </c>
      <c r="C4901" s="328" t="s">
        <v>732</v>
      </c>
      <c r="D4901" s="329">
        <v>610.4</v>
      </c>
    </row>
    <row r="4902" spans="1:4" ht="30">
      <c r="A4902" s="326">
        <v>10496</v>
      </c>
      <c r="B4902" s="327" t="s">
        <v>5187</v>
      </c>
      <c r="C4902" s="328" t="s">
        <v>732</v>
      </c>
      <c r="D4902" s="329">
        <v>531.25</v>
      </c>
    </row>
    <row r="4903" spans="1:4" ht="30">
      <c r="A4903" s="326">
        <v>10497</v>
      </c>
      <c r="B4903" s="327" t="s">
        <v>5188</v>
      </c>
      <c r="C4903" s="328" t="s">
        <v>732</v>
      </c>
      <c r="D4903" s="329">
        <v>1381.24</v>
      </c>
    </row>
    <row r="4904" spans="1:4" ht="30">
      <c r="A4904" s="326">
        <v>10504</v>
      </c>
      <c r="B4904" s="327" t="s">
        <v>5189</v>
      </c>
      <c r="C4904" s="328" t="s">
        <v>732</v>
      </c>
      <c r="D4904" s="329">
        <v>1615</v>
      </c>
    </row>
    <row r="4905" spans="1:4">
      <c r="A4905" s="326">
        <v>34390</v>
      </c>
      <c r="B4905" s="327" t="s">
        <v>5190</v>
      </c>
      <c r="C4905" s="328" t="s">
        <v>732</v>
      </c>
      <c r="D4905" s="329">
        <v>475.99</v>
      </c>
    </row>
    <row r="4906" spans="1:4">
      <c r="A4906" s="326">
        <v>34389</v>
      </c>
      <c r="B4906" s="327" t="s">
        <v>5191</v>
      </c>
      <c r="C4906" s="328" t="s">
        <v>732</v>
      </c>
      <c r="D4906" s="329">
        <v>148.75</v>
      </c>
    </row>
    <row r="4907" spans="1:4">
      <c r="A4907" s="326">
        <v>34388</v>
      </c>
      <c r="B4907" s="327" t="s">
        <v>5192</v>
      </c>
      <c r="C4907" s="328" t="s">
        <v>732</v>
      </c>
      <c r="D4907" s="329">
        <v>211.41</v>
      </c>
    </row>
    <row r="4908" spans="1:4">
      <c r="A4908" s="326">
        <v>34387</v>
      </c>
      <c r="B4908" s="327" t="s">
        <v>5193</v>
      </c>
      <c r="C4908" s="328" t="s">
        <v>732</v>
      </c>
      <c r="D4908" s="329">
        <v>343.18</v>
      </c>
    </row>
    <row r="4909" spans="1:4">
      <c r="A4909" s="326">
        <v>11188</v>
      </c>
      <c r="B4909" s="327" t="s">
        <v>5194</v>
      </c>
      <c r="C4909" s="328" t="s">
        <v>732</v>
      </c>
      <c r="D4909" s="329">
        <v>169.99</v>
      </c>
    </row>
    <row r="4910" spans="1:4">
      <c r="A4910" s="326">
        <v>11189</v>
      </c>
      <c r="B4910" s="327" t="s">
        <v>5195</v>
      </c>
      <c r="C4910" s="328" t="s">
        <v>732</v>
      </c>
      <c r="D4910" s="329">
        <v>255</v>
      </c>
    </row>
    <row r="4911" spans="1:4">
      <c r="A4911" s="326">
        <v>21107</v>
      </c>
      <c r="B4911" s="327" t="s">
        <v>5196</v>
      </c>
      <c r="C4911" s="328" t="s">
        <v>732</v>
      </c>
      <c r="D4911" s="329">
        <v>183.51</v>
      </c>
    </row>
    <row r="4912" spans="1:4">
      <c r="A4912" s="326">
        <v>34386</v>
      </c>
      <c r="B4912" s="327" t="s">
        <v>5197</v>
      </c>
      <c r="C4912" s="328" t="s">
        <v>732</v>
      </c>
      <c r="D4912" s="329">
        <v>318.75</v>
      </c>
    </row>
    <row r="4913" spans="1:4">
      <c r="A4913" s="326">
        <v>10490</v>
      </c>
      <c r="B4913" s="327" t="s">
        <v>5198</v>
      </c>
      <c r="C4913" s="328" t="s">
        <v>732</v>
      </c>
      <c r="D4913" s="329">
        <v>111.56</v>
      </c>
    </row>
    <row r="4914" spans="1:4">
      <c r="A4914" s="326">
        <v>10492</v>
      </c>
      <c r="B4914" s="327" t="s">
        <v>5199</v>
      </c>
      <c r="C4914" s="328" t="s">
        <v>732</v>
      </c>
      <c r="D4914" s="329">
        <v>127.5</v>
      </c>
    </row>
    <row r="4915" spans="1:4">
      <c r="A4915" s="326">
        <v>10493</v>
      </c>
      <c r="B4915" s="327" t="s">
        <v>5200</v>
      </c>
      <c r="C4915" s="328" t="s">
        <v>732</v>
      </c>
      <c r="D4915" s="329">
        <v>148.75</v>
      </c>
    </row>
    <row r="4916" spans="1:4">
      <c r="A4916" s="326">
        <v>10491</v>
      </c>
      <c r="B4916" s="327" t="s">
        <v>5201</v>
      </c>
      <c r="C4916" s="328" t="s">
        <v>732</v>
      </c>
      <c r="D4916" s="329">
        <v>180.62</v>
      </c>
    </row>
    <row r="4917" spans="1:4">
      <c r="A4917" s="326">
        <v>34385</v>
      </c>
      <c r="B4917" s="327" t="s">
        <v>5202</v>
      </c>
      <c r="C4917" s="328" t="s">
        <v>732</v>
      </c>
      <c r="D4917" s="329">
        <v>263.5</v>
      </c>
    </row>
    <row r="4918" spans="1:4">
      <c r="A4918" s="326">
        <v>10499</v>
      </c>
      <c r="B4918" s="327" t="s">
        <v>5203</v>
      </c>
      <c r="C4918" s="328" t="s">
        <v>732</v>
      </c>
      <c r="D4918" s="329">
        <v>106.24</v>
      </c>
    </row>
    <row r="4919" spans="1:4">
      <c r="A4919" s="326">
        <v>34384</v>
      </c>
      <c r="B4919" s="327" t="s">
        <v>5204</v>
      </c>
      <c r="C4919" s="328" t="s">
        <v>732</v>
      </c>
      <c r="D4919" s="329">
        <v>318.75</v>
      </c>
    </row>
    <row r="4920" spans="1:4">
      <c r="A4920" s="326">
        <v>11185</v>
      </c>
      <c r="B4920" s="327" t="s">
        <v>5205</v>
      </c>
      <c r="C4920" s="328" t="s">
        <v>732</v>
      </c>
      <c r="D4920" s="329">
        <v>329.37</v>
      </c>
    </row>
    <row r="4921" spans="1:4">
      <c r="A4921" s="326">
        <v>10507</v>
      </c>
      <c r="B4921" s="327" t="s">
        <v>5206</v>
      </c>
      <c r="C4921" s="328" t="s">
        <v>732</v>
      </c>
      <c r="D4921" s="329">
        <v>434.54</v>
      </c>
    </row>
    <row r="4922" spans="1:4">
      <c r="A4922" s="326">
        <v>10505</v>
      </c>
      <c r="B4922" s="327" t="s">
        <v>5207</v>
      </c>
      <c r="C4922" s="328" t="s">
        <v>732</v>
      </c>
      <c r="D4922" s="329">
        <v>256.41000000000003</v>
      </c>
    </row>
    <row r="4923" spans="1:4">
      <c r="A4923" s="326">
        <v>10506</v>
      </c>
      <c r="B4923" s="327" t="s">
        <v>5208</v>
      </c>
      <c r="C4923" s="328" t="s">
        <v>732</v>
      </c>
      <c r="D4923" s="329">
        <v>334.72</v>
      </c>
    </row>
    <row r="4924" spans="1:4" ht="30">
      <c r="A4924" s="326">
        <v>5031</v>
      </c>
      <c r="B4924" s="327" t="s">
        <v>5209</v>
      </c>
      <c r="C4924" s="328" t="s">
        <v>732</v>
      </c>
      <c r="D4924" s="329">
        <v>470</v>
      </c>
    </row>
    <row r="4925" spans="1:4">
      <c r="A4925" s="326">
        <v>10502</v>
      </c>
      <c r="B4925" s="327" t="s">
        <v>5210</v>
      </c>
      <c r="C4925" s="328" t="s">
        <v>732</v>
      </c>
      <c r="D4925" s="329">
        <v>547.66</v>
      </c>
    </row>
    <row r="4926" spans="1:4">
      <c r="A4926" s="326">
        <v>10501</v>
      </c>
      <c r="B4926" s="327" t="s">
        <v>5211</v>
      </c>
      <c r="C4926" s="328" t="s">
        <v>732</v>
      </c>
      <c r="D4926" s="329">
        <v>309.41000000000003</v>
      </c>
    </row>
    <row r="4927" spans="1:4">
      <c r="A4927" s="326">
        <v>10503</v>
      </c>
      <c r="B4927" s="327" t="s">
        <v>5212</v>
      </c>
      <c r="C4927" s="328" t="s">
        <v>732</v>
      </c>
      <c r="D4927" s="329">
        <v>418.01</v>
      </c>
    </row>
    <row r="4928" spans="1:4">
      <c r="A4928" s="326">
        <v>4500</v>
      </c>
      <c r="B4928" s="327" t="s">
        <v>5213</v>
      </c>
      <c r="C4928" s="328" t="s">
        <v>733</v>
      </c>
      <c r="D4928" s="329">
        <v>13.08</v>
      </c>
    </row>
    <row r="4929" spans="1:4">
      <c r="A4929" s="326">
        <v>4448</v>
      </c>
      <c r="B4929" s="327" t="s">
        <v>5214</v>
      </c>
      <c r="C4929" s="328" t="s">
        <v>733</v>
      </c>
      <c r="D4929" s="329">
        <v>17.96</v>
      </c>
    </row>
    <row r="4930" spans="1:4">
      <c r="A4930" s="326">
        <v>20213</v>
      </c>
      <c r="B4930" s="327" t="s">
        <v>5215</v>
      </c>
      <c r="C4930" s="328" t="s">
        <v>733</v>
      </c>
      <c r="D4930" s="329">
        <v>33.43</v>
      </c>
    </row>
    <row r="4931" spans="1:4">
      <c r="A4931" s="326">
        <v>20211</v>
      </c>
      <c r="B4931" s="327" t="s">
        <v>5216</v>
      </c>
      <c r="C4931" s="328" t="s">
        <v>733</v>
      </c>
      <c r="D4931" s="329">
        <v>44.27</v>
      </c>
    </row>
    <row r="4932" spans="1:4" ht="30">
      <c r="A4932" s="326">
        <v>40270</v>
      </c>
      <c r="B4932" s="327" t="s">
        <v>5217</v>
      </c>
      <c r="C4932" s="328" t="s">
        <v>733</v>
      </c>
      <c r="D4932" s="329">
        <v>125.53</v>
      </c>
    </row>
    <row r="4933" spans="1:4" ht="30">
      <c r="A4933" s="326">
        <v>4425</v>
      </c>
      <c r="B4933" s="327" t="s">
        <v>5218</v>
      </c>
      <c r="C4933" s="328" t="s">
        <v>733</v>
      </c>
      <c r="D4933" s="329">
        <v>36.590000000000003</v>
      </c>
    </row>
    <row r="4934" spans="1:4" ht="30">
      <c r="A4934" s="326">
        <v>4472</v>
      </c>
      <c r="B4934" s="327" t="s">
        <v>5219</v>
      </c>
      <c r="C4934" s="328" t="s">
        <v>733</v>
      </c>
      <c r="D4934" s="329">
        <v>45.71</v>
      </c>
    </row>
    <row r="4935" spans="1:4" ht="30">
      <c r="A4935" s="326">
        <v>35272</v>
      </c>
      <c r="B4935" s="327" t="s">
        <v>5220</v>
      </c>
      <c r="C4935" s="328" t="s">
        <v>733</v>
      </c>
      <c r="D4935" s="329">
        <v>66.08</v>
      </c>
    </row>
    <row r="4936" spans="1:4" ht="30">
      <c r="A4936" s="326">
        <v>4481</v>
      </c>
      <c r="B4936" s="327" t="s">
        <v>5221</v>
      </c>
      <c r="C4936" s="328" t="s">
        <v>733</v>
      </c>
      <c r="D4936" s="329">
        <v>70.73</v>
      </c>
    </row>
    <row r="4937" spans="1:4">
      <c r="A4937" s="326">
        <v>34345</v>
      </c>
      <c r="B4937" s="327" t="s">
        <v>5222</v>
      </c>
      <c r="C4937" s="328" t="s">
        <v>870</v>
      </c>
      <c r="D4937" s="329">
        <v>17.420000000000002</v>
      </c>
    </row>
    <row r="4938" spans="1:4">
      <c r="A4938" s="326">
        <v>41096</v>
      </c>
      <c r="B4938" s="327" t="s">
        <v>5223</v>
      </c>
      <c r="C4938" s="328" t="s">
        <v>872</v>
      </c>
      <c r="D4938" s="329">
        <v>3052.42</v>
      </c>
    </row>
    <row r="4939" spans="1:4" ht="30">
      <c r="A4939" s="326">
        <v>41776</v>
      </c>
      <c r="B4939" s="327" t="s">
        <v>5224</v>
      </c>
      <c r="C4939" s="328" t="s">
        <v>870</v>
      </c>
      <c r="D4939" s="329">
        <v>23.37</v>
      </c>
    </row>
  </sheetData>
  <sheetProtection algorithmName="SHA-512" hashValue="DaRF+FdDj1u+qvUFFUVlv4XgBI1ViQZPie2XdUa+w4D86YGsZj8yGA6QPAIfyekkrYcGEJeCBvYqppEPKXsc6g==" saltValue="EEW2Vec2Cpu/aHVytMKubw==" spinCount="100000" sheet="1" autoFilter="0"/>
  <autoFilter ref="A2:D4939"/>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911"/>
  <sheetViews>
    <sheetView zoomScaleNormal="100" zoomScaleSheetLayoutView="100" workbookViewId="0">
      <selection activeCell="C10" sqref="C10"/>
    </sheetView>
  </sheetViews>
  <sheetFormatPr defaultColWidth="10.42578125" defaultRowHeight="15"/>
  <cols>
    <col min="1" max="1" width="9.42578125" style="121" customWidth="1"/>
    <col min="2" max="2" width="8.85546875" style="254" customWidth="1"/>
    <col min="3" max="3" width="77.7109375" style="118" customWidth="1"/>
    <col min="4" max="4" width="9.5703125" style="115" customWidth="1"/>
    <col min="5" max="5" width="12.28515625" style="116" bestFit="1" customWidth="1"/>
    <col min="6" max="6" width="10.85546875" style="122" customWidth="1"/>
    <col min="7" max="7" width="12.7109375" style="120" customWidth="1"/>
    <col min="8" max="8" width="12.7109375" style="122" customWidth="1"/>
    <col min="9" max="9" width="11.42578125" style="123" customWidth="1"/>
    <col min="10" max="10" width="12.85546875" style="123" customWidth="1"/>
    <col min="11" max="11" width="7" style="122" customWidth="1"/>
    <col min="12" max="12" width="13.28515625" style="117" customWidth="1"/>
    <col min="13" max="13" width="17.7109375" style="114" customWidth="1"/>
    <col min="14" max="36" width="10.42578125" style="114" customWidth="1"/>
    <col min="37" max="16384" width="10.42578125" style="114"/>
  </cols>
  <sheetData>
    <row r="1" spans="1:38">
      <c r="A1" s="788" t="s">
        <v>279</v>
      </c>
      <c r="B1" s="788"/>
      <c r="C1" s="788"/>
      <c r="D1" s="788"/>
      <c r="E1" s="788"/>
      <c r="F1" s="788"/>
      <c r="G1" s="788"/>
      <c r="H1" s="788"/>
      <c r="I1" s="788"/>
      <c r="J1" s="788"/>
      <c r="K1" s="788"/>
      <c r="L1" s="788"/>
    </row>
    <row r="2" spans="1:38">
      <c r="A2" s="788"/>
      <c r="B2" s="788"/>
      <c r="C2" s="788"/>
      <c r="D2" s="788"/>
      <c r="E2" s="788"/>
      <c r="F2" s="788"/>
      <c r="G2" s="788"/>
      <c r="H2" s="788"/>
      <c r="I2" s="788"/>
      <c r="J2" s="788"/>
      <c r="K2" s="788"/>
      <c r="L2" s="788"/>
    </row>
    <row r="3" spans="1:38" s="535" customFormat="1" ht="17.25">
      <c r="A3" s="792" t="s">
        <v>274</v>
      </c>
      <c r="B3" s="793"/>
      <c r="C3" s="793"/>
      <c r="D3" s="793"/>
      <c r="E3" s="793"/>
      <c r="F3" s="793"/>
      <c r="G3" s="793"/>
      <c r="H3" s="793"/>
      <c r="I3" s="793"/>
      <c r="J3" s="793"/>
      <c r="K3" s="793"/>
      <c r="L3" s="793"/>
    </row>
    <row r="4" spans="1:38" s="535" customFormat="1" ht="12.75">
      <c r="A4" s="516"/>
      <c r="B4" s="512"/>
      <c r="C4" s="368" t="s">
        <v>14095</v>
      </c>
      <c r="D4" s="536"/>
      <c r="E4" s="537"/>
      <c r="F4" s="278"/>
      <c r="G4" s="278"/>
      <c r="H4" s="278"/>
      <c r="I4" s="278" t="s">
        <v>133</v>
      </c>
      <c r="J4" s="789" t="str">
        <f>IF('FOLHA FECHAMENTO'!K12&lt;&gt;"",'FOLHA FECHAMENTO'!K12," ")</f>
        <v>19.732.582-8</v>
      </c>
      <c r="K4" s="789"/>
      <c r="L4" s="538"/>
    </row>
    <row r="5" spans="1:38" s="541" customFormat="1" ht="12.75" customHeight="1">
      <c r="A5" s="519"/>
      <c r="B5" s="512"/>
      <c r="C5" s="473" t="s">
        <v>14096</v>
      </c>
      <c r="D5" s="539" t="s">
        <v>134</v>
      </c>
      <c r="E5" s="789" t="str">
        <f>IF(DADOS!D14&lt;&gt;"",DADOS!D14," ")</f>
        <v>R. PROFESSOR DANIEL MURARO, 285 - BAIRRO UNIÃO (QUADRA 112, LOTE 1A1A)</v>
      </c>
      <c r="F5" s="789"/>
      <c r="G5" s="789"/>
      <c r="H5" s="789"/>
      <c r="I5" s="278" t="s">
        <v>81</v>
      </c>
      <c r="J5" s="790" t="str">
        <f>IF(DADOS!M12&lt;&gt;"",DADOS!M12," ")</f>
        <v>SESA</v>
      </c>
      <c r="K5" s="790"/>
      <c r="L5" s="540"/>
    </row>
    <row r="6" spans="1:38" s="535" customFormat="1" ht="12.75" customHeight="1">
      <c r="A6" s="516"/>
      <c r="B6" s="512"/>
      <c r="C6" s="473" t="s">
        <v>14097</v>
      </c>
      <c r="D6" s="539" t="s">
        <v>136</v>
      </c>
      <c r="E6" s="789" t="str">
        <f>IF(DADOS!$D$16&lt;&gt;"",DADOS!$D$16," ")</f>
        <v>CÉU AZUL</v>
      </c>
      <c r="F6" s="789"/>
      <c r="G6" s="789"/>
      <c r="H6" s="542"/>
      <c r="I6" s="278" t="s">
        <v>707</v>
      </c>
      <c r="J6" s="791" t="str">
        <f>IF('FOLHA FECHAMENTO'!K10&lt;&gt;"",'FOLHA FECHAMENTO'!K10," ")</f>
        <v>CONSTRUÇÃO</v>
      </c>
      <c r="K6" s="791"/>
      <c r="L6" s="539"/>
    </row>
    <row r="7" spans="1:38" s="535" customFormat="1" ht="12" customHeight="1">
      <c r="A7" s="516"/>
      <c r="B7" s="512"/>
      <c r="C7" s="354" t="s">
        <v>14107</v>
      </c>
      <c r="D7" s="783" t="s">
        <v>137</v>
      </c>
      <c r="E7" s="783"/>
      <c r="F7" s="784" t="str">
        <f>IF('FOLHA FECHAMENTO'!C15&lt;&gt;"",'FOLHA FECHAMENTO'!C15," ")</f>
        <v xml:space="preserve"> </v>
      </c>
      <c r="G7" s="784"/>
      <c r="H7" s="784"/>
      <c r="I7" s="543" t="s">
        <v>131</v>
      </c>
      <c r="J7" s="785">
        <f>IF(DADOS!D30&lt;&gt;"",DADOS!D30," ")</f>
        <v>1720231053316</v>
      </c>
      <c r="K7" s="785"/>
      <c r="L7" s="544"/>
    </row>
    <row r="8" spans="1:38" s="535" customFormat="1" ht="12.75">
      <c r="A8" s="516"/>
      <c r="B8" s="512"/>
      <c r="C8" s="545" t="str">
        <f>IF(DADOS!D12&lt;&gt;"",DADOS!D12," ")</f>
        <v>CONSTRUÇÃO DE UNIDADE BÁSICA DE SAÚDE TIPO 1</v>
      </c>
      <c r="D8" s="786" t="s">
        <v>139</v>
      </c>
      <c r="E8" s="786"/>
      <c r="F8" s="787" t="str">
        <f>IF(DADOS!D24&lt;&gt;"",DADOS!D24," ")</f>
        <v>GIAN CARLOS BORTOLINI VALLI</v>
      </c>
      <c r="G8" s="787"/>
      <c r="H8" s="787"/>
      <c r="I8" s="546" t="s">
        <v>140</v>
      </c>
      <c r="J8" s="787" t="str">
        <f>IF(DADOS!D28&lt;&gt;"",DADOS!D28," ")</f>
        <v>163755/D</v>
      </c>
      <c r="K8" s="787"/>
      <c r="L8" s="547"/>
    </row>
    <row r="9" spans="1:38" s="535" customFormat="1" ht="12.75">
      <c r="A9" s="516"/>
      <c r="B9" s="512"/>
      <c r="C9" s="548"/>
      <c r="D9" s="536"/>
      <c r="E9" s="549"/>
      <c r="F9" s="278"/>
      <c r="G9" s="278"/>
      <c r="H9" s="278"/>
      <c r="I9" s="278"/>
      <c r="J9" s="278"/>
      <c r="K9" s="278"/>
      <c r="L9" s="550"/>
    </row>
    <row r="10" spans="1:38" s="124" customFormat="1" ht="38.25">
      <c r="A10" s="358"/>
      <c r="B10" s="358" t="s">
        <v>142</v>
      </c>
      <c r="C10" s="357" t="s">
        <v>143</v>
      </c>
      <c r="D10" s="358" t="s">
        <v>144</v>
      </c>
      <c r="E10" s="358" t="s">
        <v>276</v>
      </c>
      <c r="F10" s="358" t="s">
        <v>148</v>
      </c>
      <c r="G10" s="358" t="s">
        <v>282</v>
      </c>
      <c r="H10" s="358" t="s">
        <v>281</v>
      </c>
      <c r="I10" s="358" t="s">
        <v>277</v>
      </c>
      <c r="J10" s="358" t="s">
        <v>275</v>
      </c>
      <c r="K10" s="358" t="s">
        <v>278</v>
      </c>
      <c r="L10" s="358" t="s">
        <v>141</v>
      </c>
    </row>
    <row r="11" spans="1:38" s="239" customFormat="1" ht="45">
      <c r="A11" s="225"/>
      <c r="B11" s="640">
        <f>PLANILHA_SINTÉTICA!B50</f>
        <v>103330</v>
      </c>
      <c r="C11" s="639" t="str">
        <f>PLANILHA_SINTÉTICA!C50</f>
        <v>ALVENARIA DE VEDAÇÃO DE BLOCOS CERÂMICOS FURADOS NA HORIZONTAL DE 11,5X19X19 CM (ESPESSURA 11,5 CM) E ARGAMASSA DE ASSENTAMENTO COM PREPARO EM BETONEIRA. AF_12/2021</v>
      </c>
      <c r="D11" s="280" t="str">
        <f>PLANILHA_SINTÉTICA!D50</f>
        <v>M2</v>
      </c>
      <c r="E11" s="280">
        <f>PLANILHA_SINTÉTICA!E50</f>
        <v>1114.2</v>
      </c>
      <c r="F11" s="281">
        <f>PLANILHA_SINTÉTICA!H50</f>
        <v>91.12</v>
      </c>
      <c r="G11" s="281">
        <f>PLANILHA_SINTÉTICA!K50</f>
        <v>101525.89</v>
      </c>
      <c r="H11" s="281">
        <f>G11</f>
        <v>101525.89</v>
      </c>
      <c r="I11" s="282">
        <f>G11/1192095.22</f>
        <v>8.5165923238917113E-2</v>
      </c>
      <c r="J11" s="282">
        <f>I11</f>
        <v>8.5165923238917113E-2</v>
      </c>
      <c r="K11" s="280" t="s">
        <v>48</v>
      </c>
      <c r="L11" s="225" t="str">
        <f>PLANILHA_SINTÉTICA!A50</f>
        <v>5.1</v>
      </c>
      <c r="AK11" s="240"/>
      <c r="AL11" s="240"/>
    </row>
    <row r="12" spans="1:38" s="239" customFormat="1" ht="45">
      <c r="A12" s="225"/>
      <c r="B12" s="640">
        <f>PLANILHA_SINTÉTICA!B47</f>
        <v>101963</v>
      </c>
      <c r="C12" s="639" t="str">
        <f>PLANILHA_SINTÉTICA!C47</f>
        <v>LAJE PRÉ-MOLDADA UNIDIRECIONAL, BIAPOIADA, PARA PISO, ENCHIMENTO EM CERÂMICA, VIGOTA CONVENCIONAL, ALTURA TOTAL DA LAJE (ENCHIMENTO+CAPA) = (8+4). AF_11/2020</v>
      </c>
      <c r="D12" s="280" t="str">
        <f>PLANILHA_SINTÉTICA!D47</f>
        <v>M2</v>
      </c>
      <c r="E12" s="280">
        <f>PLANILHA_SINTÉTICA!E47</f>
        <v>470.3</v>
      </c>
      <c r="F12" s="281">
        <f>PLANILHA_SINTÉTICA!H47</f>
        <v>187.72</v>
      </c>
      <c r="G12" s="281">
        <f>PLANILHA_SINTÉTICA!K47</f>
        <v>88284.700000000012</v>
      </c>
      <c r="H12" s="281">
        <f>H11+G12</f>
        <v>189810.59000000003</v>
      </c>
      <c r="I12" s="282">
        <f>G12/1192095.22</f>
        <v>7.4058429661348707E-2</v>
      </c>
      <c r="J12" s="282">
        <f>J11+I12</f>
        <v>0.15922435290026582</v>
      </c>
      <c r="K12" s="280" t="s">
        <v>48</v>
      </c>
      <c r="L12" s="225" t="str">
        <f>PLANILHA_SINTÉTICA!A47</f>
        <v>4.10</v>
      </c>
      <c r="AK12" s="240"/>
      <c r="AL12" s="240"/>
    </row>
    <row r="13" spans="1:38" s="239" customFormat="1" ht="45">
      <c r="A13" s="225"/>
      <c r="B13" s="640">
        <f>PLANILHA_SINTÉTICA!B193</f>
        <v>87775</v>
      </c>
      <c r="C13" s="639" t="str">
        <f>PLANILHA_SINTÉTICA!C193</f>
        <v>EMBOÇO OU MASSA ÚNICA EM ARGAMASSA TRAÇO 1:2:8, PREPARO MECÂNICO COM BETONEIRA 400 L, APLICADA MANUALMENTE EM PANOS DE FACHADA COM PRESENÇA DE VÃOS, ESPESSURA DE 25 MM. AF_08/2022</v>
      </c>
      <c r="D13" s="280" t="str">
        <f>PLANILHA_SINTÉTICA!D193</f>
        <v>M2</v>
      </c>
      <c r="E13" s="280">
        <f>PLANILHA_SINTÉTICA!E193</f>
        <v>951.19</v>
      </c>
      <c r="F13" s="281">
        <f>PLANILHA_SINTÉTICA!H193</f>
        <v>57.13</v>
      </c>
      <c r="G13" s="281">
        <f>PLANILHA_SINTÉTICA!K193</f>
        <v>54341.47</v>
      </c>
      <c r="H13" s="281">
        <f t="shared" ref="H13:H76" si="0">H12+G13</f>
        <v>244152.06000000003</v>
      </c>
      <c r="I13" s="282">
        <f t="shared" ref="I13:I76" si="1">G13/1192095.22</f>
        <v>4.558484011033951E-2</v>
      </c>
      <c r="J13" s="282">
        <f t="shared" ref="J13:J76" si="2">J12+I13</f>
        <v>0.20480919301060532</v>
      </c>
      <c r="K13" s="280" t="s">
        <v>48</v>
      </c>
      <c r="L13" s="225" t="str">
        <f>PLANILHA_SINTÉTICA!A193</f>
        <v>10.6</v>
      </c>
      <c r="AK13" s="240"/>
      <c r="AL13" s="240"/>
    </row>
    <row r="14" spans="1:38" s="239" customFormat="1" ht="45">
      <c r="A14" s="225"/>
      <c r="B14" s="640">
        <f>PLANILHA_SINTÉTICA!B201</f>
        <v>87256</v>
      </c>
      <c r="C14" s="639" t="str">
        <f>PLANILHA_SINTÉTICA!C201</f>
        <v>REVESTIMENTO CERÂMICO PARA PISO COM PLACAS TIPO ESMALTADA EXTRA DE DIMENSÕES 60X60 CM APLICADA EM AMBIENTES DE ÁREA ENTRE 5 M2 E 10 M2. AF_06/2014</v>
      </c>
      <c r="D14" s="280" t="str">
        <f>PLANILHA_SINTÉTICA!D201</f>
        <v>M2</v>
      </c>
      <c r="E14" s="280">
        <f>PLANILHA_SINTÉTICA!E201</f>
        <v>511.29</v>
      </c>
      <c r="F14" s="281">
        <f>PLANILHA_SINTÉTICA!H201</f>
        <v>94.210000000000008</v>
      </c>
      <c r="G14" s="281">
        <f>PLANILHA_SINTÉTICA!K201</f>
        <v>48168.619999999995</v>
      </c>
      <c r="H14" s="281">
        <f t="shared" si="0"/>
        <v>292320.68000000005</v>
      </c>
      <c r="I14" s="282">
        <f t="shared" si="1"/>
        <v>4.0406688318069088E-2</v>
      </c>
      <c r="J14" s="282">
        <f t="shared" si="2"/>
        <v>0.24521588132867442</v>
      </c>
      <c r="K14" s="280" t="s">
        <v>48</v>
      </c>
      <c r="L14" s="225" t="str">
        <f>PLANILHA_SINTÉTICA!A201</f>
        <v>11.2</v>
      </c>
      <c r="AK14" s="240"/>
      <c r="AL14" s="240"/>
    </row>
    <row r="15" spans="1:38" s="239" customFormat="1" ht="60">
      <c r="A15" s="225"/>
      <c r="B15" s="640">
        <f>PLANILHA_SINTÉTICA!B192</f>
        <v>87529</v>
      </c>
      <c r="C15" s="639" t="str">
        <f>PLANILHA_SINTÉTICA!C192</f>
        <v>MASSA ÚNICA, PARA RECEBIMENTO DE PINTURA, EM ARGAMASSA TRAÇO 1:2:8, PREPARO MECÂNICO COM BETONEIRA 400L, APLICADA MANUALMENTE EM FACES INTERNAS DE PAREDES, ESPESSURA DE 20MM, COM EXECUÇÃO DE TALISCAS. AF_06/2014</v>
      </c>
      <c r="D15" s="280" t="str">
        <f>PLANILHA_SINTÉTICA!D192</f>
        <v>M2</v>
      </c>
      <c r="E15" s="280">
        <f>PLANILHA_SINTÉTICA!E192</f>
        <v>1259.96</v>
      </c>
      <c r="F15" s="281">
        <f>PLANILHA_SINTÉTICA!H192</f>
        <v>37.33</v>
      </c>
      <c r="G15" s="281">
        <f>PLANILHA_SINTÉTICA!K192</f>
        <v>47034.3</v>
      </c>
      <c r="H15" s="281">
        <f t="shared" si="0"/>
        <v>339354.98000000004</v>
      </c>
      <c r="I15" s="282">
        <f t="shared" si="1"/>
        <v>3.9455153590834804E-2</v>
      </c>
      <c r="J15" s="282">
        <f t="shared" si="2"/>
        <v>0.28467103491950924</v>
      </c>
      <c r="K15" s="280" t="s">
        <v>48</v>
      </c>
      <c r="L15" s="225" t="str">
        <f>PLANILHA_SINTÉTICA!A192</f>
        <v>10.5</v>
      </c>
      <c r="AK15" s="240"/>
      <c r="AL15" s="240"/>
    </row>
    <row r="16" spans="1:38" s="239" customFormat="1">
      <c r="A16" s="225"/>
      <c r="B16" s="640">
        <f>PLANILHA_SINTÉTICA!B197</f>
        <v>101747</v>
      </c>
      <c r="C16" s="639" t="str">
        <f>PLANILHA_SINTÉTICA!C197</f>
        <v>PISO EM CONCRETO 20 MPA PREPARO MECÂNICO, ESPESSURA 7CM. AF_09/2020</v>
      </c>
      <c r="D16" s="280" t="str">
        <f>PLANILHA_SINTÉTICA!D197</f>
        <v>M2</v>
      </c>
      <c r="E16" s="280">
        <f>PLANILHA_SINTÉTICA!E197</f>
        <v>511.29</v>
      </c>
      <c r="F16" s="281">
        <f>PLANILHA_SINTÉTICA!H197</f>
        <v>69.87</v>
      </c>
      <c r="G16" s="281">
        <f>PLANILHA_SINTÉTICA!K197</f>
        <v>35723.82</v>
      </c>
      <c r="H16" s="281">
        <f t="shared" si="0"/>
        <v>375078.80000000005</v>
      </c>
      <c r="I16" s="282">
        <f t="shared" si="1"/>
        <v>2.9967253790347384E-2</v>
      </c>
      <c r="J16" s="282">
        <f t="shared" si="2"/>
        <v>0.31463828870985661</v>
      </c>
      <c r="K16" s="280" t="s">
        <v>48</v>
      </c>
      <c r="L16" s="225" t="str">
        <f>PLANILHA_SINTÉTICA!A197</f>
        <v>10.9</v>
      </c>
      <c r="AK16" s="240"/>
      <c r="AL16" s="240"/>
    </row>
    <row r="17" spans="1:38" s="239" customFormat="1" ht="45">
      <c r="A17" s="225"/>
      <c r="B17" s="640">
        <f>PLANILHA_SINTÉTICA!B45</f>
        <v>92448</v>
      </c>
      <c r="C17" s="639" t="str">
        <f>PLANILHA_SINTÉTICA!C45</f>
        <v>MONTAGEM E DESMONTAGEM DE FÔRMA DE VIGA, ESCORAMENTO COM PONTALETE DE MADEIRA, PÉ-DIREITO SIMPLES, EM MADEIRA SERRADA, 4 UTILIZAÇÕES. AF_09/2020</v>
      </c>
      <c r="D17" s="280" t="str">
        <f>PLANILHA_SINTÉTICA!D45</f>
        <v>M2</v>
      </c>
      <c r="E17" s="280">
        <f>PLANILHA_SINTÉTICA!E45</f>
        <v>185.55</v>
      </c>
      <c r="F17" s="281">
        <f>PLANILHA_SINTÉTICA!H45</f>
        <v>186.42</v>
      </c>
      <c r="G17" s="281">
        <f>PLANILHA_SINTÉTICA!K45</f>
        <v>34590.22</v>
      </c>
      <c r="H17" s="281">
        <f t="shared" si="0"/>
        <v>409669.02</v>
      </c>
      <c r="I17" s="282">
        <f t="shared" si="1"/>
        <v>2.9016323041711384E-2</v>
      </c>
      <c r="J17" s="282">
        <f t="shared" si="2"/>
        <v>0.34365461175156797</v>
      </c>
      <c r="K17" s="280" t="s">
        <v>48</v>
      </c>
      <c r="L17" s="225" t="str">
        <f>PLANILHA_SINTÉTICA!A45</f>
        <v>4.8</v>
      </c>
      <c r="AK17" s="240"/>
      <c r="AL17" s="240"/>
    </row>
    <row r="18" spans="1:38" s="239" customFormat="1" ht="30">
      <c r="A18" s="225"/>
      <c r="B18" s="640">
        <f>PLANILHA_SINTÉTICA!B226</f>
        <v>88489</v>
      </c>
      <c r="C18" s="639" t="str">
        <f>PLANILHA_SINTÉTICA!C226</f>
        <v>APLICAÇÃO MANUAL DE PINTURA COM TINTA LÁTEX ACRÍLICA EM PAREDES, DUAS DEMÃOS. AF_06/2014</v>
      </c>
      <c r="D18" s="280" t="str">
        <f>PLANILHA_SINTÉTICA!D226</f>
        <v>M2</v>
      </c>
      <c r="E18" s="280">
        <f>PLANILHA_SINTÉTICA!E226</f>
        <v>1672.05</v>
      </c>
      <c r="F18" s="281">
        <f>PLANILHA_SINTÉTICA!H226</f>
        <v>16.850000000000001</v>
      </c>
      <c r="G18" s="281">
        <f>PLANILHA_SINTÉTICA!K226</f>
        <v>28174.03</v>
      </c>
      <c r="H18" s="281">
        <f t="shared" si="0"/>
        <v>437843.05000000005</v>
      </c>
      <c r="I18" s="282">
        <f t="shared" si="1"/>
        <v>2.3634043260403307E-2</v>
      </c>
      <c r="J18" s="282">
        <f t="shared" si="2"/>
        <v>0.36728865501197128</v>
      </c>
      <c r="K18" s="280" t="s">
        <v>48</v>
      </c>
      <c r="L18" s="225" t="str">
        <f>PLANILHA_SINTÉTICA!A226</f>
        <v>13.9</v>
      </c>
      <c r="AK18" s="240"/>
      <c r="AL18" s="240"/>
    </row>
    <row r="19" spans="1:38" s="239" customFormat="1" ht="30">
      <c r="A19" s="225"/>
      <c r="B19" s="640">
        <f>PLANILHA_SINTÉTICA!B43</f>
        <v>92413</v>
      </c>
      <c r="C19" s="639" t="str">
        <f>PLANILHA_SINTÉTICA!C43</f>
        <v>MONTAGEM E DESMONTAGEM DE FÔRMA DE PILARES RETANGULARES E ESTRUTURAS SIMILARES, PÉ-DIREITO SIMPLES, EM MADEIRA SERRADA, 4 UTILIZAÇÕES. AF_09/2020</v>
      </c>
      <c r="D19" s="280" t="str">
        <f>PLANILHA_SINTÉTICA!D43</f>
        <v>M2</v>
      </c>
      <c r="E19" s="280">
        <f>PLANILHA_SINTÉTICA!E43</f>
        <v>179.42</v>
      </c>
      <c r="F19" s="281">
        <f>PLANILHA_SINTÉTICA!H43</f>
        <v>152.63999999999999</v>
      </c>
      <c r="G19" s="281">
        <f>PLANILHA_SINTÉTICA!K43</f>
        <v>27386.66</v>
      </c>
      <c r="H19" s="281">
        <f t="shared" si="0"/>
        <v>465229.71</v>
      </c>
      <c r="I19" s="282">
        <f t="shared" si="1"/>
        <v>2.2973550720218474E-2</v>
      </c>
      <c r="J19" s="282">
        <f t="shared" si="2"/>
        <v>0.39026220573218973</v>
      </c>
      <c r="K19" s="280" t="s">
        <v>48</v>
      </c>
      <c r="L19" s="225" t="str">
        <f>PLANILHA_SINTÉTICA!A43</f>
        <v>4.6</v>
      </c>
      <c r="AK19" s="240"/>
      <c r="AL19" s="240"/>
    </row>
    <row r="20" spans="1:38" s="239" customFormat="1" ht="45">
      <c r="A20" s="225"/>
      <c r="B20" s="640">
        <f>PLANILHA_SINTÉTICA!B188</f>
        <v>90406</v>
      </c>
      <c r="C20" s="639" t="str">
        <f>PLANILHA_SINTÉTICA!C188</f>
        <v>MASSA ÚNICA, PARA RECEBIMENTO DE PINTURA, EM ARGAMASSA TRAÇO 1:2:8, PREPARO MECÂNICO COM BETONEIRA 400L, APLICADA MANUALMENTE EM TETO, ESPESSURA DE 20MM, COM EXECUÇÃO DE TALISCAS. AF_03/2015</v>
      </c>
      <c r="D20" s="280" t="str">
        <f>PLANILHA_SINTÉTICA!D188</f>
        <v>M2</v>
      </c>
      <c r="E20" s="280">
        <f>PLANILHA_SINTÉTICA!E188</f>
        <v>477.32</v>
      </c>
      <c r="F20" s="281">
        <f>PLANILHA_SINTÉTICA!H188</f>
        <v>50.71</v>
      </c>
      <c r="G20" s="281">
        <f>PLANILHA_SINTÉTICA!K188</f>
        <v>24204.89</v>
      </c>
      <c r="H20" s="281">
        <f t="shared" si="0"/>
        <v>489434.60000000003</v>
      </c>
      <c r="I20" s="282">
        <f t="shared" si="1"/>
        <v>2.03044937970643E-2</v>
      </c>
      <c r="J20" s="282">
        <f t="shared" si="2"/>
        <v>0.41056669952925401</v>
      </c>
      <c r="K20" s="280" t="s">
        <v>48</v>
      </c>
      <c r="L20" s="225" t="str">
        <f>PLANILHA_SINTÉTICA!A188</f>
        <v>10.2</v>
      </c>
      <c r="AK20" s="240"/>
      <c r="AL20" s="240"/>
    </row>
    <row r="21" spans="1:38" s="239" customFormat="1" ht="60">
      <c r="A21" s="225"/>
      <c r="B21" s="640">
        <f>PLANILHA_SINTÉTICA!B212</f>
        <v>100675</v>
      </c>
      <c r="C21" s="639" t="str">
        <f>PLANILHA_SINTÉTICA!C212</f>
        <v>KIT DE PORTA-PRONTA DE MADEIRA EM ACABAMENTO MELAMÍNICO BRANCO, FOLHA LEVE OU MÉDIA, 90X210, EXCLUSIVE FECHADURA, FIXAÇÃO COM PREENCHIMENTO TOTAL DE ESPUMA EXPANSIVA - FORNECIMENTO E INSTALAÇÃO. AF_12/2019</v>
      </c>
      <c r="D21" s="280" t="str">
        <f>PLANILHA_SINTÉTICA!D212</f>
        <v>UN</v>
      </c>
      <c r="E21" s="280">
        <f>PLANILHA_SINTÉTICA!E212</f>
        <v>26</v>
      </c>
      <c r="F21" s="281">
        <f>PLANILHA_SINTÉTICA!H212</f>
        <v>894.95</v>
      </c>
      <c r="G21" s="281">
        <f>PLANILHA_SINTÉTICA!K212</f>
        <v>23268.699999999997</v>
      </c>
      <c r="H21" s="281">
        <f t="shared" si="0"/>
        <v>512703.30000000005</v>
      </c>
      <c r="I21" s="282">
        <f t="shared" si="1"/>
        <v>1.9519162236050235E-2</v>
      </c>
      <c r="J21" s="282">
        <f t="shared" si="2"/>
        <v>0.43008586176530422</v>
      </c>
      <c r="K21" s="280" t="s">
        <v>48</v>
      </c>
      <c r="L21" s="225" t="str">
        <f>PLANILHA_SINTÉTICA!A212</f>
        <v>12.6</v>
      </c>
      <c r="AK21" s="240"/>
      <c r="AL21" s="240"/>
    </row>
    <row r="22" spans="1:38" s="239" customFormat="1" ht="45">
      <c r="A22" s="225"/>
      <c r="B22" s="640">
        <f>PLANILHA_SINTÉTICA!B62</f>
        <v>94207</v>
      </c>
      <c r="C22" s="639" t="str">
        <f>PLANILHA_SINTÉTICA!C62</f>
        <v>TELHAMENTO COM TELHA ONDULADA DE FIBROCIMENTO E = 6 MM, COM RECOBRIMENTO LATERAL DE 1/4 DE ONDA PARA TELHADO COM INCLINAÇÃO MAIOR QUE 10°, COM ATÉ 2 ÁGUAS, INCLUSO IÇAMENTO. AF_07/2019</v>
      </c>
      <c r="D22" s="280" t="str">
        <f>PLANILHA_SINTÉTICA!D62</f>
        <v>M2</v>
      </c>
      <c r="E22" s="280">
        <f>PLANILHA_SINTÉTICA!E62</f>
        <v>486.9</v>
      </c>
      <c r="F22" s="281">
        <f>PLANILHA_SINTÉTICA!H62</f>
        <v>47.68</v>
      </c>
      <c r="G22" s="281">
        <f>PLANILHA_SINTÉTICA!K62</f>
        <v>23215.38</v>
      </c>
      <c r="H22" s="281">
        <f t="shared" si="0"/>
        <v>535918.68000000005</v>
      </c>
      <c r="I22" s="282">
        <f t="shared" si="1"/>
        <v>1.9474434265410442E-2</v>
      </c>
      <c r="J22" s="282">
        <f t="shared" si="2"/>
        <v>0.44956029603071468</v>
      </c>
      <c r="K22" s="280" t="s">
        <v>48</v>
      </c>
      <c r="L22" s="225" t="str">
        <f>PLANILHA_SINTÉTICA!A62</f>
        <v>6.3</v>
      </c>
      <c r="AK22" s="240"/>
      <c r="AL22" s="240"/>
    </row>
    <row r="23" spans="1:38" s="239" customFormat="1" ht="30">
      <c r="A23" s="225"/>
      <c r="B23" s="640">
        <f>PLANILHA_SINTÉTICA!B46</f>
        <v>103674</v>
      </c>
      <c r="C23" s="639" t="str">
        <f>PLANILHA_SINTÉTICA!C46</f>
        <v>CONCRETAGEM DE VIGAS E LAJES, FCK=25 MPA, PARA LAJES PREMOLDADAS COM USO DE BOMBA - LANÇAMENTO, ADENSAMENTO E ACABAMENTO. AF_02/2022</v>
      </c>
      <c r="D23" s="280" t="str">
        <f>PLANILHA_SINTÉTICA!D46</f>
        <v>M3</v>
      </c>
      <c r="E23" s="280">
        <f>PLANILHA_SINTÉTICA!E46</f>
        <v>37.61</v>
      </c>
      <c r="F23" s="281">
        <f>PLANILHA_SINTÉTICA!H46</f>
        <v>572.66</v>
      </c>
      <c r="G23" s="281">
        <f>PLANILHA_SINTÉTICA!K46</f>
        <v>21537.739999999998</v>
      </c>
      <c r="H23" s="281">
        <f t="shared" si="0"/>
        <v>557456.42000000004</v>
      </c>
      <c r="I23" s="282">
        <f t="shared" si="1"/>
        <v>1.8067130577035614E-2</v>
      </c>
      <c r="J23" s="282">
        <f t="shared" si="2"/>
        <v>0.46762742660775031</v>
      </c>
      <c r="K23" s="280" t="s">
        <v>48</v>
      </c>
      <c r="L23" s="225" t="str">
        <f>PLANILHA_SINTÉTICA!A46</f>
        <v>4.9</v>
      </c>
      <c r="AK23" s="240"/>
      <c r="AL23" s="240"/>
    </row>
    <row r="24" spans="1:38" s="239" customFormat="1">
      <c r="A24" s="225"/>
      <c r="B24" s="640">
        <f>PLANILHA_SINTÉTICA!B224</f>
        <v>88497</v>
      </c>
      <c r="C24" s="639" t="str">
        <f>PLANILHA_SINTÉTICA!C224</f>
        <v>APLICAÇÃO E LIXAMENTO DE MASSA LÁTEX EM PAREDES, DUAS DEMÃOS. AF_06/2014</v>
      </c>
      <c r="D24" s="280" t="str">
        <f>PLANILHA_SINTÉTICA!D224</f>
        <v>M2</v>
      </c>
      <c r="E24" s="280">
        <f>PLANILHA_SINTÉTICA!E224</f>
        <v>1012.07</v>
      </c>
      <c r="F24" s="281">
        <f>PLANILHA_SINTÉTICA!H224</f>
        <v>21.17</v>
      </c>
      <c r="G24" s="281">
        <f>PLANILHA_SINTÉTICA!K224</f>
        <v>21425.510000000002</v>
      </c>
      <c r="H24" s="281">
        <f t="shared" si="0"/>
        <v>578881.93000000005</v>
      </c>
      <c r="I24" s="282">
        <f t="shared" si="1"/>
        <v>1.7972985413027665E-2</v>
      </c>
      <c r="J24" s="282">
        <f t="shared" si="2"/>
        <v>0.48560041202077797</v>
      </c>
      <c r="K24" s="280" t="s">
        <v>48</v>
      </c>
      <c r="L24" s="225" t="str">
        <f>PLANILHA_SINTÉTICA!A224</f>
        <v>13.7</v>
      </c>
      <c r="AK24" s="240"/>
      <c r="AL24" s="240"/>
    </row>
    <row r="25" spans="1:38" s="239" customFormat="1" ht="45">
      <c r="A25" s="225"/>
      <c r="B25" s="640">
        <f>PLANILHA_SINTÉTICA!B209</f>
        <v>94570</v>
      </c>
      <c r="C25" s="639" t="str">
        <f>PLANILHA_SINTÉTICA!C209</f>
        <v>JANELA DE ALUMÍNIO DE CORRER COM 2 FOLHAS PARA VIDROS, COM VIDROS, BATENTE, ACABAMENTO COM ACETATO OU BRILHANTE E FERRAGENS. EXCLUSIVE ALIZAR E CONTRAMARCO. FORNECIMENTO E INSTALAÇÃO. AF_12/2019</v>
      </c>
      <c r="D25" s="280" t="str">
        <f>PLANILHA_SINTÉTICA!D209</f>
        <v>M2</v>
      </c>
      <c r="E25" s="280">
        <f>PLANILHA_SINTÉTICA!E209</f>
        <v>28.05</v>
      </c>
      <c r="F25" s="281">
        <f>PLANILHA_SINTÉTICA!H209</f>
        <v>699.38</v>
      </c>
      <c r="G25" s="281">
        <f>PLANILHA_SINTÉTICA!K209</f>
        <v>19617.599999999999</v>
      </c>
      <c r="H25" s="281">
        <f t="shared" si="0"/>
        <v>598499.53</v>
      </c>
      <c r="I25" s="282">
        <f t="shared" si="1"/>
        <v>1.6456403541321135E-2</v>
      </c>
      <c r="J25" s="282">
        <f t="shared" si="2"/>
        <v>0.50205681556209913</v>
      </c>
      <c r="K25" s="280" t="s">
        <v>48</v>
      </c>
      <c r="L25" s="225" t="str">
        <f>PLANILHA_SINTÉTICA!A209</f>
        <v>12.3</v>
      </c>
      <c r="AK25" s="240"/>
      <c r="AL25" s="240"/>
    </row>
    <row r="26" spans="1:38" s="239" customFormat="1" ht="30">
      <c r="A26" s="225"/>
      <c r="B26" s="640">
        <f>PLANILHA_SINTÉTICA!B29</f>
        <v>96536</v>
      </c>
      <c r="C26" s="639" t="str">
        <f>PLANILHA_SINTÉTICA!C29</f>
        <v>FABRICAÇÃO, MONTAGEM E DESMONTAGEM DE FÔRMA PARA VIGA BALDRAME, EM MADEIRA SERRADA, E=25 MM, 4 UTILIZAÇÕES. AF_06/2017</v>
      </c>
      <c r="D26" s="280" t="str">
        <f>PLANILHA_SINTÉTICA!D29</f>
        <v>M2</v>
      </c>
      <c r="E26" s="280">
        <f>PLANILHA_SINTÉTICA!E29</f>
        <v>204.74</v>
      </c>
      <c r="F26" s="281">
        <f>PLANILHA_SINTÉTICA!H29</f>
        <v>93.07</v>
      </c>
      <c r="G26" s="281">
        <f>PLANILHA_SINTÉTICA!K29</f>
        <v>19055.14</v>
      </c>
      <c r="H26" s="281">
        <f t="shared" si="0"/>
        <v>617554.67000000004</v>
      </c>
      <c r="I26" s="282">
        <f t="shared" si="1"/>
        <v>1.5984578815776144E-2</v>
      </c>
      <c r="J26" s="282">
        <f t="shared" si="2"/>
        <v>0.51804139437787533</v>
      </c>
      <c r="K26" s="280" t="s">
        <v>48</v>
      </c>
      <c r="L26" s="225" t="str">
        <f>PLANILHA_SINTÉTICA!A29</f>
        <v>3.6</v>
      </c>
      <c r="AK26" s="240"/>
      <c r="AL26" s="240"/>
    </row>
    <row r="27" spans="1:38" s="239" customFormat="1">
      <c r="A27" s="225"/>
      <c r="B27" s="640">
        <f>PLANILHA_SINTÉTICA!B220</f>
        <v>88496</v>
      </c>
      <c r="C27" s="639" t="str">
        <f>PLANILHA_SINTÉTICA!C220</f>
        <v>APLICAÇÃO E LIXAMENTO DE MASSA LÁTEX EM TETO, DUAS DEMÃOS. AF_06/2014</v>
      </c>
      <c r="D27" s="280" t="str">
        <f>PLANILHA_SINTÉTICA!D220</f>
        <v>M2</v>
      </c>
      <c r="E27" s="280">
        <f>PLANILHA_SINTÉTICA!E220</f>
        <v>477.32</v>
      </c>
      <c r="F27" s="281">
        <f>PLANILHA_SINTÉTICA!H220</f>
        <v>36.659999999999997</v>
      </c>
      <c r="G27" s="281">
        <f>PLANILHA_SINTÉTICA!K220</f>
        <v>17498.54</v>
      </c>
      <c r="H27" s="281">
        <f t="shared" si="0"/>
        <v>635053.21000000008</v>
      </c>
      <c r="I27" s="282">
        <f t="shared" si="1"/>
        <v>1.4678810640646644E-2</v>
      </c>
      <c r="J27" s="282">
        <f t="shared" si="2"/>
        <v>0.53272020501852202</v>
      </c>
      <c r="K27" s="280" t="s">
        <v>48</v>
      </c>
      <c r="L27" s="225" t="str">
        <f>PLANILHA_SINTÉTICA!A220</f>
        <v>13.4</v>
      </c>
      <c r="AK27" s="240"/>
      <c r="AL27" s="240"/>
    </row>
    <row r="28" spans="1:38" s="239" customFormat="1" ht="30">
      <c r="A28" s="225"/>
      <c r="B28" s="640">
        <f>PLANILHA_SINTÉTICA!B210</f>
        <v>91341</v>
      </c>
      <c r="C28" s="639" t="str">
        <f>PLANILHA_SINTÉTICA!C210</f>
        <v>PORTA EM ALUMÍNIO DE ABRIR TIPO VENEZIANA COM GUARNIÇÃO, FIXAÇÃO COM PARAFUSOS - FORNECIMENTO E INSTALAÇÃO. AF_12/2019</v>
      </c>
      <c r="D28" s="280" t="str">
        <f>PLANILHA_SINTÉTICA!D210</f>
        <v>M2</v>
      </c>
      <c r="E28" s="280">
        <f>PLANILHA_SINTÉTICA!E210</f>
        <v>14.7</v>
      </c>
      <c r="F28" s="281">
        <f>PLANILHA_SINTÉTICA!H210</f>
        <v>1177.1400000000001</v>
      </c>
      <c r="G28" s="281">
        <f>PLANILHA_SINTÉTICA!K210</f>
        <v>17303.949999999997</v>
      </c>
      <c r="H28" s="281">
        <f t="shared" si="0"/>
        <v>652357.16</v>
      </c>
      <c r="I28" s="282">
        <f t="shared" si="1"/>
        <v>1.4515577035867989E-2</v>
      </c>
      <c r="J28" s="282">
        <f t="shared" si="2"/>
        <v>0.54723578205439005</v>
      </c>
      <c r="K28" s="280" t="s">
        <v>48</v>
      </c>
      <c r="L28" s="225" t="str">
        <f>PLANILHA_SINTÉTICA!A210</f>
        <v>12.4</v>
      </c>
      <c r="AK28" s="240"/>
      <c r="AL28" s="240"/>
    </row>
    <row r="29" spans="1:38" s="239" customFormat="1" ht="60">
      <c r="A29" s="225"/>
      <c r="B29" s="640">
        <f>PLANILHA_SINTÉTICA!B180</f>
        <v>93442</v>
      </c>
      <c r="C29" s="639" t="str">
        <f>PLANILHA_SINTÉTICA!C180</f>
        <v>BANCADA MÁRMORE BRANCO 150 X 60 CM, COM CUBA DE EMBUTIR DE AÇO, VÁLVULA AMERICANA E SIFÃO TIPO GARRAFA EM METAL , ENGATE FLEXÍVEL 30 CM, TORNEIRA CROMADA, DE MESA, 1/2 OU 3/4, PARA PIA COZINHA, PADRÃO ALTO - FORNEC. E INSTALAÇÃO. AF_01/2020</v>
      </c>
      <c r="D29" s="280" t="str">
        <f>PLANILHA_SINTÉTICA!D180</f>
        <v>UN</v>
      </c>
      <c r="E29" s="280">
        <f>PLANILHA_SINTÉTICA!E180</f>
        <v>10</v>
      </c>
      <c r="F29" s="281">
        <f>PLANILHA_SINTÉTICA!H180</f>
        <v>1645.8899999999999</v>
      </c>
      <c r="G29" s="281">
        <f>PLANILHA_SINTÉTICA!K180</f>
        <v>16458.900000000001</v>
      </c>
      <c r="H29" s="281">
        <f t="shared" si="0"/>
        <v>668816.06000000006</v>
      </c>
      <c r="I29" s="282">
        <f t="shared" si="1"/>
        <v>1.3806699099087069E-2</v>
      </c>
      <c r="J29" s="282">
        <f t="shared" si="2"/>
        <v>0.5610424811534771</v>
      </c>
      <c r="K29" s="280" t="s">
        <v>48</v>
      </c>
      <c r="L29" s="225" t="str">
        <f>PLANILHA_SINTÉTICA!A180</f>
        <v>9.66</v>
      </c>
      <c r="AK29" s="240"/>
      <c r="AL29" s="240"/>
    </row>
    <row r="30" spans="1:38" s="239" customFormat="1" ht="60">
      <c r="A30" s="225"/>
      <c r="B30" s="640">
        <f>PLANILHA_SINTÉTICA!B60</f>
        <v>100384</v>
      </c>
      <c r="C30" s="639" t="str">
        <f>PLANILHA_SINTÉTICA!C60</f>
        <v>FABRICAÇÃO E INSTALAÇÃO DE PONTALETES DE MADEIRA NÃO APARELHADA PARA TELHADOS COM ATÉ 2 ÁGUAS E COM TELHA ONDULADA DE FIBROCIMENTO, ALUMÍNIO OU PLÁSTICA EM EDIFÍCIO INSTITUCIONAL TÉRREO, INCLUSO TRANSPORTE VERTICAL. AF_07/2019</v>
      </c>
      <c r="D30" s="280" t="str">
        <f>PLANILHA_SINTÉTICA!D60</f>
        <v>M2</v>
      </c>
      <c r="E30" s="280">
        <f>PLANILHA_SINTÉTICA!E60</f>
        <v>486.9</v>
      </c>
      <c r="F30" s="281">
        <f>PLANILHA_SINTÉTICA!H60</f>
        <v>33.700000000000003</v>
      </c>
      <c r="G30" s="281">
        <f>PLANILHA_SINTÉTICA!K60</f>
        <v>16408.52</v>
      </c>
      <c r="H30" s="281">
        <f t="shared" si="0"/>
        <v>685224.58000000007</v>
      </c>
      <c r="I30" s="282">
        <f t="shared" si="1"/>
        <v>1.3764437374390278E-2</v>
      </c>
      <c r="J30" s="282">
        <f t="shared" si="2"/>
        <v>0.57480691852786736</v>
      </c>
      <c r="K30" s="280" t="s">
        <v>48</v>
      </c>
      <c r="L30" s="225" t="str">
        <f>PLANILHA_SINTÉTICA!A60</f>
        <v>6.1</v>
      </c>
      <c r="AK30" s="240"/>
      <c r="AL30" s="240"/>
    </row>
    <row r="31" spans="1:38" s="239" customFormat="1" ht="45">
      <c r="A31" s="225"/>
      <c r="B31" s="640">
        <f>PLANILHA_SINTÉTICA!B200</f>
        <v>87273</v>
      </c>
      <c r="C31" s="639" t="str">
        <f>PLANILHA_SINTÉTICA!C200</f>
        <v>REVESTIMENTO CERÂMICO PARA PAREDES INTERNAS COM PLACAS TIPO ESMALTADA EXTRA DE DIMENSÕES 33X45 CM APLICADAS EM AMBIENTES DE ÁREA MAIOR QUE 5 M² NA ALTURA INTEIRA DAS PAREDES. AF_06/2014</v>
      </c>
      <c r="D31" s="280" t="str">
        <f>PLANILHA_SINTÉTICA!D200</f>
        <v>M2</v>
      </c>
      <c r="E31" s="280">
        <f>PLANILHA_SINTÉTICA!E200</f>
        <v>206.09</v>
      </c>
      <c r="F31" s="281">
        <f>PLANILHA_SINTÉTICA!H200</f>
        <v>71.36</v>
      </c>
      <c r="G31" s="281">
        <f>PLANILHA_SINTÉTICA!K200</f>
        <v>14706.57</v>
      </c>
      <c r="H31" s="281">
        <f t="shared" si="0"/>
        <v>699931.15</v>
      </c>
      <c r="I31" s="282">
        <f t="shared" si="1"/>
        <v>1.2336741019731628E-2</v>
      </c>
      <c r="J31" s="282">
        <f t="shared" si="2"/>
        <v>0.58714365954759895</v>
      </c>
      <c r="K31" s="280" t="s">
        <v>48</v>
      </c>
      <c r="L31" s="225" t="str">
        <f>PLANILHA_SINTÉTICA!A200</f>
        <v>11.1</v>
      </c>
      <c r="AK31" s="240"/>
      <c r="AL31" s="240"/>
    </row>
    <row r="32" spans="1:38" s="239" customFormat="1" ht="45">
      <c r="A32" s="225"/>
      <c r="B32" s="640">
        <f>PLANILHA_SINTÉTICA!B61</f>
        <v>92543</v>
      </c>
      <c r="C32" s="639" t="str">
        <f>PLANILHA_SINTÉTICA!C61</f>
        <v>TRAMA DE MADEIRA COMPOSTA POR TERÇAS PARA TELHADOS DE ATÉ 2 ÁGUAS PARA TELHA ONDULADA DE FIBROCIMENTO, METÁLICA, PLÁSTICA OU TERMOACÚSTICA, INCLUSO TRANSPORTE VERTICAL. AF_07/2019</v>
      </c>
      <c r="D32" s="280" t="str">
        <f>PLANILHA_SINTÉTICA!D61</f>
        <v>M2</v>
      </c>
      <c r="E32" s="280">
        <f>PLANILHA_SINTÉTICA!E61</f>
        <v>486.9</v>
      </c>
      <c r="F32" s="281">
        <f>PLANILHA_SINTÉTICA!H61</f>
        <v>29.63</v>
      </c>
      <c r="G32" s="281">
        <f>PLANILHA_SINTÉTICA!K61</f>
        <v>14426.84</v>
      </c>
      <c r="H32" s="281">
        <f t="shared" si="0"/>
        <v>714357.99</v>
      </c>
      <c r="I32" s="282">
        <f t="shared" si="1"/>
        <v>1.2102086945705562E-2</v>
      </c>
      <c r="J32" s="282">
        <f t="shared" si="2"/>
        <v>0.59924574649330453</v>
      </c>
      <c r="K32" s="280" t="s">
        <v>48</v>
      </c>
      <c r="L32" s="225" t="str">
        <f>PLANILHA_SINTÉTICA!A61</f>
        <v>6.2</v>
      </c>
      <c r="AK32" s="240"/>
      <c r="AL32" s="240"/>
    </row>
    <row r="33" spans="1:38" s="239" customFormat="1" ht="30">
      <c r="A33" s="225"/>
      <c r="B33" s="640">
        <f>PLANILHA_SINTÉTICA!B94</f>
        <v>91926</v>
      </c>
      <c r="C33" s="639" t="str">
        <f>PLANILHA_SINTÉTICA!C94</f>
        <v>CABO DE COBRE FLEXÍVEL ISOLADO, 2,5 MM², ANTI-CHAMA 450/750 V, PARA CIRCUITOS TERMINAIS - FORNECIMENTO E INSTALAÇÃO. AF_12/2015</v>
      </c>
      <c r="D33" s="280" t="str">
        <f>PLANILHA_SINTÉTICA!D94</f>
        <v>M</v>
      </c>
      <c r="E33" s="280">
        <f>PLANILHA_SINTÉTICA!E94</f>
        <v>3153</v>
      </c>
      <c r="F33" s="281">
        <f>PLANILHA_SINTÉTICA!H94</f>
        <v>4.42</v>
      </c>
      <c r="G33" s="281">
        <f>PLANILHA_SINTÉTICA!K94</f>
        <v>13936.259999999998</v>
      </c>
      <c r="H33" s="281">
        <f t="shared" si="0"/>
        <v>728294.25</v>
      </c>
      <c r="I33" s="282">
        <f t="shared" si="1"/>
        <v>1.1690559416889533E-2</v>
      </c>
      <c r="J33" s="282">
        <f t="shared" si="2"/>
        <v>0.6109363059101941</v>
      </c>
      <c r="K33" s="280" t="s">
        <v>48</v>
      </c>
      <c r="L33" s="225" t="str">
        <f>PLANILHA_SINTÉTICA!A94</f>
        <v>7.21</v>
      </c>
      <c r="AK33" s="240"/>
      <c r="AL33" s="240"/>
    </row>
    <row r="34" spans="1:38" s="239" customFormat="1" ht="30">
      <c r="A34" s="225"/>
      <c r="B34" s="640">
        <f>PLANILHA_SINTÉTICA!B21</f>
        <v>93584</v>
      </c>
      <c r="C34" s="639" t="str">
        <f>PLANILHA_SINTÉTICA!C21</f>
        <v>EXECUÇÃO DE DEPÓSITO EM CANTEIRO DE OBRA EM CHAPA DE MADEIRA COMPENSADA, NÃO INCLUSO MOBILIÁRIO. AF_04/2016</v>
      </c>
      <c r="D34" s="280" t="str">
        <f>PLANILHA_SINTÉTICA!D21</f>
        <v>M2</v>
      </c>
      <c r="E34" s="280">
        <f>PLANILHA_SINTÉTICA!E21</f>
        <v>12</v>
      </c>
      <c r="F34" s="281">
        <f>PLANILHA_SINTÉTICA!H21</f>
        <v>1116.3</v>
      </c>
      <c r="G34" s="281">
        <f>PLANILHA_SINTÉTICA!K21</f>
        <v>13395.599999999999</v>
      </c>
      <c r="H34" s="281">
        <f t="shared" si="0"/>
        <v>741689.85</v>
      </c>
      <c r="I34" s="282">
        <f t="shared" si="1"/>
        <v>1.1237021821125999E-2</v>
      </c>
      <c r="J34" s="282">
        <f t="shared" si="2"/>
        <v>0.62217332773132006</v>
      </c>
      <c r="K34" s="280" t="s">
        <v>48</v>
      </c>
      <c r="L34" s="225" t="str">
        <f>PLANILHA_SINTÉTICA!A21</f>
        <v>2.7</v>
      </c>
      <c r="AK34" s="240"/>
      <c r="AL34" s="240"/>
    </row>
    <row r="35" spans="1:38" s="239" customFormat="1" ht="30">
      <c r="A35" s="225"/>
      <c r="B35" s="640">
        <f>PLANILHA_SINTÉTICA!B34</f>
        <v>96557</v>
      </c>
      <c r="C35" s="639" t="str">
        <f>PLANILHA_SINTÉTICA!C34</f>
        <v>CONCRETAGEM DE BLOCOS DE COROAMENTO E VIGAS BALDRAMES, FCK 30 MPA, COM USO DE BOMBA  LANÇAMENTO, ADENSAMENTO E ACABAMENTO. AF_06/2017</v>
      </c>
      <c r="D35" s="280" t="str">
        <f>PLANILHA_SINTÉTICA!D34</f>
        <v>M3</v>
      </c>
      <c r="E35" s="280">
        <f>PLANILHA_SINTÉTICA!E34</f>
        <v>23.69</v>
      </c>
      <c r="F35" s="281">
        <f>PLANILHA_SINTÉTICA!H34</f>
        <v>562.99</v>
      </c>
      <c r="G35" s="281">
        <f>PLANILHA_SINTÉTICA!K34</f>
        <v>13337.220000000001</v>
      </c>
      <c r="H35" s="281">
        <f t="shared" si="0"/>
        <v>755027.07</v>
      </c>
      <c r="I35" s="282">
        <f t="shared" si="1"/>
        <v>1.1188049223114914E-2</v>
      </c>
      <c r="J35" s="282">
        <f t="shared" si="2"/>
        <v>0.63336137695443495</v>
      </c>
      <c r="K35" s="280" t="s">
        <v>48</v>
      </c>
      <c r="L35" s="225" t="str">
        <f>PLANILHA_SINTÉTICA!A34</f>
        <v>3.11</v>
      </c>
      <c r="AK35" s="240"/>
      <c r="AL35" s="240"/>
    </row>
    <row r="36" spans="1:38" s="239" customFormat="1" ht="30">
      <c r="A36" s="225"/>
      <c r="B36" s="640">
        <f>PLANILHA_SINTÉTICA!B38</f>
        <v>92759</v>
      </c>
      <c r="C36" s="639" t="str">
        <f>PLANILHA_SINTÉTICA!C38</f>
        <v>ARMAÇÃO DE PILAR OU VIGA DE ESTRUTURA CONVENCIONAL DE CONCRETO ARMADO UTILIZANDO AÇO CA-60 DE 5,0 MM - MONTAGEM. AF_06/2022</v>
      </c>
      <c r="D36" s="280" t="str">
        <f>PLANILHA_SINTÉTICA!D38</f>
        <v>KG</v>
      </c>
      <c r="E36" s="280">
        <f>PLANILHA_SINTÉTICA!E38</f>
        <v>825</v>
      </c>
      <c r="F36" s="281">
        <f>PLANILHA_SINTÉTICA!H38</f>
        <v>15.51</v>
      </c>
      <c r="G36" s="281">
        <f>PLANILHA_SINTÉTICA!K38</f>
        <v>12795.75</v>
      </c>
      <c r="H36" s="281">
        <f t="shared" si="0"/>
        <v>767822.82</v>
      </c>
      <c r="I36" s="282">
        <f t="shared" si="1"/>
        <v>1.0733832151428306E-2</v>
      </c>
      <c r="J36" s="282">
        <f t="shared" si="2"/>
        <v>0.64409520910586326</v>
      </c>
      <c r="K36" s="280" t="s">
        <v>48</v>
      </c>
      <c r="L36" s="225" t="str">
        <f>PLANILHA_SINTÉTICA!A38</f>
        <v>4.1</v>
      </c>
      <c r="AK36" s="240"/>
      <c r="AL36" s="240"/>
    </row>
    <row r="37" spans="1:38" s="239" customFormat="1" ht="45">
      <c r="A37" s="225"/>
      <c r="B37" s="640">
        <f>PLANILHA_SINTÉTICA!B24</f>
        <v>100896</v>
      </c>
      <c r="C37" s="639" t="str">
        <f>PLANILHA_SINTÉTICA!C24</f>
        <v>ESTACA ESCAVADA MECANICAMENTE, SEM FLUIDO ESTABILIZANTE, COM 25CM DE DIÂMETRO, CONCRETO LANÇADO POR CAMINHÃO BETONEIRA (EXCLUSIVE MOBILIZAÇÃO E DESMOBILIZAÇÃO). AF_01/2020</v>
      </c>
      <c r="D37" s="280" t="str">
        <f>PLANILHA_SINTÉTICA!D24</f>
        <v>M</v>
      </c>
      <c r="E37" s="280">
        <f>PLANILHA_SINTÉTICA!E24</f>
        <v>201</v>
      </c>
      <c r="F37" s="281">
        <f>PLANILHA_SINTÉTICA!H24</f>
        <v>58.63</v>
      </c>
      <c r="G37" s="281">
        <f>PLANILHA_SINTÉTICA!K24</f>
        <v>11784.630000000001</v>
      </c>
      <c r="H37" s="281">
        <f t="shared" si="0"/>
        <v>779607.45</v>
      </c>
      <c r="I37" s="282">
        <f t="shared" si="1"/>
        <v>9.8856448732342044E-3</v>
      </c>
      <c r="J37" s="282">
        <f t="shared" si="2"/>
        <v>0.65398085397909744</v>
      </c>
      <c r="K37" s="280" t="s">
        <v>48</v>
      </c>
      <c r="L37" s="225" t="str">
        <f>PLANILHA_SINTÉTICA!A24</f>
        <v>3.1</v>
      </c>
      <c r="AK37" s="240"/>
      <c r="AL37" s="240"/>
    </row>
    <row r="38" spans="1:38" s="239" customFormat="1" ht="30">
      <c r="A38" s="225"/>
      <c r="B38" s="640">
        <f>PLANILHA_SINTÉTICA!B28</f>
        <v>96534</v>
      </c>
      <c r="C38" s="639" t="str">
        <f>PLANILHA_SINTÉTICA!C28</f>
        <v>FABRICAÇÃO, MONTAGEM E DESMONTAGEM DE FÔRMA PARA BLOCO DE COROAMENTO, EM MADEIRA SERRADA, E=25 MM, 4 UTILIZAÇÕES. AF_06/2017</v>
      </c>
      <c r="D38" s="280" t="str">
        <f>PLANILHA_SINTÉTICA!D28</f>
        <v>M2</v>
      </c>
      <c r="E38" s="280">
        <f>PLANILHA_SINTÉTICA!E28</f>
        <v>105.07</v>
      </c>
      <c r="F38" s="281">
        <f>PLANILHA_SINTÉTICA!H28</f>
        <v>107.58</v>
      </c>
      <c r="G38" s="281">
        <f>PLANILHA_SINTÉTICA!K28</f>
        <v>11303.42</v>
      </c>
      <c r="H38" s="281">
        <f t="shared" si="0"/>
        <v>790910.87</v>
      </c>
      <c r="I38" s="282">
        <f t="shared" si="1"/>
        <v>9.481977454787547E-3</v>
      </c>
      <c r="J38" s="282">
        <f t="shared" si="2"/>
        <v>0.66346283143388496</v>
      </c>
      <c r="K38" s="280" t="s">
        <v>48</v>
      </c>
      <c r="L38" s="225" t="str">
        <f>PLANILHA_SINTÉTICA!A28</f>
        <v>3.5</v>
      </c>
      <c r="AK38" s="240"/>
      <c r="AL38" s="240"/>
    </row>
    <row r="39" spans="1:38" s="239" customFormat="1" ht="45">
      <c r="A39" s="225"/>
      <c r="B39" s="640">
        <f>PLANILHA_SINTÉTICA!B91</f>
        <v>91855</v>
      </c>
      <c r="C39" s="639" t="str">
        <f>PLANILHA_SINTÉTICA!C91</f>
        <v>ELETRODUTO FLEXÍVEL CORRUGADO REFORÇADO, PVC, DN 25 MM (3/4"), PARA CIRCUITOS TERMINAIS, INSTALADO EM PAREDE - FORNECIMENTO E INSTALAÇÃO. AF_12/2015</v>
      </c>
      <c r="D39" s="280" t="str">
        <f>PLANILHA_SINTÉTICA!D91</f>
        <v>M</v>
      </c>
      <c r="E39" s="280">
        <f>PLANILHA_SINTÉTICA!E91</f>
        <v>763</v>
      </c>
      <c r="F39" s="281">
        <f>PLANILHA_SINTÉTICA!H91</f>
        <v>14.719999999999999</v>
      </c>
      <c r="G39" s="281">
        <f>PLANILHA_SINTÉTICA!K91</f>
        <v>11231.36</v>
      </c>
      <c r="H39" s="281">
        <f t="shared" si="0"/>
        <v>802142.23</v>
      </c>
      <c r="I39" s="282">
        <f t="shared" si="1"/>
        <v>9.4215292634090095E-3</v>
      </c>
      <c r="J39" s="282">
        <f t="shared" si="2"/>
        <v>0.67288436069729396</v>
      </c>
      <c r="K39" s="280" t="s">
        <v>48</v>
      </c>
      <c r="L39" s="225" t="str">
        <f>PLANILHA_SINTÉTICA!A91</f>
        <v>7.18</v>
      </c>
      <c r="AK39" s="240"/>
      <c r="AL39" s="240"/>
    </row>
    <row r="40" spans="1:38" s="239" customFormat="1" ht="30">
      <c r="A40" s="225"/>
      <c r="B40" s="640" t="str">
        <f>PLANILHA_SINTÉTICA!B10</f>
        <v>COMP 001</v>
      </c>
      <c r="C40" s="639" t="str">
        <f>PLANILHA_SINTÉTICA!C10</f>
        <v>ADMINISTRAÇÃO LOCAL DE OBRA - COMPOSTA DE ENGENHEIRO CIVIL JUNIOR E MESTRE DE OBRAS EM TEMPO INTEGRAL</v>
      </c>
      <c r="D40" s="280" t="str">
        <f>PLANILHA_SINTÉTICA!D10</f>
        <v>%</v>
      </c>
      <c r="E40" s="280">
        <f>PLANILHA_SINTÉTICA!E10</f>
        <v>3.49</v>
      </c>
      <c r="F40" s="281">
        <f>PLANILHA_SINTÉTICA!H10</f>
        <v>3133.13</v>
      </c>
      <c r="G40" s="281">
        <f>PLANILHA_SINTÉTICA!K10</f>
        <v>10934.61</v>
      </c>
      <c r="H40" s="281">
        <f t="shared" si="0"/>
        <v>813076.84</v>
      </c>
      <c r="I40" s="282">
        <f t="shared" si="1"/>
        <v>9.172597806406774E-3</v>
      </c>
      <c r="J40" s="282">
        <f t="shared" si="2"/>
        <v>0.68205695850370074</v>
      </c>
      <c r="K40" s="280" t="s">
        <v>48</v>
      </c>
      <c r="L40" s="225" t="str">
        <f>PLANILHA_SINTÉTICA!A10</f>
        <v>1.1</v>
      </c>
      <c r="AK40" s="240"/>
      <c r="AL40" s="240"/>
    </row>
    <row r="41" spans="1:38" s="239" customFormat="1" ht="30">
      <c r="A41" s="225"/>
      <c r="B41" s="640">
        <f>PLANILHA_SINTÉTICA!B51</f>
        <v>98555</v>
      </c>
      <c r="C41" s="639" t="str">
        <f>PLANILHA_SINTÉTICA!C51</f>
        <v>IMPERMEABILIZAÇÃO DE SUPERFÍCIE COM ARGAMASSA POLIMÉRICA / MEMBRANA ACRÍLICA, 3 DEMÃOS. AF_06/2018</v>
      </c>
      <c r="D41" s="280" t="str">
        <f>PLANILHA_SINTÉTICA!D51</f>
        <v>M2</v>
      </c>
      <c r="E41" s="280">
        <f>PLANILHA_SINTÉTICA!E51</f>
        <v>368.05</v>
      </c>
      <c r="F41" s="281">
        <f>PLANILHA_SINTÉTICA!H51</f>
        <v>29.66</v>
      </c>
      <c r="G41" s="281">
        <f>PLANILHA_SINTÉTICA!K51</f>
        <v>10916.349999999999</v>
      </c>
      <c r="H41" s="281">
        <f t="shared" si="0"/>
        <v>823993.19</v>
      </c>
      <c r="I41" s="282">
        <f t="shared" si="1"/>
        <v>9.1572802380668877E-3</v>
      </c>
      <c r="J41" s="282">
        <f t="shared" si="2"/>
        <v>0.69121423874176757</v>
      </c>
      <c r="K41" s="280" t="s">
        <v>48</v>
      </c>
      <c r="L41" s="225" t="str">
        <f>PLANILHA_SINTÉTICA!A51</f>
        <v>5.2</v>
      </c>
      <c r="AK41" s="240"/>
      <c r="AL41" s="240"/>
    </row>
    <row r="42" spans="1:38" s="239" customFormat="1">
      <c r="A42" s="225"/>
      <c r="B42" s="640">
        <f>PLANILHA_SINTÉTICA!B225</f>
        <v>95305</v>
      </c>
      <c r="C42" s="639" t="str">
        <f>PLANILHA_SINTÉTICA!C225</f>
        <v>TEXTURA ACRÍLICA, APLICAÇÃO MANUAL EM PAREDE, UMA DEMÃO. AF_09/2016</v>
      </c>
      <c r="D42" s="280" t="str">
        <f>PLANILHA_SINTÉTICA!D225</f>
        <v>M2</v>
      </c>
      <c r="E42" s="280">
        <f>PLANILHA_SINTÉTICA!E225</f>
        <v>659.6</v>
      </c>
      <c r="F42" s="281">
        <f>PLANILHA_SINTÉTICA!H225</f>
        <v>15.34</v>
      </c>
      <c r="G42" s="281">
        <f>PLANILHA_SINTÉTICA!K225</f>
        <v>10118.25</v>
      </c>
      <c r="H42" s="281">
        <f t="shared" si="0"/>
        <v>834111.44</v>
      </c>
      <c r="I42" s="282">
        <f t="shared" si="1"/>
        <v>8.4877867390492513E-3</v>
      </c>
      <c r="J42" s="282">
        <f t="shared" si="2"/>
        <v>0.69970202548081684</v>
      </c>
      <c r="K42" s="280" t="s">
        <v>48</v>
      </c>
      <c r="L42" s="225" t="str">
        <f>PLANILHA_SINTÉTICA!A225</f>
        <v>13.8</v>
      </c>
      <c r="AK42" s="240"/>
      <c r="AL42" s="240"/>
    </row>
    <row r="43" spans="1:38" s="239" customFormat="1" ht="30">
      <c r="A43" s="225"/>
      <c r="B43" s="640">
        <f>PLANILHA_SINTÉTICA!B20</f>
        <v>93583</v>
      </c>
      <c r="C43" s="639" t="str">
        <f>PLANILHA_SINTÉTICA!C20</f>
        <v>EXECUÇÃO DE CENTRAL DE FÔRMAS, PRODUÇÃO DE ARGAMASSA OU CONCRETO EM CANTEIRO DE OBRA, NÃO INCLUSO MOBILIÁRIO E EQUIPAMENTOS. AF_04/2016</v>
      </c>
      <c r="D43" s="280" t="str">
        <f>PLANILHA_SINTÉTICA!D20</f>
        <v>M2</v>
      </c>
      <c r="E43" s="280">
        <f>PLANILHA_SINTÉTICA!E20</f>
        <v>20</v>
      </c>
      <c r="F43" s="281">
        <f>PLANILHA_SINTÉTICA!H20</f>
        <v>503.74</v>
      </c>
      <c r="G43" s="281">
        <f>PLANILHA_SINTÉTICA!K20</f>
        <v>10074.799999999999</v>
      </c>
      <c r="H43" s="281">
        <f t="shared" si="0"/>
        <v>844186.24</v>
      </c>
      <c r="I43" s="282">
        <f t="shared" si="1"/>
        <v>8.4513383083609714E-3</v>
      </c>
      <c r="J43" s="282">
        <f t="shared" si="2"/>
        <v>0.70815336378917781</v>
      </c>
      <c r="K43" s="280" t="s">
        <v>48</v>
      </c>
      <c r="L43" s="225" t="str">
        <f>PLANILHA_SINTÉTICA!A20</f>
        <v>2.6</v>
      </c>
      <c r="AK43" s="240"/>
      <c r="AL43" s="240"/>
    </row>
    <row r="44" spans="1:38" s="239" customFormat="1" ht="30">
      <c r="A44" s="225"/>
      <c r="B44" s="640">
        <f>PLANILHA_SINTÉTICA!B40</f>
        <v>92761</v>
      </c>
      <c r="C44" s="639" t="str">
        <f>PLANILHA_SINTÉTICA!C40</f>
        <v>ARMAÇÃO DE PILAR OU VIGA DE ESTRUTURA CONVENCIONAL DE CONCRETO ARMADO UTILIZANDO AÇO CA-50 DE 8,0 MM - MONTAGEM. AF_06/2022</v>
      </c>
      <c r="D44" s="280" t="str">
        <f>PLANILHA_SINTÉTICA!D40</f>
        <v>KG</v>
      </c>
      <c r="E44" s="280">
        <f>PLANILHA_SINTÉTICA!E40</f>
        <v>740.7</v>
      </c>
      <c r="F44" s="281">
        <f>PLANILHA_SINTÉTICA!H40</f>
        <v>13.46</v>
      </c>
      <c r="G44" s="281">
        <f>PLANILHA_SINTÉTICA!K40</f>
        <v>9969.8100000000013</v>
      </c>
      <c r="H44" s="281">
        <f t="shared" si="0"/>
        <v>854156.05</v>
      </c>
      <c r="I44" s="282">
        <f t="shared" si="1"/>
        <v>8.3632664847024564E-3</v>
      </c>
      <c r="J44" s="282">
        <f t="shared" si="2"/>
        <v>0.71651663027388024</v>
      </c>
      <c r="K44" s="280" t="s">
        <v>48</v>
      </c>
      <c r="L44" s="225" t="str">
        <f>PLANILHA_SINTÉTICA!A40</f>
        <v>4.3</v>
      </c>
      <c r="AK44" s="240"/>
      <c r="AL44" s="240"/>
    </row>
    <row r="45" spans="1:38" s="239" customFormat="1" ht="45">
      <c r="A45" s="225"/>
      <c r="B45" s="640">
        <f>PLANILHA_SINTÉTICA!B97</f>
        <v>97590</v>
      </c>
      <c r="C45" s="639" t="str">
        <f>PLANILHA_SINTÉTICA!C97</f>
        <v>LUMINÁRIA TIPO PLAFON REDONDO COM VIDRO FOSCO, DE SOBREPOR, COM 1 LÂMPADA FLUORESCENTE DE 15 W, SEM REATOR - FORNECIMENTO E INSTALAÇÃO. AF_02/2020</v>
      </c>
      <c r="D45" s="280" t="str">
        <f>PLANILHA_SINTÉTICA!D97</f>
        <v>UN</v>
      </c>
      <c r="E45" s="280">
        <f>PLANILHA_SINTÉTICA!E97</f>
        <v>84</v>
      </c>
      <c r="F45" s="281">
        <f>PLANILHA_SINTÉTICA!H97</f>
        <v>117.1</v>
      </c>
      <c r="G45" s="281">
        <f>PLANILHA_SINTÉTICA!K97</f>
        <v>9836.4</v>
      </c>
      <c r="H45" s="281">
        <f t="shared" si="0"/>
        <v>863992.45000000007</v>
      </c>
      <c r="I45" s="282">
        <f t="shared" si="1"/>
        <v>8.2513542835948965E-3</v>
      </c>
      <c r="J45" s="282">
        <f t="shared" si="2"/>
        <v>0.72476798455747515</v>
      </c>
      <c r="K45" s="280" t="s">
        <v>48</v>
      </c>
      <c r="L45" s="225" t="str">
        <f>PLANILHA_SINTÉTICA!A97</f>
        <v>7.23</v>
      </c>
      <c r="AK45" s="240"/>
      <c r="AL45" s="240"/>
    </row>
    <row r="46" spans="1:38" s="239" customFormat="1" ht="30">
      <c r="A46" s="225"/>
      <c r="B46" s="640">
        <f>PLANILHA_SINTÉTICA!B64</f>
        <v>94231</v>
      </c>
      <c r="C46" s="639" t="str">
        <f>PLANILHA_SINTÉTICA!C64</f>
        <v>RUFO EM CHAPA DE AÇO GALVANIZADO NÚMERO 24, CORTE DE 25 CM, INCLUSO TRANSPORTE VERTICAL. AF_07/2019</v>
      </c>
      <c r="D46" s="280" t="str">
        <f>PLANILHA_SINTÉTICA!D64</f>
        <v>M</v>
      </c>
      <c r="E46" s="280">
        <f>PLANILHA_SINTÉTICA!E64</f>
        <v>154.46</v>
      </c>
      <c r="F46" s="281">
        <f>PLANILHA_SINTÉTICA!H64</f>
        <v>63.14</v>
      </c>
      <c r="G46" s="281">
        <f>PLANILHA_SINTÉTICA!K64</f>
        <v>9752.5999999999985</v>
      </c>
      <c r="H46" s="281">
        <f t="shared" si="0"/>
        <v>873745.05</v>
      </c>
      <c r="I46" s="282">
        <f t="shared" si="1"/>
        <v>8.1810578856276253E-3</v>
      </c>
      <c r="J46" s="282">
        <f t="shared" si="2"/>
        <v>0.73294904244310277</v>
      </c>
      <c r="K46" s="280" t="s">
        <v>48</v>
      </c>
      <c r="L46" s="225" t="str">
        <f>PLANILHA_SINTÉTICA!A64</f>
        <v>6.5</v>
      </c>
      <c r="AK46" s="240"/>
      <c r="AL46" s="240"/>
    </row>
    <row r="47" spans="1:38" s="239" customFormat="1" ht="30">
      <c r="A47" s="225"/>
      <c r="B47" s="640">
        <f>PLANILHA_SINTÉTICA!B56</f>
        <v>93204</v>
      </c>
      <c r="C47" s="639" t="str">
        <f>PLANILHA_SINTÉTICA!C56</f>
        <v>CINTA DE AMARRAÇÃO DE ALVENARIA MOLDADA IN LOCO EM CONCRETO. AF_03/2016</v>
      </c>
      <c r="D47" s="280" t="str">
        <f>PLANILHA_SINTÉTICA!D56</f>
        <v>M</v>
      </c>
      <c r="E47" s="280">
        <f>PLANILHA_SINTÉTICA!E56</f>
        <v>130.32</v>
      </c>
      <c r="F47" s="281">
        <f>PLANILHA_SINTÉTICA!H56</f>
        <v>74.39</v>
      </c>
      <c r="G47" s="281">
        <f>PLANILHA_SINTÉTICA!K56</f>
        <v>9694.5</v>
      </c>
      <c r="H47" s="281">
        <f t="shared" si="0"/>
        <v>883439.55</v>
      </c>
      <c r="I47" s="282">
        <f t="shared" si="1"/>
        <v>8.1323201681825392E-3</v>
      </c>
      <c r="J47" s="282">
        <f t="shared" si="2"/>
        <v>0.74108136261128532</v>
      </c>
      <c r="K47" s="280" t="s">
        <v>48</v>
      </c>
      <c r="L47" s="225" t="str">
        <f>PLANILHA_SINTÉTICA!A56</f>
        <v>5.7</v>
      </c>
      <c r="AK47" s="240"/>
      <c r="AL47" s="240"/>
    </row>
    <row r="48" spans="1:38" s="239" customFormat="1" ht="30">
      <c r="A48" s="225"/>
      <c r="B48" s="640">
        <f>PLANILHA_SINTÉTICA!B30</f>
        <v>96543</v>
      </c>
      <c r="C48" s="639" t="str">
        <f>PLANILHA_SINTÉTICA!C30</f>
        <v>ARMAÇÃO DE BLOCO, VIGA BALDRAME E SAPATA UTILIZANDO AÇO CA-60 DE 5 MM - MONTAGEM. AF_06/2017</v>
      </c>
      <c r="D48" s="280" t="str">
        <f>PLANILHA_SINTÉTICA!D30</f>
        <v>KG</v>
      </c>
      <c r="E48" s="280">
        <f>PLANILHA_SINTÉTICA!E30</f>
        <v>492.4</v>
      </c>
      <c r="F48" s="281">
        <f>PLANILHA_SINTÉTICA!H30</f>
        <v>19.670000000000002</v>
      </c>
      <c r="G48" s="281">
        <f>PLANILHA_SINTÉTICA!K30</f>
        <v>9685.5</v>
      </c>
      <c r="H48" s="281">
        <f t="shared" si="0"/>
        <v>893125.05</v>
      </c>
      <c r="I48" s="282">
        <f t="shared" si="1"/>
        <v>8.1247704357039537E-3</v>
      </c>
      <c r="J48" s="282">
        <f t="shared" si="2"/>
        <v>0.74920613304698924</v>
      </c>
      <c r="K48" s="280" t="s">
        <v>48</v>
      </c>
      <c r="L48" s="225" t="str">
        <f>PLANILHA_SINTÉTICA!A30</f>
        <v>3.7</v>
      </c>
      <c r="AK48" s="240"/>
      <c r="AL48" s="240"/>
    </row>
    <row r="49" spans="1:38" s="239" customFormat="1" ht="30">
      <c r="A49" s="225"/>
      <c r="B49" s="640">
        <f>PLANILHA_SINTÉTICA!B211</f>
        <v>100702</v>
      </c>
      <c r="C49" s="639" t="str">
        <f>PLANILHA_SINTÉTICA!C211</f>
        <v>PORTA DE CORRER DE ALUMÍNIO, COM DUAS FOLHAS PARA VIDRO, INCLUSO VIDRO LISO INCOLOR, FECHADURA E PUXADOR, SEM ALIZAR. AF_12/2019</v>
      </c>
      <c r="D49" s="280" t="str">
        <f>PLANILHA_SINTÉTICA!D211</f>
        <v>M2</v>
      </c>
      <c r="E49" s="280">
        <f>PLANILHA_SINTÉTICA!E211</f>
        <v>11.7</v>
      </c>
      <c r="F49" s="281">
        <f>PLANILHA_SINTÉTICA!H211</f>
        <v>822.18</v>
      </c>
      <c r="G49" s="281">
        <f>PLANILHA_SINTÉTICA!K211</f>
        <v>9619.5</v>
      </c>
      <c r="H49" s="281">
        <f t="shared" si="0"/>
        <v>902744.55</v>
      </c>
      <c r="I49" s="282">
        <f t="shared" si="1"/>
        <v>8.0694057308609967E-3</v>
      </c>
      <c r="J49" s="282">
        <f t="shared" si="2"/>
        <v>0.75727553877785025</v>
      </c>
      <c r="K49" s="280" t="s">
        <v>48</v>
      </c>
      <c r="L49" s="225" t="str">
        <f>PLANILHA_SINTÉTICA!A211</f>
        <v>12.5</v>
      </c>
      <c r="AK49" s="240"/>
      <c r="AL49" s="240"/>
    </row>
    <row r="50" spans="1:38" s="239" customFormat="1" ht="30">
      <c r="A50" s="225"/>
      <c r="B50" s="640">
        <f>PLANILHA_SINTÉTICA!B221</f>
        <v>88488</v>
      </c>
      <c r="C50" s="639" t="str">
        <f>PLANILHA_SINTÉTICA!C221</f>
        <v>APLICAÇÃO MANUAL DE PINTURA COM TINTA LÁTEX ACRÍLICA EM TETO, DUAS DEMÃOS. AF_06/2014</v>
      </c>
      <c r="D50" s="280" t="str">
        <f>PLANILHA_SINTÉTICA!D221</f>
        <v>M2</v>
      </c>
      <c r="E50" s="280">
        <f>PLANILHA_SINTÉTICA!E221</f>
        <v>477.32</v>
      </c>
      <c r="F50" s="281">
        <f>PLANILHA_SINTÉTICA!H221</f>
        <v>19.28</v>
      </c>
      <c r="G50" s="281">
        <f>PLANILHA_SINTÉTICA!K221</f>
        <v>9202.7200000000012</v>
      </c>
      <c r="H50" s="281">
        <f t="shared" si="0"/>
        <v>911947.27</v>
      </c>
      <c r="I50" s="282">
        <f t="shared" si="1"/>
        <v>7.7197860083693661E-3</v>
      </c>
      <c r="J50" s="282">
        <f t="shared" si="2"/>
        <v>0.76499532478621957</v>
      </c>
      <c r="K50" s="280" t="s">
        <v>48</v>
      </c>
      <c r="L50" s="225" t="str">
        <f>PLANILHA_SINTÉTICA!A221</f>
        <v>13.5</v>
      </c>
      <c r="AK50" s="240"/>
      <c r="AL50" s="240"/>
    </row>
    <row r="51" spans="1:38" s="239" customFormat="1">
      <c r="A51" s="225"/>
      <c r="B51" s="640">
        <f>PLANILHA_SINTÉTICA!B65</f>
        <v>101979</v>
      </c>
      <c r="C51" s="639" t="str">
        <f>PLANILHA_SINTÉTICA!C65</f>
        <v>CHAPIM (RUFO CAPA) EM AÇO GALVANIZADO, CORTE 33. AF_11/2020</v>
      </c>
      <c r="D51" s="280" t="str">
        <f>PLANILHA_SINTÉTICA!D65</f>
        <v>M</v>
      </c>
      <c r="E51" s="280">
        <f>PLANILHA_SINTÉTICA!E65</f>
        <v>159.19</v>
      </c>
      <c r="F51" s="281">
        <f>PLANILHA_SINTÉTICA!H65</f>
        <v>56.83</v>
      </c>
      <c r="G51" s="281">
        <f>PLANILHA_SINTÉTICA!K65</f>
        <v>9046.76</v>
      </c>
      <c r="H51" s="281">
        <f t="shared" si="0"/>
        <v>920994.03</v>
      </c>
      <c r="I51" s="282">
        <f t="shared" si="1"/>
        <v>7.5889575331071291E-3</v>
      </c>
      <c r="J51" s="282">
        <f t="shared" si="2"/>
        <v>0.77258428231932674</v>
      </c>
      <c r="K51" s="280" t="s">
        <v>48</v>
      </c>
      <c r="L51" s="225" t="str">
        <f>PLANILHA_SINTÉTICA!A65</f>
        <v>6.6</v>
      </c>
      <c r="AK51" s="240"/>
      <c r="AL51" s="240"/>
    </row>
    <row r="52" spans="1:38" s="239" customFormat="1" ht="30">
      <c r="A52" s="225"/>
      <c r="B52" s="640">
        <f>PLANILHA_SINTÉTICA!B41</f>
        <v>92762</v>
      </c>
      <c r="C52" s="639" t="str">
        <f>PLANILHA_SINTÉTICA!C41</f>
        <v>ARMAÇÃO DE PILAR OU VIGA DE ESTRUTURA CONVENCIONAL DE CONCRETO ARMADO UTILIZANDO AÇO CA-50 DE 10,0 MM - MONTAGEM. AF_06/2022</v>
      </c>
      <c r="D52" s="280" t="str">
        <f>PLANILHA_SINTÉTICA!D41</f>
        <v>KG</v>
      </c>
      <c r="E52" s="280">
        <f>PLANILHA_SINTÉTICA!E41</f>
        <v>729.3</v>
      </c>
      <c r="F52" s="281">
        <f>PLANILHA_SINTÉTICA!H41</f>
        <v>11.939999999999998</v>
      </c>
      <c r="G52" s="281">
        <f>PLANILHA_SINTÉTICA!K41</f>
        <v>8707.83</v>
      </c>
      <c r="H52" s="281">
        <f t="shared" si="0"/>
        <v>929701.86</v>
      </c>
      <c r="I52" s="282">
        <f t="shared" si="1"/>
        <v>7.3046429965552585E-3</v>
      </c>
      <c r="J52" s="282">
        <f t="shared" si="2"/>
        <v>0.77988892531588205</v>
      </c>
      <c r="K52" s="280" t="s">
        <v>48</v>
      </c>
      <c r="L52" s="225" t="str">
        <f>PLANILHA_SINTÉTICA!A41</f>
        <v>4.4</v>
      </c>
      <c r="AK52" s="240"/>
      <c r="AL52" s="240"/>
    </row>
    <row r="53" spans="1:38" s="239" customFormat="1" ht="30">
      <c r="A53" s="225"/>
      <c r="B53" s="640">
        <f>PLANILHA_SINTÉTICA!B16</f>
        <v>99059</v>
      </c>
      <c r="C53" s="639" t="str">
        <f>PLANILHA_SINTÉTICA!C16</f>
        <v>LOCACAO CONVENCIONAL DE OBRA, UTILIZANDO GABARITO DE TÁBUAS CORRIDAS PONTALETADAS A CADA 2,00M -  2 UTILIZAÇÕES. AF_10/2018</v>
      </c>
      <c r="D53" s="280" t="str">
        <f>PLANILHA_SINTÉTICA!D16</f>
        <v>M</v>
      </c>
      <c r="E53" s="280">
        <f>PLANILHA_SINTÉTICA!E16</f>
        <v>127.3</v>
      </c>
      <c r="F53" s="281">
        <f>PLANILHA_SINTÉTICA!H16</f>
        <v>67.430000000000007</v>
      </c>
      <c r="G53" s="281">
        <f>PLANILHA_SINTÉTICA!K16</f>
        <v>8583.83</v>
      </c>
      <c r="H53" s="281">
        <f t="shared" si="0"/>
        <v>938285.69</v>
      </c>
      <c r="I53" s="282">
        <f t="shared" si="1"/>
        <v>7.2006244601836421E-3</v>
      </c>
      <c r="J53" s="282">
        <f t="shared" si="2"/>
        <v>0.78708954977606571</v>
      </c>
      <c r="K53" s="280" t="s">
        <v>48</v>
      </c>
      <c r="L53" s="225" t="str">
        <f>PLANILHA_SINTÉTICA!A16</f>
        <v>2.2</v>
      </c>
      <c r="AK53" s="240"/>
      <c r="AL53" s="240"/>
    </row>
    <row r="54" spans="1:38" s="239" customFormat="1" ht="45">
      <c r="A54" s="225"/>
      <c r="B54" s="640">
        <f>PLANILHA_SINTÉTICA!B191</f>
        <v>87905</v>
      </c>
      <c r="C54" s="639" t="str">
        <f>PLANILHA_SINTÉTICA!C191</f>
        <v>CHAPISCO APLICADO EM ALVENARIA (COM PRESENÇA DE VÃOS) E ESTRUTURAS DE CONCRETO DE FACHADA, COM COLHER DE PEDREIRO.  ARGAMASSA TRAÇO 1:3 COM PREPARO EM BETONEIRA 400L. AF_10/2022</v>
      </c>
      <c r="D54" s="280" t="str">
        <f>PLANILHA_SINTÉTICA!D191</f>
        <v>M2</v>
      </c>
      <c r="E54" s="280">
        <f>PLANILHA_SINTÉTICA!E191</f>
        <v>951.19</v>
      </c>
      <c r="F54" s="281">
        <f>PLANILHA_SINTÉTICA!H191</f>
        <v>8.86</v>
      </c>
      <c r="G54" s="281">
        <f>PLANILHA_SINTÉTICA!K191</f>
        <v>8427.5299999999988</v>
      </c>
      <c r="H54" s="281">
        <f t="shared" si="0"/>
        <v>946713.22</v>
      </c>
      <c r="I54" s="282">
        <f t="shared" si="1"/>
        <v>7.0695107728055472E-3</v>
      </c>
      <c r="J54" s="282">
        <f t="shared" si="2"/>
        <v>0.79415906054887131</v>
      </c>
      <c r="K54" s="280" t="s">
        <v>48</v>
      </c>
      <c r="L54" s="225" t="str">
        <f>PLANILHA_SINTÉTICA!A191</f>
        <v>10.4</v>
      </c>
      <c r="AK54" s="240"/>
      <c r="AL54" s="240"/>
    </row>
    <row r="55" spans="1:38" s="239" customFormat="1" ht="30">
      <c r="A55" s="225"/>
      <c r="B55" s="640">
        <f>PLANILHA_SINTÉTICA!B32</f>
        <v>96545</v>
      </c>
      <c r="C55" s="639" t="str">
        <f>PLANILHA_SINTÉTICA!C32</f>
        <v>ARMAÇÃO DE BLOCO, VIGA BALDRAME OU SAPATA UTILIZANDO AÇO CA-50 DE 8 MM - MONTAGEM. AF_06/2017</v>
      </c>
      <c r="D55" s="280" t="str">
        <f>PLANILHA_SINTÉTICA!D32</f>
        <v>KG</v>
      </c>
      <c r="E55" s="280">
        <f>PLANILHA_SINTÉTICA!E32</f>
        <v>510</v>
      </c>
      <c r="F55" s="281">
        <f>PLANILHA_SINTÉTICA!H32</f>
        <v>16.079999999999998</v>
      </c>
      <c r="G55" s="281">
        <f>PLANILHA_SINTÉTICA!K32</f>
        <v>8200.7999999999993</v>
      </c>
      <c r="H55" s="281">
        <f t="shared" si="0"/>
        <v>954914.02</v>
      </c>
      <c r="I55" s="282">
        <f t="shared" si="1"/>
        <v>6.8793162344867043E-3</v>
      </c>
      <c r="J55" s="282">
        <f t="shared" si="2"/>
        <v>0.80103837678335799</v>
      </c>
      <c r="K55" s="280" t="s">
        <v>60</v>
      </c>
      <c r="L55" s="225" t="str">
        <f>PLANILHA_SINTÉTICA!A32</f>
        <v>3.9</v>
      </c>
      <c r="AK55" s="240"/>
      <c r="AL55" s="240"/>
    </row>
    <row r="56" spans="1:38" s="239" customFormat="1" ht="30">
      <c r="A56" s="225"/>
      <c r="B56" s="640">
        <f>PLANILHA_SINTÉTICA!B107</f>
        <v>98295</v>
      </c>
      <c r="C56" s="639" t="str">
        <f>PLANILHA_SINTÉTICA!C107</f>
        <v>CABO ELETRÔNICO CATEGORIA 5E, INSTALADO EM EDIFICAÇÃO INSTITUCIONAL - FORNECIMENTO E INSTALAÇÃO. AF_11/2019</v>
      </c>
      <c r="D56" s="280" t="str">
        <f>PLANILHA_SINTÉTICA!D107</f>
        <v>M</v>
      </c>
      <c r="E56" s="280">
        <f>PLANILHA_SINTÉTICA!E107</f>
        <v>1000</v>
      </c>
      <c r="F56" s="281">
        <f>PLANILHA_SINTÉTICA!H107</f>
        <v>7.49</v>
      </c>
      <c r="G56" s="281">
        <f>PLANILHA_SINTÉTICA!K107</f>
        <v>7490</v>
      </c>
      <c r="H56" s="281">
        <f t="shared" si="0"/>
        <v>962404.02</v>
      </c>
      <c r="I56" s="282">
        <f t="shared" si="1"/>
        <v>6.2830551405113431E-3</v>
      </c>
      <c r="J56" s="282">
        <f t="shared" si="2"/>
        <v>0.80732143192386929</v>
      </c>
      <c r="K56" s="280" t="s">
        <v>60</v>
      </c>
      <c r="L56" s="225" t="str">
        <f>PLANILHA_SINTÉTICA!A107</f>
        <v>8.6</v>
      </c>
      <c r="AK56" s="240"/>
      <c r="AL56" s="240"/>
    </row>
    <row r="57" spans="1:38" s="239" customFormat="1" ht="30">
      <c r="A57" s="225"/>
      <c r="B57" s="640">
        <f>PLANILHA_SINTÉTICA!B194</f>
        <v>98555</v>
      </c>
      <c r="C57" s="639" t="str">
        <f>PLANILHA_SINTÉTICA!C194</f>
        <v>IMPERMEABILIZAÇÃO DE SUPERFÍCIE COM ARGAMASSA POLIMÉRICA / MEMBRANA ACRÍLICA, 3 DEMÃOS. AF_06/2018</v>
      </c>
      <c r="D57" s="280" t="str">
        <f>PLANILHA_SINTÉTICA!D194</f>
        <v>M2</v>
      </c>
      <c r="E57" s="280">
        <f>PLANILHA_SINTÉTICA!E194</f>
        <v>246.52</v>
      </c>
      <c r="F57" s="281">
        <f>PLANILHA_SINTÉTICA!H194</f>
        <v>29.66</v>
      </c>
      <c r="G57" s="281">
        <f>PLANILHA_SINTÉTICA!K194</f>
        <v>7311.77</v>
      </c>
      <c r="H57" s="281">
        <f t="shared" si="0"/>
        <v>969715.79</v>
      </c>
      <c r="I57" s="282">
        <f t="shared" si="1"/>
        <v>6.1335452716604301E-3</v>
      </c>
      <c r="J57" s="282">
        <f t="shared" si="2"/>
        <v>0.81345497719552973</v>
      </c>
      <c r="K57" s="280" t="s">
        <v>60</v>
      </c>
      <c r="L57" s="225" t="str">
        <f>PLANILHA_SINTÉTICA!A194</f>
        <v>10.7</v>
      </c>
      <c r="AK57" s="240"/>
      <c r="AL57" s="240"/>
    </row>
    <row r="58" spans="1:38" s="239" customFormat="1" ht="45">
      <c r="A58" s="225"/>
      <c r="B58" s="640">
        <f>PLANILHA_SINTÉTICA!B77</f>
        <v>92992</v>
      </c>
      <c r="C58" s="639" t="str">
        <f>PLANILHA_SINTÉTICA!C77</f>
        <v>CABO DE COBRE FLEXÍVEL ISOLADO, 95 MM², ANTI-CHAMA 0,6/1,0 KV, PARA REDE ENTERRADA DE DISTRIBUIÇÃO DE ENERGIA ELÉTRICA - FORNECIMENTO E INSTALAÇÃO. AF_12/2021</v>
      </c>
      <c r="D58" s="280" t="str">
        <f>PLANILHA_SINTÉTICA!D77</f>
        <v>M</v>
      </c>
      <c r="E58" s="280">
        <f>PLANILHA_SINTÉTICA!E77</f>
        <v>70</v>
      </c>
      <c r="F58" s="281">
        <f>PLANILHA_SINTÉTICA!H77</f>
        <v>97.11</v>
      </c>
      <c r="G58" s="281">
        <f>PLANILHA_SINTÉTICA!K77</f>
        <v>6797.7</v>
      </c>
      <c r="H58" s="281">
        <f t="shared" si="0"/>
        <v>976513.49</v>
      </c>
      <c r="I58" s="282">
        <f t="shared" si="1"/>
        <v>5.7023129410752943E-3</v>
      </c>
      <c r="J58" s="282">
        <f t="shared" si="2"/>
        <v>0.81915729013660499</v>
      </c>
      <c r="K58" s="280" t="s">
        <v>60</v>
      </c>
      <c r="L58" s="225" t="str">
        <f>PLANILHA_SINTÉTICA!A77</f>
        <v>7.6</v>
      </c>
      <c r="AK58" s="240"/>
      <c r="AL58" s="240"/>
    </row>
    <row r="59" spans="1:38" s="239" customFormat="1" ht="30">
      <c r="A59" s="225"/>
      <c r="B59" s="640">
        <f>PLANILHA_SINTÉTICA!B17</f>
        <v>93210</v>
      </c>
      <c r="C59" s="639" t="str">
        <f>PLANILHA_SINTÉTICA!C17</f>
        <v>EXECUÇÃO DE REFEITÓRIO EM CANTEIRO DE OBRA EM CHAPA DE MADEIRA COMPENSADA, NÃO INCLUSO MOBILIÁRIO E EQUIPAMENTOS. AF_02/2016</v>
      </c>
      <c r="D59" s="280" t="str">
        <f>PLANILHA_SINTÉTICA!D17</f>
        <v>M2</v>
      </c>
      <c r="E59" s="280">
        <f>PLANILHA_SINTÉTICA!E17</f>
        <v>10</v>
      </c>
      <c r="F59" s="281">
        <f>PLANILHA_SINTÉTICA!H17</f>
        <v>661.32</v>
      </c>
      <c r="G59" s="281">
        <f>PLANILHA_SINTÉTICA!K17</f>
        <v>6613.2</v>
      </c>
      <c r="H59" s="281">
        <f t="shared" si="0"/>
        <v>983126.69</v>
      </c>
      <c r="I59" s="282">
        <f t="shared" si="1"/>
        <v>5.5475434252643006E-3</v>
      </c>
      <c r="J59" s="282">
        <f t="shared" si="2"/>
        <v>0.8247048335618693</v>
      </c>
      <c r="K59" s="280" t="s">
        <v>60</v>
      </c>
      <c r="L59" s="225" t="str">
        <f>PLANILHA_SINTÉTICA!A17</f>
        <v>2.3</v>
      </c>
      <c r="AK59" s="240"/>
      <c r="AL59" s="240"/>
    </row>
    <row r="60" spans="1:38" s="239" customFormat="1" ht="30">
      <c r="A60" s="225"/>
      <c r="B60" s="640">
        <f>PLANILHA_SINTÉTICA!B35</f>
        <v>98555</v>
      </c>
      <c r="C60" s="639" t="str">
        <f>PLANILHA_SINTÉTICA!C35</f>
        <v>IMPERMEABILIZAÇÃO DE SUPERFÍCIE COM ARGAMASSA POLIMÉRICA / MEMBRANA ACRÍLICA, 3 DEMÃOS. AF_06/2018</v>
      </c>
      <c r="D60" s="280" t="str">
        <f>PLANILHA_SINTÉTICA!D35</f>
        <v>M2</v>
      </c>
      <c r="E60" s="280">
        <f>PLANILHA_SINTÉTICA!E35</f>
        <v>220.83</v>
      </c>
      <c r="F60" s="281">
        <f>PLANILHA_SINTÉTICA!H35</f>
        <v>29.66</v>
      </c>
      <c r="G60" s="281">
        <f>PLANILHA_SINTÉTICA!K35</f>
        <v>6549.8</v>
      </c>
      <c r="H60" s="281">
        <f t="shared" si="0"/>
        <v>989676.49</v>
      </c>
      <c r="I60" s="282">
        <f t="shared" si="1"/>
        <v>5.4943597542484908E-3</v>
      </c>
      <c r="J60" s="282">
        <f t="shared" si="2"/>
        <v>0.8301991933161178</v>
      </c>
      <c r="K60" s="280" t="s">
        <v>60</v>
      </c>
      <c r="L60" s="225" t="str">
        <f>PLANILHA_SINTÉTICA!A35</f>
        <v>3.12</v>
      </c>
      <c r="AK60" s="240"/>
      <c r="AL60" s="240"/>
    </row>
    <row r="61" spans="1:38" s="239" customFormat="1" ht="30">
      <c r="A61" s="225"/>
      <c r="B61" s="640">
        <f>PLANILHA_SINTÉTICA!B19</f>
        <v>93582</v>
      </c>
      <c r="C61" s="639" t="str">
        <f>PLANILHA_SINTÉTICA!C19</f>
        <v>EXECUÇÃO DE CENTRAL DE ARMADURA EM CANTEIRO DE OBRA, NÃO INCLUSO MOBILIÁRIO E EQUIPAMENTOS. AF_04/2016</v>
      </c>
      <c r="D61" s="280" t="str">
        <f>PLANILHA_SINTÉTICA!D19</f>
        <v>M2</v>
      </c>
      <c r="E61" s="280">
        <f>PLANILHA_SINTÉTICA!E19</f>
        <v>20</v>
      </c>
      <c r="F61" s="281">
        <f>PLANILHA_SINTÉTICA!H19</f>
        <v>316.08</v>
      </c>
      <c r="G61" s="281">
        <f>PLANILHA_SINTÉTICA!K19</f>
        <v>6321.6</v>
      </c>
      <c r="H61" s="281">
        <f t="shared" si="0"/>
        <v>995998.09</v>
      </c>
      <c r="I61" s="282">
        <f t="shared" si="1"/>
        <v>5.3029320929581453E-3</v>
      </c>
      <c r="J61" s="282">
        <f t="shared" si="2"/>
        <v>0.83550212540907598</v>
      </c>
      <c r="K61" s="280" t="s">
        <v>60</v>
      </c>
      <c r="L61" s="225" t="str">
        <f>PLANILHA_SINTÉTICA!A19</f>
        <v>2.5</v>
      </c>
      <c r="AK61" s="240"/>
      <c r="AL61" s="240"/>
    </row>
    <row r="62" spans="1:38" s="239" customFormat="1" ht="30">
      <c r="A62" s="225"/>
      <c r="B62" s="640">
        <f>PLANILHA_SINTÉTICA!B202</f>
        <v>88650</v>
      </c>
      <c r="C62" s="639" t="str">
        <f>PLANILHA_SINTÉTICA!C202</f>
        <v>RODAPÉ CERÂMICO DE 7CM DE ALTURA COM PLACAS TIPO ESMALTADA EXTRA DE DIMENSÕES 60X60CM. AF_06/2014</v>
      </c>
      <c r="D62" s="280" t="str">
        <f>PLANILHA_SINTÉTICA!D202</f>
        <v>M</v>
      </c>
      <c r="E62" s="280">
        <f>PLANILHA_SINTÉTICA!E202</f>
        <v>407.5</v>
      </c>
      <c r="F62" s="281">
        <f>PLANILHA_SINTÉTICA!H202</f>
        <v>15.25</v>
      </c>
      <c r="G62" s="281">
        <f>PLANILHA_SINTÉTICA!K202</f>
        <v>6214.3700000000008</v>
      </c>
      <c r="H62" s="281">
        <f t="shared" si="0"/>
        <v>1002212.46</v>
      </c>
      <c r="I62" s="282">
        <f t="shared" si="1"/>
        <v>5.212981224771626E-3</v>
      </c>
      <c r="J62" s="282">
        <f t="shared" si="2"/>
        <v>0.84071510663384763</v>
      </c>
      <c r="K62" s="280" t="s">
        <v>60</v>
      </c>
      <c r="L62" s="225" t="str">
        <f>PLANILHA_SINTÉTICA!A202</f>
        <v>11.3</v>
      </c>
      <c r="AK62" s="240"/>
      <c r="AL62" s="240"/>
    </row>
    <row r="63" spans="1:38" s="239" customFormat="1" ht="30">
      <c r="A63" s="225"/>
      <c r="B63" s="640">
        <f>PLANILHA_SINTÉTICA!B183</f>
        <v>100868</v>
      </c>
      <c r="C63" s="639" t="str">
        <f>PLANILHA_SINTÉTICA!C183</f>
        <v>BARRA DE APOIO RETA, EM ACO INOX POLIDO, COMPRIMENTO 80 CM,  FIXADA NA PAREDE - FORNECIMENTO E INSTALAÇÃO. AF_01/2020</v>
      </c>
      <c r="D63" s="280" t="str">
        <f>PLANILHA_SINTÉTICA!D183</f>
        <v>UN</v>
      </c>
      <c r="E63" s="280">
        <f>PLANILHA_SINTÉTICA!E183</f>
        <v>18</v>
      </c>
      <c r="F63" s="281">
        <f>PLANILHA_SINTÉTICA!H183</f>
        <v>337.4</v>
      </c>
      <c r="G63" s="281">
        <f>PLANILHA_SINTÉTICA!K183</f>
        <v>6073.2</v>
      </c>
      <c r="H63" s="281">
        <f t="shared" si="0"/>
        <v>1008285.6599999999</v>
      </c>
      <c r="I63" s="282">
        <f t="shared" si="1"/>
        <v>5.094559476549197E-3</v>
      </c>
      <c r="J63" s="282">
        <f t="shared" si="2"/>
        <v>0.84580966611039687</v>
      </c>
      <c r="K63" s="280" t="s">
        <v>60</v>
      </c>
      <c r="L63" s="225" t="str">
        <f>PLANILHA_SINTÉTICA!A183</f>
        <v>9.69</v>
      </c>
      <c r="AK63" s="240"/>
      <c r="AL63" s="240"/>
    </row>
    <row r="64" spans="1:38" s="239" customFormat="1" ht="60">
      <c r="A64" s="225"/>
      <c r="B64" s="640">
        <f>PLANILHA_SINTÉTICA!B178</f>
        <v>86939</v>
      </c>
      <c r="C64" s="639" t="str">
        <f>PLANILHA_SINTÉTICA!C178</f>
        <v>LAVATÓRIO LOUÇA BRANCA COM COLUNA, *44 X 35,5* CM, PADRÃO POPULAR, INCLUSO SIFÃO FLEXÍVEL EM PVC, VÁLVULA E ENGATE FLEXÍVEL 30CM EM PLÁSTICO E COM TORNEIRA CROMADA PADRÃO POPULAR - FORNECIMENTO E INSTALAÇÃO. AF_01/2020</v>
      </c>
      <c r="D64" s="280" t="str">
        <f>PLANILHA_SINTÉTICA!D178</f>
        <v>UN</v>
      </c>
      <c r="E64" s="280">
        <f>PLANILHA_SINTÉTICA!E178</f>
        <v>15</v>
      </c>
      <c r="F64" s="281">
        <f>PLANILHA_SINTÉTICA!H178</f>
        <v>393.83</v>
      </c>
      <c r="G64" s="281">
        <f>PLANILHA_SINTÉTICA!K178</f>
        <v>5907.45</v>
      </c>
      <c r="H64" s="281">
        <f t="shared" si="0"/>
        <v>1014193.1099999999</v>
      </c>
      <c r="I64" s="282">
        <f t="shared" si="1"/>
        <v>4.9555185700685886E-3</v>
      </c>
      <c r="J64" s="282">
        <f t="shared" si="2"/>
        <v>0.85076518468046547</v>
      </c>
      <c r="K64" s="280" t="s">
        <v>60</v>
      </c>
      <c r="L64" s="225" t="str">
        <f>PLANILHA_SINTÉTICA!A178</f>
        <v>9.64</v>
      </c>
      <c r="AK64" s="240"/>
      <c r="AL64" s="240"/>
    </row>
    <row r="65" spans="1:38" s="239" customFormat="1" ht="45">
      <c r="A65" s="225"/>
      <c r="B65" s="640">
        <f>PLANILHA_SINTÉTICA!B190</f>
        <v>87879</v>
      </c>
      <c r="C65" s="639" t="str">
        <f>PLANILHA_SINTÉTICA!C190</f>
        <v>CHAPISCO APLICADO EM ALVENARIAS E ESTRUTURAS DE CONCRETO INTERNAS, COM COLHER DE PEDREIRO.  ARGAMASSA TRAÇO 1:3 COM PREPARO EM BETONEIRA 400L. AF_10/2022</v>
      </c>
      <c r="D65" s="280" t="str">
        <f>PLANILHA_SINTÉTICA!D190</f>
        <v>M2</v>
      </c>
      <c r="E65" s="280">
        <f>PLANILHA_SINTÉTICA!E190</f>
        <v>1259.96</v>
      </c>
      <c r="F65" s="281">
        <f>PLANILHA_SINTÉTICA!H190</f>
        <v>4.66</v>
      </c>
      <c r="G65" s="281">
        <f>PLANILHA_SINTÉTICA!K190</f>
        <v>5871.41</v>
      </c>
      <c r="H65" s="281">
        <f t="shared" si="0"/>
        <v>1020064.5199999999</v>
      </c>
      <c r="I65" s="282">
        <f t="shared" si="1"/>
        <v>4.9252860857876774E-3</v>
      </c>
      <c r="J65" s="282">
        <f t="shared" si="2"/>
        <v>0.85569047076625315</v>
      </c>
      <c r="K65" s="280" t="s">
        <v>60</v>
      </c>
      <c r="L65" s="225" t="str">
        <f>PLANILHA_SINTÉTICA!A190</f>
        <v>10.3</v>
      </c>
      <c r="AK65" s="240"/>
      <c r="AL65" s="240"/>
    </row>
    <row r="66" spans="1:38" s="239" customFormat="1">
      <c r="A66" s="225"/>
      <c r="B66" s="640">
        <f>PLANILHA_SINTÉTICA!B223</f>
        <v>88485</v>
      </c>
      <c r="C66" s="639" t="str">
        <f>PLANILHA_SINTÉTICA!C223</f>
        <v>APLICAÇÃO DE FUNDO SELADOR ACRÍLICO EM PAREDES, UMA DEMÃO. AF_06/2014</v>
      </c>
      <c r="D66" s="280" t="str">
        <f>PLANILHA_SINTÉTICA!D223</f>
        <v>M2</v>
      </c>
      <c r="E66" s="280">
        <f>PLANILHA_SINTÉTICA!E223</f>
        <v>1672.05</v>
      </c>
      <c r="F66" s="281">
        <f>PLANILHA_SINTÉTICA!H223</f>
        <v>3.2800000000000002</v>
      </c>
      <c r="G66" s="281">
        <f>PLANILHA_SINTÉTICA!K223</f>
        <v>5484.32</v>
      </c>
      <c r="H66" s="281">
        <f t="shared" si="0"/>
        <v>1025548.8399999999</v>
      </c>
      <c r="I66" s="282">
        <f t="shared" si="1"/>
        <v>4.6005720918837339E-3</v>
      </c>
      <c r="J66" s="282">
        <f t="shared" si="2"/>
        <v>0.86029104285813685</v>
      </c>
      <c r="K66" s="280" t="s">
        <v>60</v>
      </c>
      <c r="L66" s="225" t="str">
        <f>PLANILHA_SINTÉTICA!A223</f>
        <v>13.6</v>
      </c>
      <c r="AK66" s="240"/>
      <c r="AL66" s="240"/>
    </row>
    <row r="67" spans="1:38" s="239" customFormat="1" ht="45">
      <c r="A67" s="225"/>
      <c r="B67" s="640">
        <f>PLANILHA_SINTÉTICA!B57</f>
        <v>96358</v>
      </c>
      <c r="C67" s="639" t="str">
        <f>PLANILHA_SINTÉTICA!C57</f>
        <v>PAREDE COM PLACAS DE GESSO ACARTONADO (DRYWALL), PARA USO INTERNO, COM DUAS FACES SIMPLES E ESTRUTURA METÁLICA COM GUIAS SIMPLES, SEM VÃOS. AF_06/2017_PS</v>
      </c>
      <c r="D67" s="280" t="str">
        <f>PLANILHA_SINTÉTICA!D57</f>
        <v>M2</v>
      </c>
      <c r="E67" s="280">
        <f>PLANILHA_SINTÉTICA!E57</f>
        <v>53.37</v>
      </c>
      <c r="F67" s="281">
        <f>PLANILHA_SINTÉTICA!H57</f>
        <v>100.96</v>
      </c>
      <c r="G67" s="281">
        <f>PLANILHA_SINTÉTICA!K57</f>
        <v>5388.22</v>
      </c>
      <c r="H67" s="281">
        <f t="shared" si="0"/>
        <v>1030937.0599999998</v>
      </c>
      <c r="I67" s="282">
        <f t="shared" si="1"/>
        <v>4.5199577261957318E-3</v>
      </c>
      <c r="J67" s="282">
        <f t="shared" si="2"/>
        <v>0.86481100058433258</v>
      </c>
      <c r="K67" s="280" t="s">
        <v>60</v>
      </c>
      <c r="L67" s="225" t="str">
        <f>PLANILHA_SINTÉTICA!A57</f>
        <v>5.8</v>
      </c>
      <c r="AK67" s="240"/>
      <c r="AL67" s="240"/>
    </row>
    <row r="68" spans="1:38" s="239" customFormat="1" ht="30">
      <c r="A68" s="225"/>
      <c r="B68" s="640">
        <f>PLANILHA_SINTÉTICA!B203</f>
        <v>101965</v>
      </c>
      <c r="C68" s="639" t="str">
        <f>PLANILHA_SINTÉTICA!C203</f>
        <v>PEITORIL LINEAR EM GRANITO OU MÁRMORE, L = 15CM, COMPRIMENTO DE ATÉ 2M, ASSENTADO COM ARGAMASSA 1:6 COM ADITIVO. AF_11/2020</v>
      </c>
      <c r="D68" s="280" t="str">
        <f>PLANILHA_SINTÉTICA!D203</f>
        <v>M</v>
      </c>
      <c r="E68" s="280">
        <f>PLANILHA_SINTÉTICA!E203</f>
        <v>32.6</v>
      </c>
      <c r="F68" s="281">
        <f>PLANILHA_SINTÉTICA!H203</f>
        <v>158.61000000000001</v>
      </c>
      <c r="G68" s="281">
        <f>PLANILHA_SINTÉTICA!K203</f>
        <v>5170.68</v>
      </c>
      <c r="H68" s="281">
        <f t="shared" si="0"/>
        <v>1036107.7399999999</v>
      </c>
      <c r="I68" s="282">
        <f t="shared" si="1"/>
        <v>4.3374723035966879E-3</v>
      </c>
      <c r="J68" s="282">
        <f t="shared" si="2"/>
        <v>0.86914847288792929</v>
      </c>
      <c r="K68" s="280" t="s">
        <v>60</v>
      </c>
      <c r="L68" s="225" t="str">
        <f>PLANILHA_SINTÉTICA!A203</f>
        <v>11.4</v>
      </c>
      <c r="AK68" s="240"/>
      <c r="AL68" s="240"/>
    </row>
    <row r="69" spans="1:38" s="239" customFormat="1" ht="45">
      <c r="A69" s="225"/>
      <c r="B69" s="640">
        <f>PLANILHA_SINTÉTICA!B92</f>
        <v>91857</v>
      </c>
      <c r="C69" s="639" t="str">
        <f>PLANILHA_SINTÉTICA!C92</f>
        <v>ELETRODUTO FLEXÍVEL CORRUGADO REFORÇADO, PVC, DN 32 MM (1"), PARA CIRCUITOS TERMINAIS, INSTALADO EM PAREDE - FORNECIMENTO E INSTALAÇÃO. AF_12/2015</v>
      </c>
      <c r="D69" s="280" t="str">
        <f>PLANILHA_SINTÉTICA!D92</f>
        <v>M</v>
      </c>
      <c r="E69" s="280">
        <f>PLANILHA_SINTÉTICA!E92</f>
        <v>240</v>
      </c>
      <c r="F69" s="281">
        <f>PLANILHA_SINTÉTICA!H92</f>
        <v>21.54</v>
      </c>
      <c r="G69" s="281">
        <f>PLANILHA_SINTÉTICA!K92</f>
        <v>5169.6000000000004</v>
      </c>
      <c r="H69" s="281">
        <f t="shared" si="0"/>
        <v>1041277.3399999999</v>
      </c>
      <c r="I69" s="282">
        <f t="shared" si="1"/>
        <v>4.3365663356992575E-3</v>
      </c>
      <c r="J69" s="282">
        <f t="shared" si="2"/>
        <v>0.87348503922362852</v>
      </c>
      <c r="K69" s="280" t="s">
        <v>60</v>
      </c>
      <c r="L69" s="225" t="str">
        <f>PLANILHA_SINTÉTICA!A92</f>
        <v>7.19</v>
      </c>
      <c r="AK69" s="240"/>
      <c r="AL69" s="240"/>
    </row>
    <row r="70" spans="1:38" s="239" customFormat="1" ht="45">
      <c r="A70" s="225"/>
      <c r="B70" s="640">
        <f>PLANILHA_SINTÉTICA!B208</f>
        <v>94569</v>
      </c>
      <c r="C70" s="639" t="str">
        <f>PLANILHA_SINTÉTICA!C208</f>
        <v>JANELA DE ALUMÍNIO TIPO MAXIM-AR, COM VIDROS, BATENTE E FERRAGENS. EXCLUSIVE ALIZAR, ACABAMENTO E CONTRAMARCO. FORNECIMENTO E INSTALAÇÃO. AF_12/2019</v>
      </c>
      <c r="D70" s="280" t="str">
        <f>PLANILHA_SINTÉTICA!D208</f>
        <v>M2</v>
      </c>
      <c r="E70" s="280">
        <f>PLANILHA_SINTÉTICA!E208</f>
        <v>3.78</v>
      </c>
      <c r="F70" s="281">
        <f>PLANILHA_SINTÉTICA!H208</f>
        <v>1324.83</v>
      </c>
      <c r="G70" s="281">
        <f>PLANILHA_SINTÉTICA!K208</f>
        <v>5007.8500000000004</v>
      </c>
      <c r="H70" s="281">
        <f t="shared" si="0"/>
        <v>1046285.1899999998</v>
      </c>
      <c r="I70" s="282">
        <f t="shared" si="1"/>
        <v>4.2008808658757987E-3</v>
      </c>
      <c r="J70" s="282">
        <f t="shared" si="2"/>
        <v>0.8776859200895043</v>
      </c>
      <c r="K70" s="280" t="s">
        <v>60</v>
      </c>
      <c r="L70" s="225" t="str">
        <f>PLANILHA_SINTÉTICA!A208</f>
        <v>12.2</v>
      </c>
      <c r="AK70" s="240"/>
      <c r="AL70" s="240"/>
    </row>
    <row r="71" spans="1:38" s="239" customFormat="1" ht="45">
      <c r="A71" s="225"/>
      <c r="B71" s="640">
        <f>PLANILHA_SINTÉTICA!B204</f>
        <v>102253</v>
      </c>
      <c r="C71" s="639" t="str">
        <f>PLANILHA_SINTÉTICA!C204</f>
        <v>DIVISORIA SANITÁRIA, TIPO CABINE, EM GRANITO CINZA POLIDO, ESP = 3CM, ASSENTADO COM ARGAMASSA COLANTE AC III-E, EXCLUSIVE FERRAGENS. AF_01/2021</v>
      </c>
      <c r="D71" s="280" t="str">
        <f>PLANILHA_SINTÉTICA!D204</f>
        <v>M2</v>
      </c>
      <c r="E71" s="280">
        <f>PLANILHA_SINTÉTICA!E204</f>
        <v>5.68</v>
      </c>
      <c r="F71" s="281">
        <f>PLANILHA_SINTÉTICA!H204</f>
        <v>856.26</v>
      </c>
      <c r="G71" s="281">
        <f>PLANILHA_SINTÉTICA!K204</f>
        <v>4863.55</v>
      </c>
      <c r="H71" s="281">
        <f t="shared" si="0"/>
        <v>1051148.7399999998</v>
      </c>
      <c r="I71" s="282">
        <f t="shared" si="1"/>
        <v>4.0798334884691511E-3</v>
      </c>
      <c r="J71" s="282">
        <f t="shared" si="2"/>
        <v>0.88176575357797349</v>
      </c>
      <c r="K71" s="280" t="s">
        <v>60</v>
      </c>
      <c r="L71" s="225" t="str">
        <f>PLANILHA_SINTÉTICA!A204</f>
        <v>11.5</v>
      </c>
      <c r="AK71" s="240"/>
      <c r="AL71" s="240"/>
    </row>
    <row r="72" spans="1:38" s="239" customFormat="1" ht="30">
      <c r="A72" s="225"/>
      <c r="B72" s="640">
        <f>PLANILHA_SINTÉTICA!B63</f>
        <v>94227</v>
      </c>
      <c r="C72" s="639" t="str">
        <f>PLANILHA_SINTÉTICA!C63</f>
        <v>CALHA EM CHAPA DE AÇO GALVANIZADO NÚMERO 24, DESENVOLVIMENTO DE 33 CM, INCLUSO TRANSPORTE VERTICAL. AF_07/2019</v>
      </c>
      <c r="D72" s="280" t="str">
        <f>PLANILHA_SINTÉTICA!D63</f>
        <v>M</v>
      </c>
      <c r="E72" s="280">
        <f>PLANILHA_SINTÉTICA!E63</f>
        <v>60.16</v>
      </c>
      <c r="F72" s="281">
        <f>PLANILHA_SINTÉTICA!H63</f>
        <v>80.44</v>
      </c>
      <c r="G72" s="281">
        <f>PLANILHA_SINTÉTICA!K63</f>
        <v>4839.26</v>
      </c>
      <c r="H72" s="281">
        <f t="shared" si="0"/>
        <v>1055987.9999999998</v>
      </c>
      <c r="I72" s="282">
        <f t="shared" si="1"/>
        <v>4.0594575993686145E-3</v>
      </c>
      <c r="J72" s="282">
        <f t="shared" si="2"/>
        <v>0.88582521117734214</v>
      </c>
      <c r="K72" s="280" t="s">
        <v>60</v>
      </c>
      <c r="L72" s="225" t="str">
        <f>PLANILHA_SINTÉTICA!A63</f>
        <v>6.4</v>
      </c>
      <c r="AK72" s="240"/>
      <c r="AL72" s="240"/>
    </row>
    <row r="73" spans="1:38" s="239" customFormat="1" ht="30">
      <c r="A73" s="225"/>
      <c r="B73" s="640" t="str">
        <f>PLANILHA_SINTÉTICA!B213</f>
        <v>COMP 003</v>
      </c>
      <c r="C73" s="639" t="str">
        <f>PLANILHA_SINTÉTICA!C213</f>
        <v>TELA DE NYLON TIPO MOSQUITEIRO COM MOLDURA EM ALUMÍNIO ANODIZADO NATURAL</v>
      </c>
      <c r="D73" s="280" t="str">
        <f>PLANILHA_SINTÉTICA!D213</f>
        <v>M2</v>
      </c>
      <c r="E73" s="280">
        <f>PLANILHA_SINTÉTICA!E213</f>
        <v>28.05</v>
      </c>
      <c r="F73" s="281">
        <f>PLANILHA_SINTÉTICA!H213</f>
        <v>166.23000000000002</v>
      </c>
      <c r="G73" s="281">
        <f>PLANILHA_SINTÉTICA!K213</f>
        <v>4662.75</v>
      </c>
      <c r="H73" s="281">
        <f t="shared" si="0"/>
        <v>1060650.7499999998</v>
      </c>
      <c r="I73" s="282">
        <f t="shared" si="1"/>
        <v>3.911390568280276E-3</v>
      </c>
      <c r="J73" s="282">
        <f t="shared" si="2"/>
        <v>0.88973660174562241</v>
      </c>
      <c r="K73" s="280" t="s">
        <v>60</v>
      </c>
      <c r="L73" s="225" t="str">
        <f>PLANILHA_SINTÉTICA!A213</f>
        <v>12.7</v>
      </c>
      <c r="AK73" s="240"/>
      <c r="AL73" s="240"/>
    </row>
    <row r="74" spans="1:38" s="239" customFormat="1" ht="30">
      <c r="A74" s="225"/>
      <c r="B74" s="640">
        <f>PLANILHA_SINTÉTICA!B52</f>
        <v>93186</v>
      </c>
      <c r="C74" s="639" t="str">
        <f>PLANILHA_SINTÉTICA!C52</f>
        <v>VERGA MOLDADA IN LOCO EM CONCRETO PARA JANELAS COM ATÉ 1,5 M DE VÃO. AF_03/2016</v>
      </c>
      <c r="D74" s="280" t="str">
        <f>PLANILHA_SINTÉTICA!D52</f>
        <v>M</v>
      </c>
      <c r="E74" s="280">
        <f>PLANILHA_SINTÉTICA!E52</f>
        <v>43.4</v>
      </c>
      <c r="F74" s="281">
        <f>PLANILHA_SINTÉTICA!H52</f>
        <v>106.98999999999998</v>
      </c>
      <c r="G74" s="281">
        <f>PLANILHA_SINTÉTICA!K52</f>
        <v>4643.3600000000006</v>
      </c>
      <c r="H74" s="281">
        <f t="shared" si="0"/>
        <v>1065294.1099999999</v>
      </c>
      <c r="I74" s="282">
        <f t="shared" si="1"/>
        <v>3.8951250890847467E-3</v>
      </c>
      <c r="J74" s="282">
        <f t="shared" si="2"/>
        <v>0.89363172683470715</v>
      </c>
      <c r="K74" s="280" t="s">
        <v>60</v>
      </c>
      <c r="L74" s="225" t="str">
        <f>PLANILHA_SINTÉTICA!A52</f>
        <v>5.3</v>
      </c>
      <c r="AK74" s="240"/>
      <c r="AL74" s="240"/>
    </row>
    <row r="75" spans="1:38" s="239" customFormat="1" ht="30">
      <c r="A75" s="225"/>
      <c r="B75" s="640">
        <f>PLANILHA_SINTÉTICA!B55</f>
        <v>93196</v>
      </c>
      <c r="C75" s="639" t="str">
        <f>PLANILHA_SINTÉTICA!C55</f>
        <v>CONTRAVERGA MOLDADA IN LOCO EM CONCRETO PARA VÃOS DE ATÉ 1,5 M DE COMPRIMENTO. AF_03/2016</v>
      </c>
      <c r="D75" s="280" t="str">
        <f>PLANILHA_SINTÉTICA!D55</f>
        <v>M</v>
      </c>
      <c r="E75" s="280">
        <f>PLANILHA_SINTÉTICA!E55</f>
        <v>43.4</v>
      </c>
      <c r="F75" s="281">
        <f>PLANILHA_SINTÉTICA!H55</f>
        <v>104.60999999999999</v>
      </c>
      <c r="G75" s="281">
        <f>PLANILHA_SINTÉTICA!K55</f>
        <v>4540.07</v>
      </c>
      <c r="H75" s="281">
        <f t="shared" si="0"/>
        <v>1069834.18</v>
      </c>
      <c r="I75" s="282">
        <f t="shared" si="1"/>
        <v>3.8084793260055182E-3</v>
      </c>
      <c r="J75" s="282">
        <f t="shared" si="2"/>
        <v>0.89744020616071263</v>
      </c>
      <c r="K75" s="280" t="s">
        <v>60</v>
      </c>
      <c r="L75" s="225" t="str">
        <f>PLANILHA_SINTÉTICA!A55</f>
        <v>5.6</v>
      </c>
      <c r="AK75" s="240"/>
      <c r="AL75" s="240"/>
    </row>
    <row r="76" spans="1:38" s="239" customFormat="1" ht="30">
      <c r="A76" s="225"/>
      <c r="B76" s="640">
        <f>PLANILHA_SINTÉTICA!B18</f>
        <v>93212</v>
      </c>
      <c r="C76" s="639" t="str">
        <f>PLANILHA_SINTÉTICA!C18</f>
        <v>EXECUÇÃO DE SANITÁRIO E VESTIÁRIO EM CANTEIRO DE OBRA EM CHAPA DE MADEIRA COMPENSADA, NÃO INCLUSO MOBILIÁRIO. AF_02/2016</v>
      </c>
      <c r="D76" s="280" t="str">
        <f>PLANILHA_SINTÉTICA!D18</f>
        <v>M2</v>
      </c>
      <c r="E76" s="280">
        <f>PLANILHA_SINTÉTICA!E18</f>
        <v>4</v>
      </c>
      <c r="F76" s="281">
        <f>PLANILHA_SINTÉTICA!H18</f>
        <v>1124.56</v>
      </c>
      <c r="G76" s="281">
        <f>PLANILHA_SINTÉTICA!K18</f>
        <v>4498.24</v>
      </c>
      <c r="H76" s="281">
        <f t="shared" si="0"/>
        <v>1074332.42</v>
      </c>
      <c r="I76" s="282">
        <f t="shared" si="1"/>
        <v>3.7733898471633835E-3</v>
      </c>
      <c r="J76" s="282">
        <f t="shared" si="2"/>
        <v>0.90121359600787598</v>
      </c>
      <c r="K76" s="280" t="s">
        <v>60</v>
      </c>
      <c r="L76" s="225" t="str">
        <f>PLANILHA_SINTÉTICA!A18</f>
        <v>2.4</v>
      </c>
      <c r="AK76" s="240"/>
      <c r="AL76" s="240"/>
    </row>
    <row r="77" spans="1:38" s="239" customFormat="1" ht="30">
      <c r="A77" s="225"/>
      <c r="B77" s="640">
        <f>PLANILHA_SINTÉTICA!B44</f>
        <v>103672</v>
      </c>
      <c r="C77" s="639" t="str">
        <f>PLANILHA_SINTÉTICA!C44</f>
        <v>CONCRETAGEM DE PILARES, FCK = 25 MPA, COM USO DE BOMBA - LANÇAMENTO, ADENSAMENTO E ACABAMENTO. AF_02/2022</v>
      </c>
      <c r="D77" s="280" t="str">
        <f>PLANILHA_SINTÉTICA!D44</f>
        <v>M3</v>
      </c>
      <c r="E77" s="280">
        <f>PLANILHA_SINTÉTICA!E44</f>
        <v>7.74</v>
      </c>
      <c r="F77" s="281">
        <f>PLANILHA_SINTÉTICA!H44</f>
        <v>548.45000000000005</v>
      </c>
      <c r="G77" s="281">
        <f>PLANILHA_SINTÉTICA!K44</f>
        <v>4244.99</v>
      </c>
      <c r="H77" s="281">
        <f t="shared" ref="H77:H140" si="3">H76+G77</f>
        <v>1078577.4099999999</v>
      </c>
      <c r="I77" s="282">
        <f t="shared" ref="I77:I140" si="4">G77/1192095.22</f>
        <v>3.5609487638076425E-3</v>
      </c>
      <c r="J77" s="282">
        <f t="shared" ref="J77:J140" si="5">J76+I77</f>
        <v>0.90477454477168362</v>
      </c>
      <c r="K77" s="280" t="s">
        <v>60</v>
      </c>
      <c r="L77" s="225" t="str">
        <f>PLANILHA_SINTÉTICA!A44</f>
        <v>4.7</v>
      </c>
      <c r="AK77" s="240"/>
      <c r="AL77" s="240"/>
    </row>
    <row r="78" spans="1:38" s="239" customFormat="1" ht="30">
      <c r="A78" s="225"/>
      <c r="B78" s="640">
        <f>PLANILHA_SINTÉTICA!B53</f>
        <v>93188</v>
      </c>
      <c r="C78" s="639" t="str">
        <f>PLANILHA_SINTÉTICA!C53</f>
        <v>VERGA MOLDADA IN LOCO EM CONCRETO PARA PORTAS COM ATÉ 1,5 M DE VÃO. AF_03/2016</v>
      </c>
      <c r="D78" s="280" t="str">
        <f>PLANILHA_SINTÉTICA!D53</f>
        <v>M</v>
      </c>
      <c r="E78" s="280">
        <f>PLANILHA_SINTÉTICA!E53</f>
        <v>42.6</v>
      </c>
      <c r="F78" s="281">
        <f>PLANILHA_SINTÉTICA!H53</f>
        <v>98.39</v>
      </c>
      <c r="G78" s="281">
        <f>PLANILHA_SINTÉTICA!K53</f>
        <v>4191.41</v>
      </c>
      <c r="H78" s="281">
        <f t="shared" si="3"/>
        <v>1082768.8199999998</v>
      </c>
      <c r="I78" s="282">
        <f t="shared" si="4"/>
        <v>3.5160026897851329E-3</v>
      </c>
      <c r="J78" s="282">
        <f t="shared" si="5"/>
        <v>0.90829054746146876</v>
      </c>
      <c r="K78" s="280" t="s">
        <v>60</v>
      </c>
      <c r="L78" s="225" t="str">
        <f>PLANILHA_SINTÉTICA!A53</f>
        <v>5.4</v>
      </c>
      <c r="AK78" s="240"/>
      <c r="AL78" s="240"/>
    </row>
    <row r="79" spans="1:38" s="239" customFormat="1" ht="30">
      <c r="A79" s="225"/>
      <c r="B79" s="640">
        <f>PLANILHA_SINTÉTICA!B136</f>
        <v>104166</v>
      </c>
      <c r="C79" s="639" t="str">
        <f>PLANILHA_SINTÉTICA!C136</f>
        <v>TUBO PVC, SÉRIE R, ÁGUA PLUVIAL, DN 150 MM, FORNECIDO E INSTALADO EM RAMAL DE ENCAMINHAMENTO. AF_06/2022</v>
      </c>
      <c r="D79" s="280" t="str">
        <f>PLANILHA_SINTÉTICA!D136</f>
        <v>M</v>
      </c>
      <c r="E79" s="280">
        <f>PLANILHA_SINTÉTICA!E136</f>
        <v>48</v>
      </c>
      <c r="F79" s="281">
        <f>PLANILHA_SINTÉTICA!H136</f>
        <v>84.9</v>
      </c>
      <c r="G79" s="281">
        <f>PLANILHA_SINTÉTICA!K136</f>
        <v>4075.2</v>
      </c>
      <c r="H79" s="281">
        <f t="shared" si="3"/>
        <v>1086844.0199999998</v>
      </c>
      <c r="I79" s="282">
        <f t="shared" si="4"/>
        <v>3.4185188663033144E-3</v>
      </c>
      <c r="J79" s="282">
        <f t="shared" si="5"/>
        <v>0.91170906632777204</v>
      </c>
      <c r="K79" s="280" t="s">
        <v>60</v>
      </c>
      <c r="L79" s="225" t="str">
        <f>PLANILHA_SINTÉTICA!A136</f>
        <v>9.24</v>
      </c>
      <c r="AK79" s="240"/>
      <c r="AL79" s="240"/>
    </row>
    <row r="80" spans="1:38" s="239" customFormat="1" ht="30">
      <c r="A80" s="225"/>
      <c r="B80" s="640">
        <f>PLANILHA_SINTÉTICA!B89</f>
        <v>91997</v>
      </c>
      <c r="C80" s="639" t="str">
        <f>PLANILHA_SINTÉTICA!C89</f>
        <v>TOMADA MÉDIA DE EMBUTIR (1 MÓDULO), 2P+T 20 A, INCLUINDO SUPORTE E PLACA - FORNECIMENTO E INSTALAÇÃO. AF_12/2015</v>
      </c>
      <c r="D80" s="280" t="str">
        <f>PLANILHA_SINTÉTICA!D89</f>
        <v>UN</v>
      </c>
      <c r="E80" s="280">
        <f>PLANILHA_SINTÉTICA!E89</f>
        <v>103</v>
      </c>
      <c r="F80" s="281">
        <f>PLANILHA_SINTÉTICA!H89</f>
        <v>39.36</v>
      </c>
      <c r="G80" s="281">
        <f>PLANILHA_SINTÉTICA!K89</f>
        <v>4054.08</v>
      </c>
      <c r="H80" s="281">
        <f t="shared" si="3"/>
        <v>1090898.0999999999</v>
      </c>
      <c r="I80" s="282">
        <f t="shared" si="4"/>
        <v>3.4008021607535681E-3</v>
      </c>
      <c r="J80" s="282">
        <f t="shared" si="5"/>
        <v>0.9151098684885256</v>
      </c>
      <c r="K80" s="280" t="s">
        <v>60</v>
      </c>
      <c r="L80" s="225" t="str">
        <f>PLANILHA_SINTÉTICA!A89</f>
        <v>7.16</v>
      </c>
      <c r="AK80" s="240"/>
      <c r="AL80" s="240"/>
    </row>
    <row r="81" spans="1:38" s="239" customFormat="1" ht="30">
      <c r="A81" s="225"/>
      <c r="B81" s="640">
        <f>PLANILHA_SINTÉTICA!B128</f>
        <v>89356</v>
      </c>
      <c r="C81" s="639" t="str">
        <f>PLANILHA_SINTÉTICA!C128</f>
        <v>TUBO, PVC, SOLDÁVEL, DN 25MM, INSTALADO EM RAMAL OU SUB-RAMAL DE ÁGUA - FORNECIMENTO E INSTALAÇÃO. AF_06/2022</v>
      </c>
      <c r="D81" s="280" t="str">
        <f>PLANILHA_SINTÉTICA!D128</f>
        <v>M</v>
      </c>
      <c r="E81" s="280">
        <f>PLANILHA_SINTÉTICA!E128</f>
        <v>147.25</v>
      </c>
      <c r="F81" s="281">
        <f>PLANILHA_SINTÉTICA!H128</f>
        <v>27.03</v>
      </c>
      <c r="G81" s="281">
        <f>PLANILHA_SINTÉTICA!K128</f>
        <v>3980.16</v>
      </c>
      <c r="H81" s="281">
        <f t="shared" si="3"/>
        <v>1094878.2599999998</v>
      </c>
      <c r="I81" s="282">
        <f t="shared" si="4"/>
        <v>3.338793691329456E-3</v>
      </c>
      <c r="J81" s="282">
        <f t="shared" si="5"/>
        <v>0.9184486621798551</v>
      </c>
      <c r="K81" s="280" t="s">
        <v>60</v>
      </c>
      <c r="L81" s="225" t="str">
        <f>PLANILHA_SINTÉTICA!A128</f>
        <v>9.17</v>
      </c>
      <c r="AK81" s="240"/>
      <c r="AL81" s="240"/>
    </row>
    <row r="82" spans="1:38" s="239" customFormat="1" ht="30">
      <c r="A82" s="225"/>
      <c r="B82" s="640">
        <f>PLANILHA_SINTÉTICA!B26</f>
        <v>96525</v>
      </c>
      <c r="C82" s="639" t="str">
        <f>PLANILHA_SINTÉTICA!C26</f>
        <v>ESCAVAÇÃO MECANIZADA PARA VIGA BALDRAME COM MINI-ESCAVADEIRA (INCLUINDO ESCAVAÇÃO PARA COLOCAÇÃO DE FÔRMAS). AF_06/2017</v>
      </c>
      <c r="D82" s="280" t="str">
        <f>PLANILHA_SINTÉTICA!D26</f>
        <v>M3</v>
      </c>
      <c r="E82" s="280">
        <f>PLANILHA_SINTÉTICA!E26</f>
        <v>88.33</v>
      </c>
      <c r="F82" s="281">
        <f>PLANILHA_SINTÉTICA!H26</f>
        <v>43.13</v>
      </c>
      <c r="G82" s="281">
        <f>PLANILHA_SINTÉTICA!K26</f>
        <v>3809.67</v>
      </c>
      <c r="H82" s="281">
        <f t="shared" si="3"/>
        <v>1098687.9299999997</v>
      </c>
      <c r="I82" s="282">
        <f t="shared" si="4"/>
        <v>3.1957765924101266E-3</v>
      </c>
      <c r="J82" s="282">
        <f t="shared" si="5"/>
        <v>0.92164443877226521</v>
      </c>
      <c r="K82" s="280" t="s">
        <v>60</v>
      </c>
      <c r="L82" s="225" t="str">
        <f>PLANILHA_SINTÉTICA!A26</f>
        <v>3.3</v>
      </c>
      <c r="AK82" s="240"/>
      <c r="AL82" s="240"/>
    </row>
    <row r="83" spans="1:38" s="239" customFormat="1" ht="30">
      <c r="A83" s="225"/>
      <c r="B83" s="640">
        <f>PLANILHA_SINTÉTICA!B39</f>
        <v>92760</v>
      </c>
      <c r="C83" s="639" t="str">
        <f>PLANILHA_SINTÉTICA!C39</f>
        <v>ARMAÇÃO DE PILAR OU VIGA DE ESTRUTURA CONVENCIONAL DE CONCRETO ARMADO UTILIZANDO AÇO CA-50 DE 6,3 MM - MONTAGEM. AF_06/2022</v>
      </c>
      <c r="D83" s="280" t="str">
        <f>PLANILHA_SINTÉTICA!D39</f>
        <v>KG</v>
      </c>
      <c r="E83" s="280">
        <f>PLANILHA_SINTÉTICA!E39</f>
        <v>263.39999999999998</v>
      </c>
      <c r="F83" s="281">
        <f>PLANILHA_SINTÉTICA!H39</f>
        <v>14.46</v>
      </c>
      <c r="G83" s="281">
        <f>PLANILHA_SINTÉTICA!K39</f>
        <v>3808.7599999999998</v>
      </c>
      <c r="H83" s="281">
        <f t="shared" si="3"/>
        <v>1102496.6899999997</v>
      </c>
      <c r="I83" s="282">
        <f t="shared" si="4"/>
        <v>3.1950132305706251E-3</v>
      </c>
      <c r="J83" s="282">
        <f t="shared" si="5"/>
        <v>0.92483945200283579</v>
      </c>
      <c r="K83" s="280" t="s">
        <v>60</v>
      </c>
      <c r="L83" s="225" t="str">
        <f>PLANILHA_SINTÉTICA!A39</f>
        <v>4.2</v>
      </c>
      <c r="AK83" s="240"/>
      <c r="AL83" s="240"/>
    </row>
    <row r="84" spans="1:38" s="239" customFormat="1" ht="45">
      <c r="A84" s="225"/>
      <c r="B84" s="640">
        <f>PLANILHA_SINTÉTICA!B187</f>
        <v>87882</v>
      </c>
      <c r="C84" s="639" t="str">
        <f>PLANILHA_SINTÉTICA!C187</f>
        <v>CHAPISCO APLICADO NO TETO OU EM ALVENARIA E ESTRUTURA, COM ROLO PARA TEXTURA ACRÍLICA. ARGAMASSA TRAÇO 1:4 E EMULSÃO POLIMÉRICA (ADESIVO) COM PREPARO EM BETONEIRA 400L. AF_10/2022</v>
      </c>
      <c r="D84" s="280" t="str">
        <f>PLANILHA_SINTÉTICA!D187</f>
        <v>M2</v>
      </c>
      <c r="E84" s="280">
        <f>PLANILHA_SINTÉTICA!E187</f>
        <v>477.32</v>
      </c>
      <c r="F84" s="281">
        <f>PLANILHA_SINTÉTICA!H187</f>
        <v>7.67</v>
      </c>
      <c r="G84" s="281">
        <f>PLANILHA_SINTÉTICA!K187</f>
        <v>3661.0299999999997</v>
      </c>
      <c r="H84" s="281">
        <f t="shared" si="3"/>
        <v>1106157.7199999997</v>
      </c>
      <c r="I84" s="282">
        <f t="shared" si="4"/>
        <v>3.0710885662304727E-3</v>
      </c>
      <c r="J84" s="282">
        <f t="shared" si="5"/>
        <v>0.9279105405690663</v>
      </c>
      <c r="K84" s="280" t="s">
        <v>60</v>
      </c>
      <c r="L84" s="225" t="str">
        <f>PLANILHA_SINTÉTICA!A187</f>
        <v>10.1</v>
      </c>
      <c r="AK84" s="240"/>
      <c r="AL84" s="240"/>
    </row>
    <row r="85" spans="1:38" s="239" customFormat="1" ht="30">
      <c r="A85" s="225"/>
      <c r="B85" s="640">
        <f>PLANILHA_SINTÉTICA!B207</f>
        <v>94589</v>
      </c>
      <c r="C85" s="639" t="str">
        <f>PLANILHA_SINTÉTICA!C207</f>
        <v>CONTRAMARCO DE ALUMÍNIO, FIXAÇÃO COM ARGAMASSA - FORNECIMENTO E INSTALAÇÃO. AF_12/2019</v>
      </c>
      <c r="D85" s="280" t="str">
        <f>PLANILHA_SINTÉTICA!D207</f>
        <v>M</v>
      </c>
      <c r="E85" s="280">
        <f>PLANILHA_SINTÉTICA!E207</f>
        <v>111.8</v>
      </c>
      <c r="F85" s="281">
        <f>PLANILHA_SINTÉTICA!H207</f>
        <v>32.22</v>
      </c>
      <c r="G85" s="281">
        <f>PLANILHA_SINTÉTICA!K207</f>
        <v>3602.1800000000003</v>
      </c>
      <c r="H85" s="281">
        <f t="shared" si="3"/>
        <v>1109759.8999999997</v>
      </c>
      <c r="I85" s="282">
        <f t="shared" si="4"/>
        <v>3.0217217044121699E-3</v>
      </c>
      <c r="J85" s="282">
        <f t="shared" si="5"/>
        <v>0.93093226227347847</v>
      </c>
      <c r="K85" s="280" t="s">
        <v>60</v>
      </c>
      <c r="L85" s="225" t="str">
        <f>PLANILHA_SINTÉTICA!A207</f>
        <v>12.1</v>
      </c>
      <c r="AK85" s="240"/>
      <c r="AL85" s="240"/>
    </row>
    <row r="86" spans="1:38" s="239" customFormat="1" ht="30">
      <c r="A86" s="225"/>
      <c r="B86" s="640">
        <f>PLANILHA_SINTÉTICA!B137</f>
        <v>89512</v>
      </c>
      <c r="C86" s="639" t="str">
        <f>PLANILHA_SINTÉTICA!C137</f>
        <v>TUBO PVC, SÉRIE R, ÁGUA PLUVIAL, DN 100 MM, FORNECIDO E INSTALADO EM RAMAL DE ENCAMINHAMENTO. AF_06/2022</v>
      </c>
      <c r="D86" s="280" t="str">
        <f>PLANILHA_SINTÉTICA!D137</f>
        <v>M</v>
      </c>
      <c r="E86" s="280">
        <f>PLANILHA_SINTÉTICA!E137</f>
        <v>61</v>
      </c>
      <c r="F86" s="281">
        <f>PLANILHA_SINTÉTICA!H137</f>
        <v>56.55</v>
      </c>
      <c r="G86" s="281">
        <f>PLANILHA_SINTÉTICA!K137</f>
        <v>3449.55</v>
      </c>
      <c r="H86" s="281">
        <f t="shared" si="3"/>
        <v>1113209.4499999997</v>
      </c>
      <c r="I86" s="282">
        <f t="shared" si="4"/>
        <v>2.8936866301670101E-3</v>
      </c>
      <c r="J86" s="282">
        <f t="shared" si="5"/>
        <v>0.93382594890364545</v>
      </c>
      <c r="K86" s="280" t="s">
        <v>60</v>
      </c>
      <c r="L86" s="225" t="str">
        <f>PLANILHA_SINTÉTICA!A137</f>
        <v>9.25</v>
      </c>
      <c r="AK86" s="240"/>
      <c r="AL86" s="240"/>
    </row>
    <row r="87" spans="1:38" s="239" customFormat="1" ht="30">
      <c r="A87" s="225"/>
      <c r="B87" s="640">
        <f>PLANILHA_SINTÉTICA!B147</f>
        <v>89714</v>
      </c>
      <c r="C87" s="639" t="str">
        <f>PLANILHA_SINTÉTICA!C147</f>
        <v>TUBO PVC, SERIE NORMAL, ESGOTO PREDIAL, DN 100 MM, FORNECIDO E INSTALADO EM RAMAL DE DESCARGA OU RAMAL DE ESGOTO SANITÁRIO. AF_08/2022</v>
      </c>
      <c r="D87" s="280" t="str">
        <f>PLANILHA_SINTÉTICA!D147</f>
        <v>M</v>
      </c>
      <c r="E87" s="280">
        <f>PLANILHA_SINTÉTICA!E147</f>
        <v>76</v>
      </c>
      <c r="F87" s="281">
        <f>PLANILHA_SINTÉTICA!H147</f>
        <v>43.7</v>
      </c>
      <c r="G87" s="281">
        <f>PLANILHA_SINTÉTICA!K147</f>
        <v>3321.2</v>
      </c>
      <c r="H87" s="281">
        <f t="shared" si="3"/>
        <v>1116530.6499999997</v>
      </c>
      <c r="I87" s="282">
        <f t="shared" si="4"/>
        <v>2.7860190564307436E-3</v>
      </c>
      <c r="J87" s="282">
        <f t="shared" si="5"/>
        <v>0.93661196796007617</v>
      </c>
      <c r="K87" s="280" t="s">
        <v>60</v>
      </c>
      <c r="L87" s="225" t="str">
        <f>PLANILHA_SINTÉTICA!A147</f>
        <v>9.34</v>
      </c>
      <c r="AK87" s="240"/>
      <c r="AL87" s="240"/>
    </row>
    <row r="88" spans="1:38" s="239" customFormat="1">
      <c r="A88" s="225"/>
      <c r="B88" s="640">
        <f>PLANILHA_SINTÉTICA!B103</f>
        <v>98305</v>
      </c>
      <c r="C88" s="639" t="str">
        <f>PLANILHA_SINTÉTICA!C103</f>
        <v>RACK FECHADO PARA SERVIDOR - FORNECIMENTO E INSTALAÇÃO. AF_11/2019</v>
      </c>
      <c r="D88" s="280" t="str">
        <f>PLANILHA_SINTÉTICA!D103</f>
        <v>UN</v>
      </c>
      <c r="E88" s="280">
        <f>PLANILHA_SINTÉTICA!E103</f>
        <v>1</v>
      </c>
      <c r="F88" s="281">
        <f>PLANILHA_SINTÉTICA!H103</f>
        <v>3304.48</v>
      </c>
      <c r="G88" s="281">
        <f>PLANILHA_SINTÉTICA!K103</f>
        <v>3304.48</v>
      </c>
      <c r="H88" s="281">
        <f t="shared" si="3"/>
        <v>1119835.1299999997</v>
      </c>
      <c r="I88" s="282">
        <f t="shared" si="4"/>
        <v>2.7719933312038616E-3</v>
      </c>
      <c r="J88" s="282">
        <f t="shared" si="5"/>
        <v>0.93938396129127999</v>
      </c>
      <c r="K88" s="280" t="s">
        <v>60</v>
      </c>
      <c r="L88" s="225" t="str">
        <f>PLANILHA_SINTÉTICA!A103</f>
        <v>8.2</v>
      </c>
      <c r="AK88" s="240"/>
      <c r="AL88" s="240"/>
    </row>
    <row r="89" spans="1:38" s="239" customFormat="1" ht="30">
      <c r="A89" s="225"/>
      <c r="B89" s="640">
        <f>PLANILHA_SINTÉTICA!B33</f>
        <v>96546</v>
      </c>
      <c r="C89" s="639" t="str">
        <f>PLANILHA_SINTÉTICA!C33</f>
        <v>ARMAÇÃO DE BLOCO, VIGA BALDRAME OU SAPATA UTILIZANDO AÇO CA-50 DE 10 MM - MONTAGEM. AF_06/2017</v>
      </c>
      <c r="D89" s="280" t="str">
        <f>PLANILHA_SINTÉTICA!D33</f>
        <v>KG</v>
      </c>
      <c r="E89" s="280">
        <f>PLANILHA_SINTÉTICA!E33</f>
        <v>233</v>
      </c>
      <c r="F89" s="281">
        <f>PLANILHA_SINTÉTICA!H33</f>
        <v>14.1</v>
      </c>
      <c r="G89" s="281">
        <f>PLANILHA_SINTÉTICA!K33</f>
        <v>3285.3</v>
      </c>
      <c r="H89" s="281">
        <f t="shared" si="3"/>
        <v>1123120.4299999997</v>
      </c>
      <c r="I89" s="282">
        <f t="shared" si="4"/>
        <v>2.7559040124328325E-3</v>
      </c>
      <c r="J89" s="282">
        <f t="shared" si="5"/>
        <v>0.94213986530371285</v>
      </c>
      <c r="K89" s="280" t="s">
        <v>60</v>
      </c>
      <c r="L89" s="225" t="str">
        <f>PLANILHA_SINTÉTICA!A33</f>
        <v>3.10</v>
      </c>
      <c r="AK89" s="240"/>
      <c r="AL89" s="240"/>
    </row>
    <row r="90" spans="1:38" s="239" customFormat="1" ht="30">
      <c r="A90" s="225"/>
      <c r="B90" s="640">
        <f>PLANILHA_SINTÉTICA!B229</f>
        <v>99804</v>
      </c>
      <c r="C90" s="639" t="str">
        <f>PLANILHA_SINTÉTICA!C229</f>
        <v>LIMPEZA DE PISO CERÂMICO OU PORCELANATO UTILIZANDO DETERGENTE NEUTRO E ESCOVAÇÃO MANUAL. AF_04/2019</v>
      </c>
      <c r="D90" s="280" t="str">
        <f>PLANILHA_SINTÉTICA!D229</f>
        <v>M2</v>
      </c>
      <c r="E90" s="280">
        <f>PLANILHA_SINTÉTICA!E229</f>
        <v>511.29</v>
      </c>
      <c r="F90" s="281">
        <f>PLANILHA_SINTÉTICA!H229</f>
        <v>6.29</v>
      </c>
      <c r="G90" s="281">
        <f>PLANILHA_SINTÉTICA!K229</f>
        <v>3216</v>
      </c>
      <c r="H90" s="281">
        <f t="shared" si="3"/>
        <v>1126336.4299999997</v>
      </c>
      <c r="I90" s="282">
        <f t="shared" si="4"/>
        <v>2.6977710723477275E-3</v>
      </c>
      <c r="J90" s="282">
        <f t="shared" si="5"/>
        <v>0.94483763637606055</v>
      </c>
      <c r="K90" s="280" t="s">
        <v>60</v>
      </c>
      <c r="L90" s="225" t="str">
        <f>PLANILHA_SINTÉTICA!A229</f>
        <v>14.1</v>
      </c>
      <c r="AK90" s="240"/>
      <c r="AL90" s="240"/>
    </row>
    <row r="91" spans="1:38" s="239" customFormat="1" ht="30">
      <c r="A91" s="225"/>
      <c r="B91" s="640">
        <f>PLANILHA_SINTÉTICA!B196</f>
        <v>96622</v>
      </c>
      <c r="C91" s="639" t="str">
        <f>PLANILHA_SINTÉTICA!C196</f>
        <v>LASTRO COM MATERIAL GRANULAR, APLICADO EM PISOS OU LAJES SOBRE SOLO, ESPESSURA DE *5 CM*. AF_08/2017</v>
      </c>
      <c r="D91" s="280" t="str">
        <f>PLANILHA_SINTÉTICA!D196</f>
        <v>M3</v>
      </c>
      <c r="E91" s="280">
        <f>PLANILHA_SINTÉTICA!E196</f>
        <v>25.56</v>
      </c>
      <c r="F91" s="281">
        <f>PLANILHA_SINTÉTICA!H196</f>
        <v>119.09</v>
      </c>
      <c r="G91" s="281">
        <f>PLANILHA_SINTÉTICA!K196</f>
        <v>3043.93</v>
      </c>
      <c r="H91" s="281">
        <f t="shared" si="3"/>
        <v>1129380.3599999996</v>
      </c>
      <c r="I91" s="282">
        <f t="shared" si="4"/>
        <v>2.5534285759488237E-3</v>
      </c>
      <c r="J91" s="282">
        <f t="shared" si="5"/>
        <v>0.94739106495200942</v>
      </c>
      <c r="K91" s="280" t="s">
        <v>60</v>
      </c>
      <c r="L91" s="225" t="str">
        <f>PLANILHA_SINTÉTICA!A196</f>
        <v>10.8</v>
      </c>
      <c r="AK91" s="240"/>
      <c r="AL91" s="240"/>
    </row>
    <row r="92" spans="1:38" s="239" customFormat="1" ht="30">
      <c r="A92" s="225"/>
      <c r="B92" s="640">
        <f>PLANILHA_SINTÉTICA!B172</f>
        <v>89987</v>
      </c>
      <c r="C92" s="639" t="str">
        <f>PLANILHA_SINTÉTICA!C172</f>
        <v>REGISTRO DE GAVETA BRUTO, LATÃO, ROSCÁVEL, 3/4", COM ACABAMENTO E CANOPLA CROMADOS - FORNECIMENTO E INSTALAÇÃO. AF_08/2021</v>
      </c>
      <c r="D92" s="280" t="str">
        <f>PLANILHA_SINTÉTICA!D172</f>
        <v>UN</v>
      </c>
      <c r="E92" s="280">
        <f>PLANILHA_SINTÉTICA!E172</f>
        <v>27</v>
      </c>
      <c r="F92" s="281">
        <f>PLANILHA_SINTÉTICA!H172</f>
        <v>98.96</v>
      </c>
      <c r="G92" s="281">
        <f>PLANILHA_SINTÉTICA!K172</f>
        <v>2671.92</v>
      </c>
      <c r="H92" s="281">
        <f t="shared" si="3"/>
        <v>1132052.2799999996</v>
      </c>
      <c r="I92" s="282">
        <f t="shared" si="4"/>
        <v>2.2413645782423321E-3</v>
      </c>
      <c r="J92" s="282">
        <f t="shared" si="5"/>
        <v>0.94963242953025173</v>
      </c>
      <c r="K92" s="280" t="s">
        <v>60</v>
      </c>
      <c r="L92" s="225" t="str">
        <f>PLANILHA_SINTÉTICA!A172</f>
        <v>9.58</v>
      </c>
      <c r="AK92" s="240"/>
      <c r="AL92" s="240"/>
    </row>
    <row r="93" spans="1:38" s="239" customFormat="1" ht="45">
      <c r="A93" s="225"/>
      <c r="B93" s="640">
        <f>PLANILHA_SINTÉTICA!B73</f>
        <v>101512</v>
      </c>
      <c r="C93" s="639" t="str">
        <f>PLANILHA_SINTÉTICA!C73</f>
        <v>ENTRADA DE ENERGIA ELÉTRICA, AÉREA, TRIFÁSICA, COM CAIXA DE EMBUTIR, CABO DE 35 MM2 E DISJUNTOR DIN 50A (NÃO INCLUSO O POSTE DE CONCRETO). AF_07/2020_PS</v>
      </c>
      <c r="D93" s="280" t="str">
        <f>PLANILHA_SINTÉTICA!D73</f>
        <v>UN</v>
      </c>
      <c r="E93" s="280">
        <f>PLANILHA_SINTÉTICA!E73</f>
        <v>1</v>
      </c>
      <c r="F93" s="281">
        <f>PLANILHA_SINTÉTICA!H73</f>
        <v>2553.4699999999998</v>
      </c>
      <c r="G93" s="281">
        <f>PLANILHA_SINTÉTICA!K73</f>
        <v>2553.4700000000003</v>
      </c>
      <c r="H93" s="281">
        <f t="shared" si="3"/>
        <v>1134605.7499999995</v>
      </c>
      <c r="I93" s="282">
        <f t="shared" si="4"/>
        <v>2.1420017102325101E-3</v>
      </c>
      <c r="J93" s="282">
        <f t="shared" si="5"/>
        <v>0.95177443124048422</v>
      </c>
      <c r="K93" s="280" t="s">
        <v>115</v>
      </c>
      <c r="L93" s="225" t="str">
        <f>PLANILHA_SINTÉTICA!A73</f>
        <v>7.2</v>
      </c>
      <c r="AK93" s="240"/>
      <c r="AL93" s="240"/>
    </row>
    <row r="94" spans="1:38" s="239" customFormat="1" ht="30">
      <c r="A94" s="225"/>
      <c r="B94" s="640">
        <f>PLANILHA_SINTÉTICA!B104</f>
        <v>98301</v>
      </c>
      <c r="C94" s="639" t="str">
        <f>PLANILHA_SINTÉTICA!C104</f>
        <v>PATCH PANEL 24 PORTAS, CATEGORIA 5E - FORNECIMENTO E INSTALAÇÃO. AF_11/2019</v>
      </c>
      <c r="D94" s="280" t="str">
        <f>PLANILHA_SINTÉTICA!D104</f>
        <v>UN</v>
      </c>
      <c r="E94" s="280">
        <f>PLANILHA_SINTÉTICA!E104</f>
        <v>3</v>
      </c>
      <c r="F94" s="281">
        <f>PLANILHA_SINTÉTICA!H104</f>
        <v>770.6</v>
      </c>
      <c r="G94" s="281">
        <f>PLANILHA_SINTÉTICA!K104</f>
        <v>2311.8000000000002</v>
      </c>
      <c r="H94" s="281">
        <f t="shared" si="3"/>
        <v>1136917.5499999996</v>
      </c>
      <c r="I94" s="282">
        <f t="shared" si="4"/>
        <v>1.9392746159992153E-3</v>
      </c>
      <c r="J94" s="282">
        <f t="shared" si="5"/>
        <v>0.95371370585648341</v>
      </c>
      <c r="K94" s="280" t="s">
        <v>115</v>
      </c>
      <c r="L94" s="225" t="str">
        <f>PLANILHA_SINTÉTICA!A104</f>
        <v>8.3</v>
      </c>
      <c r="AK94" s="240"/>
      <c r="AL94" s="240"/>
    </row>
    <row r="95" spans="1:38" s="239" customFormat="1" ht="45">
      <c r="A95" s="225"/>
      <c r="B95" s="640">
        <f>PLANILHA_SINTÉTICA!B175</f>
        <v>86932</v>
      </c>
      <c r="C95" s="639" t="str">
        <f>PLANILHA_SINTÉTICA!C175</f>
        <v>VASO SANITÁRIO SIFONADO COM CAIXA ACOPLADA LOUÇA BRANCA - PADRÃO MÉDIO, INCLUSO ENGATE FLEXÍVEL EM METAL CROMADO, 1/2  X 40CM - FORNECIMENTO E INSTALAÇÃO. AF_01/2020</v>
      </c>
      <c r="D95" s="280" t="str">
        <f>PLANILHA_SINTÉTICA!D175</f>
        <v>UN</v>
      </c>
      <c r="E95" s="280">
        <f>PLANILHA_SINTÉTICA!E175</f>
        <v>4</v>
      </c>
      <c r="F95" s="281">
        <f>PLANILHA_SINTÉTICA!H175</f>
        <v>572.07000000000005</v>
      </c>
      <c r="G95" s="281">
        <f>PLANILHA_SINTÉTICA!K175</f>
        <v>2288.2800000000002</v>
      </c>
      <c r="H95" s="281">
        <f t="shared" si="3"/>
        <v>1139205.8299999996</v>
      </c>
      <c r="I95" s="282">
        <f t="shared" si="4"/>
        <v>1.9195446484551798E-3</v>
      </c>
      <c r="J95" s="282">
        <f t="shared" si="5"/>
        <v>0.95563325050493864</v>
      </c>
      <c r="K95" s="280" t="s">
        <v>115</v>
      </c>
      <c r="L95" s="225" t="str">
        <f>PLANILHA_SINTÉTICA!A175</f>
        <v>9.61</v>
      </c>
      <c r="AK95" s="240"/>
      <c r="AL95" s="240"/>
    </row>
    <row r="96" spans="1:38" s="239" customFormat="1" ht="45">
      <c r="A96" s="225"/>
      <c r="B96" s="640">
        <f>PLANILHA_SINTÉTICA!B176</f>
        <v>95472</v>
      </c>
      <c r="C96" s="639" t="str">
        <f>PLANILHA_SINTÉTICA!C176</f>
        <v>VASO SANITARIO SIFONADO CONVENCIONAL PARA PCD SEM FURO FRONTAL COM LOUÇA BRANCA SEM ASSENTO, INCLUSO CONJUNTO DE LIGAÇÃO PARA BACIA SANITÁRIA AJUSTÁVEL - FORNECIMENTO E INSTALAÇÃO. AF_01/2020</v>
      </c>
      <c r="D96" s="280" t="str">
        <f>PLANILHA_SINTÉTICA!D176</f>
        <v>UN</v>
      </c>
      <c r="E96" s="280">
        <f>PLANILHA_SINTÉTICA!E176</f>
        <v>3</v>
      </c>
      <c r="F96" s="281">
        <f>PLANILHA_SINTÉTICA!H176</f>
        <v>751.79</v>
      </c>
      <c r="G96" s="281">
        <f>PLANILHA_SINTÉTICA!K176</f>
        <v>2255.37</v>
      </c>
      <c r="H96" s="281">
        <f t="shared" si="3"/>
        <v>1141461.1999999997</v>
      </c>
      <c r="I96" s="282">
        <f t="shared" si="4"/>
        <v>1.8919377933584868E-3</v>
      </c>
      <c r="J96" s="282">
        <f t="shared" si="5"/>
        <v>0.95752518829829714</v>
      </c>
      <c r="K96" s="280" t="s">
        <v>115</v>
      </c>
      <c r="L96" s="225" t="str">
        <f>PLANILHA_SINTÉTICA!A176</f>
        <v>9.62</v>
      </c>
      <c r="AK96" s="240"/>
      <c r="AL96" s="240"/>
    </row>
    <row r="97" spans="1:38" s="239" customFormat="1" ht="30">
      <c r="A97" s="225"/>
      <c r="B97" s="640">
        <f>PLANILHA_SINTÉTICA!B150</f>
        <v>89711</v>
      </c>
      <c r="C97" s="639" t="str">
        <f>PLANILHA_SINTÉTICA!C150</f>
        <v>TUBO PVC, SERIE NORMAL, ESGOTO PREDIAL, DN 40 MM, FORNECIDO E INSTALADO EM RAMAL DE DESCARGA OU RAMAL DE ESGOTO SANITÁRIO. AF_08/2022</v>
      </c>
      <c r="D97" s="280" t="str">
        <f>PLANILHA_SINTÉTICA!D150</f>
        <v>M</v>
      </c>
      <c r="E97" s="280">
        <f>PLANILHA_SINTÉTICA!E150</f>
        <v>80</v>
      </c>
      <c r="F97" s="281">
        <f>PLANILHA_SINTÉTICA!H150</f>
        <v>24.81</v>
      </c>
      <c r="G97" s="281">
        <f>PLANILHA_SINTÉTICA!K150</f>
        <v>1984.8</v>
      </c>
      <c r="H97" s="281">
        <f t="shared" si="3"/>
        <v>1143445.9999999998</v>
      </c>
      <c r="I97" s="282">
        <f t="shared" si="4"/>
        <v>1.6649676692772914E-3</v>
      </c>
      <c r="J97" s="282">
        <f t="shared" si="5"/>
        <v>0.9591901559675744</v>
      </c>
      <c r="K97" s="280" t="s">
        <v>115</v>
      </c>
      <c r="L97" s="225" t="str">
        <f>PLANILHA_SINTÉTICA!A150</f>
        <v>9.37</v>
      </c>
      <c r="AK97" s="240"/>
      <c r="AL97" s="240"/>
    </row>
    <row r="98" spans="1:38" s="239" customFormat="1" ht="30">
      <c r="A98" s="225"/>
      <c r="B98" s="640">
        <f>PLANILHA_SINTÉTICA!B113</f>
        <v>102623</v>
      </c>
      <c r="C98" s="639" t="str">
        <f>PLANILHA_SINTÉTICA!C113</f>
        <v>CAIXA D´ÁGUA EM POLIETILENO, 1000 LITROS (INCLUSOS TUBOS, CONEXÕES E TORNEIRA DE BÓIA) - FORNECIMENTO E INSTALAÇÃO. AF_06/2021</v>
      </c>
      <c r="D98" s="280" t="str">
        <f>PLANILHA_SINTÉTICA!D113</f>
        <v>UN</v>
      </c>
      <c r="E98" s="280">
        <f>PLANILHA_SINTÉTICA!E113</f>
        <v>2</v>
      </c>
      <c r="F98" s="281">
        <f>PLANILHA_SINTÉTICA!H113</f>
        <v>941.01</v>
      </c>
      <c r="G98" s="281">
        <f>PLANILHA_SINTÉTICA!K113</f>
        <v>1882.02</v>
      </c>
      <c r="H98" s="281">
        <f t="shared" si="3"/>
        <v>1145328.0199999998</v>
      </c>
      <c r="I98" s="282">
        <f t="shared" si="4"/>
        <v>1.5787497243718502E-3</v>
      </c>
      <c r="J98" s="282">
        <f t="shared" si="5"/>
        <v>0.96076890569194628</v>
      </c>
      <c r="K98" s="280" t="s">
        <v>115</v>
      </c>
      <c r="L98" s="225" t="str">
        <f>PLANILHA_SINTÉTICA!A113</f>
        <v>9.3</v>
      </c>
      <c r="AK98" s="240"/>
      <c r="AL98" s="240"/>
    </row>
    <row r="99" spans="1:38" s="239" customFormat="1">
      <c r="A99" s="225"/>
      <c r="B99" s="640">
        <f>PLANILHA_SINTÉTICA!B219</f>
        <v>88484</v>
      </c>
      <c r="C99" s="639" t="str">
        <f>PLANILHA_SINTÉTICA!C219</f>
        <v>APLICAÇÃO DE FUNDO SELADOR ACRÍLICO EM TETO, UMA DEMÃO. AF_06/2014</v>
      </c>
      <c r="D99" s="280" t="str">
        <f>PLANILHA_SINTÉTICA!D219</f>
        <v>M2</v>
      </c>
      <c r="E99" s="280">
        <f>PLANILHA_SINTÉTICA!E219</f>
        <v>477.32</v>
      </c>
      <c r="F99" s="281">
        <f>PLANILHA_SINTÉTICA!H219</f>
        <v>3.81</v>
      </c>
      <c r="G99" s="281">
        <f>PLANILHA_SINTÉTICA!K219</f>
        <v>1818.58</v>
      </c>
      <c r="H99" s="281">
        <f t="shared" si="3"/>
        <v>1147146.5999999999</v>
      </c>
      <c r="I99" s="282">
        <f t="shared" si="4"/>
        <v>1.5255324989894683E-3</v>
      </c>
      <c r="J99" s="282">
        <f t="shared" si="5"/>
        <v>0.96229443819093574</v>
      </c>
      <c r="K99" s="280" t="s">
        <v>115</v>
      </c>
      <c r="L99" s="225" t="str">
        <f>PLANILHA_SINTÉTICA!A219</f>
        <v>13.3</v>
      </c>
      <c r="AK99" s="240"/>
      <c r="AL99" s="240"/>
    </row>
    <row r="100" spans="1:38" s="239" customFormat="1" ht="45">
      <c r="A100" s="225"/>
      <c r="B100" s="640">
        <f>PLANILHA_SINTÉTICA!B79</f>
        <v>101882</v>
      </c>
      <c r="C100" s="639" t="str">
        <f>PLANILHA_SINTÉTICA!C79</f>
        <v>QUADRO DE DISTRIBUIÇÃO DE ENERGIA EM CHAPA DE AÇO GALVANIZADO, DE EMBUTIR, COM BARRAMENTO TRIFÁSICO, PARA 30 DISJUNTORES DIN 225A - FORNECIMENTO E INSTALAÇÃO. AF_10/2020</v>
      </c>
      <c r="D100" s="280" t="str">
        <f>PLANILHA_SINTÉTICA!D79</f>
        <v>UN</v>
      </c>
      <c r="E100" s="280">
        <f>PLANILHA_SINTÉTICA!E79</f>
        <v>1</v>
      </c>
      <c r="F100" s="281">
        <f>PLANILHA_SINTÉTICA!H79</f>
        <v>1801.42</v>
      </c>
      <c r="G100" s="281">
        <f>PLANILHA_SINTÉTICA!K79</f>
        <v>1801.4199999999998</v>
      </c>
      <c r="H100" s="281">
        <f t="shared" si="3"/>
        <v>1148948.0199999998</v>
      </c>
      <c r="I100" s="282">
        <f t="shared" si="4"/>
        <v>1.5111376757302995E-3</v>
      </c>
      <c r="J100" s="282">
        <f t="shared" si="5"/>
        <v>0.96380557586666604</v>
      </c>
      <c r="K100" s="280" t="s">
        <v>115</v>
      </c>
      <c r="L100" s="225" t="str">
        <f>PLANILHA_SINTÉTICA!A79</f>
        <v>7.7</v>
      </c>
      <c r="AK100" s="240"/>
      <c r="AL100" s="240"/>
    </row>
    <row r="101" spans="1:38" s="239" customFormat="1" ht="45">
      <c r="A101" s="225"/>
      <c r="B101" s="640">
        <f>PLANILHA_SINTÉTICA!B181</f>
        <v>86920</v>
      </c>
      <c r="C101" s="639" t="str">
        <f>PLANILHA_SINTÉTICA!C181</f>
        <v>TANQUE DE LOUÇA BRANCA COM COLUNA, 30L OU EQUIVALENTE, INCLUSO SIFÃO FLEXÍVEL EM PVC, VÁLVULA PLÁSTICA E TORNEIRA DE METAL CROMADO PADRÃO POPULAR - FORNECIMENTO E INSTALAÇÃO. AF_01/2020</v>
      </c>
      <c r="D101" s="280" t="str">
        <f>PLANILHA_SINTÉTICA!D181</f>
        <v>UN</v>
      </c>
      <c r="E101" s="280">
        <f>PLANILHA_SINTÉTICA!E181</f>
        <v>2</v>
      </c>
      <c r="F101" s="281">
        <f>PLANILHA_SINTÉTICA!H181</f>
        <v>764.75</v>
      </c>
      <c r="G101" s="281">
        <f>PLANILHA_SINTÉTICA!K181</f>
        <v>1529.5</v>
      </c>
      <c r="H101" s="281">
        <f t="shared" si="3"/>
        <v>1150477.5199999998</v>
      </c>
      <c r="I101" s="282">
        <f t="shared" si="4"/>
        <v>1.2830350917773163E-3</v>
      </c>
      <c r="J101" s="282">
        <f t="shared" si="5"/>
        <v>0.96508861095844334</v>
      </c>
      <c r="K101" s="280" t="s">
        <v>115</v>
      </c>
      <c r="L101" s="225" t="str">
        <f>PLANILHA_SINTÉTICA!A181</f>
        <v>9.67</v>
      </c>
      <c r="AK101" s="240"/>
      <c r="AL101" s="240"/>
    </row>
    <row r="102" spans="1:38" s="239" customFormat="1" ht="45">
      <c r="A102" s="225"/>
      <c r="B102" s="640">
        <f>PLANILHA_SINTÉTICA!B25</f>
        <v>96521</v>
      </c>
      <c r="C102" s="639" t="str">
        <f>PLANILHA_SINTÉTICA!C25</f>
        <v>ESCAVAÇÃO MECANIZADA PARA BLOCO DE COROAMENTO OU SAPATA COM RETROESCAVADEIRA (INCLUINDO ESCAVAÇÃO PARA COLOCAÇÃO DE FÔRMAS). AF_06/2017</v>
      </c>
      <c r="D102" s="280" t="str">
        <f>PLANILHA_SINTÉTICA!D25</f>
        <v>M3</v>
      </c>
      <c r="E102" s="280">
        <f>PLANILHA_SINTÉTICA!E25</f>
        <v>31.25</v>
      </c>
      <c r="F102" s="281">
        <f>PLANILHA_SINTÉTICA!H25</f>
        <v>48.52</v>
      </c>
      <c r="G102" s="281">
        <f>PLANILHA_SINTÉTICA!K25</f>
        <v>1516.24</v>
      </c>
      <c r="H102" s="281">
        <f t="shared" si="3"/>
        <v>1151993.7599999998</v>
      </c>
      <c r="I102" s="282">
        <f t="shared" si="4"/>
        <v>1.2719118192588677E-3</v>
      </c>
      <c r="J102" s="282">
        <f t="shared" si="5"/>
        <v>0.96636052277770224</v>
      </c>
      <c r="K102" s="280" t="s">
        <v>115</v>
      </c>
      <c r="L102" s="225" t="str">
        <f>PLANILHA_SINTÉTICA!A25</f>
        <v>3.2</v>
      </c>
      <c r="AK102" s="240"/>
      <c r="AL102" s="240"/>
    </row>
    <row r="103" spans="1:38" s="239" customFormat="1" ht="45">
      <c r="A103" s="225"/>
      <c r="B103" s="640">
        <f>PLANILHA_SINTÉTICA!B169</f>
        <v>98108</v>
      </c>
      <c r="C103" s="639" t="str">
        <f>PLANILHA_SINTÉTICA!C169</f>
        <v>CAIXA DE GORDURA DUPLA (CAPACIDADE: 126 L), RETANGULAR, EM ALVENARIA COM BLOCOS DE CONCRETO, DIMENSÕES INTERNAS = 0,4X0,7 M, ALTURA INTERNA = 0,8 M. AF_12/2020</v>
      </c>
      <c r="D103" s="280" t="str">
        <f>PLANILHA_SINTÉTICA!D169</f>
        <v>UN</v>
      </c>
      <c r="E103" s="280">
        <f>PLANILHA_SINTÉTICA!E169</f>
        <v>3</v>
      </c>
      <c r="F103" s="281">
        <f>PLANILHA_SINTÉTICA!H169</f>
        <v>504.29</v>
      </c>
      <c r="G103" s="281">
        <f>PLANILHA_SINTÉTICA!K169</f>
        <v>1512.87</v>
      </c>
      <c r="H103" s="281">
        <f t="shared" si="3"/>
        <v>1153506.6299999999</v>
      </c>
      <c r="I103" s="282">
        <f t="shared" si="4"/>
        <v>1.2690848638752196E-3</v>
      </c>
      <c r="J103" s="282">
        <f t="shared" si="5"/>
        <v>0.96762960764157746</v>
      </c>
      <c r="K103" s="280" t="s">
        <v>115</v>
      </c>
      <c r="L103" s="225" t="str">
        <f>PLANILHA_SINTÉTICA!A169</f>
        <v>9.56</v>
      </c>
      <c r="AK103" s="240"/>
      <c r="AL103" s="240"/>
    </row>
    <row r="104" spans="1:38" s="239" customFormat="1" ht="45">
      <c r="A104" s="225"/>
      <c r="B104" s="640">
        <f>PLANILHA_SINTÉTICA!B167</f>
        <v>104328</v>
      </c>
      <c r="C104" s="639" t="str">
        <f>PLANILHA_SINTÉTICA!C167</f>
        <v>CAIXA SIFONADA, COM GRELHA QUADRADA, PVC, DN 150 X 150 X 50 MM, JUNTA SOLDÁVEL, FORNECIDA E INSTALADA EM RAMAL DE DESCARGA OU EM RAMAL DE ESGOTO SANITÁRIO. AF_08/2022</v>
      </c>
      <c r="D104" s="280" t="str">
        <f>PLANILHA_SINTÉTICA!D167</f>
        <v>UN</v>
      </c>
      <c r="E104" s="280">
        <f>PLANILHA_SINTÉTICA!E167</f>
        <v>20</v>
      </c>
      <c r="F104" s="281">
        <f>PLANILHA_SINTÉTICA!H167</f>
        <v>75.180000000000007</v>
      </c>
      <c r="G104" s="281">
        <f>PLANILHA_SINTÉTICA!K167</f>
        <v>1503.6000000000001</v>
      </c>
      <c r="H104" s="281">
        <f t="shared" si="3"/>
        <v>1155010.23</v>
      </c>
      <c r="I104" s="282">
        <f t="shared" si="4"/>
        <v>1.2613086394222771E-3</v>
      </c>
      <c r="J104" s="282">
        <f t="shared" si="5"/>
        <v>0.96889091628099977</v>
      </c>
      <c r="K104" s="280" t="s">
        <v>115</v>
      </c>
      <c r="L104" s="225" t="str">
        <f>PLANILHA_SINTÉTICA!A167</f>
        <v>9.54</v>
      </c>
      <c r="AK104" s="240"/>
      <c r="AL104" s="240"/>
    </row>
    <row r="105" spans="1:38" s="239" customFormat="1" ht="30">
      <c r="A105" s="225"/>
      <c r="B105" s="640">
        <f>PLANILHA_SINTÉTICA!B182</f>
        <v>95546</v>
      </c>
      <c r="C105" s="639" t="str">
        <f>PLANILHA_SINTÉTICA!C182</f>
        <v>KIT DE ACESSORIOS PARA BANHEIRO EM METAL CROMADO, 5 PECAS, INCLUSO FIXAÇÃO. AF_01/2020</v>
      </c>
      <c r="D105" s="280" t="str">
        <f>PLANILHA_SINTÉTICA!D182</f>
        <v>UN</v>
      </c>
      <c r="E105" s="280">
        <f>PLANILHA_SINTÉTICA!E182</f>
        <v>6</v>
      </c>
      <c r="F105" s="281">
        <f>PLANILHA_SINTÉTICA!H182</f>
        <v>237.44</v>
      </c>
      <c r="G105" s="281">
        <f>PLANILHA_SINTÉTICA!K182</f>
        <v>1424.64</v>
      </c>
      <c r="H105" s="281">
        <f t="shared" si="3"/>
        <v>1156434.8699999999</v>
      </c>
      <c r="I105" s="282">
        <f t="shared" si="4"/>
        <v>1.1950723198101575E-3</v>
      </c>
      <c r="J105" s="282">
        <f t="shared" si="5"/>
        <v>0.97008598860080997</v>
      </c>
      <c r="K105" s="280" t="s">
        <v>115</v>
      </c>
      <c r="L105" s="225" t="str">
        <f>PLANILHA_SINTÉTICA!A182</f>
        <v>9.68</v>
      </c>
      <c r="AK105" s="240"/>
      <c r="AL105" s="240"/>
    </row>
    <row r="106" spans="1:38" s="239" customFormat="1" ht="30">
      <c r="A106" s="225"/>
      <c r="B106" s="640">
        <f>PLANILHA_SINTÉTICA!B234</f>
        <v>101909</v>
      </c>
      <c r="C106" s="639" t="str">
        <f>PLANILHA_SINTÉTICA!C234</f>
        <v>EXTINTOR DE INCÊNDIO PORTÁTIL COM CARGA DE PQS DE 6 KG, CLASSE BC - FORNECIMENTO E INSTALAÇÃO. AF_10/2020_PE</v>
      </c>
      <c r="D106" s="280" t="str">
        <f>PLANILHA_SINTÉTICA!D234</f>
        <v>UN</v>
      </c>
      <c r="E106" s="280">
        <f>PLANILHA_SINTÉTICA!E234</f>
        <v>6</v>
      </c>
      <c r="F106" s="281">
        <f>PLANILHA_SINTÉTICA!H234</f>
        <v>230.41</v>
      </c>
      <c r="G106" s="281">
        <f>PLANILHA_SINTÉTICA!K234</f>
        <v>1382.46</v>
      </c>
      <c r="H106" s="281">
        <f t="shared" si="3"/>
        <v>1157817.3299999998</v>
      </c>
      <c r="I106" s="282">
        <f t="shared" si="4"/>
        <v>1.1596892402605222E-3</v>
      </c>
      <c r="J106" s="282">
        <f t="shared" si="5"/>
        <v>0.97124567784107052</v>
      </c>
      <c r="K106" s="280" t="s">
        <v>115</v>
      </c>
      <c r="L106" s="225" t="str">
        <f>PLANILHA_SINTÉTICA!A234</f>
        <v>14.6</v>
      </c>
      <c r="AK106" s="240"/>
      <c r="AL106" s="240"/>
    </row>
    <row r="107" spans="1:38" s="239" customFormat="1" ht="45">
      <c r="A107" s="225"/>
      <c r="B107" s="640">
        <f>PLANILHA_SINTÉTICA!B170</f>
        <v>97906</v>
      </c>
      <c r="C107" s="639" t="str">
        <f>PLANILHA_SINTÉTICA!C170</f>
        <v>CAIXA ENTERRADA HIDRÁULICA RETANGULAR, EM ALVENARIA COM BLOCOS DE CONCRETO, DIMENSÕES INTERNAS: 0,6X0,6X0,6 M PARA REDE DE ESGOTO. AF_12/2020</v>
      </c>
      <c r="D107" s="280" t="str">
        <f>PLANILHA_SINTÉTICA!D170</f>
        <v>UN</v>
      </c>
      <c r="E107" s="280">
        <f>PLANILHA_SINTÉTICA!E170</f>
        <v>3</v>
      </c>
      <c r="F107" s="281">
        <f>PLANILHA_SINTÉTICA!H170</f>
        <v>458.85</v>
      </c>
      <c r="G107" s="281">
        <f>PLANILHA_SINTÉTICA!K170</f>
        <v>1376.55</v>
      </c>
      <c r="H107" s="281">
        <f t="shared" si="3"/>
        <v>1159193.8799999999</v>
      </c>
      <c r="I107" s="282">
        <f t="shared" si="4"/>
        <v>1.1547315825995847E-3</v>
      </c>
      <c r="J107" s="282">
        <f t="shared" si="5"/>
        <v>0.97240040942367012</v>
      </c>
      <c r="K107" s="280" t="s">
        <v>115</v>
      </c>
      <c r="L107" s="225" t="str">
        <f>PLANILHA_SINTÉTICA!A170</f>
        <v>9.57</v>
      </c>
      <c r="AK107" s="240"/>
      <c r="AL107" s="240"/>
    </row>
    <row r="108" spans="1:38" s="239" customFormat="1" ht="30">
      <c r="A108" s="225"/>
      <c r="B108" s="640">
        <f>PLANILHA_SINTÉTICA!B117</f>
        <v>89447</v>
      </c>
      <c r="C108" s="639" t="str">
        <f>PLANILHA_SINTÉTICA!C117</f>
        <v>TUBO, PVC, SOLDÁVEL, DN 32MM, INSTALADO EM PRUMADA DE ÁGUA - FORNECIMENTO E INSTALAÇÃO. AF_06/2022</v>
      </c>
      <c r="D108" s="280" t="str">
        <f>PLANILHA_SINTÉTICA!D117</f>
        <v>M</v>
      </c>
      <c r="E108" s="280">
        <f>PLANILHA_SINTÉTICA!E117</f>
        <v>113.82</v>
      </c>
      <c r="F108" s="281">
        <f>PLANILHA_SINTÉTICA!H117</f>
        <v>11.93</v>
      </c>
      <c r="G108" s="281">
        <f>PLANILHA_SINTÉTICA!K117</f>
        <v>1357.87</v>
      </c>
      <c r="H108" s="281">
        <f t="shared" si="3"/>
        <v>1160551.75</v>
      </c>
      <c r="I108" s="282">
        <f t="shared" si="4"/>
        <v>1.1390616934106991E-3</v>
      </c>
      <c r="J108" s="282">
        <f t="shared" si="5"/>
        <v>0.97353947111708083</v>
      </c>
      <c r="K108" s="280" t="s">
        <v>115</v>
      </c>
      <c r="L108" s="225" t="str">
        <f>PLANILHA_SINTÉTICA!A117</f>
        <v>9.6</v>
      </c>
      <c r="AK108" s="240"/>
      <c r="AL108" s="240"/>
    </row>
    <row r="109" spans="1:38" s="239" customFormat="1">
      <c r="A109" s="225"/>
      <c r="B109" s="640">
        <f>PLANILHA_SINTÉTICA!B105</f>
        <v>98307</v>
      </c>
      <c r="C109" s="639" t="str">
        <f>PLANILHA_SINTÉTICA!C105</f>
        <v>TOMADA DE REDE RJ45 - FORNECIMENTO E INSTALAÇÃO. AF_11/2019</v>
      </c>
      <c r="D109" s="280" t="str">
        <f>PLANILHA_SINTÉTICA!D105</f>
        <v>UN</v>
      </c>
      <c r="E109" s="280">
        <f>PLANILHA_SINTÉTICA!E105</f>
        <v>23</v>
      </c>
      <c r="F109" s="281">
        <f>PLANILHA_SINTÉTICA!H105</f>
        <v>54.02</v>
      </c>
      <c r="G109" s="281">
        <f>PLANILHA_SINTÉTICA!K105</f>
        <v>1242.46</v>
      </c>
      <c r="H109" s="281">
        <f t="shared" si="3"/>
        <v>1161794.21</v>
      </c>
      <c r="I109" s="282">
        <f t="shared" si="4"/>
        <v>1.0422489572603103E-3</v>
      </c>
      <c r="J109" s="282">
        <f t="shared" si="5"/>
        <v>0.97458172007434118</v>
      </c>
      <c r="K109" s="280" t="s">
        <v>115</v>
      </c>
      <c r="L109" s="225" t="str">
        <f>PLANILHA_SINTÉTICA!A105</f>
        <v>8.4</v>
      </c>
      <c r="AK109" s="240"/>
      <c r="AL109" s="240"/>
    </row>
    <row r="110" spans="1:38" s="239" customFormat="1" ht="30">
      <c r="A110" s="225"/>
      <c r="B110" s="640">
        <f>PLANILHA_SINTÉTICA!B140</f>
        <v>104168</v>
      </c>
      <c r="C110" s="639" t="str">
        <f>PLANILHA_SINTÉTICA!C140</f>
        <v>JOELHO 45 GRAUS, PVC, SERIE R, ÁGUA PLUVIAL, DN 150 MM, JUNTA ELÁSTICA, FORNECIDO E INSTALADO EM RAMAL DE ENCAMINHAMENTO. AF_06/2022</v>
      </c>
      <c r="D110" s="280" t="str">
        <f>PLANILHA_SINTÉTICA!D140</f>
        <v>UN</v>
      </c>
      <c r="E110" s="280">
        <f>PLANILHA_SINTÉTICA!E140</f>
        <v>9</v>
      </c>
      <c r="F110" s="281">
        <f>PLANILHA_SINTÉTICA!H140</f>
        <v>125.85</v>
      </c>
      <c r="G110" s="281">
        <f>PLANILHA_SINTÉTICA!K140</f>
        <v>1132.6500000000001</v>
      </c>
      <c r="H110" s="281">
        <f t="shared" si="3"/>
        <v>1162926.8599999999</v>
      </c>
      <c r="I110" s="282">
        <f t="shared" si="4"/>
        <v>9.501338324299296E-4</v>
      </c>
      <c r="J110" s="282">
        <f t="shared" si="5"/>
        <v>0.97553185390677111</v>
      </c>
      <c r="K110" s="280" t="s">
        <v>115</v>
      </c>
      <c r="L110" s="225" t="str">
        <f>PLANILHA_SINTÉTICA!A140</f>
        <v>9.28</v>
      </c>
      <c r="AK110" s="240"/>
      <c r="AL110" s="240"/>
    </row>
    <row r="111" spans="1:38" s="239" customFormat="1" ht="30">
      <c r="A111" s="225"/>
      <c r="B111" s="640">
        <f>PLANILHA_SINTÉTICA!B68</f>
        <v>94213</v>
      </c>
      <c r="C111" s="639" t="str">
        <f>PLANILHA_SINTÉTICA!C68</f>
        <v>TELHAMENTO COM TELHA DE AÇO/ALUMÍNIO E = 0,5 MM, COM ATÉ 2 ÁGUAS, INCLUSO IÇAMENTO. AF_07/2019</v>
      </c>
      <c r="D111" s="280" t="str">
        <f>PLANILHA_SINTÉTICA!D68</f>
        <v>M2</v>
      </c>
      <c r="E111" s="280">
        <f>PLANILHA_SINTÉTICA!E68</f>
        <v>14.18</v>
      </c>
      <c r="F111" s="281">
        <f>PLANILHA_SINTÉTICA!H68</f>
        <v>79.680000000000007</v>
      </c>
      <c r="G111" s="281">
        <f>PLANILHA_SINTÉTICA!K68</f>
        <v>1129.8599999999999</v>
      </c>
      <c r="H111" s="281">
        <f t="shared" si="3"/>
        <v>1164056.72</v>
      </c>
      <c r="I111" s="282">
        <f t="shared" si="4"/>
        <v>9.4779341536156811E-4</v>
      </c>
      <c r="J111" s="282">
        <f t="shared" si="5"/>
        <v>0.97647964732213266</v>
      </c>
      <c r="K111" s="280" t="s">
        <v>115</v>
      </c>
      <c r="L111" s="225" t="str">
        <f>PLANILHA_SINTÉTICA!A68</f>
        <v>6.9</v>
      </c>
      <c r="AK111" s="240"/>
      <c r="AL111" s="240"/>
    </row>
    <row r="112" spans="1:38" s="239" customFormat="1" ht="30">
      <c r="A112" s="225"/>
      <c r="B112" s="640">
        <f>PLANILHA_SINTÉTICA!B114</f>
        <v>102111</v>
      </c>
      <c r="C112" s="639" t="str">
        <f>PLANILHA_SINTÉTICA!C114</f>
        <v>BOMBA CENTRÍFUGA, MONOFÁSICA, 0,5 CV OU 0,49 HP, HM 6 A 20 M, Q 1,2 A 8,3 M3/H - FORNECIMENTO E INSTALAÇÃO. AF_12/2020</v>
      </c>
      <c r="D112" s="280" t="str">
        <f>PLANILHA_SINTÉTICA!D114</f>
        <v>UN</v>
      </c>
      <c r="E112" s="280">
        <f>PLANILHA_SINTÉTICA!E114</f>
        <v>1</v>
      </c>
      <c r="F112" s="281">
        <f>PLANILHA_SINTÉTICA!H114</f>
        <v>1020.48</v>
      </c>
      <c r="G112" s="281">
        <f>PLANILHA_SINTÉTICA!K114</f>
        <v>1020.48</v>
      </c>
      <c r="H112" s="281">
        <f t="shared" si="3"/>
        <v>1165077.2</v>
      </c>
      <c r="I112" s="282">
        <f t="shared" si="4"/>
        <v>8.5603899997183119E-4</v>
      </c>
      <c r="J112" s="282">
        <f t="shared" si="5"/>
        <v>0.97733568632210455</v>
      </c>
      <c r="K112" s="280" t="s">
        <v>115</v>
      </c>
      <c r="L112" s="225" t="str">
        <f>PLANILHA_SINTÉTICA!A114</f>
        <v>9.4</v>
      </c>
      <c r="AK112" s="240"/>
      <c r="AL112" s="240"/>
    </row>
    <row r="113" spans="1:38" s="239" customFormat="1" ht="30">
      <c r="A113" s="225"/>
      <c r="B113" s="640">
        <f>PLANILHA_SINTÉTICA!B27</f>
        <v>96621</v>
      </c>
      <c r="C113" s="639" t="str">
        <f>PLANILHA_SINTÉTICA!C27</f>
        <v>LASTRO COM MATERIAL GRANULAR, APLICAÇÃO EM BLOCOS DE COROAMENTO, ESPESSURA DE *5 CM*. AF_08/2017</v>
      </c>
      <c r="D113" s="280" t="str">
        <f>PLANILHA_SINTÉTICA!D27</f>
        <v>M3</v>
      </c>
      <c r="E113" s="280">
        <f>PLANILHA_SINTÉTICA!E27</f>
        <v>4.67</v>
      </c>
      <c r="F113" s="281">
        <f>PLANILHA_SINTÉTICA!H27</f>
        <v>208.73</v>
      </c>
      <c r="G113" s="281">
        <f>PLANILHA_SINTÉTICA!K27</f>
        <v>974.76</v>
      </c>
      <c r="H113" s="281">
        <f t="shared" si="3"/>
        <v>1166051.96</v>
      </c>
      <c r="I113" s="282">
        <f t="shared" si="4"/>
        <v>8.1768635898061908E-4</v>
      </c>
      <c r="J113" s="282">
        <f t="shared" si="5"/>
        <v>0.97815337268108515</v>
      </c>
      <c r="K113" s="280" t="s">
        <v>115</v>
      </c>
      <c r="L113" s="225" t="str">
        <f>PLANILHA_SINTÉTICA!A27</f>
        <v>3.4</v>
      </c>
      <c r="AK113" s="240"/>
      <c r="AL113" s="240"/>
    </row>
    <row r="114" spans="1:38" s="239" customFormat="1" ht="30">
      <c r="A114" s="225"/>
      <c r="B114" s="640">
        <f>PLANILHA_SINTÉTICA!B144</f>
        <v>104170</v>
      </c>
      <c r="C114" s="639" t="str">
        <f>PLANILHA_SINTÉTICA!C144</f>
        <v>LUVA SIMPLES, PVC, SERIE R, ÁGUA PLUVIAL, DN 150 MM, JUNTA ELÁSTICA, FORNECIDO E INSTALADO EM RAMAL DE ENCAMINHAMENTO. AF_06/2022</v>
      </c>
      <c r="D114" s="280" t="str">
        <f>PLANILHA_SINTÉTICA!D144</f>
        <v>UN</v>
      </c>
      <c r="E114" s="280">
        <f>PLANILHA_SINTÉTICA!E144</f>
        <v>13</v>
      </c>
      <c r="F114" s="281">
        <f>PLANILHA_SINTÉTICA!H144</f>
        <v>74.56</v>
      </c>
      <c r="G114" s="281">
        <f>PLANILHA_SINTÉTICA!K144</f>
        <v>969.28</v>
      </c>
      <c r="H114" s="281">
        <f t="shared" si="3"/>
        <v>1167021.24</v>
      </c>
      <c r="I114" s="282">
        <f t="shared" si="4"/>
        <v>8.1308941076032497E-4</v>
      </c>
      <c r="J114" s="282">
        <f t="shared" si="5"/>
        <v>0.97896646209184546</v>
      </c>
      <c r="K114" s="280" t="s">
        <v>115</v>
      </c>
      <c r="L114" s="225" t="str">
        <f>PLANILHA_SINTÉTICA!A144</f>
        <v>9.32</v>
      </c>
      <c r="AK114" s="240"/>
      <c r="AL114" s="240"/>
    </row>
    <row r="115" spans="1:38" s="239" customFormat="1" ht="30">
      <c r="A115" s="225"/>
      <c r="B115" s="640">
        <f>PLANILHA_SINTÉTICA!B149</f>
        <v>89712</v>
      </c>
      <c r="C115" s="639" t="str">
        <f>PLANILHA_SINTÉTICA!C149</f>
        <v>TUBO PVC, SERIE NORMAL, ESGOTO PREDIAL, DN 50 MM, FORNECIDO E INSTALADO EM RAMAL DE DESCARGA OU RAMAL DE ESGOTO SANITÁRIO. AF_08/2022</v>
      </c>
      <c r="D115" s="280" t="str">
        <f>PLANILHA_SINTÉTICA!D149</f>
        <v>M</v>
      </c>
      <c r="E115" s="280">
        <f>PLANILHA_SINTÉTICA!E149</f>
        <v>29</v>
      </c>
      <c r="F115" s="281">
        <f>PLANILHA_SINTÉTICA!H149</f>
        <v>31.39</v>
      </c>
      <c r="G115" s="281">
        <f>PLANILHA_SINTÉTICA!K149</f>
        <v>910.31</v>
      </c>
      <c r="H115" s="281">
        <f t="shared" si="3"/>
        <v>1167931.55</v>
      </c>
      <c r="I115" s="282">
        <f t="shared" si="4"/>
        <v>7.6362188584230709E-4</v>
      </c>
      <c r="J115" s="282">
        <f t="shared" si="5"/>
        <v>0.97973008397768779</v>
      </c>
      <c r="K115" s="280" t="s">
        <v>115</v>
      </c>
      <c r="L115" s="225" t="str">
        <f>PLANILHA_SINTÉTICA!A149</f>
        <v>9.36</v>
      </c>
      <c r="AK115" s="240"/>
      <c r="AL115" s="240"/>
    </row>
    <row r="116" spans="1:38" s="239" customFormat="1" ht="45">
      <c r="A116" s="225"/>
      <c r="B116" s="640">
        <f>PLANILHA_SINTÉTICA!B67</f>
        <v>92580</v>
      </c>
      <c r="C116" s="639" t="str">
        <f>PLANILHA_SINTÉTICA!C67</f>
        <v>TRAMA DE AÇO COMPOSTA POR TERÇAS PARA TELHADOS DE ATÉ 2 ÁGUAS PARA TELHA ONDULADA DE FIBROCIMENTO, METÁLICA, PLÁSTICA OU TERMOACÚSTICA, INCLUSO TRANSPORTE VERTICAL. AF_07/2019</v>
      </c>
      <c r="D116" s="280" t="str">
        <f>PLANILHA_SINTÉTICA!D67</f>
        <v>M2</v>
      </c>
      <c r="E116" s="280">
        <f>PLANILHA_SINTÉTICA!E67</f>
        <v>16</v>
      </c>
      <c r="F116" s="281">
        <f>PLANILHA_SINTÉTICA!H67</f>
        <v>54.5</v>
      </c>
      <c r="G116" s="281">
        <f>PLANILHA_SINTÉTICA!K67</f>
        <v>872</v>
      </c>
      <c r="H116" s="281">
        <f t="shared" si="3"/>
        <v>1168803.55</v>
      </c>
      <c r="I116" s="282">
        <f t="shared" si="4"/>
        <v>7.3148519125846342E-4</v>
      </c>
      <c r="J116" s="282">
        <f t="shared" si="5"/>
        <v>0.98046156916894622</v>
      </c>
      <c r="K116" s="280" t="s">
        <v>115</v>
      </c>
      <c r="L116" s="225" t="str">
        <f>PLANILHA_SINTÉTICA!A67</f>
        <v>6.8</v>
      </c>
      <c r="AK116" s="240"/>
      <c r="AL116" s="240"/>
    </row>
    <row r="117" spans="1:38" s="239" customFormat="1">
      <c r="A117" s="225"/>
      <c r="B117" s="640">
        <f>PLANILHA_SINTÉTICA!B106</f>
        <v>98308</v>
      </c>
      <c r="C117" s="639" t="str">
        <f>PLANILHA_SINTÉTICA!C106</f>
        <v>TOMADA PARA TELEFONE RJ11 - FORNECIMENTO E INSTALAÇÃO. AF_11/2019</v>
      </c>
      <c r="D117" s="280" t="str">
        <f>PLANILHA_SINTÉTICA!D106</f>
        <v>UN</v>
      </c>
      <c r="E117" s="280">
        <f>PLANILHA_SINTÉTICA!E106</f>
        <v>23</v>
      </c>
      <c r="F117" s="281">
        <f>PLANILHA_SINTÉTICA!H106</f>
        <v>35.97</v>
      </c>
      <c r="G117" s="281">
        <f>PLANILHA_SINTÉTICA!K106</f>
        <v>827.31</v>
      </c>
      <c r="H117" s="281">
        <f t="shared" si="3"/>
        <v>1169630.8600000001</v>
      </c>
      <c r="I117" s="282">
        <f t="shared" si="4"/>
        <v>6.9399657520646709E-4</v>
      </c>
      <c r="J117" s="282">
        <f t="shared" si="5"/>
        <v>0.98115556574415264</v>
      </c>
      <c r="K117" s="280" t="s">
        <v>115</v>
      </c>
      <c r="L117" s="225" t="str">
        <f>PLANILHA_SINTÉTICA!A106</f>
        <v>8.5</v>
      </c>
      <c r="AK117" s="240"/>
      <c r="AL117" s="240"/>
    </row>
    <row r="118" spans="1:38" s="239" customFormat="1" ht="30">
      <c r="A118" s="225"/>
      <c r="B118" s="640">
        <f>PLANILHA_SINTÉTICA!B138</f>
        <v>104167</v>
      </c>
      <c r="C118" s="639" t="str">
        <f>PLANILHA_SINTÉTICA!C138</f>
        <v>JOELHO 90 GRAUS, PVC, SERIE R, ÁGUA PLUVIAL, DN 150 MM, JUNTA ELÁSTICA, FORNECIDO E INSTALADO EM RAMAL DE ENCAMINHAMENTO. AF_06/2022</v>
      </c>
      <c r="D118" s="280" t="str">
        <f>PLANILHA_SINTÉTICA!D138</f>
        <v>UN</v>
      </c>
      <c r="E118" s="280">
        <f>PLANILHA_SINTÉTICA!E138</f>
        <v>6</v>
      </c>
      <c r="F118" s="281">
        <f>PLANILHA_SINTÉTICA!H138</f>
        <v>129.44</v>
      </c>
      <c r="G118" s="281">
        <f>PLANILHA_SINTÉTICA!K138</f>
        <v>776.64</v>
      </c>
      <c r="H118" s="281">
        <f t="shared" si="3"/>
        <v>1170407.5</v>
      </c>
      <c r="I118" s="282">
        <f t="shared" si="4"/>
        <v>6.5149158135203327E-4</v>
      </c>
      <c r="J118" s="282">
        <f t="shared" si="5"/>
        <v>0.98180705732550466</v>
      </c>
      <c r="K118" s="280" t="s">
        <v>115</v>
      </c>
      <c r="L118" s="225" t="str">
        <f>PLANILHA_SINTÉTICA!A138</f>
        <v>9.26</v>
      </c>
      <c r="AK118" s="240"/>
      <c r="AL118" s="240"/>
    </row>
    <row r="119" spans="1:38" s="239" customFormat="1" ht="60">
      <c r="A119" s="225"/>
      <c r="B119" s="640">
        <f>PLANILHA_SINTÉTICA!B179</f>
        <v>86942</v>
      </c>
      <c r="C119" s="639" t="str">
        <f>PLANILHA_SINTÉTICA!C179</f>
        <v>LAVATÓRIO LOUÇA BRANCA SUSPENSO, 29,5 X 39CM OU EQUIVALENTE, PADRÃO POPULAR, INCLUSO SIFÃO TIPO GARRAFA EM PVC, VÁLVULA E ENGATE FLEXÍVEL 30CM EM PLÁSTICO E TORNEIRA CROMADA DE MESA, PADRÃO POPULAR - FORNECIMENTO E INSTALAÇÃO. AF_01/2020</v>
      </c>
      <c r="D119" s="280" t="str">
        <f>PLANILHA_SINTÉTICA!D179</f>
        <v>UN</v>
      </c>
      <c r="E119" s="280">
        <f>PLANILHA_SINTÉTICA!E179</f>
        <v>3</v>
      </c>
      <c r="F119" s="281">
        <f>PLANILHA_SINTÉTICA!H179</f>
        <v>247.52</v>
      </c>
      <c r="G119" s="281">
        <f>PLANILHA_SINTÉTICA!K179</f>
        <v>742.56</v>
      </c>
      <c r="H119" s="281">
        <f t="shared" si="3"/>
        <v>1171150.06</v>
      </c>
      <c r="I119" s="282">
        <f t="shared" si="4"/>
        <v>6.2290326103312454E-4</v>
      </c>
      <c r="J119" s="282">
        <f t="shared" si="5"/>
        <v>0.98242996058653775</v>
      </c>
      <c r="K119" s="280" t="s">
        <v>115</v>
      </c>
      <c r="L119" s="225" t="str">
        <f>PLANILHA_SINTÉTICA!A179</f>
        <v>9.65</v>
      </c>
      <c r="AK119" s="240"/>
      <c r="AL119" s="240"/>
    </row>
    <row r="120" spans="1:38" s="239" customFormat="1" ht="30">
      <c r="A120" s="225"/>
      <c r="B120" s="640">
        <f>PLANILHA_SINTÉTICA!B88</f>
        <v>92023</v>
      </c>
      <c r="C120" s="639" t="str">
        <f>PLANILHA_SINTÉTICA!C88</f>
        <v>INTERRUPTOR SIMPLES (1 MÓDULO) COM 1 TOMADA DE EMBUTIR 2P+T 10 A,  INCLUINDO SUPORTE E PLACA - FORNECIMENTO E INSTALAÇÃO. AF_12/2015</v>
      </c>
      <c r="D120" s="280" t="str">
        <f>PLANILHA_SINTÉTICA!D88</f>
        <v>UN</v>
      </c>
      <c r="E120" s="280">
        <f>PLANILHA_SINTÉTICA!E88</f>
        <v>13</v>
      </c>
      <c r="F120" s="281">
        <f>PLANILHA_SINTÉTICA!H88</f>
        <v>54.67</v>
      </c>
      <c r="G120" s="281">
        <f>PLANILHA_SINTÉTICA!K88</f>
        <v>710.71</v>
      </c>
      <c r="H120" s="281">
        <f t="shared" si="3"/>
        <v>1171860.77</v>
      </c>
      <c r="I120" s="282">
        <f t="shared" si="4"/>
        <v>5.9618559665057633E-4</v>
      </c>
      <c r="J120" s="282">
        <f t="shared" si="5"/>
        <v>0.98302614618318829</v>
      </c>
      <c r="K120" s="280" t="s">
        <v>115</v>
      </c>
      <c r="L120" s="225" t="str">
        <f>PLANILHA_SINTÉTICA!A88</f>
        <v>7.15</v>
      </c>
      <c r="AK120" s="240"/>
      <c r="AL120" s="240"/>
    </row>
    <row r="121" spans="1:38" s="239" customFormat="1" ht="30">
      <c r="A121" s="225"/>
      <c r="B121" s="640">
        <f>PLANILHA_SINTÉTICA!B95</f>
        <v>91930</v>
      </c>
      <c r="C121" s="639" t="str">
        <f>PLANILHA_SINTÉTICA!C95</f>
        <v>CABO DE COBRE FLEXÍVEL ISOLADO, 6 MM², ANTI-CHAMA 450/750 V, PARA CIRCUITOS TERMINAIS - FORNECIMENTO E INSTALAÇÃO. AF_12/2015</v>
      </c>
      <c r="D121" s="280" t="str">
        <f>PLANILHA_SINTÉTICA!D95</f>
        <v>M</v>
      </c>
      <c r="E121" s="280">
        <f>PLANILHA_SINTÉTICA!E95</f>
        <v>75</v>
      </c>
      <c r="F121" s="281">
        <f>PLANILHA_SINTÉTICA!H95</f>
        <v>9.31</v>
      </c>
      <c r="G121" s="281">
        <f>PLANILHA_SINTÉTICA!K95</f>
        <v>698.25</v>
      </c>
      <c r="H121" s="281">
        <f t="shared" si="3"/>
        <v>1172559.02</v>
      </c>
      <c r="I121" s="282">
        <f t="shared" si="4"/>
        <v>5.8573341146355741E-4</v>
      </c>
      <c r="J121" s="282">
        <f t="shared" si="5"/>
        <v>0.98361187959465179</v>
      </c>
      <c r="K121" s="280" t="s">
        <v>115</v>
      </c>
      <c r="L121" s="225" t="str">
        <f>PLANILHA_SINTÉTICA!A95</f>
        <v>7.22</v>
      </c>
      <c r="AK121" s="240"/>
      <c r="AL121" s="240"/>
    </row>
    <row r="122" spans="1:38" s="239" customFormat="1" ht="45">
      <c r="A122" s="225"/>
      <c r="B122" s="640">
        <f>PLANILHA_SINTÉTICA!B164</f>
        <v>89778</v>
      </c>
      <c r="C122" s="639" t="str">
        <f>PLANILHA_SINTÉTICA!C164</f>
        <v>LUVA SIMPLES, PVC, SERIE NORMAL, ESGOTO PREDIAL, DN 100 MM, JUNTA ELÁSTICA, FORNECIDO E INSTALADO EM RAMAL DE DESCARGA OU RAMAL DE ESGOTO SANITÁRIO. AF_08/2022</v>
      </c>
      <c r="D122" s="280" t="str">
        <f>PLANILHA_SINTÉTICA!D164</f>
        <v>UN</v>
      </c>
      <c r="E122" s="280">
        <f>PLANILHA_SINTÉTICA!E164</f>
        <v>34</v>
      </c>
      <c r="F122" s="281">
        <f>PLANILHA_SINTÉTICA!H164</f>
        <v>20.239999999999998</v>
      </c>
      <c r="G122" s="281">
        <f>PLANILHA_SINTÉTICA!K164</f>
        <v>688.16</v>
      </c>
      <c r="H122" s="281">
        <f t="shared" si="3"/>
        <v>1173247.18</v>
      </c>
      <c r="I122" s="282">
        <f t="shared" si="4"/>
        <v>5.7726932249589928E-4</v>
      </c>
      <c r="J122" s="282">
        <f t="shared" si="5"/>
        <v>0.9841891489171477</v>
      </c>
      <c r="K122" s="280" t="s">
        <v>115</v>
      </c>
      <c r="L122" s="225" t="str">
        <f>PLANILHA_SINTÉTICA!A164</f>
        <v>9.51</v>
      </c>
      <c r="AK122" s="240"/>
      <c r="AL122" s="240"/>
    </row>
    <row r="123" spans="1:38" s="239" customFormat="1" ht="30">
      <c r="A123" s="225"/>
      <c r="B123" s="640">
        <f>PLANILHA_SINTÉTICA!B93</f>
        <v>91924</v>
      </c>
      <c r="C123" s="639" t="str">
        <f>PLANILHA_SINTÉTICA!C93</f>
        <v>CABO DE COBRE FLEXÍVEL ISOLADO, 1,5 MM², ANTI-CHAMA 450/750 V, PARA CIRCUITOS TERMINAIS - FORNECIMENTO E INSTALAÇÃO. AF_12/2015</v>
      </c>
      <c r="D123" s="280" t="str">
        <f>PLANILHA_SINTÉTICA!D93</f>
        <v>M</v>
      </c>
      <c r="E123" s="280">
        <f>PLANILHA_SINTÉTICA!E93</f>
        <v>220</v>
      </c>
      <c r="F123" s="281">
        <f>PLANILHA_SINTÉTICA!H93</f>
        <v>3.1099999999999994</v>
      </c>
      <c r="G123" s="281">
        <f>PLANILHA_SINTÉTICA!K93</f>
        <v>684.2</v>
      </c>
      <c r="H123" s="281">
        <f t="shared" si="3"/>
        <v>1173931.3799999999</v>
      </c>
      <c r="I123" s="282">
        <f t="shared" si="4"/>
        <v>5.7394744020532195E-4</v>
      </c>
      <c r="J123" s="282">
        <f t="shared" si="5"/>
        <v>0.98476309635735304</v>
      </c>
      <c r="K123" s="280" t="s">
        <v>115</v>
      </c>
      <c r="L123" s="225" t="str">
        <f>PLANILHA_SINTÉTICA!A93</f>
        <v>7.20</v>
      </c>
      <c r="AK123" s="240"/>
      <c r="AL123" s="240"/>
    </row>
    <row r="124" spans="1:38" s="239" customFormat="1" ht="30">
      <c r="A124" s="225"/>
      <c r="B124" s="640">
        <f>PLANILHA_SINTÉTICA!B129</f>
        <v>89362</v>
      </c>
      <c r="C124" s="639" t="str">
        <f>PLANILHA_SINTÉTICA!C129</f>
        <v>JOELHO 90 GRAUS, PVC, SOLDÁVEL, DN 25MM, INSTALADO EM RAMAL OU SUB-RAMAL DE ÁGUA - FORNECIMENTO E INSTALAÇÃO. AF_06/2022</v>
      </c>
      <c r="D124" s="280" t="str">
        <f>PLANILHA_SINTÉTICA!D129</f>
        <v>UN</v>
      </c>
      <c r="E124" s="280">
        <f>PLANILHA_SINTÉTICA!E129</f>
        <v>61</v>
      </c>
      <c r="F124" s="281">
        <f>PLANILHA_SINTÉTICA!H129</f>
        <v>10.89</v>
      </c>
      <c r="G124" s="281">
        <f>PLANILHA_SINTÉTICA!K129</f>
        <v>664.29</v>
      </c>
      <c r="H124" s="281">
        <f t="shared" si="3"/>
        <v>1174595.67</v>
      </c>
      <c r="I124" s="282">
        <f t="shared" si="4"/>
        <v>5.5724575424436309E-4</v>
      </c>
      <c r="J124" s="282">
        <f t="shared" si="5"/>
        <v>0.98532034211159736</v>
      </c>
      <c r="K124" s="280" t="s">
        <v>115</v>
      </c>
      <c r="L124" s="225" t="str">
        <f>PLANILHA_SINTÉTICA!A129</f>
        <v>9.18</v>
      </c>
      <c r="AK124" s="240"/>
      <c r="AL124" s="240"/>
    </row>
    <row r="125" spans="1:38" s="239" customFormat="1" ht="30">
      <c r="A125" s="225"/>
      <c r="B125" s="640">
        <f>PLANILHA_SINTÉTICA!B80</f>
        <v>101896</v>
      </c>
      <c r="C125" s="639" t="str">
        <f>PLANILHA_SINTÉTICA!C80</f>
        <v>DISJUNTOR TERMOMAGNÉTICO TRIPOLAR , CORRENTE NOMINAL DE 200A - FORNECIMENTO E INSTALAÇÃO. AF_10/2020</v>
      </c>
      <c r="D125" s="280" t="str">
        <f>PLANILHA_SINTÉTICA!D80</f>
        <v>UN</v>
      </c>
      <c r="E125" s="280">
        <f>PLANILHA_SINTÉTICA!E80</f>
        <v>1</v>
      </c>
      <c r="F125" s="281">
        <f>PLANILHA_SINTÉTICA!H80</f>
        <v>661.28</v>
      </c>
      <c r="G125" s="281">
        <f>PLANILHA_SINTÉTICA!K80</f>
        <v>661.28000000000009</v>
      </c>
      <c r="H125" s="281">
        <f t="shared" si="3"/>
        <v>1175256.95</v>
      </c>
      <c r="I125" s="282">
        <f t="shared" si="4"/>
        <v>5.5472078815985864E-4</v>
      </c>
      <c r="J125" s="282">
        <f t="shared" si="5"/>
        <v>0.98587506289975724</v>
      </c>
      <c r="K125" s="280" t="s">
        <v>115</v>
      </c>
      <c r="L125" s="225" t="str">
        <f>PLANILHA_SINTÉTICA!A80</f>
        <v>7.8</v>
      </c>
      <c r="AK125" s="240"/>
      <c r="AL125" s="240"/>
    </row>
    <row r="126" spans="1:38" s="239" customFormat="1" ht="30">
      <c r="A126" s="225"/>
      <c r="B126" s="640">
        <f>PLANILHA_SINTÉTICA!B66</f>
        <v>92255</v>
      </c>
      <c r="C126" s="639" t="str">
        <f>PLANILHA_SINTÉTICA!C66</f>
        <v>INSTALAÇÃO DE TESOURA (INTEIRA OU MEIA), EM AÇO, PARA VÃOS MAIORES OU IGUAIS A 3,0 M E MENORES QUE 6,0 M, INCLUSO IÇAMENTO. AF_07/2019</v>
      </c>
      <c r="D126" s="280" t="str">
        <f>PLANILHA_SINTÉTICA!D66</f>
        <v>UN</v>
      </c>
      <c r="E126" s="280">
        <f>PLANILHA_SINTÉTICA!E66</f>
        <v>3</v>
      </c>
      <c r="F126" s="281">
        <f>PLANILHA_SINTÉTICA!H66</f>
        <v>208.18</v>
      </c>
      <c r="G126" s="281">
        <f>PLANILHA_SINTÉTICA!K66</f>
        <v>624.54</v>
      </c>
      <c r="H126" s="281">
        <f t="shared" si="3"/>
        <v>1175881.49</v>
      </c>
      <c r="I126" s="282">
        <f t="shared" si="4"/>
        <v>5.2390110246394576E-4</v>
      </c>
      <c r="J126" s="282">
        <f t="shared" si="5"/>
        <v>0.98639896400222116</v>
      </c>
      <c r="K126" s="280" t="s">
        <v>115</v>
      </c>
      <c r="L126" s="225" t="str">
        <f>PLANILHA_SINTÉTICA!A66</f>
        <v>6.7</v>
      </c>
      <c r="AK126" s="240"/>
      <c r="AL126" s="240"/>
    </row>
    <row r="127" spans="1:38" s="239" customFormat="1" ht="45">
      <c r="A127" s="225"/>
      <c r="B127" s="640">
        <f>PLANILHA_SINTÉTICA!B72</f>
        <v>100600</v>
      </c>
      <c r="C127" s="639" t="str">
        <f>PLANILHA_SINTÉTICA!C72</f>
        <v>ASSENTAMENTO DE POSTE DE CONCRETO COM COMPRIMENTO NOMINAL DE 9 M, CARGA NOMINAL DE 300 DAN, ENGASTAMENTO BASE CONCRETADA COM 1 M DE CONCRETO E 0,5 M DE SOLO (NÃO INCLUI FORNECIMENTO). AF_11/2019</v>
      </c>
      <c r="D127" s="280" t="str">
        <f>PLANILHA_SINTÉTICA!D72</f>
        <v>UN</v>
      </c>
      <c r="E127" s="280">
        <f>PLANILHA_SINTÉTICA!E72</f>
        <v>1</v>
      </c>
      <c r="F127" s="281">
        <f>PLANILHA_SINTÉTICA!H72</f>
        <v>615.96</v>
      </c>
      <c r="G127" s="281">
        <f>PLANILHA_SINTÉTICA!K72</f>
        <v>615.96</v>
      </c>
      <c r="H127" s="281">
        <f t="shared" si="3"/>
        <v>1176497.45</v>
      </c>
      <c r="I127" s="282">
        <f t="shared" si="4"/>
        <v>5.1670369083436137E-4</v>
      </c>
      <c r="J127" s="282">
        <f t="shared" si="5"/>
        <v>0.9869156676930555</v>
      </c>
      <c r="K127" s="280" t="s">
        <v>115</v>
      </c>
      <c r="L127" s="225" t="str">
        <f>PLANILHA_SINTÉTICA!A72</f>
        <v>7.1</v>
      </c>
      <c r="AK127" s="240"/>
      <c r="AL127" s="240"/>
    </row>
    <row r="128" spans="1:38" s="239" customFormat="1" ht="30">
      <c r="A128" s="225"/>
      <c r="B128" s="640" t="str">
        <f>PLANILHA_SINTÉTICA!B14</f>
        <v>COMP 002</v>
      </c>
      <c r="C128" s="639" t="str">
        <f>PLANILHA_SINTÉTICA!C14</f>
        <v>PLACA DE OBRA EM CHAPA DE AÇO GALVANIZADO, INSTALADA</v>
      </c>
      <c r="D128" s="280" t="str">
        <f>PLANILHA_SINTÉTICA!D14</f>
        <v>M2</v>
      </c>
      <c r="E128" s="280">
        <f>PLANILHA_SINTÉTICA!E14</f>
        <v>1.5</v>
      </c>
      <c r="F128" s="281">
        <f>PLANILHA_SINTÉTICA!H14</f>
        <v>406.11</v>
      </c>
      <c r="G128" s="281">
        <f>PLANILHA_SINTÉTICA!K14</f>
        <v>609.16</v>
      </c>
      <c r="H128" s="281">
        <f t="shared" si="3"/>
        <v>1177106.6099999999</v>
      </c>
      <c r="I128" s="282">
        <f t="shared" si="4"/>
        <v>5.1099944851720823E-4</v>
      </c>
      <c r="J128" s="282">
        <f t="shared" si="5"/>
        <v>0.98742666714157268</v>
      </c>
      <c r="K128" s="280" t="s">
        <v>115</v>
      </c>
      <c r="L128" s="225" t="str">
        <f>PLANILHA_SINTÉTICA!A14</f>
        <v>2.1</v>
      </c>
      <c r="AK128" s="240"/>
      <c r="AL128" s="240"/>
    </row>
    <row r="129" spans="1:38" s="239" customFormat="1" ht="45">
      <c r="A129" s="225"/>
      <c r="B129" s="640">
        <f>PLANILHA_SINTÉTICA!B162</f>
        <v>104345</v>
      </c>
      <c r="C129" s="639" t="str">
        <f>PLANILHA_SINTÉTICA!C162</f>
        <v>JUNÇÃO DE REDUÇÃO INVERTIDA, PVC, SÉRIE NORMAL, ESGOTO PREDIAL, DN 100 X 50 MM, JUNTA ELÁSTICA, FORNECIDO E INSTALADO EM RAMAL DE DESCARGA OU RAMAL DE ESGOTO SANITÁRIO. AF_08/2022</v>
      </c>
      <c r="D129" s="280" t="str">
        <f>PLANILHA_SINTÉTICA!D162</f>
        <v>UN</v>
      </c>
      <c r="E129" s="280">
        <f>PLANILHA_SINTÉTICA!E162</f>
        <v>13</v>
      </c>
      <c r="F129" s="281">
        <f>PLANILHA_SINTÉTICA!H162</f>
        <v>46.21</v>
      </c>
      <c r="G129" s="281">
        <f>PLANILHA_SINTÉTICA!K162</f>
        <v>600.73</v>
      </c>
      <c r="H129" s="281">
        <f t="shared" si="3"/>
        <v>1177707.3399999999</v>
      </c>
      <c r="I129" s="282">
        <f t="shared" si="4"/>
        <v>5.0392786576226693E-4</v>
      </c>
      <c r="J129" s="282">
        <f t="shared" si="5"/>
        <v>0.98793059500733493</v>
      </c>
      <c r="K129" s="280" t="s">
        <v>115</v>
      </c>
      <c r="L129" s="225" t="str">
        <f>PLANILHA_SINTÉTICA!A162</f>
        <v>9.49</v>
      </c>
      <c r="AK129" s="240"/>
      <c r="AL129" s="240"/>
    </row>
    <row r="130" spans="1:38" s="239" customFormat="1" ht="45">
      <c r="A130" s="225"/>
      <c r="B130" s="640">
        <f>PLANILHA_SINTÉTICA!B134</f>
        <v>90373</v>
      </c>
      <c r="C130" s="639" t="str">
        <f>PLANILHA_SINTÉTICA!C134</f>
        <v>JOELHO 90 GRAUS COM BUCHA DE LATÃO, PVC, SOLDÁVEL, DN 25MM, X 1/2  INSTALADO EM RAMAL OU SUB-RAMAL DE ÁGUA - FORNECIMENTO E INSTALAÇÃO. AF_06/2022</v>
      </c>
      <c r="D130" s="280" t="str">
        <f>PLANILHA_SINTÉTICA!D134</f>
        <v>UN</v>
      </c>
      <c r="E130" s="280">
        <f>PLANILHA_SINTÉTICA!E134</f>
        <v>38</v>
      </c>
      <c r="F130" s="281">
        <f>PLANILHA_SINTÉTICA!H134</f>
        <v>14.7</v>
      </c>
      <c r="G130" s="281">
        <f>PLANILHA_SINTÉTICA!K134</f>
        <v>558.6</v>
      </c>
      <c r="H130" s="281">
        <f t="shared" si="3"/>
        <v>1178265.94</v>
      </c>
      <c r="I130" s="282">
        <f t="shared" si="4"/>
        <v>4.6858672917084594E-4</v>
      </c>
      <c r="J130" s="282">
        <f t="shared" si="5"/>
        <v>0.98839918173650576</v>
      </c>
      <c r="K130" s="280" t="s">
        <v>115</v>
      </c>
      <c r="L130" s="225" t="str">
        <f>PLANILHA_SINTÉTICA!A134</f>
        <v>9.23</v>
      </c>
      <c r="AK130" s="240"/>
      <c r="AL130" s="240"/>
    </row>
    <row r="131" spans="1:38" s="239" customFormat="1" ht="30">
      <c r="A131" s="225"/>
      <c r="B131" s="640">
        <f>PLANILHA_SINTÉTICA!B142</f>
        <v>104176</v>
      </c>
      <c r="C131" s="639" t="str">
        <f>PLANILHA_SINTÉTICA!C142</f>
        <v>JUNÇÃO SIMPLES, PVC, SERIE R, ÁGUA PLUVIAL, DN 150 X 150 MM, JUNTA ELÁSTICA, FORNECIDO E INSTALADO EM RAMAL DE ENCAMINHAMENTO. AF_06/2022</v>
      </c>
      <c r="D131" s="280" t="str">
        <f>PLANILHA_SINTÉTICA!D142</f>
        <v>UN</v>
      </c>
      <c r="E131" s="280">
        <f>PLANILHA_SINTÉTICA!E142</f>
        <v>2</v>
      </c>
      <c r="F131" s="281">
        <f>PLANILHA_SINTÉTICA!H142</f>
        <v>268.55</v>
      </c>
      <c r="G131" s="281">
        <f>PLANILHA_SINTÉTICA!K142</f>
        <v>537.1</v>
      </c>
      <c r="H131" s="281">
        <f t="shared" si="3"/>
        <v>1178803.04</v>
      </c>
      <c r="I131" s="282">
        <f t="shared" si="4"/>
        <v>4.5055125713867053E-4</v>
      </c>
      <c r="J131" s="282">
        <f t="shared" si="5"/>
        <v>0.98884973299364443</v>
      </c>
      <c r="K131" s="280" t="s">
        <v>115</v>
      </c>
      <c r="L131" s="225" t="str">
        <f>PLANILHA_SINTÉTICA!A142</f>
        <v>9.30</v>
      </c>
      <c r="AK131" s="240"/>
      <c r="AL131" s="240"/>
    </row>
    <row r="132" spans="1:38" s="239" customFormat="1" ht="30">
      <c r="A132" s="225"/>
      <c r="B132" s="640">
        <f>PLANILHA_SINTÉTICA!B230</f>
        <v>99807</v>
      </c>
      <c r="C132" s="639" t="str">
        <f>PLANILHA_SINTÉTICA!C230</f>
        <v>LIMPEZA DE REVESTIMENTO CERÂMICO EM PAREDE UTILIZANDO DETERGENTE NEUTRO E ESCOVAÇÃO MANUAL. AF_04/2019</v>
      </c>
      <c r="D132" s="280" t="str">
        <f>PLANILHA_SINTÉTICA!D230</f>
        <v>M2</v>
      </c>
      <c r="E132" s="280">
        <f>PLANILHA_SINTÉTICA!E230</f>
        <v>278.83</v>
      </c>
      <c r="F132" s="281">
        <f>PLANILHA_SINTÉTICA!H230</f>
        <v>1.9</v>
      </c>
      <c r="G132" s="281">
        <f>PLANILHA_SINTÉTICA!K230</f>
        <v>529.77</v>
      </c>
      <c r="H132" s="281">
        <f t="shared" si="3"/>
        <v>1179332.81</v>
      </c>
      <c r="I132" s="282">
        <f t="shared" si="4"/>
        <v>4.444024194644451E-4</v>
      </c>
      <c r="J132" s="282">
        <f t="shared" si="5"/>
        <v>0.98929413541310884</v>
      </c>
      <c r="K132" s="280" t="s">
        <v>115</v>
      </c>
      <c r="L132" s="225" t="str">
        <f>PLANILHA_SINTÉTICA!A230</f>
        <v>14.2</v>
      </c>
      <c r="AK132" s="240"/>
      <c r="AL132" s="240"/>
    </row>
    <row r="133" spans="1:38" s="239" customFormat="1" ht="45">
      <c r="A133" s="225"/>
      <c r="B133" s="640">
        <f>PLANILHA_SINTÉTICA!B152</f>
        <v>89728</v>
      </c>
      <c r="C133" s="639" t="str">
        <f>PLANILHA_SINTÉTICA!C152</f>
        <v>CURVA CURTA 90 GRAUS, PVC, SERIE NORMAL, ESGOTO PREDIAL, DN 40 MM, JUNTA SOLDÁVEL, FORNECIDO E INSTALADO EM RAMAL DE DESCARGA OU RAMAL DE ESGOTO SANITÁRIO. AF_08/2022</v>
      </c>
      <c r="D133" s="280" t="str">
        <f>PLANILHA_SINTÉTICA!D152</f>
        <v>UN</v>
      </c>
      <c r="E133" s="280">
        <f>PLANILHA_SINTÉTICA!E152</f>
        <v>34</v>
      </c>
      <c r="F133" s="281">
        <f>PLANILHA_SINTÉTICA!H152</f>
        <v>15.13</v>
      </c>
      <c r="G133" s="281">
        <f>PLANILHA_SINTÉTICA!K152</f>
        <v>514.41999999999996</v>
      </c>
      <c r="H133" s="281">
        <f t="shared" si="3"/>
        <v>1179847.23</v>
      </c>
      <c r="I133" s="282">
        <f t="shared" si="4"/>
        <v>4.3152593129263615E-4</v>
      </c>
      <c r="J133" s="282">
        <f t="shared" si="5"/>
        <v>0.98972566134440143</v>
      </c>
      <c r="K133" s="280" t="s">
        <v>115</v>
      </c>
      <c r="L133" s="225" t="str">
        <f>PLANILHA_SINTÉTICA!A152</f>
        <v>9.39</v>
      </c>
      <c r="AK133" s="240"/>
      <c r="AL133" s="240"/>
    </row>
    <row r="134" spans="1:38" s="239" customFormat="1" ht="30">
      <c r="A134" s="225"/>
      <c r="B134" s="640">
        <f>PLANILHA_SINTÉTICA!B74</f>
        <v>97882</v>
      </c>
      <c r="C134" s="639" t="str">
        <f>PLANILHA_SINTÉTICA!C74</f>
        <v>CAIXA ENTERRADA ELÉTRICA RETANGULAR, EM CONCRETO PRÉ-MOLDADO, FUNDO COM BRITA, DIMENSÕES INTERNAS: 0,4X0,4X0,4 M. AF_12/2020</v>
      </c>
      <c r="D134" s="280" t="str">
        <f>PLANILHA_SINTÉTICA!D74</f>
        <v>UN</v>
      </c>
      <c r="E134" s="280">
        <f>PLANILHA_SINTÉTICA!E74</f>
        <v>3</v>
      </c>
      <c r="F134" s="281">
        <f>PLANILHA_SINTÉTICA!H74</f>
        <v>168.5</v>
      </c>
      <c r="G134" s="281">
        <f>PLANILHA_SINTÉTICA!K74</f>
        <v>505.5</v>
      </c>
      <c r="H134" s="281">
        <f t="shared" si="3"/>
        <v>1180352.73</v>
      </c>
      <c r="I134" s="282">
        <f t="shared" si="4"/>
        <v>4.2404330754719412E-4</v>
      </c>
      <c r="J134" s="282">
        <f t="shared" si="5"/>
        <v>0.99014970465194863</v>
      </c>
      <c r="K134" s="280" t="s">
        <v>115</v>
      </c>
      <c r="L134" s="225" t="str">
        <f>PLANILHA_SINTÉTICA!A74</f>
        <v>7.3</v>
      </c>
      <c r="AK134" s="240"/>
      <c r="AL134" s="240"/>
    </row>
    <row r="135" spans="1:38" s="239" customFormat="1" ht="30">
      <c r="A135" s="225"/>
      <c r="B135" s="640">
        <f>PLANILHA_SINTÉTICA!B98</f>
        <v>97599</v>
      </c>
      <c r="C135" s="639" t="str">
        <f>PLANILHA_SINTÉTICA!C98</f>
        <v>LUMINÁRIA DE EMERGÊNCIA, COM 30 LÂMPADAS LED DE 2 W, SEM REATOR - FORNECIMENTO E INSTALAÇÃO. AF_02/2020</v>
      </c>
      <c r="D135" s="280" t="str">
        <f>PLANILHA_SINTÉTICA!D98</f>
        <v>UN</v>
      </c>
      <c r="E135" s="280">
        <f>PLANILHA_SINTÉTICA!E98</f>
        <v>17</v>
      </c>
      <c r="F135" s="281">
        <f>PLANILHA_SINTÉTICA!H98</f>
        <v>29.48</v>
      </c>
      <c r="G135" s="281">
        <f>PLANILHA_SINTÉTICA!K98</f>
        <v>501.16</v>
      </c>
      <c r="H135" s="281">
        <f t="shared" si="3"/>
        <v>1180853.8899999999</v>
      </c>
      <c r="I135" s="282">
        <f t="shared" si="4"/>
        <v>4.2040265877418755E-4</v>
      </c>
      <c r="J135" s="282">
        <f t="shared" si="5"/>
        <v>0.99057010731072281</v>
      </c>
      <c r="K135" s="280" t="s">
        <v>115</v>
      </c>
      <c r="L135" s="225" t="str">
        <f>PLANILHA_SINTÉTICA!A98</f>
        <v>7.24</v>
      </c>
      <c r="AK135" s="240"/>
      <c r="AL135" s="240"/>
    </row>
    <row r="136" spans="1:38" s="239" customFormat="1">
      <c r="A136" s="225"/>
      <c r="B136" s="640">
        <f>PLANILHA_SINTÉTICA!B218</f>
        <v>96113</v>
      </c>
      <c r="C136" s="639" t="str">
        <f>PLANILHA_SINTÉTICA!C218</f>
        <v>FORRO EM PLACAS DE GESSO, PARA AMBIENTES COMERCIAIS. AF_05/2017_PS</v>
      </c>
      <c r="D136" s="280" t="str">
        <f>PLANILHA_SINTÉTICA!D218</f>
        <v>M2</v>
      </c>
      <c r="E136" s="280">
        <f>PLANILHA_SINTÉTICA!E218</f>
        <v>11.59</v>
      </c>
      <c r="F136" s="281">
        <f>PLANILHA_SINTÉTICA!H218</f>
        <v>42.07</v>
      </c>
      <c r="G136" s="281">
        <f>PLANILHA_SINTÉTICA!K218</f>
        <v>487.58</v>
      </c>
      <c r="H136" s="281">
        <f t="shared" si="3"/>
        <v>1181341.47</v>
      </c>
      <c r="I136" s="282">
        <f t="shared" si="4"/>
        <v>4.0901095132316696E-4</v>
      </c>
      <c r="J136" s="282">
        <f t="shared" si="5"/>
        <v>0.99097911826204599</v>
      </c>
      <c r="K136" s="280" t="s">
        <v>115</v>
      </c>
      <c r="L136" s="225" t="str">
        <f>PLANILHA_SINTÉTICA!A218</f>
        <v>13.2</v>
      </c>
      <c r="AK136" s="240"/>
      <c r="AL136" s="240"/>
    </row>
    <row r="137" spans="1:38" s="239" customFormat="1" ht="30">
      <c r="A137" s="225"/>
      <c r="B137" s="640">
        <f>PLANILHA_SINTÉTICA!B54</f>
        <v>93189</v>
      </c>
      <c r="C137" s="639" t="str">
        <f>PLANILHA_SINTÉTICA!C54</f>
        <v>VERGA MOLDADA IN LOCO EM CONCRETO PARA PORTAS COM MAIS DE 1,5 M DE VÃO. AF_03/2016</v>
      </c>
      <c r="D137" s="280" t="str">
        <f>PLANILHA_SINTÉTICA!D54</f>
        <v>M</v>
      </c>
      <c r="E137" s="280">
        <f>PLANILHA_SINTÉTICA!E54</f>
        <v>3.9</v>
      </c>
      <c r="F137" s="281">
        <f>PLANILHA_SINTÉTICA!H54</f>
        <v>122.15</v>
      </c>
      <c r="G137" s="281">
        <f>PLANILHA_SINTÉTICA!K54</f>
        <v>476.37</v>
      </c>
      <c r="H137" s="281">
        <f t="shared" si="3"/>
        <v>1181817.8400000001</v>
      </c>
      <c r="I137" s="282">
        <f t="shared" si="4"/>
        <v>3.9960734009150716E-4</v>
      </c>
      <c r="J137" s="282">
        <f t="shared" si="5"/>
        <v>0.99137872560213747</v>
      </c>
      <c r="K137" s="280" t="s">
        <v>115</v>
      </c>
      <c r="L137" s="225" t="str">
        <f>PLANILHA_SINTÉTICA!A54</f>
        <v>5.5</v>
      </c>
      <c r="AK137" s="240"/>
      <c r="AL137" s="240"/>
    </row>
    <row r="138" spans="1:38" s="239" customFormat="1" ht="45">
      <c r="A138" s="225"/>
      <c r="B138" s="640">
        <f>PLANILHA_SINTÉTICA!B158</f>
        <v>89797</v>
      </c>
      <c r="C138" s="639" t="str">
        <f>PLANILHA_SINTÉTICA!C158</f>
        <v>JUNÇÃO SIMPLES, PVC, SERIE NORMAL, ESGOTO PREDIAL, DN 100 X 100 MM, JUNTA ELÁSTICA, FORNECIDO E INSTALADO EM RAMAL DE DESCARGA OU RAMAL DE ESGOTO SANITÁRIO. AF_08/2022</v>
      </c>
      <c r="D138" s="280" t="str">
        <f>PLANILHA_SINTÉTICA!D158</f>
        <v>UN</v>
      </c>
      <c r="E138" s="280">
        <f>PLANILHA_SINTÉTICA!E158</f>
        <v>8</v>
      </c>
      <c r="F138" s="281">
        <f>PLANILHA_SINTÉTICA!H158</f>
        <v>55.4</v>
      </c>
      <c r="G138" s="281">
        <f>PLANILHA_SINTÉTICA!K158</f>
        <v>443.2</v>
      </c>
      <c r="H138" s="281">
        <f t="shared" si="3"/>
        <v>1182261.04</v>
      </c>
      <c r="I138" s="282">
        <f t="shared" si="4"/>
        <v>3.7178238161209975E-4</v>
      </c>
      <c r="J138" s="282">
        <f t="shared" si="5"/>
        <v>0.99175050798374953</v>
      </c>
      <c r="K138" s="280" t="s">
        <v>115</v>
      </c>
      <c r="L138" s="225" t="str">
        <f>PLANILHA_SINTÉTICA!A158</f>
        <v>9.45</v>
      </c>
      <c r="AK138" s="240"/>
      <c r="AL138" s="240"/>
    </row>
    <row r="139" spans="1:38" s="239" customFormat="1" ht="45">
      <c r="A139" s="225"/>
      <c r="B139" s="640">
        <f>PLANILHA_SINTÉTICA!B168</f>
        <v>89708</v>
      </c>
      <c r="C139" s="639" t="str">
        <f>PLANILHA_SINTÉTICA!C168</f>
        <v>CAIXA SIFONADA, PVC, DN 150 X 185 X 75 MM, JUNTA ELÁSTICA, FORNECIDA E INSTALADA EM RAMAL DE DESCARGA OU EM RAMAL DE ESGOTO SANITÁRIO. AF_08/2022</v>
      </c>
      <c r="D139" s="280" t="str">
        <f>PLANILHA_SINTÉTICA!D168</f>
        <v>UN</v>
      </c>
      <c r="E139" s="280">
        <f>PLANILHA_SINTÉTICA!E168</f>
        <v>4</v>
      </c>
      <c r="F139" s="281">
        <f>PLANILHA_SINTÉTICA!H168</f>
        <v>110.12</v>
      </c>
      <c r="G139" s="281">
        <f>PLANILHA_SINTÉTICA!K168</f>
        <v>440.48</v>
      </c>
      <c r="H139" s="281">
        <f t="shared" si="3"/>
        <v>1182701.52</v>
      </c>
      <c r="I139" s="282">
        <f t="shared" si="4"/>
        <v>3.695006846852385E-4</v>
      </c>
      <c r="J139" s="282">
        <f t="shared" si="5"/>
        <v>0.99212000866843475</v>
      </c>
      <c r="K139" s="280" t="s">
        <v>115</v>
      </c>
      <c r="L139" s="225" t="str">
        <f>PLANILHA_SINTÉTICA!A168</f>
        <v>9.55</v>
      </c>
      <c r="AK139" s="240"/>
      <c r="AL139" s="240"/>
    </row>
    <row r="140" spans="1:38" s="239" customFormat="1" ht="30">
      <c r="A140" s="225"/>
      <c r="B140" s="640">
        <f>PLANILHA_SINTÉTICA!B143</f>
        <v>104174</v>
      </c>
      <c r="C140" s="639" t="str">
        <f>PLANILHA_SINTÉTICA!C143</f>
        <v>JUNÇÃO SIMPLES, PVC, SERIE R, ÁGUA PLUVIAL, DN 150 X 100 MM, JUNTA ELÁSTICA, FORNECIDO E INSTALADO EM RAMAL DE ENCAMINHAMENTO. AF_06/2022</v>
      </c>
      <c r="D140" s="280" t="str">
        <f>PLANILHA_SINTÉTICA!D143</f>
        <v>UN</v>
      </c>
      <c r="E140" s="280">
        <f>PLANILHA_SINTÉTICA!E143</f>
        <v>2</v>
      </c>
      <c r="F140" s="281">
        <f>PLANILHA_SINTÉTICA!H143</f>
        <v>202.4</v>
      </c>
      <c r="G140" s="281">
        <f>PLANILHA_SINTÉTICA!K143</f>
        <v>404.8</v>
      </c>
      <c r="H140" s="281">
        <f t="shared" si="3"/>
        <v>1183106.32</v>
      </c>
      <c r="I140" s="282">
        <f t="shared" si="4"/>
        <v>3.3957018970347019E-4</v>
      </c>
      <c r="J140" s="282">
        <f t="shared" si="5"/>
        <v>0.99245957885813818</v>
      </c>
      <c r="K140" s="280" t="s">
        <v>115</v>
      </c>
      <c r="L140" s="225" t="str">
        <f>PLANILHA_SINTÉTICA!A143</f>
        <v>9.31</v>
      </c>
      <c r="AK140" s="240"/>
      <c r="AL140" s="240"/>
    </row>
    <row r="141" spans="1:38" s="239" customFormat="1" ht="45">
      <c r="A141" s="225"/>
      <c r="B141" s="640">
        <f>PLANILHA_SINTÉTICA!B153</f>
        <v>89724</v>
      </c>
      <c r="C141" s="639" t="str">
        <f>PLANILHA_SINTÉTICA!C153</f>
        <v>JOELHO 90 GRAUS, PVC, SERIE NORMAL, ESGOTO PREDIAL, DN 40 MM, JUNTA SOLDÁVEL, FORNECIDO E INSTALADO EM RAMAL DE DESCARGA OU RAMAL DE ESGOTO SANITÁRIO. AF_08/2022</v>
      </c>
      <c r="D141" s="280" t="str">
        <f>PLANILHA_SINTÉTICA!D153</f>
        <v>UN</v>
      </c>
      <c r="E141" s="280">
        <f>PLANILHA_SINTÉTICA!E153</f>
        <v>34</v>
      </c>
      <c r="F141" s="281">
        <f>PLANILHA_SINTÉTICA!H153</f>
        <v>11.8</v>
      </c>
      <c r="G141" s="281">
        <f>PLANILHA_SINTÉTICA!K153</f>
        <v>401.20000000000005</v>
      </c>
      <c r="H141" s="281">
        <f t="shared" ref="H141:H192" si="6">H140+G141</f>
        <v>1183507.52</v>
      </c>
      <c r="I141" s="282">
        <f t="shared" ref="I141:I192" si="7">G141/1192095.22</f>
        <v>3.365502967120362E-4</v>
      </c>
      <c r="J141" s="282">
        <f t="shared" ref="J141:J192" si="8">J140+I141</f>
        <v>0.99279612915485027</v>
      </c>
      <c r="K141" s="280" t="s">
        <v>115</v>
      </c>
      <c r="L141" s="225" t="str">
        <f>PLANILHA_SINTÉTICA!A153</f>
        <v>9.40</v>
      </c>
      <c r="AK141" s="240"/>
      <c r="AL141" s="240"/>
    </row>
    <row r="142" spans="1:38" s="239" customFormat="1" ht="30">
      <c r="A142" s="225"/>
      <c r="B142" s="640">
        <f>PLANILHA_SINTÉTICA!B76</f>
        <v>97669</v>
      </c>
      <c r="C142" s="639" t="str">
        <f>PLANILHA_SINTÉTICA!C76</f>
        <v>ELETRODUTO FLEXÍVEL CORRUGADO, PEAD, DN 90 (3"), PARA REDE ENTERRADA DE DISTRIBUIÇÃO DE ENERGIA ELÉTRICA - FORNECIMENTO E INSTALAÇÃO. AF_12/2021</v>
      </c>
      <c r="D142" s="280" t="str">
        <f>PLANILHA_SINTÉTICA!D76</f>
        <v>M</v>
      </c>
      <c r="E142" s="280">
        <f>PLANILHA_SINTÉTICA!E76</f>
        <v>20</v>
      </c>
      <c r="F142" s="281">
        <f>PLANILHA_SINTÉTICA!H76</f>
        <v>19.190000000000001</v>
      </c>
      <c r="G142" s="281">
        <f>PLANILHA_SINTÉTICA!K76</f>
        <v>383.8</v>
      </c>
      <c r="H142" s="281">
        <f t="shared" si="6"/>
        <v>1183891.32</v>
      </c>
      <c r="I142" s="282">
        <f t="shared" si="7"/>
        <v>3.2195414725343839E-4</v>
      </c>
      <c r="J142" s="282">
        <f t="shared" si="8"/>
        <v>0.99311808330210372</v>
      </c>
      <c r="K142" s="280" t="s">
        <v>115</v>
      </c>
      <c r="L142" s="225" t="str">
        <f>PLANILHA_SINTÉTICA!A76</f>
        <v>7.5</v>
      </c>
      <c r="AK142" s="240"/>
      <c r="AL142" s="240"/>
    </row>
    <row r="143" spans="1:38" s="239" customFormat="1" ht="30">
      <c r="A143" s="225"/>
      <c r="B143" s="640">
        <f>PLANILHA_SINTÉTICA!B90</f>
        <v>91993</v>
      </c>
      <c r="C143" s="639" t="str">
        <f>PLANILHA_SINTÉTICA!C90</f>
        <v>TOMADA ALTA DE EMBUTIR (1 MÓDULO), 2P+T 20 A, INCLUINDO SUPORTE E PLACA - FORNECIMENTO E INSTALAÇÃO. AF_12/2015</v>
      </c>
      <c r="D143" s="280" t="str">
        <f>PLANILHA_SINTÉTICA!D90</f>
        <v>UN</v>
      </c>
      <c r="E143" s="280">
        <f>PLANILHA_SINTÉTICA!E90</f>
        <v>7</v>
      </c>
      <c r="F143" s="281">
        <f>PLANILHA_SINTÉTICA!H90</f>
        <v>50.65</v>
      </c>
      <c r="G143" s="281">
        <f>PLANILHA_SINTÉTICA!K90</f>
        <v>354.54999999999995</v>
      </c>
      <c r="H143" s="281">
        <f t="shared" si="6"/>
        <v>1184245.8700000001</v>
      </c>
      <c r="I143" s="282">
        <f t="shared" si="7"/>
        <v>2.9741751669803691E-4</v>
      </c>
      <c r="J143" s="282">
        <f t="shared" si="8"/>
        <v>0.9934155008188017</v>
      </c>
      <c r="K143" s="280" t="s">
        <v>115</v>
      </c>
      <c r="L143" s="225" t="str">
        <f>PLANILHA_SINTÉTICA!A90</f>
        <v>7.17</v>
      </c>
      <c r="AK143" s="240"/>
      <c r="AL143" s="240"/>
    </row>
    <row r="144" spans="1:38" s="239" customFormat="1" ht="30">
      <c r="A144" s="225"/>
      <c r="B144" s="640">
        <f>PLANILHA_SINTÉTICA!B148</f>
        <v>89713</v>
      </c>
      <c r="C144" s="639" t="str">
        <f>PLANILHA_SINTÉTICA!C148</f>
        <v>TUBO PVC, SERIE NORMAL, ESGOTO PREDIAL, DN 75 MM, FORNECIDO E INSTALADO EM RAMAL DE DESCARGA OU RAMAL DE ESGOTO SANITÁRIO. AF_08/2022</v>
      </c>
      <c r="D144" s="280" t="str">
        <f>PLANILHA_SINTÉTICA!D148</f>
        <v>M</v>
      </c>
      <c r="E144" s="280">
        <f>PLANILHA_SINTÉTICA!E148</f>
        <v>9</v>
      </c>
      <c r="F144" s="281">
        <f>PLANILHA_SINTÉTICA!H148</f>
        <v>39.1</v>
      </c>
      <c r="G144" s="281">
        <f>PLANILHA_SINTÉTICA!K148</f>
        <v>351.9</v>
      </c>
      <c r="H144" s="281">
        <f t="shared" si="6"/>
        <v>1184597.77</v>
      </c>
      <c r="I144" s="282">
        <f t="shared" si="7"/>
        <v>2.9519453991267575E-4</v>
      </c>
      <c r="J144" s="282">
        <f t="shared" si="8"/>
        <v>0.99371069535871437</v>
      </c>
      <c r="K144" s="280" t="s">
        <v>115</v>
      </c>
      <c r="L144" s="225" t="str">
        <f>PLANILHA_SINTÉTICA!A148</f>
        <v>9.35</v>
      </c>
      <c r="AK144" s="240"/>
      <c r="AL144" s="240"/>
    </row>
    <row r="145" spans="1:38" s="239" customFormat="1" ht="30">
      <c r="A145" s="225"/>
      <c r="B145" s="640">
        <f>PLANILHA_SINTÉTICA!B127</f>
        <v>103956</v>
      </c>
      <c r="C145" s="639" t="str">
        <f>PLANILHA_SINTÉTICA!C127</f>
        <v>JOELHO DE REDUÇÃO, 90 GRAUS, PVC, SOLDÁVEL, DN 32 MM X 25 MM, INSTALADO EM RAMAL DE DISTRIBUIÇÃO DE ÁGUA - FORNECIMENTO E INSTALAÇÃO. AF_06/2022</v>
      </c>
      <c r="D145" s="280" t="str">
        <f>PLANILHA_SINTÉTICA!D127</f>
        <v>UN</v>
      </c>
      <c r="E145" s="280">
        <f>PLANILHA_SINTÉTICA!E127</f>
        <v>22</v>
      </c>
      <c r="F145" s="281">
        <f>PLANILHA_SINTÉTICA!H127</f>
        <v>15.91</v>
      </c>
      <c r="G145" s="281">
        <f>PLANILHA_SINTÉTICA!K127</f>
        <v>350.02</v>
      </c>
      <c r="H145" s="281">
        <f t="shared" si="6"/>
        <v>1184947.79</v>
      </c>
      <c r="I145" s="282">
        <f t="shared" si="7"/>
        <v>2.9361748468381579E-4</v>
      </c>
      <c r="J145" s="282">
        <f t="shared" si="8"/>
        <v>0.99400431284339819</v>
      </c>
      <c r="K145" s="280" t="s">
        <v>115</v>
      </c>
      <c r="L145" s="225" t="str">
        <f>PLANILHA_SINTÉTICA!A127</f>
        <v>9.16</v>
      </c>
      <c r="AK145" s="240"/>
      <c r="AL145" s="240"/>
    </row>
    <row r="146" spans="1:38" s="239" customFormat="1" ht="30">
      <c r="A146" s="225"/>
      <c r="B146" s="640">
        <f>PLANILHA_SINTÉTICA!B85</f>
        <v>91953</v>
      </c>
      <c r="C146" s="639" t="str">
        <f>PLANILHA_SINTÉTICA!C85</f>
        <v>INTERRUPTOR SIMPLES (1 MÓDULO), 10A/250V, INCLUINDO SUPORTE E PLACA - FORNECIMENTO E INSTALAÇÃO. AF_12/2015</v>
      </c>
      <c r="D146" s="280" t="str">
        <f>PLANILHA_SINTÉTICA!D85</f>
        <v>UN</v>
      </c>
      <c r="E146" s="280">
        <f>PLANILHA_SINTÉTICA!E85</f>
        <v>11</v>
      </c>
      <c r="F146" s="281">
        <f>PLANILHA_SINTÉTICA!H85</f>
        <v>30.73</v>
      </c>
      <c r="G146" s="281">
        <f>PLANILHA_SINTÉTICA!K85</f>
        <v>338.03</v>
      </c>
      <c r="H146" s="281">
        <f t="shared" si="6"/>
        <v>1185285.82</v>
      </c>
      <c r="I146" s="282">
        <f t="shared" si="7"/>
        <v>2.835595633040119E-4</v>
      </c>
      <c r="J146" s="282">
        <f t="shared" si="8"/>
        <v>0.99428787240670224</v>
      </c>
      <c r="K146" s="280" t="s">
        <v>115</v>
      </c>
      <c r="L146" s="225" t="str">
        <f>PLANILHA_SINTÉTICA!A85</f>
        <v>7.12</v>
      </c>
      <c r="AK146" s="240"/>
      <c r="AL146" s="240"/>
    </row>
    <row r="147" spans="1:38" s="239" customFormat="1" ht="45">
      <c r="A147" s="225"/>
      <c r="B147" s="640">
        <f>PLANILHA_SINTÉTICA!B154</f>
        <v>89746</v>
      </c>
      <c r="C147" s="639" t="str">
        <f>PLANILHA_SINTÉTICA!C154</f>
        <v>JOELHO 45 GRAUS, PVC, SERIE NORMAL, ESGOTO PREDIAL, DN 100 MM, JUNTA ELÁSTICA, FORNECIDO E INSTALADO EM RAMAL DE DESCARGA OU RAMAL DE ESGOTO SANITÁRIO. AF_08/2022</v>
      </c>
      <c r="D147" s="280" t="str">
        <f>PLANILHA_SINTÉTICA!D154</f>
        <v>UN</v>
      </c>
      <c r="E147" s="280">
        <f>PLANILHA_SINTÉTICA!E154</f>
        <v>11</v>
      </c>
      <c r="F147" s="281">
        <f>PLANILHA_SINTÉTICA!H154</f>
        <v>30.3</v>
      </c>
      <c r="G147" s="281">
        <f>PLANILHA_SINTÉTICA!K154</f>
        <v>333.3</v>
      </c>
      <c r="H147" s="281">
        <f t="shared" si="6"/>
        <v>1185619.1200000001</v>
      </c>
      <c r="I147" s="282">
        <f t="shared" si="7"/>
        <v>2.7959175945693331E-4</v>
      </c>
      <c r="J147" s="282">
        <f t="shared" si="8"/>
        <v>0.99456746416615915</v>
      </c>
      <c r="K147" s="280" t="s">
        <v>115</v>
      </c>
      <c r="L147" s="225" t="str">
        <f>PLANILHA_SINTÉTICA!A154</f>
        <v>9.41</v>
      </c>
      <c r="AK147" s="240"/>
      <c r="AL147" s="240"/>
    </row>
    <row r="148" spans="1:38" s="239" customFormat="1" ht="45">
      <c r="A148" s="225"/>
      <c r="B148" s="640">
        <f>PLANILHA_SINTÉTICA!B151</f>
        <v>89748</v>
      </c>
      <c r="C148" s="639" t="str">
        <f>PLANILHA_SINTÉTICA!C151</f>
        <v>CURVA CURTA 90 GRAUS, PVC, SERIE NORMAL, ESGOTO PREDIAL, DN 100 MM, JUNTA ELÁSTICA, FORNECIDO E INSTALADO EM RAMAL DE DESCARGA OU RAMAL DE ESGOTO SANITÁRIO. AF_08/2022</v>
      </c>
      <c r="D148" s="280" t="str">
        <f>PLANILHA_SINTÉTICA!D151</f>
        <v>UN</v>
      </c>
      <c r="E148" s="280">
        <f>PLANILHA_SINTÉTICA!E151</f>
        <v>7</v>
      </c>
      <c r="F148" s="281">
        <f>PLANILHA_SINTÉTICA!H151</f>
        <v>46.52</v>
      </c>
      <c r="G148" s="281">
        <f>PLANILHA_SINTÉTICA!K151</f>
        <v>325.64</v>
      </c>
      <c r="H148" s="281">
        <f t="shared" si="6"/>
        <v>1185944.76</v>
      </c>
      <c r="I148" s="282">
        <f t="shared" si="7"/>
        <v>2.7316609825849312E-4</v>
      </c>
      <c r="J148" s="282">
        <f t="shared" si="8"/>
        <v>0.9948406302644176</v>
      </c>
      <c r="K148" s="280" t="s">
        <v>115</v>
      </c>
      <c r="L148" s="225" t="str">
        <f>PLANILHA_SINTÉTICA!A151</f>
        <v>9.38</v>
      </c>
      <c r="AK148" s="240"/>
      <c r="AL148" s="240"/>
    </row>
    <row r="149" spans="1:38" s="239" customFormat="1" ht="45">
      <c r="A149" s="225"/>
      <c r="B149" s="640">
        <f>PLANILHA_SINTÉTICA!B157</f>
        <v>89726</v>
      </c>
      <c r="C149" s="639" t="str">
        <f>PLANILHA_SINTÉTICA!C157</f>
        <v>JOELHO 45 GRAUS, PVC, SERIE NORMAL, ESGOTO PREDIAL, DN 40 MM, JUNTA SOLDÁVEL, FORNECIDO E INSTALADO EM RAMAL DE DESCARGA OU RAMAL DE ESGOTO SANITÁRIO. AF_08/2022</v>
      </c>
      <c r="D149" s="280" t="str">
        <f>PLANILHA_SINTÉTICA!D157</f>
        <v>UN</v>
      </c>
      <c r="E149" s="280">
        <f>PLANILHA_SINTÉTICA!E157</f>
        <v>27</v>
      </c>
      <c r="F149" s="281">
        <f>PLANILHA_SINTÉTICA!H157</f>
        <v>12.06</v>
      </c>
      <c r="G149" s="281">
        <f>PLANILHA_SINTÉTICA!K157</f>
        <v>325.62</v>
      </c>
      <c r="H149" s="281">
        <f t="shared" si="6"/>
        <v>1186270.3800000001</v>
      </c>
      <c r="I149" s="282">
        <f t="shared" si="7"/>
        <v>2.7314932107520742E-4</v>
      </c>
      <c r="J149" s="282">
        <f t="shared" si="8"/>
        <v>0.99511377958549285</v>
      </c>
      <c r="K149" s="280" t="s">
        <v>115</v>
      </c>
      <c r="L149" s="225" t="str">
        <f>PLANILHA_SINTÉTICA!A157</f>
        <v>9.44</v>
      </c>
      <c r="AK149" s="240"/>
      <c r="AL149" s="240"/>
    </row>
    <row r="150" spans="1:38" s="239" customFormat="1">
      <c r="A150" s="225"/>
      <c r="B150" s="640">
        <f>PLANILHA_SINTÉTICA!B177</f>
        <v>100849</v>
      </c>
      <c r="C150" s="639" t="str">
        <f>PLANILHA_SINTÉTICA!C177</f>
        <v>ASSENTO SANITÁRIO CONVENCIONAL - FORNECIMENTO E INSTALACAO. AF_01/2020</v>
      </c>
      <c r="D150" s="280" t="str">
        <f>PLANILHA_SINTÉTICA!D177</f>
        <v>UN</v>
      </c>
      <c r="E150" s="280">
        <f>PLANILHA_SINTÉTICA!E177</f>
        <v>7</v>
      </c>
      <c r="F150" s="281">
        <f>PLANILHA_SINTÉTICA!H177</f>
        <v>44.990000000000009</v>
      </c>
      <c r="G150" s="281">
        <f>PLANILHA_SINTÉTICA!K177</f>
        <v>314.93</v>
      </c>
      <c r="H150" s="281">
        <f t="shared" si="6"/>
        <v>1186585.31</v>
      </c>
      <c r="I150" s="282">
        <f t="shared" si="7"/>
        <v>2.6418191660897692E-4</v>
      </c>
      <c r="J150" s="282">
        <f t="shared" si="8"/>
        <v>0.99537796150210178</v>
      </c>
      <c r="K150" s="280" t="s">
        <v>115</v>
      </c>
      <c r="L150" s="225" t="str">
        <f>PLANILHA_SINTÉTICA!A177</f>
        <v>9.63</v>
      </c>
      <c r="AK150" s="240"/>
      <c r="AL150" s="240"/>
    </row>
    <row r="151" spans="1:38" s="239" customFormat="1" ht="30">
      <c r="A151" s="225"/>
      <c r="B151" s="640">
        <f>PLANILHA_SINTÉTICA!B124</f>
        <v>89620</v>
      </c>
      <c r="C151" s="639" t="str">
        <f>PLANILHA_SINTÉTICA!C124</f>
        <v>TE, PVC, SOLDÁVEL, DN 32MM, INSTALADO EM PRUMADA DE ÁGUA - FORNECIMENTO E INSTALAÇÃO. AF_06/2022</v>
      </c>
      <c r="D151" s="280" t="str">
        <f>PLANILHA_SINTÉTICA!D124</f>
        <v>UN</v>
      </c>
      <c r="E151" s="280">
        <f>PLANILHA_SINTÉTICA!E124</f>
        <v>23</v>
      </c>
      <c r="F151" s="281">
        <f>PLANILHA_SINTÉTICA!H124</f>
        <v>13.41</v>
      </c>
      <c r="G151" s="281">
        <f>PLANILHA_SINTÉTICA!K124</f>
        <v>308.43</v>
      </c>
      <c r="H151" s="281">
        <f t="shared" si="6"/>
        <v>1186893.74</v>
      </c>
      <c r="I151" s="282">
        <f t="shared" si="7"/>
        <v>2.5872933204110996E-4</v>
      </c>
      <c r="J151" s="282">
        <f t="shared" si="8"/>
        <v>0.99563669083414286</v>
      </c>
      <c r="K151" s="280" t="s">
        <v>115</v>
      </c>
      <c r="L151" s="225" t="str">
        <f>PLANILHA_SINTÉTICA!A124</f>
        <v>9.13</v>
      </c>
      <c r="AK151" s="240"/>
      <c r="AL151" s="240"/>
    </row>
    <row r="152" spans="1:38" s="239" customFormat="1" ht="30">
      <c r="A152" s="225"/>
      <c r="B152" s="640">
        <f>PLANILHA_SINTÉTICA!B42</f>
        <v>92763</v>
      </c>
      <c r="C152" s="639" t="str">
        <f>PLANILHA_SINTÉTICA!C42</f>
        <v>ARMAÇÃO DE PILAR OU VIGA DE ESTRUTURA CONVENCIONAL DE CONCRETO ARMADO UTILIZANDO AÇO CA-50 DE 12,5 MM - MONTAGEM. AF_06/2022</v>
      </c>
      <c r="D152" s="280" t="str">
        <f>PLANILHA_SINTÉTICA!D42</f>
        <v>KG</v>
      </c>
      <c r="E152" s="280">
        <f>PLANILHA_SINTÉTICA!E42</f>
        <v>29.4</v>
      </c>
      <c r="F152" s="281">
        <f>PLANILHA_SINTÉTICA!H42</f>
        <v>10.02</v>
      </c>
      <c r="G152" s="281">
        <f>PLANILHA_SINTÉTICA!K42</f>
        <v>294.58</v>
      </c>
      <c r="H152" s="281">
        <f t="shared" si="6"/>
        <v>1187188.32</v>
      </c>
      <c r="I152" s="282">
        <f t="shared" si="7"/>
        <v>2.4711113261573182E-4</v>
      </c>
      <c r="J152" s="282">
        <f t="shared" si="8"/>
        <v>0.99588380196675863</v>
      </c>
      <c r="K152" s="280" t="s">
        <v>115</v>
      </c>
      <c r="L152" s="225" t="str">
        <f>PLANILHA_SINTÉTICA!A42</f>
        <v>4.5</v>
      </c>
      <c r="AK152" s="240"/>
      <c r="AL152" s="240"/>
    </row>
    <row r="153" spans="1:38" s="239" customFormat="1" ht="30">
      <c r="A153" s="225"/>
      <c r="B153" s="640">
        <f>PLANILHA_SINTÉTICA!B81</f>
        <v>93654</v>
      </c>
      <c r="C153" s="639" t="str">
        <f>PLANILHA_SINTÉTICA!C81</f>
        <v>DISJUNTOR MONOPOLAR TIPO DIN, CORRENTE NOMINAL DE 16A - FORNECIMENTO E INSTALAÇÃO. AF_10/2020</v>
      </c>
      <c r="D153" s="280" t="str">
        <f>PLANILHA_SINTÉTICA!D81</f>
        <v>UN</v>
      </c>
      <c r="E153" s="280">
        <f>PLANILHA_SINTÉTICA!E81</f>
        <v>20</v>
      </c>
      <c r="F153" s="281">
        <f>PLANILHA_SINTÉTICA!H81</f>
        <v>12.9</v>
      </c>
      <c r="G153" s="281">
        <f>PLANILHA_SINTÉTICA!K81</f>
        <v>258</v>
      </c>
      <c r="H153" s="281">
        <f t="shared" si="6"/>
        <v>1187446.32</v>
      </c>
      <c r="I153" s="282">
        <f t="shared" si="7"/>
        <v>2.1642566438610501E-4</v>
      </c>
      <c r="J153" s="282">
        <f t="shared" si="8"/>
        <v>0.9961002276311447</v>
      </c>
      <c r="K153" s="280" t="s">
        <v>115</v>
      </c>
      <c r="L153" s="225" t="str">
        <f>PLANILHA_SINTÉTICA!A81</f>
        <v>7.9</v>
      </c>
      <c r="AK153" s="240"/>
      <c r="AL153" s="240"/>
    </row>
    <row r="154" spans="1:38" s="239" customFormat="1" ht="45">
      <c r="A154" s="225"/>
      <c r="B154" s="640">
        <f>PLANILHA_SINTÉTICA!B102</f>
        <v>100561</v>
      </c>
      <c r="C154" s="639" t="str">
        <f>PLANILHA_SINTÉTICA!C102</f>
        <v>QUADRO DE DISTRIBUICAO PARA TELEFONE N.3, 40X40X12CM EM CHAPA METALICA, DE EMBUTIR, SEM ACESSORIOS, PADRAO TELEBRAS, FORNECIMENTO E INSTALAÇÃO. AF_11/2019</v>
      </c>
      <c r="D154" s="280" t="str">
        <f>PLANILHA_SINTÉTICA!D102</f>
        <v>UN</v>
      </c>
      <c r="E154" s="280">
        <f>PLANILHA_SINTÉTICA!E102</f>
        <v>1</v>
      </c>
      <c r="F154" s="281">
        <f>PLANILHA_SINTÉTICA!H102</f>
        <v>252.86</v>
      </c>
      <c r="G154" s="281">
        <f>PLANILHA_SINTÉTICA!K102</f>
        <v>252.85999999999999</v>
      </c>
      <c r="H154" s="281">
        <f t="shared" si="6"/>
        <v>1187699.1800000002</v>
      </c>
      <c r="I154" s="282">
        <f t="shared" si="7"/>
        <v>2.1211392828166862E-4</v>
      </c>
      <c r="J154" s="282">
        <f t="shared" si="8"/>
        <v>0.99631234155942638</v>
      </c>
      <c r="K154" s="280" t="s">
        <v>115</v>
      </c>
      <c r="L154" s="225" t="str">
        <f>PLANILHA_SINTÉTICA!A102</f>
        <v>8.1</v>
      </c>
      <c r="AK154" s="240"/>
      <c r="AL154" s="240"/>
    </row>
    <row r="155" spans="1:38" s="239" customFormat="1" ht="30">
      <c r="A155" s="225"/>
      <c r="B155" s="640">
        <f>PLANILHA_SINTÉTICA!B141</f>
        <v>89531</v>
      </c>
      <c r="C155" s="639" t="str">
        <f>PLANILHA_SINTÉTICA!C141</f>
        <v>JOELHO 45 GRAUS, PVC, SERIE R, ÁGUA PLUVIAL, DN 100 MM, JUNTA ELÁSTICA, FORNECIDO E INSTALADO EM RAMAL DE ENCAMINHAMENTO. AF_06/2022</v>
      </c>
      <c r="D155" s="280" t="str">
        <f>PLANILHA_SINTÉTICA!D141</f>
        <v>UN</v>
      </c>
      <c r="E155" s="280">
        <f>PLANILHA_SINTÉTICA!E141</f>
        <v>6</v>
      </c>
      <c r="F155" s="281">
        <f>PLANILHA_SINTÉTICA!H141</f>
        <v>40.42</v>
      </c>
      <c r="G155" s="281">
        <f>PLANILHA_SINTÉTICA!K141</f>
        <v>242.51999999999998</v>
      </c>
      <c r="H155" s="281">
        <f t="shared" si="6"/>
        <v>1187941.7000000002</v>
      </c>
      <c r="I155" s="282">
        <f t="shared" si="7"/>
        <v>2.0344012452293869E-4</v>
      </c>
      <c r="J155" s="282">
        <f t="shared" si="8"/>
        <v>0.99651578168394928</v>
      </c>
      <c r="K155" s="280" t="s">
        <v>115</v>
      </c>
      <c r="L155" s="225" t="str">
        <f>PLANILHA_SINTÉTICA!A141</f>
        <v>9.29</v>
      </c>
      <c r="AK155" s="240"/>
      <c r="AL155" s="240"/>
    </row>
    <row r="156" spans="1:38" s="239" customFormat="1" ht="30">
      <c r="A156" s="225"/>
      <c r="B156" s="640">
        <f>PLANILHA_SINTÉTICA!B131</f>
        <v>89395</v>
      </c>
      <c r="C156" s="639" t="str">
        <f>PLANILHA_SINTÉTICA!C131</f>
        <v>TE, PVC, SOLDÁVEL, DN 25MM, INSTALADO EM RAMAL OU SUB-RAMAL DE ÁGUA - FORNECIMENTO E INSTALAÇÃO. AF_06/2022</v>
      </c>
      <c r="D156" s="280" t="str">
        <f>PLANILHA_SINTÉTICA!D131</f>
        <v>UN</v>
      </c>
      <c r="E156" s="280">
        <f>PLANILHA_SINTÉTICA!E131</f>
        <v>16</v>
      </c>
      <c r="F156" s="281">
        <f>PLANILHA_SINTÉTICA!H131</f>
        <v>14.98</v>
      </c>
      <c r="G156" s="281">
        <f>PLANILHA_SINTÉTICA!K131</f>
        <v>239.68</v>
      </c>
      <c r="H156" s="281">
        <f t="shared" si="6"/>
        <v>1188181.3800000001</v>
      </c>
      <c r="I156" s="282">
        <f t="shared" si="7"/>
        <v>2.0105776449636298E-4</v>
      </c>
      <c r="J156" s="282">
        <f t="shared" si="8"/>
        <v>0.99671683944844569</v>
      </c>
      <c r="K156" s="280" t="s">
        <v>115</v>
      </c>
      <c r="L156" s="225" t="str">
        <f>PLANILHA_SINTÉTICA!A131</f>
        <v>9.20</v>
      </c>
      <c r="AK156" s="240"/>
      <c r="AL156" s="240"/>
    </row>
    <row r="157" spans="1:38" s="239" customFormat="1" ht="30">
      <c r="A157" s="225"/>
      <c r="B157" s="640">
        <f>PLANILHA_SINTÉTICA!B118</f>
        <v>89446</v>
      </c>
      <c r="C157" s="639" t="str">
        <f>PLANILHA_SINTÉTICA!C118</f>
        <v>TUBO, PVC, SOLDÁVEL, DN 25MM, INSTALADO EM PRUMADA DE ÁGUA - FORNECIMENTO E INSTALAÇÃO. AF_06/2022</v>
      </c>
      <c r="D157" s="280" t="str">
        <f>PLANILHA_SINTÉTICA!D118</f>
        <v>M</v>
      </c>
      <c r="E157" s="280">
        <f>PLANILHA_SINTÉTICA!E118</f>
        <v>39.11</v>
      </c>
      <c r="F157" s="281">
        <f>PLANILHA_SINTÉTICA!H118</f>
        <v>6.01</v>
      </c>
      <c r="G157" s="281">
        <f>PLANILHA_SINTÉTICA!K118</f>
        <v>235.04000000000002</v>
      </c>
      <c r="H157" s="281">
        <f t="shared" si="6"/>
        <v>1188416.4200000002</v>
      </c>
      <c r="I157" s="282">
        <f t="shared" si="7"/>
        <v>1.9716545797407025E-4</v>
      </c>
      <c r="J157" s="282">
        <f t="shared" si="8"/>
        <v>0.99691400490641979</v>
      </c>
      <c r="K157" s="280" t="s">
        <v>115</v>
      </c>
      <c r="L157" s="225" t="str">
        <f>PLANILHA_SINTÉTICA!A118</f>
        <v>9.7</v>
      </c>
      <c r="AK157" s="240"/>
      <c r="AL157" s="240"/>
    </row>
    <row r="158" spans="1:38" s="239" customFormat="1" ht="30">
      <c r="A158" s="225"/>
      <c r="B158" s="640">
        <f>PLANILHA_SINTÉTICA!B132</f>
        <v>89378</v>
      </c>
      <c r="C158" s="639" t="str">
        <f>PLANILHA_SINTÉTICA!C132</f>
        <v>LUVA, PVC, SOLDÁVEL, DN 25MM, INSTALADO EM RAMAL OU SUB-RAMAL DE ÁGUA - FORNECIMENTO E INSTALAÇÃO. AF_06/2022</v>
      </c>
      <c r="D158" s="280" t="str">
        <f>PLANILHA_SINTÉTICA!D132</f>
        <v>UN</v>
      </c>
      <c r="E158" s="280">
        <f>PLANILHA_SINTÉTICA!E132</f>
        <v>29</v>
      </c>
      <c r="F158" s="281">
        <f>PLANILHA_SINTÉTICA!H132</f>
        <v>8.06</v>
      </c>
      <c r="G158" s="281">
        <f>PLANILHA_SINTÉTICA!K132</f>
        <v>233.74</v>
      </c>
      <c r="H158" s="281">
        <f t="shared" si="6"/>
        <v>1188650.1600000001</v>
      </c>
      <c r="I158" s="282">
        <f t="shared" si="7"/>
        <v>1.9607494106049683E-4</v>
      </c>
      <c r="J158" s="282">
        <f t="shared" si="8"/>
        <v>0.99711007984748024</v>
      </c>
      <c r="K158" s="280" t="s">
        <v>115</v>
      </c>
      <c r="L158" s="225" t="str">
        <f>PLANILHA_SINTÉTICA!A132</f>
        <v>9.21</v>
      </c>
      <c r="AK158" s="240"/>
      <c r="AL158" s="240"/>
    </row>
    <row r="159" spans="1:38" s="239" customFormat="1" ht="45">
      <c r="A159" s="225"/>
      <c r="B159" s="640">
        <f>PLANILHA_SINTÉTICA!B156</f>
        <v>89732</v>
      </c>
      <c r="C159" s="639" t="str">
        <f>PLANILHA_SINTÉTICA!C156</f>
        <v>JOELHO 45 GRAUS, PVC, SERIE NORMAL, ESGOTO PREDIAL, DN 50 MM, JUNTA ELÁSTICA, FORNECIDO E INSTALADO EM RAMAL DE DESCARGA OU RAMAL DE ESGOTO SANITÁRIO. AF_08/2022</v>
      </c>
      <c r="D159" s="280" t="str">
        <f>PLANILHA_SINTÉTICA!D156</f>
        <v>UN</v>
      </c>
      <c r="E159" s="280">
        <f>PLANILHA_SINTÉTICA!E156</f>
        <v>13</v>
      </c>
      <c r="F159" s="281">
        <f>PLANILHA_SINTÉTICA!H156</f>
        <v>16.75</v>
      </c>
      <c r="G159" s="281">
        <f>PLANILHA_SINTÉTICA!K156</f>
        <v>217.75</v>
      </c>
      <c r="H159" s="281">
        <f t="shared" si="6"/>
        <v>1188867.9100000001</v>
      </c>
      <c r="I159" s="282">
        <f t="shared" si="7"/>
        <v>1.8266158302354405E-4</v>
      </c>
      <c r="J159" s="282">
        <f t="shared" si="8"/>
        <v>0.99729274143050373</v>
      </c>
      <c r="K159" s="280" t="s">
        <v>115</v>
      </c>
      <c r="L159" s="225" t="str">
        <f>PLANILHA_SINTÉTICA!A156</f>
        <v>9.43</v>
      </c>
      <c r="AK159" s="240"/>
      <c r="AL159" s="240"/>
    </row>
    <row r="160" spans="1:38" s="239" customFormat="1" ht="45">
      <c r="A160" s="225"/>
      <c r="B160" s="640">
        <f>PLANILHA_SINTÉTICA!B111</f>
        <v>97741</v>
      </c>
      <c r="C160" s="639" t="str">
        <f>PLANILHA_SINTÉTICA!C111</f>
        <v>KIT CAVALETE PARA MEDIÇÃO DE ÁGUA - ENTRADA INDIVIDUALIZADA, EM PVC DN 25 (¾), PARA 1 MEDIDOR  FORNECIMENTO E INSTALAÇÃO (EXCLUSIVE HIDRÔMETRO). AF_11/2016</v>
      </c>
      <c r="D160" s="280" t="str">
        <f>PLANILHA_SINTÉTICA!D111</f>
        <v>UN</v>
      </c>
      <c r="E160" s="280">
        <f>PLANILHA_SINTÉTICA!E111</f>
        <v>1</v>
      </c>
      <c r="F160" s="281">
        <f>PLANILHA_SINTÉTICA!H111</f>
        <v>190.86</v>
      </c>
      <c r="G160" s="281">
        <f>PLANILHA_SINTÉTICA!K111</f>
        <v>190.86</v>
      </c>
      <c r="H160" s="281">
        <f t="shared" si="6"/>
        <v>1189058.7700000003</v>
      </c>
      <c r="I160" s="282">
        <f t="shared" si="7"/>
        <v>1.6010466009586048E-4</v>
      </c>
      <c r="J160" s="282">
        <f t="shared" si="8"/>
        <v>0.99745284609059959</v>
      </c>
      <c r="K160" s="280" t="s">
        <v>115</v>
      </c>
      <c r="L160" s="225" t="str">
        <f>PLANILHA_SINTÉTICA!A111</f>
        <v>9.1</v>
      </c>
      <c r="AK160" s="240"/>
      <c r="AL160" s="240"/>
    </row>
    <row r="161" spans="1:38" s="239" customFormat="1" ht="30">
      <c r="A161" s="225"/>
      <c r="B161" s="640">
        <f>PLANILHA_SINTÉTICA!B173</f>
        <v>89985</v>
      </c>
      <c r="C161" s="639" t="str">
        <f>PLANILHA_SINTÉTICA!C173</f>
        <v>REGISTRO DE PRESSÃO BRUTO, LATÃO, ROSCÁVEL, 3/4", COM ACABAMENTO E CANOPLA CROMADOS - FORNECIMENTO E INSTALAÇÃO. AF_08/2021</v>
      </c>
      <c r="D161" s="280" t="str">
        <f>PLANILHA_SINTÉTICA!D173</f>
        <v>UN</v>
      </c>
      <c r="E161" s="280">
        <f>PLANILHA_SINTÉTICA!E173</f>
        <v>2</v>
      </c>
      <c r="F161" s="281">
        <f>PLANILHA_SINTÉTICA!H173</f>
        <v>94.07</v>
      </c>
      <c r="G161" s="281">
        <f>PLANILHA_SINTÉTICA!K173</f>
        <v>188.14</v>
      </c>
      <c r="H161" s="281">
        <f t="shared" si="6"/>
        <v>1189246.9100000001</v>
      </c>
      <c r="I161" s="282">
        <f t="shared" si="7"/>
        <v>1.5782296316899918E-4</v>
      </c>
      <c r="J161" s="282">
        <f t="shared" si="8"/>
        <v>0.99761066905376861</v>
      </c>
      <c r="K161" s="280" t="s">
        <v>115</v>
      </c>
      <c r="L161" s="225" t="str">
        <f>PLANILHA_SINTÉTICA!A173</f>
        <v>9.59</v>
      </c>
      <c r="AK161" s="240"/>
      <c r="AL161" s="240"/>
    </row>
    <row r="162" spans="1:38" s="239" customFormat="1" ht="30">
      <c r="A162" s="225"/>
      <c r="B162" s="640">
        <f>PLANILHA_SINTÉTICA!B174</f>
        <v>100860</v>
      </c>
      <c r="C162" s="639" t="str">
        <f>PLANILHA_SINTÉTICA!C174</f>
        <v>CHUVEIRO ELÉTRICO COMUM CORPO PLÁSTICO, TIPO DUCHA  FORNECIMENTO E INSTALAÇÃO. AF_01/2020</v>
      </c>
      <c r="D162" s="280" t="str">
        <f>PLANILHA_SINTÉTICA!D174</f>
        <v>UN</v>
      </c>
      <c r="E162" s="280">
        <f>PLANILHA_SINTÉTICA!E174</f>
        <v>2</v>
      </c>
      <c r="F162" s="281">
        <f>PLANILHA_SINTÉTICA!H174</f>
        <v>93.96</v>
      </c>
      <c r="G162" s="281">
        <f>PLANILHA_SINTÉTICA!K174</f>
        <v>187.92000000000002</v>
      </c>
      <c r="H162" s="281">
        <f t="shared" si="6"/>
        <v>1189434.83</v>
      </c>
      <c r="I162" s="282">
        <f t="shared" si="7"/>
        <v>1.5763841415285604E-4</v>
      </c>
      <c r="J162" s="282">
        <f t="shared" si="8"/>
        <v>0.99776830746792144</v>
      </c>
      <c r="K162" s="280" t="s">
        <v>115</v>
      </c>
      <c r="L162" s="225" t="str">
        <f>PLANILHA_SINTÉTICA!A174</f>
        <v>9.60</v>
      </c>
      <c r="AK162" s="240"/>
      <c r="AL162" s="240"/>
    </row>
    <row r="163" spans="1:38" s="239" customFormat="1" ht="45">
      <c r="A163" s="225"/>
      <c r="B163" s="640">
        <f>PLANILHA_SINTÉTICA!B166</f>
        <v>89753</v>
      </c>
      <c r="C163" s="639" t="str">
        <f>PLANILHA_SINTÉTICA!C166</f>
        <v>LUVA SIMPLES, PVC, SERIE NORMAL, ESGOTO PREDIAL, DN 50 MM, JUNTA ELÁSTICA, FORNECIDO E INSTALADO EM RAMAL DE DESCARGA OU RAMAL DE ESGOTO SANITÁRIO. AF_08/2022</v>
      </c>
      <c r="D163" s="280" t="str">
        <f>PLANILHA_SINTÉTICA!D166</f>
        <v>UN</v>
      </c>
      <c r="E163" s="280">
        <f>PLANILHA_SINTÉTICA!E166</f>
        <v>16</v>
      </c>
      <c r="F163" s="281">
        <f>PLANILHA_SINTÉTICA!H166</f>
        <v>10.65</v>
      </c>
      <c r="G163" s="281">
        <f>PLANILHA_SINTÉTICA!K166</f>
        <v>170.4</v>
      </c>
      <c r="H163" s="281">
        <f t="shared" si="6"/>
        <v>1189605.23</v>
      </c>
      <c r="I163" s="282">
        <f t="shared" si="7"/>
        <v>1.4294160159454377E-4</v>
      </c>
      <c r="J163" s="282">
        <f t="shared" si="8"/>
        <v>0.997911249069516</v>
      </c>
      <c r="K163" s="280" t="s">
        <v>115</v>
      </c>
      <c r="L163" s="225" t="str">
        <f>PLANILHA_SINTÉTICA!A166</f>
        <v>9.53</v>
      </c>
      <c r="AK163" s="240"/>
      <c r="AL163" s="240"/>
    </row>
    <row r="164" spans="1:38" s="239" customFormat="1" ht="30">
      <c r="A164" s="225"/>
      <c r="B164" s="640">
        <f>PLANILHA_SINTÉTICA!B139</f>
        <v>89529</v>
      </c>
      <c r="C164" s="639" t="str">
        <f>PLANILHA_SINTÉTICA!C139</f>
        <v>JOELHO 90 GRAUS, PVC, SERIE R, ÁGUA PLUVIAL, DN 100 MM, JUNTA ELÁSTICA, FORNECIDO E INSTALADO EM RAMAL DE ENCAMINHAMENTO. AF_06/2022</v>
      </c>
      <c r="D164" s="280" t="str">
        <f>PLANILHA_SINTÉTICA!D139</f>
        <v>UN</v>
      </c>
      <c r="E164" s="280">
        <f>PLANILHA_SINTÉTICA!E139</f>
        <v>4</v>
      </c>
      <c r="F164" s="281">
        <f>PLANILHA_SINTÉTICA!H139</f>
        <v>39.25</v>
      </c>
      <c r="G164" s="281">
        <f>PLANILHA_SINTÉTICA!K139</f>
        <v>157</v>
      </c>
      <c r="H164" s="281">
        <f t="shared" si="6"/>
        <v>1189762.23</v>
      </c>
      <c r="I164" s="282">
        <f t="shared" si="7"/>
        <v>1.317008887930949E-4</v>
      </c>
      <c r="J164" s="282">
        <f t="shared" si="8"/>
        <v>0.99804294995830911</v>
      </c>
      <c r="K164" s="280" t="s">
        <v>115</v>
      </c>
      <c r="L164" s="225" t="str">
        <f>PLANILHA_SINTÉTICA!A139</f>
        <v>9.27</v>
      </c>
      <c r="AK164" s="240"/>
      <c r="AL164" s="240"/>
    </row>
    <row r="165" spans="1:38" s="239" customFormat="1" ht="45">
      <c r="A165" s="225"/>
      <c r="B165" s="640">
        <f>PLANILHA_SINTÉTICA!B163</f>
        <v>104347</v>
      </c>
      <c r="C165" s="639" t="str">
        <f>PLANILHA_SINTÉTICA!C163</f>
        <v>JUNÇÃO DE REDUCAO INVERTIDA, PVC, SÉRIE NORMAL, ESGOTO PREDIAL, DN 100 X 75 MM, JUNTA ELÁSTICA, FORNECIDO E INSTALADO EM RAMAL DE DESCARGA OU RAMAL DE ESGOTO SANITÁRIO. AF_08/2022</v>
      </c>
      <c r="D165" s="280" t="str">
        <f>PLANILHA_SINTÉTICA!D163</f>
        <v>UN</v>
      </c>
      <c r="E165" s="280">
        <f>PLANILHA_SINTÉTICA!E163</f>
        <v>3</v>
      </c>
      <c r="F165" s="281">
        <f>PLANILHA_SINTÉTICA!H163</f>
        <v>51.54</v>
      </c>
      <c r="G165" s="281">
        <f>PLANILHA_SINTÉTICA!K163</f>
        <v>154.62</v>
      </c>
      <c r="H165" s="281">
        <f t="shared" si="6"/>
        <v>1189916.8500000001</v>
      </c>
      <c r="I165" s="282">
        <f t="shared" si="7"/>
        <v>1.2970440398209131E-4</v>
      </c>
      <c r="J165" s="282">
        <f t="shared" si="8"/>
        <v>0.99817265436229119</v>
      </c>
      <c r="K165" s="280" t="s">
        <v>115</v>
      </c>
      <c r="L165" s="225" t="str">
        <f>PLANILHA_SINTÉTICA!A163</f>
        <v>9.50</v>
      </c>
      <c r="AK165" s="240"/>
      <c r="AL165" s="240"/>
    </row>
    <row r="166" spans="1:38" s="239" customFormat="1" ht="45">
      <c r="A166" s="225"/>
      <c r="B166" s="640">
        <f>PLANILHA_SINTÉTICA!B133</f>
        <v>89366</v>
      </c>
      <c r="C166" s="639" t="str">
        <f>PLANILHA_SINTÉTICA!C133</f>
        <v>JOELHO 90 GRAUS COM BUCHA DE LATÃO, PVC, SOLDÁVEL, DN 25MM, X 3/4  INSTALADO EM RAMAL OU SUB-RAMAL DE ÁGUA - FORNECIMENTO E INSTALAÇÃO. AF_06/2022</v>
      </c>
      <c r="D166" s="280" t="str">
        <f>PLANILHA_SINTÉTICA!D133</f>
        <v>UN</v>
      </c>
      <c r="E166" s="280">
        <f>PLANILHA_SINTÉTICA!E133</f>
        <v>8</v>
      </c>
      <c r="F166" s="281">
        <f>PLANILHA_SINTÉTICA!H133</f>
        <v>18.34</v>
      </c>
      <c r="G166" s="281">
        <f>PLANILHA_SINTÉTICA!K133</f>
        <v>146.72</v>
      </c>
      <c r="H166" s="281">
        <f t="shared" si="6"/>
        <v>1190063.57</v>
      </c>
      <c r="I166" s="282">
        <f t="shared" si="7"/>
        <v>1.230774165842222E-4</v>
      </c>
      <c r="J166" s="282">
        <f t="shared" si="8"/>
        <v>0.99829573177887543</v>
      </c>
      <c r="K166" s="280" t="s">
        <v>115</v>
      </c>
      <c r="L166" s="225" t="str">
        <f>PLANILHA_SINTÉTICA!A133</f>
        <v>9.22</v>
      </c>
      <c r="AK166" s="240"/>
      <c r="AL166" s="240"/>
    </row>
    <row r="167" spans="1:38" s="239" customFormat="1">
      <c r="A167" s="225"/>
      <c r="B167" s="640">
        <f>PLANILHA_SINTÉTICA!B112</f>
        <v>95675</v>
      </c>
      <c r="C167" s="639" t="str">
        <f>PLANILHA_SINTÉTICA!C112</f>
        <v>HIDRÔMETRO DN 25 (¾ ), 5,0 M³/H FORNECIMENTO E INSTALAÇÃO. AF_11/2016</v>
      </c>
      <c r="D167" s="280" t="str">
        <f>PLANILHA_SINTÉTICA!D112</f>
        <v>UN</v>
      </c>
      <c r="E167" s="280">
        <f>PLANILHA_SINTÉTICA!E112</f>
        <v>1</v>
      </c>
      <c r="F167" s="281">
        <f>PLANILHA_SINTÉTICA!H112</f>
        <v>146.53</v>
      </c>
      <c r="G167" s="281">
        <f>PLANILHA_SINTÉTICA!K112</f>
        <v>146.53</v>
      </c>
      <c r="H167" s="281">
        <f t="shared" si="6"/>
        <v>1190210.1000000001</v>
      </c>
      <c r="I167" s="282">
        <f t="shared" si="7"/>
        <v>1.2291803334300763E-4</v>
      </c>
      <c r="J167" s="282">
        <f t="shared" si="8"/>
        <v>0.9984186498122184</v>
      </c>
      <c r="K167" s="280" t="s">
        <v>115</v>
      </c>
      <c r="L167" s="225" t="str">
        <f>PLANILHA_SINTÉTICA!A112</f>
        <v>9.2</v>
      </c>
      <c r="AK167" s="240"/>
      <c r="AL167" s="240"/>
    </row>
    <row r="168" spans="1:38" s="239" customFormat="1" ht="45">
      <c r="A168" s="225"/>
      <c r="B168" s="640">
        <f>PLANILHA_SINTÉTICA!B161</f>
        <v>104343</v>
      </c>
      <c r="C168" s="639" t="str">
        <f>PLANILHA_SINTÉTICA!C161</f>
        <v>JUNÇÃO DE REDUÇÃO INVERTIDA, PVC, SÉRIE NORMAL, ESGOTO PREDIAL, DN 75 X 50 MM, JUNTA ELÁSTICA, FORNECIDO E INSTALADO EM RAMAL DE DESCARGA OU RAMAL DE ESGOTO SANITÁRIO. AF_08/2022</v>
      </c>
      <c r="D168" s="280" t="str">
        <f>PLANILHA_SINTÉTICA!D161</f>
        <v>UN</v>
      </c>
      <c r="E168" s="280">
        <f>PLANILHA_SINTÉTICA!E161</f>
        <v>4</v>
      </c>
      <c r="F168" s="281">
        <f>PLANILHA_SINTÉTICA!H161</f>
        <v>36.450000000000003</v>
      </c>
      <c r="G168" s="281">
        <f>PLANILHA_SINTÉTICA!K161</f>
        <v>145.80000000000001</v>
      </c>
      <c r="H168" s="281">
        <f t="shared" si="6"/>
        <v>1190355.9000000001</v>
      </c>
      <c r="I168" s="282">
        <f t="shared" si="7"/>
        <v>1.2230566615307795E-4</v>
      </c>
      <c r="J168" s="282">
        <f t="shared" si="8"/>
        <v>0.99854095547837152</v>
      </c>
      <c r="K168" s="280" t="s">
        <v>115</v>
      </c>
      <c r="L168" s="225" t="str">
        <f>PLANILHA_SINTÉTICA!A161</f>
        <v>9.48</v>
      </c>
      <c r="AK168" s="240"/>
      <c r="AL168" s="240"/>
    </row>
    <row r="169" spans="1:38" s="239" customFormat="1" ht="45">
      <c r="A169" s="225"/>
      <c r="B169" s="640">
        <f>PLANILHA_SINTÉTICA!B160</f>
        <v>89783</v>
      </c>
      <c r="C169" s="639" t="str">
        <f>PLANILHA_SINTÉTICA!C160</f>
        <v>JUNÇÃO SIMPLES, PVC, SERIE NORMAL, ESGOTO PREDIAL, DN 40 MM, JUNTA SOLDÁVEL, FORNECIDO E INSTALADO EM RAMAL DE DESCARGA OU RAMAL DE ESGOTO SANITÁRIO. AF_08/2022</v>
      </c>
      <c r="D169" s="280" t="str">
        <f>PLANILHA_SINTÉTICA!D160</f>
        <v>UN</v>
      </c>
      <c r="E169" s="280">
        <f>PLANILHA_SINTÉTICA!E160</f>
        <v>8</v>
      </c>
      <c r="F169" s="281">
        <f>PLANILHA_SINTÉTICA!H160</f>
        <v>17.190000000000001</v>
      </c>
      <c r="G169" s="281">
        <f>PLANILHA_SINTÉTICA!K160</f>
        <v>137.51999999999998</v>
      </c>
      <c r="H169" s="281">
        <f t="shared" si="6"/>
        <v>1190493.4200000002</v>
      </c>
      <c r="I169" s="282">
        <f t="shared" si="7"/>
        <v>1.1535991227277968E-4</v>
      </c>
      <c r="J169" s="282">
        <f t="shared" si="8"/>
        <v>0.99865631539064426</v>
      </c>
      <c r="K169" s="280" t="s">
        <v>115</v>
      </c>
      <c r="L169" s="225" t="str">
        <f>PLANILHA_SINTÉTICA!A160</f>
        <v>9.47</v>
      </c>
      <c r="AK169" s="240"/>
      <c r="AL169" s="240"/>
    </row>
    <row r="170" spans="1:38" s="239" customFormat="1" ht="30">
      <c r="A170" s="225"/>
      <c r="B170" s="640">
        <f>PLANILHA_SINTÉTICA!B75</f>
        <v>96986</v>
      </c>
      <c r="C170" s="639" t="str">
        <f>PLANILHA_SINTÉTICA!C75</f>
        <v>HASTE DE ATERRAMENTO 3/4  PARA SPDA - FORNECIMENTO E INSTALAÇÃO. AF_12/2017</v>
      </c>
      <c r="D170" s="280" t="str">
        <f>PLANILHA_SINTÉTICA!D75</f>
        <v>UN</v>
      </c>
      <c r="E170" s="280">
        <f>PLANILHA_SINTÉTICA!E75</f>
        <v>1</v>
      </c>
      <c r="F170" s="281">
        <f>PLANILHA_SINTÉTICA!H75</f>
        <v>137.30000000000001</v>
      </c>
      <c r="G170" s="281">
        <f>PLANILHA_SINTÉTICA!K75</f>
        <v>137.30000000000001</v>
      </c>
      <c r="H170" s="281">
        <f t="shared" si="6"/>
        <v>1190630.7200000002</v>
      </c>
      <c r="I170" s="282">
        <f t="shared" si="7"/>
        <v>1.151753632566365E-4</v>
      </c>
      <c r="J170" s="282">
        <f t="shared" si="8"/>
        <v>0.99877149075390093</v>
      </c>
      <c r="K170" s="280" t="s">
        <v>115</v>
      </c>
      <c r="L170" s="225" t="str">
        <f>PLANILHA_SINTÉTICA!A75</f>
        <v>7.4</v>
      </c>
      <c r="AK170" s="240"/>
      <c r="AL170" s="240"/>
    </row>
    <row r="171" spans="1:38" s="239" customFormat="1" ht="30">
      <c r="A171" s="225"/>
      <c r="B171" s="640">
        <f>PLANILHA_SINTÉTICA!B83</f>
        <v>93664</v>
      </c>
      <c r="C171" s="639" t="str">
        <f>PLANILHA_SINTÉTICA!C83</f>
        <v>DISJUNTOR BIPOLAR TIPO DIN, CORRENTE NOMINAL DE 32A - FORNECIMENTO E INSTALAÇÃO. AF_10/2020</v>
      </c>
      <c r="D171" s="280" t="str">
        <f>PLANILHA_SINTÉTICA!D83</f>
        <v>UN</v>
      </c>
      <c r="E171" s="280">
        <f>PLANILHA_SINTÉTICA!E83</f>
        <v>2</v>
      </c>
      <c r="F171" s="281">
        <f>PLANILHA_SINTÉTICA!H83</f>
        <v>66.28</v>
      </c>
      <c r="G171" s="281">
        <f>PLANILHA_SINTÉTICA!K83</f>
        <v>132.56</v>
      </c>
      <c r="H171" s="281">
        <f t="shared" si="6"/>
        <v>1190763.2800000003</v>
      </c>
      <c r="I171" s="282">
        <f t="shared" si="7"/>
        <v>1.1119917081791503E-4</v>
      </c>
      <c r="J171" s="282">
        <f t="shared" si="8"/>
        <v>0.99888268992471885</v>
      </c>
      <c r="K171" s="280" t="s">
        <v>115</v>
      </c>
      <c r="L171" s="225" t="str">
        <f>PLANILHA_SINTÉTICA!A83</f>
        <v>7.11</v>
      </c>
      <c r="AK171" s="240"/>
      <c r="AL171" s="240"/>
    </row>
    <row r="172" spans="1:38" s="239" customFormat="1" ht="30">
      <c r="A172" s="225"/>
      <c r="B172" s="640">
        <f>PLANILHA_SINTÉTICA!B145</f>
        <v>89554</v>
      </c>
      <c r="C172" s="639" t="str">
        <f>PLANILHA_SINTÉTICA!C145</f>
        <v>LUVA SIMPLES, PVC, SERIE R, ÁGUA PLUVIAL, DN 100 MM, JUNTA ELÁSTICA, FORNECIDO E INSTALADO EM RAMAL DE ENCAMINHAMENTO. AF_06/2022</v>
      </c>
      <c r="D172" s="280" t="str">
        <f>PLANILHA_SINTÉTICA!D145</f>
        <v>UN</v>
      </c>
      <c r="E172" s="280">
        <f>PLANILHA_SINTÉTICA!E145</f>
        <v>4</v>
      </c>
      <c r="F172" s="281">
        <f>PLANILHA_SINTÉTICA!H145</f>
        <v>30.66</v>
      </c>
      <c r="G172" s="281">
        <f>PLANILHA_SINTÉTICA!K145</f>
        <v>122.64</v>
      </c>
      <c r="H172" s="281">
        <f t="shared" si="6"/>
        <v>1190885.9200000002</v>
      </c>
      <c r="I172" s="282">
        <f t="shared" si="7"/>
        <v>1.0287768790818572E-4</v>
      </c>
      <c r="J172" s="282">
        <f t="shared" si="8"/>
        <v>0.99898556761262702</v>
      </c>
      <c r="K172" s="280" t="s">
        <v>115</v>
      </c>
      <c r="L172" s="225" t="str">
        <f>PLANILHA_SINTÉTICA!A145</f>
        <v>9.33</v>
      </c>
      <c r="AK172" s="240"/>
      <c r="AL172" s="240"/>
    </row>
    <row r="173" spans="1:38" s="239" customFormat="1" ht="30">
      <c r="A173" s="225"/>
      <c r="B173" s="640">
        <f>PLANILHA_SINTÉTICA!B116</f>
        <v>89449</v>
      </c>
      <c r="C173" s="639" t="str">
        <f>PLANILHA_SINTÉTICA!C116</f>
        <v>TUBO, PVC, SOLDÁVEL, DN 50MM, INSTALADO EM PRUMADA DE ÁGUA - FORNECIMENTO E INSTALAÇÃO. AF_06/2022</v>
      </c>
      <c r="D173" s="280" t="str">
        <f>PLANILHA_SINTÉTICA!D116</f>
        <v>M</v>
      </c>
      <c r="E173" s="280">
        <f>PLANILHA_SINTÉTICA!E116</f>
        <v>5.74</v>
      </c>
      <c r="F173" s="281">
        <f>PLANILHA_SINTÉTICA!H116</f>
        <v>20.18</v>
      </c>
      <c r="G173" s="281">
        <f>PLANILHA_SINTÉTICA!K116</f>
        <v>115.82</v>
      </c>
      <c r="H173" s="281">
        <f t="shared" si="6"/>
        <v>1191001.7400000002</v>
      </c>
      <c r="I173" s="282">
        <f t="shared" si="7"/>
        <v>9.7156668407746824E-5</v>
      </c>
      <c r="J173" s="282">
        <f t="shared" si="8"/>
        <v>0.99908272428103473</v>
      </c>
      <c r="K173" s="280" t="s">
        <v>115</v>
      </c>
      <c r="L173" s="225" t="str">
        <f>PLANILHA_SINTÉTICA!A116</f>
        <v>9.5</v>
      </c>
      <c r="AK173" s="240"/>
      <c r="AL173" s="240"/>
    </row>
    <row r="174" spans="1:38" s="239" customFormat="1" ht="30">
      <c r="A174" s="225"/>
      <c r="B174" s="640">
        <f>PLANILHA_SINTÉTICA!B120</f>
        <v>89492</v>
      </c>
      <c r="C174" s="639" t="str">
        <f>PLANILHA_SINTÉTICA!C120</f>
        <v>JOELHO 90 GRAUS, PVC, SOLDÁVEL, DN 32MM, INSTALADO EM PRUMADA DE ÁGUA - FORNECIMENTO E INSTALAÇÃO. AF_06/2022</v>
      </c>
      <c r="D174" s="280" t="str">
        <f>PLANILHA_SINTÉTICA!D120</f>
        <v>UN</v>
      </c>
      <c r="E174" s="280">
        <f>PLANILHA_SINTÉTICA!E120</f>
        <v>12</v>
      </c>
      <c r="F174" s="281">
        <f>PLANILHA_SINTÉTICA!H120</f>
        <v>9.36</v>
      </c>
      <c r="G174" s="281">
        <f>PLANILHA_SINTÉTICA!K120</f>
        <v>112.32</v>
      </c>
      <c r="H174" s="281">
        <f t="shared" si="6"/>
        <v>1191114.0600000003</v>
      </c>
      <c r="I174" s="282">
        <f t="shared" si="7"/>
        <v>9.4220661332741515E-5</v>
      </c>
      <c r="J174" s="282">
        <f t="shared" si="8"/>
        <v>0.99917694494236742</v>
      </c>
      <c r="K174" s="280" t="s">
        <v>115</v>
      </c>
      <c r="L174" s="225" t="str">
        <f>PLANILHA_SINTÉTICA!A120</f>
        <v>9.9</v>
      </c>
      <c r="AK174" s="240"/>
      <c r="AL174" s="240"/>
    </row>
    <row r="175" spans="1:38" s="239" customFormat="1">
      <c r="A175" s="225"/>
      <c r="B175" s="640">
        <f>PLANILHA_SINTÉTICA!B231</f>
        <v>99821</v>
      </c>
      <c r="C175" s="639" t="str">
        <f>PLANILHA_SINTÉTICA!C231</f>
        <v>LIMPEZA DE JANELA DE VIDRO COM CAIXILHO EM AÇO/ALUMÍNIO/PVC. AF_04/2019</v>
      </c>
      <c r="D175" s="280" t="str">
        <f>PLANILHA_SINTÉTICA!D231</f>
        <v>M2</v>
      </c>
      <c r="E175" s="280">
        <f>PLANILHA_SINTÉTICA!E231</f>
        <v>32</v>
      </c>
      <c r="F175" s="281">
        <f>PLANILHA_SINTÉTICA!H231</f>
        <v>3.36</v>
      </c>
      <c r="G175" s="281">
        <f>PLANILHA_SINTÉTICA!K231</f>
        <v>107.52000000000001</v>
      </c>
      <c r="H175" s="281">
        <f t="shared" si="6"/>
        <v>1191221.5800000003</v>
      </c>
      <c r="I175" s="282">
        <f t="shared" si="7"/>
        <v>9.0194137344162841E-5</v>
      </c>
      <c r="J175" s="282">
        <f t="shared" si="8"/>
        <v>0.99926713907971154</v>
      </c>
      <c r="K175" s="280" t="s">
        <v>115</v>
      </c>
      <c r="L175" s="225" t="str">
        <f>PLANILHA_SINTÉTICA!A231</f>
        <v>14.3</v>
      </c>
      <c r="AK175" s="240"/>
      <c r="AL175" s="240"/>
    </row>
    <row r="176" spans="1:38" s="239" customFormat="1" ht="30">
      <c r="A176" s="225"/>
      <c r="B176" s="640">
        <f>PLANILHA_SINTÉTICA!B31</f>
        <v>96544</v>
      </c>
      <c r="C176" s="639" t="str">
        <f>PLANILHA_SINTÉTICA!C31</f>
        <v>ARMAÇÃO DE BLOCO, VIGA BALDRAME OU SAPATA UTILIZANDO AÇO CA-50 DE 6,3 MM - MONTAGEM. AF_06/2017</v>
      </c>
      <c r="D176" s="280" t="str">
        <f>PLANILHA_SINTÉTICA!D31</f>
        <v>KG</v>
      </c>
      <c r="E176" s="280">
        <f>PLANILHA_SINTÉTICA!E31</f>
        <v>5.2</v>
      </c>
      <c r="F176" s="281">
        <f>PLANILHA_SINTÉTICA!H31</f>
        <v>17.73</v>
      </c>
      <c r="G176" s="281">
        <f>PLANILHA_SINTÉTICA!K31</f>
        <v>92.19</v>
      </c>
      <c r="H176" s="281">
        <f t="shared" si="6"/>
        <v>1191313.7700000003</v>
      </c>
      <c r="I176" s="282">
        <f t="shared" si="7"/>
        <v>7.7334426355639611E-5</v>
      </c>
      <c r="J176" s="282">
        <f t="shared" si="8"/>
        <v>0.99934447350606714</v>
      </c>
      <c r="K176" s="280" t="s">
        <v>115</v>
      </c>
      <c r="L176" s="225" t="str">
        <f>PLANILHA_SINTÉTICA!A31</f>
        <v>3.8</v>
      </c>
      <c r="AK176" s="240"/>
      <c r="AL176" s="240"/>
    </row>
    <row r="177" spans="1:38" s="239" customFormat="1" ht="45">
      <c r="A177" s="225"/>
      <c r="B177" s="640">
        <f>PLANILHA_SINTÉTICA!B165</f>
        <v>89774</v>
      </c>
      <c r="C177" s="639" t="str">
        <f>PLANILHA_SINTÉTICA!C165</f>
        <v>LUVA SIMPLES, PVC, SERIE NORMAL, ESGOTO PREDIAL, DN 75 MM, JUNTA ELÁSTICA, FORNECIDO E INSTALADO EM RAMAL DE DESCARGA OU RAMAL DE ESGOTO SANITÁRIO. AF_08/2022</v>
      </c>
      <c r="D177" s="280" t="str">
        <f>PLANILHA_SINTÉTICA!D165</f>
        <v>UN</v>
      </c>
      <c r="E177" s="280">
        <f>PLANILHA_SINTÉTICA!E165</f>
        <v>5</v>
      </c>
      <c r="F177" s="281">
        <f>PLANILHA_SINTÉTICA!H165</f>
        <v>17.64</v>
      </c>
      <c r="G177" s="281">
        <f>PLANILHA_SINTÉTICA!K165</f>
        <v>88.199999999999989</v>
      </c>
      <c r="H177" s="281">
        <f t="shared" si="6"/>
        <v>1191401.9700000002</v>
      </c>
      <c r="I177" s="282">
        <f t="shared" si="7"/>
        <v>7.3987378290133561E-5</v>
      </c>
      <c r="J177" s="282">
        <f t="shared" si="8"/>
        <v>0.99941846088435726</v>
      </c>
      <c r="K177" s="280" t="s">
        <v>115</v>
      </c>
      <c r="L177" s="225" t="str">
        <f>PLANILHA_SINTÉTICA!A165</f>
        <v>9.52</v>
      </c>
      <c r="AK177" s="240"/>
      <c r="AL177" s="240"/>
    </row>
    <row r="178" spans="1:38" s="239" customFormat="1" ht="30">
      <c r="A178" s="225"/>
      <c r="B178" s="640">
        <f>PLANILHA_SINTÉTICA!B87</f>
        <v>91955</v>
      </c>
      <c r="C178" s="639" t="str">
        <f>PLANILHA_SINTÉTICA!C87</f>
        <v>INTERRUPTOR PARALELO (1 MÓDULO), 10A/250V, INCLUINDO SUPORTE E PLACA - FORNECIMENTO E INSTALAÇÃO. AF_12/2015</v>
      </c>
      <c r="D178" s="280" t="str">
        <f>PLANILHA_SINTÉTICA!D87</f>
        <v>UN</v>
      </c>
      <c r="E178" s="280">
        <f>PLANILHA_SINTÉTICA!E87</f>
        <v>2</v>
      </c>
      <c r="F178" s="281">
        <f>PLANILHA_SINTÉTICA!H87</f>
        <v>38.130000000000003</v>
      </c>
      <c r="G178" s="281">
        <f>PLANILHA_SINTÉTICA!K87</f>
        <v>76.259999999999991</v>
      </c>
      <c r="H178" s="281">
        <f t="shared" si="6"/>
        <v>1191478.2300000002</v>
      </c>
      <c r="I178" s="282">
        <f t="shared" si="7"/>
        <v>6.3971399868544053E-5</v>
      </c>
      <c r="J178" s="282">
        <f t="shared" si="8"/>
        <v>0.99948243228422584</v>
      </c>
      <c r="K178" s="280" t="s">
        <v>115</v>
      </c>
      <c r="L178" s="225" t="str">
        <f>PLANILHA_SINTÉTICA!A87</f>
        <v>7.14</v>
      </c>
      <c r="AK178" s="240"/>
      <c r="AL178" s="240"/>
    </row>
    <row r="179" spans="1:38" s="239" customFormat="1">
      <c r="A179" s="225"/>
      <c r="B179" s="640">
        <f>PLANILHA_SINTÉTICA!B233</f>
        <v>99824</v>
      </c>
      <c r="C179" s="639" t="str">
        <f>PLANILHA_SINTÉTICA!C233</f>
        <v>LIMPEZA DE PORTA EM AÇO/ALUMÍNIO. AF_04/2019</v>
      </c>
      <c r="D179" s="280" t="str">
        <f>PLANILHA_SINTÉTICA!D233</f>
        <v>M2</v>
      </c>
      <c r="E179" s="280">
        <f>PLANILHA_SINTÉTICA!E233</f>
        <v>26.4</v>
      </c>
      <c r="F179" s="281">
        <f>PLANILHA_SINTÉTICA!H233</f>
        <v>2.85</v>
      </c>
      <c r="G179" s="281">
        <f>PLANILHA_SINTÉTICA!K233</f>
        <v>75.23</v>
      </c>
      <c r="H179" s="281">
        <f t="shared" si="6"/>
        <v>1191553.4600000002</v>
      </c>
      <c r="I179" s="282">
        <f t="shared" si="7"/>
        <v>6.3107374929328216E-5</v>
      </c>
      <c r="J179" s="282">
        <f t="shared" si="8"/>
        <v>0.99954553965915516</v>
      </c>
      <c r="K179" s="280" t="s">
        <v>115</v>
      </c>
      <c r="L179" s="225" t="str">
        <f>PLANILHA_SINTÉTICA!A233</f>
        <v>14.5</v>
      </c>
      <c r="AK179" s="240"/>
      <c r="AL179" s="240"/>
    </row>
    <row r="180" spans="1:38" s="239" customFormat="1">
      <c r="A180" s="225"/>
      <c r="B180" s="640">
        <f>PLANILHA_SINTÉTICA!B217</f>
        <v>96120</v>
      </c>
      <c r="C180" s="639" t="str">
        <f>PLANILHA_SINTÉTICA!C217</f>
        <v>ACABAMENTOS PARA FORRO (MOLDURA DE GESSO). AF_05/2017</v>
      </c>
      <c r="D180" s="280" t="str">
        <f>PLANILHA_SINTÉTICA!D217</f>
        <v>M</v>
      </c>
      <c r="E180" s="280">
        <f>PLANILHA_SINTÉTICA!E217</f>
        <v>19.78</v>
      </c>
      <c r="F180" s="281">
        <f>PLANILHA_SINTÉTICA!H217</f>
        <v>3.27</v>
      </c>
      <c r="G180" s="281">
        <f>PLANILHA_SINTÉTICA!K217</f>
        <v>64.67</v>
      </c>
      <c r="H180" s="281">
        <f t="shared" si="6"/>
        <v>1191618.1300000001</v>
      </c>
      <c r="I180" s="282">
        <f t="shared" si="7"/>
        <v>5.4249022154455078E-5</v>
      </c>
      <c r="J180" s="282">
        <f t="shared" si="8"/>
        <v>0.99959978868130961</v>
      </c>
      <c r="K180" s="280" t="s">
        <v>115</v>
      </c>
      <c r="L180" s="225" t="str">
        <f>PLANILHA_SINTÉTICA!A217</f>
        <v>13.1</v>
      </c>
      <c r="AK180" s="240"/>
      <c r="AL180" s="240"/>
    </row>
    <row r="181" spans="1:38" s="239" customFormat="1" ht="30">
      <c r="A181" s="225"/>
      <c r="B181" s="640">
        <f>PLANILHA_SINTÉTICA!B126</f>
        <v>89622</v>
      </c>
      <c r="C181" s="639" t="str">
        <f>PLANILHA_SINTÉTICA!C126</f>
        <v>TÊ DE REDUÇÃO, PVC, SOLDÁVEL, DN 32MM X 25MM, INSTALADO EM PRUMADA DE ÁGUA - FORNECIMENTO E INSTALAÇÃO. AF_06/2022</v>
      </c>
      <c r="D181" s="280" t="str">
        <f>PLANILHA_SINTÉTICA!D126</f>
        <v>UN</v>
      </c>
      <c r="E181" s="280">
        <f>PLANILHA_SINTÉTICA!E126</f>
        <v>4</v>
      </c>
      <c r="F181" s="281">
        <f>PLANILHA_SINTÉTICA!H126</f>
        <v>15.75</v>
      </c>
      <c r="G181" s="281">
        <f>PLANILHA_SINTÉTICA!K126</f>
        <v>63</v>
      </c>
      <c r="H181" s="281">
        <f t="shared" si="6"/>
        <v>1191681.1300000001</v>
      </c>
      <c r="I181" s="282">
        <f t="shared" si="7"/>
        <v>5.2848127350095407E-5</v>
      </c>
      <c r="J181" s="282">
        <f t="shared" si="8"/>
        <v>0.99965263680865968</v>
      </c>
      <c r="K181" s="280" t="s">
        <v>115</v>
      </c>
      <c r="L181" s="225" t="str">
        <f>PLANILHA_SINTÉTICA!A126</f>
        <v>9.15</v>
      </c>
      <c r="AK181" s="240"/>
      <c r="AL181" s="240"/>
    </row>
    <row r="182" spans="1:38" s="239" customFormat="1" ht="30">
      <c r="A182" s="225"/>
      <c r="B182" s="640">
        <f>PLANILHA_SINTÉTICA!B82</f>
        <v>93662</v>
      </c>
      <c r="C182" s="639" t="str">
        <f>PLANILHA_SINTÉTICA!C82</f>
        <v>DISJUNTOR BIPOLAR TIPO DIN, CORRENTE NOMINAL DE 20A - FORNECIMENTO E INSTALAÇÃO. AF_10/2020</v>
      </c>
      <c r="D182" s="280" t="str">
        <f>PLANILHA_SINTÉTICA!D82</f>
        <v>UN</v>
      </c>
      <c r="E182" s="280">
        <f>PLANILHA_SINTÉTICA!E82</f>
        <v>1</v>
      </c>
      <c r="F182" s="281">
        <f>PLANILHA_SINTÉTICA!H82</f>
        <v>62.870000000000005</v>
      </c>
      <c r="G182" s="281">
        <f>PLANILHA_SINTÉTICA!K82</f>
        <v>62.870000000000005</v>
      </c>
      <c r="H182" s="281">
        <f t="shared" si="6"/>
        <v>1191744.0000000002</v>
      </c>
      <c r="I182" s="282">
        <f t="shared" si="7"/>
        <v>5.2739075658738068E-5</v>
      </c>
      <c r="J182" s="282">
        <f t="shared" si="8"/>
        <v>0.9997053758843184</v>
      </c>
      <c r="K182" s="280" t="s">
        <v>115</v>
      </c>
      <c r="L182" s="225" t="str">
        <f>PLANILHA_SINTÉTICA!A82</f>
        <v>7.10</v>
      </c>
      <c r="AK182" s="240"/>
      <c r="AL182" s="240"/>
    </row>
    <row r="183" spans="1:38" s="239" customFormat="1">
      <c r="A183" s="225"/>
      <c r="B183" s="640">
        <f>PLANILHA_SINTÉTICA!B232</f>
        <v>99822</v>
      </c>
      <c r="C183" s="639" t="str">
        <f>PLANILHA_SINTÉTICA!C232</f>
        <v>LIMPEZA DE PORTA DE MADEIRA. AF_04/2019</v>
      </c>
      <c r="D183" s="280" t="str">
        <f>PLANILHA_SINTÉTICA!D232</f>
        <v>M2</v>
      </c>
      <c r="E183" s="280">
        <f>PLANILHA_SINTÉTICA!E232</f>
        <v>50</v>
      </c>
      <c r="F183" s="281">
        <f>PLANILHA_SINTÉTICA!H232</f>
        <v>1.18</v>
      </c>
      <c r="G183" s="281">
        <f>PLANILHA_SINTÉTICA!K232</f>
        <v>59</v>
      </c>
      <c r="H183" s="281">
        <f t="shared" si="6"/>
        <v>1191803.0000000002</v>
      </c>
      <c r="I183" s="282">
        <f t="shared" si="7"/>
        <v>4.9492690692946494E-5</v>
      </c>
      <c r="J183" s="282">
        <f t="shared" si="8"/>
        <v>0.99975486857501139</v>
      </c>
      <c r="K183" s="280" t="s">
        <v>115</v>
      </c>
      <c r="L183" s="225" t="str">
        <f>PLANILHA_SINTÉTICA!A232</f>
        <v>14.4</v>
      </c>
      <c r="AK183" s="240"/>
      <c r="AL183" s="240"/>
    </row>
    <row r="184" spans="1:38" s="239" customFormat="1" ht="45">
      <c r="A184" s="225"/>
      <c r="B184" s="640">
        <f>PLANILHA_SINTÉTICA!B155</f>
        <v>89739</v>
      </c>
      <c r="C184" s="639" t="str">
        <f>PLANILHA_SINTÉTICA!C155</f>
        <v>JOELHO 45 GRAUS, PVC, SERIE NORMAL, ESGOTO PREDIAL, DN 75 MM, JUNTA ELÁSTICA, FORNECIDO E INSTALADO EM RAMAL DE DESCARGA OU RAMAL DE ESGOTO SANITÁRIO. AF_08/2022</v>
      </c>
      <c r="D184" s="280" t="str">
        <f>PLANILHA_SINTÉTICA!D155</f>
        <v>UN</v>
      </c>
      <c r="E184" s="280">
        <f>PLANILHA_SINTÉTICA!E155</f>
        <v>2</v>
      </c>
      <c r="F184" s="281">
        <f>PLANILHA_SINTÉTICA!H155</f>
        <v>25.2</v>
      </c>
      <c r="G184" s="281">
        <f>PLANILHA_SINTÉTICA!K155</f>
        <v>50.4</v>
      </c>
      <c r="H184" s="281">
        <f t="shared" si="6"/>
        <v>1191853.4000000001</v>
      </c>
      <c r="I184" s="282">
        <f t="shared" si="7"/>
        <v>4.2278501880076327E-5</v>
      </c>
      <c r="J184" s="282">
        <f t="shared" si="8"/>
        <v>0.99979714707689149</v>
      </c>
      <c r="K184" s="280" t="s">
        <v>115</v>
      </c>
      <c r="L184" s="225" t="str">
        <f>PLANILHA_SINTÉTICA!A155</f>
        <v>9.42</v>
      </c>
      <c r="AK184" s="240"/>
      <c r="AL184" s="240"/>
    </row>
    <row r="185" spans="1:38" s="239" customFormat="1" ht="30">
      <c r="A185" s="225"/>
      <c r="B185" s="640">
        <f>PLANILHA_SINTÉTICA!B86</f>
        <v>91959</v>
      </c>
      <c r="C185" s="639" t="str">
        <f>PLANILHA_SINTÉTICA!C86</f>
        <v>INTERRUPTOR SIMPLES (2 MÓDULOS), 10A/250V, INCLUINDO SUPORTE E PLACA - FORNECIMENTO E INSTALAÇÃO. AF_12/2015</v>
      </c>
      <c r="D185" s="280" t="str">
        <f>PLANILHA_SINTÉTICA!D86</f>
        <v>UN</v>
      </c>
      <c r="E185" s="280">
        <f>PLANILHA_SINTÉTICA!E86</f>
        <v>1</v>
      </c>
      <c r="F185" s="281">
        <f>PLANILHA_SINTÉTICA!H86</f>
        <v>48.65</v>
      </c>
      <c r="G185" s="281">
        <f>PLANILHA_SINTÉTICA!K86</f>
        <v>48.65</v>
      </c>
      <c r="H185" s="281">
        <f t="shared" si="6"/>
        <v>1191902.05</v>
      </c>
      <c r="I185" s="282">
        <f t="shared" si="7"/>
        <v>4.0810498342573673E-5</v>
      </c>
      <c r="J185" s="282">
        <f t="shared" si="8"/>
        <v>0.99983795757523408</v>
      </c>
      <c r="K185" s="280" t="s">
        <v>115</v>
      </c>
      <c r="L185" s="225" t="str">
        <f>PLANILHA_SINTÉTICA!A86</f>
        <v>7.13</v>
      </c>
      <c r="AK185" s="240"/>
      <c r="AL185" s="240"/>
    </row>
    <row r="186" spans="1:38" s="239" customFormat="1" ht="45">
      <c r="A186" s="225"/>
      <c r="B186" s="640">
        <f>PLANILHA_SINTÉTICA!B159</f>
        <v>89795</v>
      </c>
      <c r="C186" s="639" t="str">
        <f>PLANILHA_SINTÉTICA!C159</f>
        <v>JUNÇÃO SIMPLES, PVC, SERIE NORMAL, ESGOTO PREDIAL, DN 75 X 75 MM, JUNTA ELÁSTICA, FORNECIDO E INSTALADO EM RAMAL DE DESCARGA OU RAMAL DE ESGOTO SANITÁRIO. AF_08/2022</v>
      </c>
      <c r="D186" s="280" t="str">
        <f>PLANILHA_SINTÉTICA!D159</f>
        <v>UN</v>
      </c>
      <c r="E186" s="280">
        <f>PLANILHA_SINTÉTICA!E159</f>
        <v>1</v>
      </c>
      <c r="F186" s="281">
        <f>PLANILHA_SINTÉTICA!H159</f>
        <v>44</v>
      </c>
      <c r="G186" s="281">
        <f>PLANILHA_SINTÉTICA!K159</f>
        <v>44</v>
      </c>
      <c r="H186" s="281">
        <f t="shared" si="6"/>
        <v>1191946.05</v>
      </c>
      <c r="I186" s="282">
        <f t="shared" si="7"/>
        <v>3.6909803228638064E-5</v>
      </c>
      <c r="J186" s="282">
        <f t="shared" si="8"/>
        <v>0.99987486737846276</v>
      </c>
      <c r="K186" s="280" t="s">
        <v>115</v>
      </c>
      <c r="L186" s="225" t="str">
        <f>PLANILHA_SINTÉTICA!A159</f>
        <v>9.46</v>
      </c>
      <c r="AK186" s="240"/>
      <c r="AL186" s="240"/>
    </row>
    <row r="187" spans="1:38" s="239" customFormat="1" ht="30">
      <c r="A187" s="225"/>
      <c r="B187" s="640">
        <f>PLANILHA_SINTÉTICA!B121</f>
        <v>89481</v>
      </c>
      <c r="C187" s="639" t="str">
        <f>PLANILHA_SINTÉTICA!C121</f>
        <v>JOELHO 90 GRAUS, PVC, SOLDÁVEL, DN 25MM, INSTALADO EM PRUMADA DE ÁGUA - FORNECIMENTO E INSTALAÇÃO. AF_06/2022</v>
      </c>
      <c r="D187" s="280" t="str">
        <f>PLANILHA_SINTÉTICA!D121</f>
        <v>UN</v>
      </c>
      <c r="E187" s="280">
        <f>PLANILHA_SINTÉTICA!E121</f>
        <v>6</v>
      </c>
      <c r="F187" s="281">
        <f>PLANILHA_SINTÉTICA!H121</f>
        <v>6.14</v>
      </c>
      <c r="G187" s="281">
        <f>PLANILHA_SINTÉTICA!K121</f>
        <v>36.840000000000003</v>
      </c>
      <c r="H187" s="281">
        <f t="shared" si="6"/>
        <v>1191982.8900000001</v>
      </c>
      <c r="I187" s="282">
        <f t="shared" si="7"/>
        <v>3.0903571612341511E-5</v>
      </c>
      <c r="J187" s="282">
        <f t="shared" si="8"/>
        <v>0.99990577095007516</v>
      </c>
      <c r="K187" s="280" t="s">
        <v>115</v>
      </c>
      <c r="L187" s="225" t="str">
        <f>PLANILHA_SINTÉTICA!A121</f>
        <v>9.10</v>
      </c>
      <c r="AK187" s="240"/>
      <c r="AL187" s="240"/>
    </row>
    <row r="188" spans="1:38" s="239" customFormat="1" ht="30">
      <c r="A188" s="225"/>
      <c r="B188" s="640">
        <f>PLANILHA_SINTÉTICA!B119</f>
        <v>89501</v>
      </c>
      <c r="C188" s="639" t="str">
        <f>PLANILHA_SINTÉTICA!C119</f>
        <v>JOELHO 90 GRAUS, PVC, SOLDÁVEL, DN 50MM, INSTALADO EM PRUMADA DE ÁGUA - FORNECIMENTO E INSTALAÇÃO. AF_06/2022</v>
      </c>
      <c r="D188" s="280" t="str">
        <f>PLANILHA_SINTÉTICA!D119</f>
        <v>UN</v>
      </c>
      <c r="E188" s="280">
        <f>PLANILHA_SINTÉTICA!E119</f>
        <v>2</v>
      </c>
      <c r="F188" s="281">
        <f>PLANILHA_SINTÉTICA!H119</f>
        <v>16.12</v>
      </c>
      <c r="G188" s="281">
        <f>PLANILHA_SINTÉTICA!K119</f>
        <v>32.239999999999995</v>
      </c>
      <c r="H188" s="281">
        <f t="shared" si="6"/>
        <v>1192015.1300000001</v>
      </c>
      <c r="I188" s="282">
        <f t="shared" si="7"/>
        <v>2.704481945662025E-5</v>
      </c>
      <c r="J188" s="282">
        <f t="shared" si="8"/>
        <v>0.99993281576953175</v>
      </c>
      <c r="K188" s="280" t="s">
        <v>115</v>
      </c>
      <c r="L188" s="225" t="str">
        <f>PLANILHA_SINTÉTICA!A119</f>
        <v>9.8</v>
      </c>
      <c r="AK188" s="240"/>
      <c r="AL188" s="240"/>
    </row>
    <row r="189" spans="1:38" s="239" customFormat="1" ht="30">
      <c r="A189" s="225"/>
      <c r="B189" s="640">
        <f>PLANILHA_SINTÉTICA!B123</f>
        <v>89625</v>
      </c>
      <c r="C189" s="639" t="str">
        <f>PLANILHA_SINTÉTICA!C123</f>
        <v>TE, PVC, SOLDÁVEL, DN 50MM, INSTALADO EM PRUMADA DE ÁGUA - FORNECIMENTO E INSTALAÇÃO. AF_06/2022</v>
      </c>
      <c r="D189" s="280" t="str">
        <f>PLANILHA_SINTÉTICA!D123</f>
        <v>UN</v>
      </c>
      <c r="E189" s="280">
        <f>PLANILHA_SINTÉTICA!E123</f>
        <v>1</v>
      </c>
      <c r="F189" s="281">
        <f>PLANILHA_SINTÉTICA!H123</f>
        <v>25.39</v>
      </c>
      <c r="G189" s="281">
        <f>PLANILHA_SINTÉTICA!K123</f>
        <v>25.39</v>
      </c>
      <c r="H189" s="281">
        <f t="shared" si="6"/>
        <v>1192040.52</v>
      </c>
      <c r="I189" s="282">
        <f t="shared" si="7"/>
        <v>2.1298634181252738E-5</v>
      </c>
      <c r="J189" s="282">
        <f t="shared" si="8"/>
        <v>0.99995411440371296</v>
      </c>
      <c r="K189" s="280" t="s">
        <v>115</v>
      </c>
      <c r="L189" s="225" t="str">
        <f>PLANILHA_SINTÉTICA!A123</f>
        <v>9.12</v>
      </c>
      <c r="AK189" s="240"/>
      <c r="AL189" s="240"/>
    </row>
    <row r="190" spans="1:38" s="239" customFormat="1" ht="30">
      <c r="A190" s="225"/>
      <c r="B190" s="640">
        <f>PLANILHA_SINTÉTICA!B130</f>
        <v>89363</v>
      </c>
      <c r="C190" s="639" t="str">
        <f>PLANILHA_SINTÉTICA!C130</f>
        <v>JOELHO 45 GRAUS, PVC, SOLDÁVEL, DN 25MM, INSTALADO EM RAMAL OU SUB-RAMAL DE ÁGUA - FORNECIMENTO E INSTALAÇÃO. AF_06/2022</v>
      </c>
      <c r="D190" s="280" t="str">
        <f>PLANILHA_SINTÉTICA!D130</f>
        <v>UN</v>
      </c>
      <c r="E190" s="280">
        <f>PLANILHA_SINTÉTICA!E130</f>
        <v>2</v>
      </c>
      <c r="F190" s="281">
        <f>PLANILHA_SINTÉTICA!H130</f>
        <v>11.76</v>
      </c>
      <c r="G190" s="281">
        <f>PLANILHA_SINTÉTICA!K130</f>
        <v>23.52</v>
      </c>
      <c r="H190" s="281">
        <f t="shared" si="6"/>
        <v>1192064.04</v>
      </c>
      <c r="I190" s="282">
        <f t="shared" si="7"/>
        <v>1.9729967544035617E-5</v>
      </c>
      <c r="J190" s="282">
        <f t="shared" si="8"/>
        <v>0.99997384437125703</v>
      </c>
      <c r="K190" s="280" t="s">
        <v>115</v>
      </c>
      <c r="L190" s="225" t="str">
        <f>PLANILHA_SINTÉTICA!A130</f>
        <v>9.19</v>
      </c>
      <c r="AK190" s="240"/>
      <c r="AL190" s="240"/>
    </row>
    <row r="191" spans="1:38" s="239" customFormat="1" ht="30">
      <c r="A191" s="225"/>
      <c r="B191" s="640">
        <f>PLANILHA_SINTÉTICA!B125</f>
        <v>89528</v>
      </c>
      <c r="C191" s="639" t="str">
        <f>PLANILHA_SINTÉTICA!C125</f>
        <v>LUVA, PVC, SOLDÁVEL, DN 25MM, INSTALADO EM PRUMADA DE ÁGUA - FORNECIMENTO E INSTALAÇÃO. AF_06/2022</v>
      </c>
      <c r="D191" s="280" t="str">
        <f>PLANILHA_SINTÉTICA!D125</f>
        <v>UN</v>
      </c>
      <c r="E191" s="280">
        <f>PLANILHA_SINTÉTICA!E125</f>
        <v>4</v>
      </c>
      <c r="F191" s="281">
        <f>PLANILHA_SINTÉTICA!H125</f>
        <v>4.88</v>
      </c>
      <c r="G191" s="281">
        <f>PLANILHA_SINTÉTICA!K125</f>
        <v>19.52</v>
      </c>
      <c r="H191" s="281">
        <f t="shared" si="6"/>
        <v>1192083.56</v>
      </c>
      <c r="I191" s="282">
        <f t="shared" si="7"/>
        <v>1.6374530886886704E-5</v>
      </c>
      <c r="J191" s="282">
        <f t="shared" si="8"/>
        <v>0.9999902189021439</v>
      </c>
      <c r="K191" s="280" t="s">
        <v>115</v>
      </c>
      <c r="L191" s="225" t="str">
        <f>PLANILHA_SINTÉTICA!A125</f>
        <v>9.14</v>
      </c>
      <c r="AK191" s="240"/>
      <c r="AL191" s="240"/>
    </row>
    <row r="192" spans="1:38" s="239" customFormat="1" ht="30">
      <c r="A192" s="225"/>
      <c r="B192" s="640">
        <f>PLANILHA_SINTÉTICA!B122</f>
        <v>89493</v>
      </c>
      <c r="C192" s="639" t="str">
        <f>PLANILHA_SINTÉTICA!C122</f>
        <v>JOELHO 45 GRAUS, PVC, SOLDÁVEL, DN 32MM, INSTALADO EM PRUMADA DE ÁGUA - FORNECIMENTO E INSTALAÇÃO. AF_06/2022</v>
      </c>
      <c r="D192" s="280" t="str">
        <f>PLANILHA_SINTÉTICA!D122</f>
        <v>UN</v>
      </c>
      <c r="E192" s="280">
        <f>PLANILHA_SINTÉTICA!E122</f>
        <v>1</v>
      </c>
      <c r="F192" s="281">
        <f>PLANILHA_SINTÉTICA!H122</f>
        <v>11.29</v>
      </c>
      <c r="G192" s="281">
        <f>PLANILHA_SINTÉTICA!K122</f>
        <v>11.29</v>
      </c>
      <c r="H192" s="281">
        <f t="shared" si="6"/>
        <v>1192094.8500000001</v>
      </c>
      <c r="I192" s="282">
        <f t="shared" si="7"/>
        <v>9.4707199648028117E-6</v>
      </c>
      <c r="J192" s="282">
        <f t="shared" si="8"/>
        <v>0.99999968962210872</v>
      </c>
      <c r="K192" s="280" t="s">
        <v>115</v>
      </c>
      <c r="L192" s="225" t="str">
        <f>PLANILHA_SINTÉTICA!A122</f>
        <v>9.11</v>
      </c>
      <c r="AK192" s="240"/>
      <c r="AL192" s="240"/>
    </row>
    <row r="193" spans="1:38" s="239" customFormat="1">
      <c r="A193" s="225"/>
      <c r="B193" s="640"/>
      <c r="C193" s="639"/>
      <c r="D193" s="280"/>
      <c r="E193" s="280"/>
      <c r="F193" s="281"/>
      <c r="G193" s="281"/>
      <c r="H193" s="281"/>
      <c r="I193" s="282"/>
      <c r="J193" s="282"/>
      <c r="K193" s="280"/>
      <c r="L193" s="225"/>
      <c r="AK193" s="240"/>
      <c r="AL193" s="240"/>
    </row>
    <row r="194" spans="1:38" s="239" customFormat="1">
      <c r="A194" s="225"/>
      <c r="B194" s="640"/>
      <c r="C194" s="639"/>
      <c r="D194" s="280"/>
      <c r="E194" s="280"/>
      <c r="F194" s="281"/>
      <c r="G194" s="281"/>
      <c r="H194" s="281"/>
      <c r="I194" s="282"/>
      <c r="J194" s="282"/>
      <c r="K194" s="280"/>
      <c r="L194" s="225"/>
      <c r="AK194" s="240"/>
      <c r="AL194" s="240"/>
    </row>
    <row r="195" spans="1:38" s="239" customFormat="1">
      <c r="A195" s="225"/>
      <c r="B195" s="640"/>
      <c r="C195" s="639"/>
      <c r="D195" s="280"/>
      <c r="E195" s="280"/>
      <c r="F195" s="281"/>
      <c r="G195" s="281"/>
      <c r="H195" s="281"/>
      <c r="I195" s="282"/>
      <c r="J195" s="282"/>
      <c r="K195" s="280"/>
      <c r="L195" s="225"/>
      <c r="AK195" s="240"/>
      <c r="AL195" s="240"/>
    </row>
    <row r="196" spans="1:38" s="239" customFormat="1">
      <c r="A196" s="225"/>
      <c r="B196" s="640"/>
      <c r="C196" s="639"/>
      <c r="D196" s="280"/>
      <c r="E196" s="280"/>
      <c r="F196" s="281"/>
      <c r="G196" s="281"/>
      <c r="H196" s="281"/>
      <c r="I196" s="282"/>
      <c r="J196" s="282"/>
      <c r="K196" s="280"/>
      <c r="L196" s="225"/>
      <c r="AK196" s="240"/>
      <c r="AL196" s="240"/>
    </row>
    <row r="197" spans="1:38" s="239" customFormat="1">
      <c r="A197" s="225"/>
      <c r="B197" s="640"/>
      <c r="C197" s="639"/>
      <c r="D197" s="280"/>
      <c r="E197" s="280"/>
      <c r="F197" s="281"/>
      <c r="G197" s="281"/>
      <c r="H197" s="281"/>
      <c r="I197" s="282"/>
      <c r="J197" s="282"/>
      <c r="K197" s="280"/>
      <c r="L197" s="225"/>
      <c r="AK197" s="240"/>
      <c r="AL197" s="240"/>
    </row>
    <row r="198" spans="1:38" s="239" customFormat="1">
      <c r="A198" s="225"/>
      <c r="B198" s="640"/>
      <c r="C198" s="639"/>
      <c r="D198" s="280"/>
      <c r="E198" s="280"/>
      <c r="F198" s="281"/>
      <c r="G198" s="281"/>
      <c r="H198" s="281"/>
      <c r="I198" s="282"/>
      <c r="J198" s="282"/>
      <c r="K198" s="280"/>
      <c r="L198" s="225"/>
      <c r="AK198" s="240"/>
      <c r="AL198" s="240"/>
    </row>
    <row r="199" spans="1:38" s="239" customFormat="1">
      <c r="A199" s="225"/>
      <c r="B199" s="640"/>
      <c r="C199" s="639"/>
      <c r="D199" s="280"/>
      <c r="E199" s="280"/>
      <c r="F199" s="281"/>
      <c r="G199" s="281"/>
      <c r="H199" s="281"/>
      <c r="I199" s="282"/>
      <c r="J199" s="282"/>
      <c r="K199" s="280"/>
      <c r="L199" s="225"/>
      <c r="AK199" s="240"/>
      <c r="AL199" s="240"/>
    </row>
    <row r="200" spans="1:38" s="239" customFormat="1">
      <c r="A200" s="225"/>
      <c r="B200" s="640"/>
      <c r="C200" s="639"/>
      <c r="D200" s="280"/>
      <c r="E200" s="280"/>
      <c r="F200" s="281"/>
      <c r="G200" s="281"/>
      <c r="H200" s="281"/>
      <c r="I200" s="282"/>
      <c r="J200" s="282"/>
      <c r="K200" s="280"/>
      <c r="L200" s="225"/>
      <c r="AK200" s="240"/>
      <c r="AL200" s="240"/>
    </row>
    <row r="201" spans="1:38" s="239" customFormat="1">
      <c r="A201" s="225"/>
      <c r="B201" s="640"/>
      <c r="C201" s="639"/>
      <c r="D201" s="280"/>
      <c r="E201" s="280"/>
      <c r="F201" s="281"/>
      <c r="G201" s="281"/>
      <c r="H201" s="281"/>
      <c r="I201" s="282"/>
      <c r="J201" s="282"/>
      <c r="K201" s="280"/>
      <c r="L201" s="225"/>
      <c r="AK201" s="240"/>
      <c r="AL201" s="240"/>
    </row>
    <row r="202" spans="1:38" s="239" customFormat="1">
      <c r="A202" s="225"/>
      <c r="B202" s="640"/>
      <c r="C202" s="639"/>
      <c r="D202" s="280"/>
      <c r="E202" s="280"/>
      <c r="F202" s="281"/>
      <c r="G202" s="281"/>
      <c r="H202" s="281"/>
      <c r="I202" s="282"/>
      <c r="J202" s="282"/>
      <c r="K202" s="280"/>
      <c r="L202" s="225"/>
      <c r="AK202" s="240"/>
      <c r="AL202" s="240"/>
    </row>
    <row r="203" spans="1:38" s="239" customFormat="1">
      <c r="A203" s="225"/>
      <c r="B203" s="640"/>
      <c r="C203" s="639"/>
      <c r="D203" s="280"/>
      <c r="E203" s="280"/>
      <c r="F203" s="281"/>
      <c r="G203" s="281"/>
      <c r="H203" s="281"/>
      <c r="I203" s="282"/>
      <c r="J203" s="282"/>
      <c r="K203" s="280"/>
      <c r="L203" s="225"/>
      <c r="AK203" s="240"/>
      <c r="AL203" s="240"/>
    </row>
    <row r="204" spans="1:38" s="239" customFormat="1">
      <c r="A204" s="225"/>
      <c r="B204" s="640"/>
      <c r="C204" s="639"/>
      <c r="D204" s="280"/>
      <c r="E204" s="280"/>
      <c r="F204" s="281"/>
      <c r="G204" s="281"/>
      <c r="H204" s="281"/>
      <c r="I204" s="282"/>
      <c r="J204" s="282"/>
      <c r="K204" s="280"/>
      <c r="L204" s="225"/>
      <c r="AK204" s="240"/>
      <c r="AL204" s="240"/>
    </row>
    <row r="205" spans="1:38" s="239" customFormat="1">
      <c r="A205" s="225"/>
      <c r="B205" s="640"/>
      <c r="C205" s="639"/>
      <c r="D205" s="280"/>
      <c r="E205" s="280"/>
      <c r="F205" s="281"/>
      <c r="G205" s="281"/>
      <c r="H205" s="281"/>
      <c r="I205" s="282"/>
      <c r="J205" s="282"/>
      <c r="K205" s="280"/>
      <c r="L205" s="225"/>
      <c r="AK205" s="240"/>
      <c r="AL205" s="240"/>
    </row>
    <row r="206" spans="1:38" s="239" customFormat="1">
      <c r="A206" s="225"/>
      <c r="B206" s="640"/>
      <c r="C206" s="639"/>
      <c r="D206" s="280"/>
      <c r="E206" s="280"/>
      <c r="F206" s="281"/>
      <c r="G206" s="281"/>
      <c r="H206" s="281"/>
      <c r="I206" s="282"/>
      <c r="J206" s="282"/>
      <c r="K206" s="280"/>
      <c r="L206" s="225"/>
      <c r="AK206" s="240"/>
      <c r="AL206" s="240"/>
    </row>
    <row r="207" spans="1:38" s="239" customFormat="1">
      <c r="A207" s="225"/>
      <c r="B207" s="640"/>
      <c r="C207" s="639"/>
      <c r="D207" s="280"/>
      <c r="E207" s="280"/>
      <c r="F207" s="281"/>
      <c r="G207" s="281"/>
      <c r="H207" s="281"/>
      <c r="I207" s="282"/>
      <c r="J207" s="282"/>
      <c r="K207" s="280"/>
      <c r="L207" s="225"/>
      <c r="AK207" s="240"/>
      <c r="AL207" s="240"/>
    </row>
    <row r="208" spans="1:38" s="239" customFormat="1">
      <c r="A208" s="225"/>
      <c r="B208" s="640"/>
      <c r="C208" s="639"/>
      <c r="D208" s="280"/>
      <c r="E208" s="280"/>
      <c r="F208" s="281"/>
      <c r="G208" s="281"/>
      <c r="H208" s="281"/>
      <c r="I208" s="282"/>
      <c r="J208" s="282"/>
      <c r="K208" s="280"/>
      <c r="L208" s="225"/>
      <c r="AK208" s="240"/>
      <c r="AL208" s="240"/>
    </row>
    <row r="209" spans="1:38" s="239" customFormat="1">
      <c r="A209" s="225"/>
      <c r="B209" s="640"/>
      <c r="C209" s="639"/>
      <c r="D209" s="280"/>
      <c r="E209" s="280"/>
      <c r="F209" s="281"/>
      <c r="G209" s="281"/>
      <c r="H209" s="281"/>
      <c r="I209" s="282"/>
      <c r="J209" s="282"/>
      <c r="K209" s="280"/>
      <c r="L209" s="225"/>
      <c r="AK209" s="240"/>
      <c r="AL209" s="240"/>
    </row>
    <row r="210" spans="1:38" s="239" customFormat="1">
      <c r="A210" s="225"/>
      <c r="B210" s="640"/>
      <c r="C210" s="639"/>
      <c r="D210" s="280"/>
      <c r="E210" s="280"/>
      <c r="F210" s="281"/>
      <c r="G210" s="281"/>
      <c r="H210" s="281"/>
      <c r="I210" s="282"/>
      <c r="J210" s="282"/>
      <c r="K210" s="280"/>
      <c r="L210" s="225"/>
      <c r="AK210" s="240"/>
      <c r="AL210" s="240"/>
    </row>
    <row r="211" spans="1:38" s="239" customFormat="1">
      <c r="A211" s="225"/>
      <c r="B211" s="640"/>
      <c r="C211" s="639"/>
      <c r="D211" s="280"/>
      <c r="E211" s="280"/>
      <c r="F211" s="281"/>
      <c r="G211" s="281"/>
      <c r="H211" s="281"/>
      <c r="I211" s="282"/>
      <c r="J211" s="282"/>
      <c r="K211" s="280"/>
      <c r="L211" s="225"/>
      <c r="AK211" s="240"/>
      <c r="AL211" s="240"/>
    </row>
    <row r="212" spans="1:38" s="239" customFormat="1">
      <c r="A212" s="225"/>
      <c r="B212" s="640"/>
      <c r="C212" s="639"/>
      <c r="D212" s="280"/>
      <c r="E212" s="280"/>
      <c r="F212" s="281"/>
      <c r="G212" s="281"/>
      <c r="H212" s="281"/>
      <c r="I212" s="282"/>
      <c r="J212" s="282"/>
      <c r="K212" s="280"/>
      <c r="L212" s="225"/>
      <c r="AK212" s="240"/>
      <c r="AL212" s="240"/>
    </row>
    <row r="213" spans="1:38" s="239" customFormat="1">
      <c r="A213" s="225"/>
      <c r="B213" s="640"/>
      <c r="C213" s="639"/>
      <c r="D213" s="280"/>
      <c r="E213" s="280"/>
      <c r="F213" s="281"/>
      <c r="G213" s="281"/>
      <c r="H213" s="281"/>
      <c r="I213" s="282"/>
      <c r="J213" s="282"/>
      <c r="K213" s="280"/>
      <c r="L213" s="225"/>
      <c r="AK213" s="240"/>
      <c r="AL213" s="240"/>
    </row>
    <row r="214" spans="1:38" s="239" customFormat="1">
      <c r="A214" s="225"/>
      <c r="B214" s="252"/>
      <c r="C214" s="283"/>
      <c r="D214" s="280"/>
      <c r="E214" s="280"/>
      <c r="F214" s="281"/>
      <c r="G214" s="281"/>
      <c r="H214" s="281"/>
      <c r="I214" s="282"/>
      <c r="J214" s="282"/>
      <c r="K214" s="280"/>
      <c r="L214" s="130"/>
      <c r="AK214" s="240"/>
      <c r="AL214" s="240"/>
    </row>
    <row r="215" spans="1:38" s="239" customFormat="1">
      <c r="A215" s="225"/>
      <c r="B215" s="252"/>
      <c r="C215" s="283"/>
      <c r="D215" s="280"/>
      <c r="E215" s="280"/>
      <c r="F215" s="281"/>
      <c r="G215" s="281"/>
      <c r="H215" s="281"/>
      <c r="I215" s="282"/>
      <c r="J215" s="282"/>
      <c r="K215" s="280"/>
      <c r="L215" s="130"/>
      <c r="AK215" s="240"/>
      <c r="AL215" s="240"/>
    </row>
    <row r="216" spans="1:38" s="239" customFormat="1">
      <c r="A216" s="225"/>
      <c r="B216" s="252"/>
      <c r="C216" s="283"/>
      <c r="D216" s="280"/>
      <c r="E216" s="280"/>
      <c r="F216" s="281"/>
      <c r="G216" s="281"/>
      <c r="H216" s="281"/>
      <c r="I216" s="282"/>
      <c r="J216" s="282"/>
      <c r="K216" s="280"/>
      <c r="L216" s="130"/>
      <c r="AK216" s="240"/>
      <c r="AL216" s="240"/>
    </row>
    <row r="217" spans="1:38" s="239" customFormat="1">
      <c r="A217" s="225"/>
      <c r="B217" s="252"/>
      <c r="C217" s="283"/>
      <c r="D217" s="280"/>
      <c r="E217" s="280"/>
      <c r="F217" s="281"/>
      <c r="G217" s="281"/>
      <c r="H217" s="281"/>
      <c r="I217" s="282"/>
      <c r="J217" s="282"/>
      <c r="K217" s="280"/>
      <c r="L217" s="130"/>
      <c r="AK217" s="240"/>
      <c r="AL217" s="240"/>
    </row>
    <row r="218" spans="1:38" s="239" customFormat="1">
      <c r="A218" s="225"/>
      <c r="B218" s="252"/>
      <c r="C218" s="283"/>
      <c r="D218" s="280"/>
      <c r="E218" s="280"/>
      <c r="F218" s="281"/>
      <c r="G218" s="281"/>
      <c r="H218" s="281"/>
      <c r="I218" s="282"/>
      <c r="J218" s="282"/>
      <c r="K218" s="280"/>
      <c r="L218" s="130"/>
      <c r="AK218" s="240"/>
      <c r="AL218" s="240"/>
    </row>
    <row r="219" spans="1:38" s="239" customFormat="1">
      <c r="A219" s="225"/>
      <c r="B219" s="252"/>
      <c r="C219" s="283"/>
      <c r="D219" s="280"/>
      <c r="E219" s="280"/>
      <c r="F219" s="281"/>
      <c r="G219" s="281"/>
      <c r="H219" s="281"/>
      <c r="I219" s="282"/>
      <c r="J219" s="282"/>
      <c r="K219" s="280"/>
      <c r="L219" s="130"/>
      <c r="AK219" s="240"/>
      <c r="AL219" s="240"/>
    </row>
    <row r="220" spans="1:38" s="239" customFormat="1">
      <c r="A220" s="225"/>
      <c r="B220" s="252"/>
      <c r="C220" s="283"/>
      <c r="D220" s="280"/>
      <c r="E220" s="280"/>
      <c r="F220" s="281"/>
      <c r="G220" s="281"/>
      <c r="H220" s="281"/>
      <c r="I220" s="282"/>
      <c r="J220" s="282"/>
      <c r="K220" s="280"/>
      <c r="L220" s="130"/>
      <c r="AK220" s="240"/>
      <c r="AL220" s="240"/>
    </row>
    <row r="221" spans="1:38" s="239" customFormat="1">
      <c r="A221" s="225"/>
      <c r="B221" s="252"/>
      <c r="C221" s="283"/>
      <c r="D221" s="280"/>
      <c r="E221" s="280"/>
      <c r="F221" s="281"/>
      <c r="G221" s="281"/>
      <c r="H221" s="281"/>
      <c r="I221" s="282"/>
      <c r="J221" s="282"/>
      <c r="K221" s="280"/>
      <c r="L221" s="130"/>
      <c r="AK221" s="240"/>
      <c r="AL221" s="240"/>
    </row>
    <row r="222" spans="1:38" s="239" customFormat="1">
      <c r="A222" s="225"/>
      <c r="B222" s="252"/>
      <c r="C222" s="283"/>
      <c r="D222" s="280"/>
      <c r="E222" s="280"/>
      <c r="F222" s="281"/>
      <c r="G222" s="281"/>
      <c r="H222" s="281"/>
      <c r="I222" s="282"/>
      <c r="J222" s="282"/>
      <c r="K222" s="280"/>
      <c r="L222" s="130"/>
      <c r="AK222" s="240"/>
      <c r="AL222" s="240"/>
    </row>
    <row r="223" spans="1:38" s="239" customFormat="1">
      <c r="A223" s="225"/>
      <c r="B223" s="252"/>
      <c r="C223" s="283"/>
      <c r="D223" s="280"/>
      <c r="E223" s="280"/>
      <c r="F223" s="281"/>
      <c r="G223" s="281"/>
      <c r="H223" s="281"/>
      <c r="I223" s="282"/>
      <c r="J223" s="282"/>
      <c r="K223" s="280"/>
      <c r="L223" s="130"/>
      <c r="AK223" s="240"/>
      <c r="AL223" s="240"/>
    </row>
    <row r="224" spans="1:38" s="239" customFormat="1">
      <c r="A224" s="225"/>
      <c r="B224" s="252"/>
      <c r="C224" s="283"/>
      <c r="D224" s="280"/>
      <c r="E224" s="280"/>
      <c r="F224" s="281"/>
      <c r="G224" s="281"/>
      <c r="H224" s="281"/>
      <c r="I224" s="282"/>
      <c r="J224" s="282"/>
      <c r="K224" s="280"/>
      <c r="L224" s="130"/>
      <c r="AK224" s="240"/>
      <c r="AL224" s="240"/>
    </row>
    <row r="225" spans="1:38" s="239" customFormat="1">
      <c r="A225" s="225"/>
      <c r="B225" s="252"/>
      <c r="C225" s="283"/>
      <c r="D225" s="280"/>
      <c r="E225" s="280"/>
      <c r="F225" s="281"/>
      <c r="G225" s="281"/>
      <c r="H225" s="281"/>
      <c r="I225" s="282"/>
      <c r="J225" s="282"/>
      <c r="K225" s="280"/>
      <c r="L225" s="130"/>
      <c r="AK225" s="240"/>
      <c r="AL225" s="240"/>
    </row>
    <row r="226" spans="1:38" s="239" customFormat="1">
      <c r="A226" s="225"/>
      <c r="B226" s="252"/>
      <c r="C226" s="283"/>
      <c r="D226" s="280"/>
      <c r="E226" s="280"/>
      <c r="F226" s="281"/>
      <c r="G226" s="281"/>
      <c r="H226" s="281"/>
      <c r="I226" s="282"/>
      <c r="J226" s="282"/>
      <c r="K226" s="280"/>
      <c r="L226" s="130"/>
      <c r="AK226" s="240"/>
      <c r="AL226" s="240"/>
    </row>
    <row r="227" spans="1:38" s="239" customFormat="1">
      <c r="A227" s="225"/>
      <c r="B227" s="252"/>
      <c r="C227" s="283"/>
      <c r="D227" s="280"/>
      <c r="E227" s="280"/>
      <c r="F227" s="281"/>
      <c r="G227" s="281"/>
      <c r="H227" s="281"/>
      <c r="I227" s="282"/>
      <c r="J227" s="282"/>
      <c r="K227" s="280"/>
      <c r="L227" s="130"/>
      <c r="AK227" s="240"/>
      <c r="AL227" s="240"/>
    </row>
    <row r="228" spans="1:38" s="239" customFormat="1">
      <c r="A228" s="225"/>
      <c r="B228" s="252"/>
      <c r="C228" s="283"/>
      <c r="D228" s="280"/>
      <c r="E228" s="280"/>
      <c r="F228" s="281"/>
      <c r="G228" s="281"/>
      <c r="H228" s="281"/>
      <c r="I228" s="282"/>
      <c r="J228" s="282"/>
      <c r="K228" s="280"/>
      <c r="L228" s="130"/>
      <c r="AK228" s="240"/>
      <c r="AL228" s="240"/>
    </row>
    <row r="229" spans="1:38" s="239" customFormat="1">
      <c r="A229" s="225"/>
      <c r="B229" s="252"/>
      <c r="C229" s="283"/>
      <c r="D229" s="280"/>
      <c r="E229" s="280"/>
      <c r="F229" s="281"/>
      <c r="G229" s="281"/>
      <c r="H229" s="281"/>
      <c r="I229" s="282"/>
      <c r="J229" s="282"/>
      <c r="K229" s="280"/>
      <c r="L229" s="130"/>
      <c r="AK229" s="240"/>
      <c r="AL229" s="240"/>
    </row>
    <row r="230" spans="1:38" s="239" customFormat="1">
      <c r="A230" s="225"/>
      <c r="B230" s="252"/>
      <c r="C230" s="283"/>
      <c r="D230" s="280"/>
      <c r="E230" s="280"/>
      <c r="F230" s="281"/>
      <c r="G230" s="281"/>
      <c r="H230" s="281"/>
      <c r="I230" s="282"/>
      <c r="J230" s="282"/>
      <c r="K230" s="280"/>
      <c r="L230" s="130"/>
      <c r="AK230" s="240"/>
      <c r="AL230" s="240"/>
    </row>
    <row r="231" spans="1:38" s="239" customFormat="1">
      <c r="A231" s="225"/>
      <c r="B231" s="252"/>
      <c r="C231" s="283"/>
      <c r="D231" s="280"/>
      <c r="E231" s="280"/>
      <c r="F231" s="281"/>
      <c r="G231" s="281"/>
      <c r="H231" s="281"/>
      <c r="I231" s="282"/>
      <c r="J231" s="282"/>
      <c r="K231" s="280"/>
      <c r="L231" s="130"/>
      <c r="AK231" s="240"/>
      <c r="AL231" s="240"/>
    </row>
    <row r="232" spans="1:38" s="239" customFormat="1">
      <c r="A232" s="225"/>
      <c r="B232" s="252"/>
      <c r="C232" s="283"/>
      <c r="D232" s="280"/>
      <c r="E232" s="280"/>
      <c r="F232" s="281"/>
      <c r="G232" s="281"/>
      <c r="H232" s="281"/>
      <c r="I232" s="282"/>
      <c r="J232" s="282"/>
      <c r="K232" s="280"/>
      <c r="L232" s="130"/>
      <c r="AK232" s="240"/>
      <c r="AL232" s="240"/>
    </row>
    <row r="233" spans="1:38" s="239" customFormat="1">
      <c r="A233" s="225"/>
      <c r="B233" s="252"/>
      <c r="C233" s="283"/>
      <c r="D233" s="280"/>
      <c r="E233" s="280"/>
      <c r="F233" s="281"/>
      <c r="G233" s="281"/>
      <c r="H233" s="281"/>
      <c r="I233" s="282"/>
      <c r="J233" s="282"/>
      <c r="K233" s="280"/>
      <c r="L233" s="130"/>
      <c r="AK233" s="240"/>
      <c r="AL233" s="240"/>
    </row>
    <row r="234" spans="1:38" s="239" customFormat="1">
      <c r="A234" s="225"/>
      <c r="B234" s="252"/>
      <c r="C234" s="283"/>
      <c r="D234" s="280"/>
      <c r="E234" s="280"/>
      <c r="F234" s="281"/>
      <c r="G234" s="281"/>
      <c r="H234" s="281"/>
      <c r="I234" s="282"/>
      <c r="J234" s="282"/>
      <c r="K234" s="280"/>
      <c r="L234" s="130"/>
      <c r="AK234" s="240"/>
      <c r="AL234" s="240"/>
    </row>
    <row r="235" spans="1:38" s="239" customFormat="1">
      <c r="A235" s="225"/>
      <c r="B235" s="252"/>
      <c r="C235" s="283"/>
      <c r="D235" s="280"/>
      <c r="E235" s="280"/>
      <c r="F235" s="281"/>
      <c r="G235" s="281"/>
      <c r="H235" s="281"/>
      <c r="I235" s="282"/>
      <c r="J235" s="282"/>
      <c r="K235" s="280"/>
      <c r="L235" s="130"/>
      <c r="AK235" s="240"/>
      <c r="AL235" s="240"/>
    </row>
    <row r="236" spans="1:38" s="239" customFormat="1">
      <c r="A236" s="225"/>
      <c r="B236" s="252"/>
      <c r="C236" s="283"/>
      <c r="D236" s="280"/>
      <c r="E236" s="280"/>
      <c r="F236" s="281"/>
      <c r="G236" s="281"/>
      <c r="H236" s="281"/>
      <c r="I236" s="282"/>
      <c r="J236" s="282"/>
      <c r="K236" s="280"/>
      <c r="L236" s="130"/>
      <c r="AK236" s="240"/>
      <c r="AL236" s="240"/>
    </row>
    <row r="237" spans="1:38" s="239" customFormat="1">
      <c r="A237" s="225"/>
      <c r="B237" s="252"/>
      <c r="C237" s="283"/>
      <c r="D237" s="280"/>
      <c r="E237" s="280"/>
      <c r="F237" s="281"/>
      <c r="G237" s="281"/>
      <c r="H237" s="281"/>
      <c r="I237" s="282"/>
      <c r="J237" s="282"/>
      <c r="K237" s="280"/>
      <c r="L237" s="130"/>
      <c r="AK237" s="240"/>
      <c r="AL237" s="240"/>
    </row>
    <row r="238" spans="1:38" s="239" customFormat="1">
      <c r="A238" s="225"/>
      <c r="B238" s="252"/>
      <c r="C238" s="283"/>
      <c r="D238" s="280"/>
      <c r="E238" s="280"/>
      <c r="F238" s="281"/>
      <c r="G238" s="281"/>
      <c r="H238" s="281"/>
      <c r="I238" s="282"/>
      <c r="J238" s="282"/>
      <c r="K238" s="280"/>
      <c r="L238" s="130"/>
      <c r="AK238" s="240"/>
      <c r="AL238" s="240"/>
    </row>
    <row r="239" spans="1:38" s="239" customFormat="1">
      <c r="A239" s="225"/>
      <c r="B239" s="252"/>
      <c r="C239" s="283"/>
      <c r="D239" s="280"/>
      <c r="E239" s="280"/>
      <c r="F239" s="281"/>
      <c r="G239" s="281"/>
      <c r="H239" s="281"/>
      <c r="I239" s="282"/>
      <c r="J239" s="282"/>
      <c r="K239" s="280"/>
      <c r="L239" s="130"/>
      <c r="AK239" s="240"/>
      <c r="AL239" s="240"/>
    </row>
    <row r="240" spans="1:38" s="239" customFormat="1">
      <c r="A240" s="225"/>
      <c r="B240" s="252"/>
      <c r="C240" s="283"/>
      <c r="D240" s="280"/>
      <c r="E240" s="280"/>
      <c r="F240" s="281"/>
      <c r="G240" s="281"/>
      <c r="H240" s="281"/>
      <c r="I240" s="282"/>
      <c r="J240" s="282"/>
      <c r="K240" s="280"/>
      <c r="L240" s="130"/>
      <c r="AK240" s="240"/>
      <c r="AL240" s="240"/>
    </row>
    <row r="241" spans="1:38" s="239" customFormat="1">
      <c r="A241" s="225"/>
      <c r="B241" s="252"/>
      <c r="C241" s="283"/>
      <c r="D241" s="280"/>
      <c r="E241" s="280"/>
      <c r="F241" s="281"/>
      <c r="G241" s="281"/>
      <c r="H241" s="281"/>
      <c r="I241" s="282"/>
      <c r="J241" s="282"/>
      <c r="K241" s="280"/>
      <c r="L241" s="130"/>
      <c r="AK241" s="240"/>
      <c r="AL241" s="240"/>
    </row>
    <row r="242" spans="1:38" s="239" customFormat="1">
      <c r="A242" s="225"/>
      <c r="B242" s="252"/>
      <c r="C242" s="283"/>
      <c r="D242" s="280"/>
      <c r="E242" s="280"/>
      <c r="F242" s="281"/>
      <c r="G242" s="281"/>
      <c r="H242" s="281"/>
      <c r="I242" s="282"/>
      <c r="J242" s="282"/>
      <c r="K242" s="280"/>
      <c r="L242" s="130"/>
      <c r="AK242" s="240"/>
      <c r="AL242" s="240"/>
    </row>
    <row r="243" spans="1:38" s="239" customFormat="1">
      <c r="A243" s="225"/>
      <c r="B243" s="252"/>
      <c r="C243" s="283"/>
      <c r="D243" s="280"/>
      <c r="E243" s="280"/>
      <c r="F243" s="281"/>
      <c r="G243" s="281"/>
      <c r="H243" s="281"/>
      <c r="I243" s="282"/>
      <c r="J243" s="282"/>
      <c r="K243" s="280"/>
      <c r="L243" s="130"/>
      <c r="AK243" s="240"/>
      <c r="AL243" s="240"/>
    </row>
    <row r="244" spans="1:38" s="239" customFormat="1">
      <c r="A244" s="225"/>
      <c r="B244" s="252"/>
      <c r="C244" s="283"/>
      <c r="D244" s="280"/>
      <c r="E244" s="280"/>
      <c r="F244" s="281"/>
      <c r="G244" s="281"/>
      <c r="H244" s="281"/>
      <c r="I244" s="282"/>
      <c r="J244" s="282"/>
      <c r="K244" s="280"/>
      <c r="L244" s="130"/>
      <c r="AK244" s="240"/>
      <c r="AL244" s="240"/>
    </row>
    <row r="245" spans="1:38" s="239" customFormat="1">
      <c r="A245" s="225"/>
      <c r="B245" s="252"/>
      <c r="C245" s="283"/>
      <c r="D245" s="280"/>
      <c r="E245" s="280"/>
      <c r="F245" s="281"/>
      <c r="G245" s="281"/>
      <c r="H245" s="281"/>
      <c r="I245" s="282"/>
      <c r="J245" s="282"/>
      <c r="K245" s="280"/>
      <c r="L245" s="130"/>
      <c r="AK245" s="240"/>
      <c r="AL245" s="240"/>
    </row>
    <row r="246" spans="1:38" s="239" customFormat="1">
      <c r="A246" s="225"/>
      <c r="B246" s="252"/>
      <c r="C246" s="283"/>
      <c r="D246" s="280"/>
      <c r="E246" s="280"/>
      <c r="F246" s="281"/>
      <c r="G246" s="281"/>
      <c r="H246" s="281"/>
      <c r="I246" s="282"/>
      <c r="J246" s="282"/>
      <c r="K246" s="280"/>
      <c r="L246" s="130"/>
      <c r="AK246" s="240"/>
      <c r="AL246" s="240"/>
    </row>
    <row r="247" spans="1:38" s="239" customFormat="1">
      <c r="A247" s="225"/>
      <c r="B247" s="252"/>
      <c r="C247" s="283"/>
      <c r="D247" s="280"/>
      <c r="E247" s="280"/>
      <c r="F247" s="281"/>
      <c r="G247" s="281"/>
      <c r="H247" s="281"/>
      <c r="I247" s="282"/>
      <c r="J247" s="282"/>
      <c r="K247" s="280"/>
      <c r="L247" s="130"/>
      <c r="AK247" s="240"/>
      <c r="AL247" s="240"/>
    </row>
    <row r="248" spans="1:38" s="239" customFormat="1">
      <c r="A248" s="225"/>
      <c r="B248" s="252"/>
      <c r="C248" s="283"/>
      <c r="D248" s="280"/>
      <c r="E248" s="280"/>
      <c r="F248" s="281"/>
      <c r="G248" s="281"/>
      <c r="H248" s="281"/>
      <c r="I248" s="282"/>
      <c r="J248" s="282"/>
      <c r="K248" s="280"/>
      <c r="L248" s="130"/>
      <c r="AK248" s="240"/>
      <c r="AL248" s="240"/>
    </row>
    <row r="249" spans="1:38" s="239" customFormat="1">
      <c r="A249" s="225"/>
      <c r="B249" s="252"/>
      <c r="C249" s="283"/>
      <c r="D249" s="280"/>
      <c r="E249" s="280"/>
      <c r="F249" s="281"/>
      <c r="G249" s="281"/>
      <c r="H249" s="281"/>
      <c r="I249" s="282"/>
      <c r="J249" s="282"/>
      <c r="K249" s="280"/>
      <c r="L249" s="130"/>
      <c r="AK249" s="240"/>
      <c r="AL249" s="240"/>
    </row>
    <row r="250" spans="1:38" s="239" customFormat="1">
      <c r="A250" s="225"/>
      <c r="B250" s="252"/>
      <c r="C250" s="283"/>
      <c r="D250" s="280"/>
      <c r="E250" s="280"/>
      <c r="F250" s="281"/>
      <c r="G250" s="281"/>
      <c r="H250" s="281"/>
      <c r="I250" s="282"/>
      <c r="J250" s="282"/>
      <c r="K250" s="280"/>
      <c r="L250" s="130"/>
      <c r="AK250" s="240"/>
      <c r="AL250" s="240"/>
    </row>
    <row r="251" spans="1:38" s="239" customFormat="1">
      <c r="A251" s="225"/>
      <c r="B251" s="252"/>
      <c r="C251" s="283"/>
      <c r="D251" s="280"/>
      <c r="E251" s="280"/>
      <c r="F251" s="281"/>
      <c r="G251" s="281"/>
      <c r="H251" s="281"/>
      <c r="I251" s="282"/>
      <c r="J251" s="282"/>
      <c r="K251" s="280"/>
      <c r="L251" s="130"/>
      <c r="AK251" s="240"/>
      <c r="AL251" s="240"/>
    </row>
    <row r="252" spans="1:38" s="239" customFormat="1">
      <c r="A252" s="225"/>
      <c r="B252" s="252"/>
      <c r="C252" s="283"/>
      <c r="D252" s="280"/>
      <c r="E252" s="280"/>
      <c r="F252" s="281"/>
      <c r="G252" s="281"/>
      <c r="H252" s="281"/>
      <c r="I252" s="282"/>
      <c r="J252" s="282"/>
      <c r="K252" s="280"/>
      <c r="L252" s="130"/>
      <c r="AK252" s="240"/>
      <c r="AL252" s="240"/>
    </row>
    <row r="253" spans="1:38" s="239" customFormat="1">
      <c r="A253" s="225"/>
      <c r="B253" s="252"/>
      <c r="C253" s="283"/>
      <c r="D253" s="280"/>
      <c r="E253" s="280"/>
      <c r="F253" s="281"/>
      <c r="G253" s="281"/>
      <c r="H253" s="281"/>
      <c r="I253" s="282"/>
      <c r="J253" s="282"/>
      <c r="K253" s="280"/>
      <c r="L253" s="130"/>
      <c r="AK253" s="240"/>
      <c r="AL253" s="240"/>
    </row>
    <row r="254" spans="1:38" s="239" customFormat="1">
      <c r="A254" s="225"/>
      <c r="B254" s="252"/>
      <c r="C254" s="283"/>
      <c r="D254" s="280"/>
      <c r="E254" s="280"/>
      <c r="F254" s="281"/>
      <c r="G254" s="281"/>
      <c r="H254" s="281"/>
      <c r="I254" s="282"/>
      <c r="J254" s="282"/>
      <c r="K254" s="280"/>
      <c r="L254" s="130"/>
      <c r="AK254" s="240"/>
      <c r="AL254" s="240"/>
    </row>
    <row r="255" spans="1:38" s="239" customFormat="1">
      <c r="A255" s="225"/>
      <c r="B255" s="252"/>
      <c r="C255" s="283"/>
      <c r="D255" s="280"/>
      <c r="E255" s="280"/>
      <c r="F255" s="281"/>
      <c r="G255" s="281"/>
      <c r="H255" s="281"/>
      <c r="I255" s="282"/>
      <c r="J255" s="282"/>
      <c r="K255" s="280"/>
      <c r="L255" s="130"/>
      <c r="AK255" s="240"/>
      <c r="AL255" s="240"/>
    </row>
    <row r="256" spans="1:38" s="239" customFormat="1">
      <c r="A256" s="225"/>
      <c r="B256" s="252"/>
      <c r="C256" s="283"/>
      <c r="D256" s="280"/>
      <c r="E256" s="280"/>
      <c r="F256" s="281"/>
      <c r="G256" s="281"/>
      <c r="H256" s="281"/>
      <c r="I256" s="282"/>
      <c r="J256" s="282"/>
      <c r="K256" s="280"/>
      <c r="L256" s="130"/>
      <c r="AK256" s="240"/>
      <c r="AL256" s="240"/>
    </row>
    <row r="257" spans="1:38" s="239" customFormat="1">
      <c r="A257" s="225"/>
      <c r="B257" s="252"/>
      <c r="C257" s="283"/>
      <c r="D257" s="280"/>
      <c r="E257" s="280"/>
      <c r="F257" s="281"/>
      <c r="G257" s="281"/>
      <c r="H257" s="281"/>
      <c r="I257" s="282"/>
      <c r="J257" s="282"/>
      <c r="K257" s="280"/>
      <c r="L257" s="130"/>
      <c r="AK257" s="240"/>
      <c r="AL257" s="240"/>
    </row>
    <row r="258" spans="1:38" s="239" customFormat="1">
      <c r="A258" s="225"/>
      <c r="B258" s="252"/>
      <c r="C258" s="283"/>
      <c r="D258" s="280"/>
      <c r="E258" s="280"/>
      <c r="F258" s="281"/>
      <c r="G258" s="281"/>
      <c r="H258" s="281"/>
      <c r="I258" s="282"/>
      <c r="J258" s="282"/>
      <c r="K258" s="280"/>
      <c r="L258" s="130"/>
      <c r="AK258" s="240"/>
      <c r="AL258" s="240"/>
    </row>
    <row r="259" spans="1:38" s="239" customFormat="1">
      <c r="A259" s="225"/>
      <c r="B259" s="252"/>
      <c r="C259" s="283"/>
      <c r="D259" s="280"/>
      <c r="E259" s="280"/>
      <c r="F259" s="281"/>
      <c r="G259" s="281"/>
      <c r="H259" s="281"/>
      <c r="I259" s="282"/>
      <c r="J259" s="282"/>
      <c r="K259" s="280"/>
      <c r="L259" s="130"/>
      <c r="AK259" s="240"/>
      <c r="AL259" s="240"/>
    </row>
    <row r="260" spans="1:38" s="239" customFormat="1">
      <c r="A260" s="225"/>
      <c r="B260" s="252"/>
      <c r="C260" s="283"/>
      <c r="D260" s="280"/>
      <c r="E260" s="280"/>
      <c r="F260" s="281"/>
      <c r="G260" s="281"/>
      <c r="H260" s="281"/>
      <c r="I260" s="282"/>
      <c r="J260" s="282"/>
      <c r="K260" s="280"/>
      <c r="L260" s="130"/>
      <c r="AK260" s="240"/>
      <c r="AL260" s="240"/>
    </row>
    <row r="261" spans="1:38" s="239" customFormat="1">
      <c r="A261" s="225"/>
      <c r="B261" s="252"/>
      <c r="C261" s="283"/>
      <c r="D261" s="280"/>
      <c r="E261" s="280"/>
      <c r="F261" s="281"/>
      <c r="G261" s="281"/>
      <c r="H261" s="281"/>
      <c r="I261" s="282"/>
      <c r="J261" s="282"/>
      <c r="K261" s="280"/>
      <c r="L261" s="130"/>
      <c r="AK261" s="240"/>
      <c r="AL261" s="240"/>
    </row>
    <row r="262" spans="1:38" s="239" customFormat="1">
      <c r="A262" s="225"/>
      <c r="B262" s="252"/>
      <c r="C262" s="283"/>
      <c r="D262" s="280"/>
      <c r="E262" s="280"/>
      <c r="F262" s="281"/>
      <c r="G262" s="281"/>
      <c r="H262" s="281"/>
      <c r="I262" s="282"/>
      <c r="J262" s="282"/>
      <c r="K262" s="280"/>
      <c r="L262" s="130"/>
      <c r="AK262" s="240"/>
      <c r="AL262" s="240"/>
    </row>
    <row r="263" spans="1:38" s="239" customFormat="1">
      <c r="A263" s="225"/>
      <c r="B263" s="252"/>
      <c r="C263" s="283"/>
      <c r="D263" s="280"/>
      <c r="E263" s="280"/>
      <c r="F263" s="281"/>
      <c r="G263" s="281"/>
      <c r="H263" s="281"/>
      <c r="I263" s="282"/>
      <c r="J263" s="282"/>
      <c r="K263" s="280"/>
      <c r="L263" s="130"/>
      <c r="AK263" s="240"/>
      <c r="AL263" s="240"/>
    </row>
    <row r="264" spans="1:38" s="239" customFormat="1">
      <c r="A264" s="225"/>
      <c r="B264" s="252"/>
      <c r="C264" s="283"/>
      <c r="D264" s="280"/>
      <c r="E264" s="280"/>
      <c r="F264" s="281"/>
      <c r="G264" s="281"/>
      <c r="H264" s="281"/>
      <c r="I264" s="282"/>
      <c r="J264" s="282"/>
      <c r="K264" s="280"/>
      <c r="L264" s="130"/>
      <c r="AK264" s="240"/>
      <c r="AL264" s="240"/>
    </row>
    <row r="265" spans="1:38" s="239" customFormat="1">
      <c r="A265" s="225"/>
      <c r="B265" s="252"/>
      <c r="C265" s="283"/>
      <c r="D265" s="280"/>
      <c r="E265" s="280"/>
      <c r="F265" s="281"/>
      <c r="G265" s="281"/>
      <c r="H265" s="281"/>
      <c r="I265" s="282"/>
      <c r="J265" s="282"/>
      <c r="K265" s="280"/>
      <c r="L265" s="130"/>
      <c r="AK265" s="240"/>
      <c r="AL265" s="240"/>
    </row>
    <row r="266" spans="1:38" s="239" customFormat="1">
      <c r="A266" s="225"/>
      <c r="B266" s="252"/>
      <c r="C266" s="283"/>
      <c r="D266" s="280"/>
      <c r="E266" s="280"/>
      <c r="F266" s="281"/>
      <c r="G266" s="281"/>
      <c r="H266" s="281"/>
      <c r="I266" s="282"/>
      <c r="J266" s="282"/>
      <c r="K266" s="280"/>
      <c r="L266" s="130"/>
      <c r="AK266" s="240"/>
      <c r="AL266" s="240"/>
    </row>
    <row r="267" spans="1:38" s="239" customFormat="1">
      <c r="A267" s="225"/>
      <c r="B267" s="252"/>
      <c r="C267" s="283"/>
      <c r="D267" s="280"/>
      <c r="E267" s="280"/>
      <c r="F267" s="281"/>
      <c r="G267" s="281"/>
      <c r="H267" s="281"/>
      <c r="I267" s="282"/>
      <c r="J267" s="282"/>
      <c r="K267" s="280"/>
      <c r="L267" s="130"/>
      <c r="AK267" s="240"/>
      <c r="AL267" s="240"/>
    </row>
    <row r="268" spans="1:38" s="239" customFormat="1">
      <c r="A268" s="225"/>
      <c r="B268" s="252"/>
      <c r="C268" s="283"/>
      <c r="D268" s="280"/>
      <c r="E268" s="280"/>
      <c r="F268" s="281"/>
      <c r="G268" s="281"/>
      <c r="H268" s="281"/>
      <c r="I268" s="282"/>
      <c r="J268" s="282"/>
      <c r="K268" s="280"/>
      <c r="L268" s="130"/>
      <c r="AK268" s="240"/>
      <c r="AL268" s="240"/>
    </row>
    <row r="269" spans="1:38" s="239" customFormat="1">
      <c r="A269" s="225"/>
      <c r="B269" s="252"/>
      <c r="C269" s="283"/>
      <c r="D269" s="280"/>
      <c r="E269" s="280"/>
      <c r="F269" s="281"/>
      <c r="G269" s="281"/>
      <c r="H269" s="281"/>
      <c r="I269" s="282"/>
      <c r="J269" s="282"/>
      <c r="K269" s="280"/>
      <c r="L269" s="130"/>
      <c r="AK269" s="240"/>
      <c r="AL269" s="240"/>
    </row>
    <row r="270" spans="1:38" s="239" customFormat="1">
      <c r="A270" s="225"/>
      <c r="B270" s="252"/>
      <c r="C270" s="283"/>
      <c r="D270" s="280"/>
      <c r="E270" s="280"/>
      <c r="F270" s="281"/>
      <c r="G270" s="281"/>
      <c r="H270" s="281"/>
      <c r="I270" s="282"/>
      <c r="J270" s="282"/>
      <c r="K270" s="280"/>
      <c r="L270" s="130"/>
      <c r="AK270" s="240"/>
      <c r="AL270" s="240"/>
    </row>
    <row r="271" spans="1:38" s="239" customFormat="1">
      <c r="A271" s="225"/>
      <c r="B271" s="252"/>
      <c r="C271" s="283"/>
      <c r="D271" s="280"/>
      <c r="E271" s="280"/>
      <c r="F271" s="281"/>
      <c r="G271" s="281"/>
      <c r="H271" s="281"/>
      <c r="I271" s="282"/>
      <c r="J271" s="282"/>
      <c r="K271" s="280"/>
      <c r="L271" s="130"/>
      <c r="AK271" s="240"/>
      <c r="AL271" s="240"/>
    </row>
    <row r="272" spans="1:38" s="239" customFormat="1">
      <c r="A272" s="225"/>
      <c r="B272" s="252"/>
      <c r="C272" s="283"/>
      <c r="D272" s="280"/>
      <c r="E272" s="280"/>
      <c r="F272" s="281"/>
      <c r="G272" s="281"/>
      <c r="H272" s="281"/>
      <c r="I272" s="282"/>
      <c r="J272" s="282"/>
      <c r="K272" s="280"/>
      <c r="L272" s="130"/>
      <c r="AK272" s="240"/>
      <c r="AL272" s="240"/>
    </row>
    <row r="273" spans="1:38" s="239" customFormat="1">
      <c r="A273" s="225"/>
      <c r="B273" s="252"/>
      <c r="C273" s="283"/>
      <c r="D273" s="280"/>
      <c r="E273" s="280"/>
      <c r="F273" s="281"/>
      <c r="G273" s="281"/>
      <c r="H273" s="281"/>
      <c r="I273" s="282"/>
      <c r="J273" s="282"/>
      <c r="K273" s="280"/>
      <c r="L273" s="130"/>
      <c r="AK273" s="240"/>
      <c r="AL273" s="240"/>
    </row>
    <row r="274" spans="1:38" s="239" customFormat="1">
      <c r="A274" s="225"/>
      <c r="B274" s="252"/>
      <c r="C274" s="283"/>
      <c r="D274" s="280"/>
      <c r="E274" s="280"/>
      <c r="F274" s="281"/>
      <c r="G274" s="281"/>
      <c r="H274" s="281"/>
      <c r="I274" s="282"/>
      <c r="J274" s="282"/>
      <c r="K274" s="280"/>
      <c r="L274" s="130"/>
      <c r="AK274" s="240"/>
      <c r="AL274" s="240"/>
    </row>
    <row r="275" spans="1:38" s="239" customFormat="1">
      <c r="A275" s="225"/>
      <c r="B275" s="252"/>
      <c r="C275" s="283"/>
      <c r="D275" s="280"/>
      <c r="E275" s="280"/>
      <c r="F275" s="281"/>
      <c r="G275" s="281"/>
      <c r="H275" s="281"/>
      <c r="I275" s="282"/>
      <c r="J275" s="282"/>
      <c r="K275" s="280"/>
      <c r="L275" s="130"/>
      <c r="AK275" s="240"/>
      <c r="AL275" s="240"/>
    </row>
    <row r="276" spans="1:38" s="239" customFormat="1">
      <c r="A276" s="225"/>
      <c r="B276" s="252"/>
      <c r="C276" s="283"/>
      <c r="D276" s="280"/>
      <c r="E276" s="280"/>
      <c r="F276" s="281"/>
      <c r="G276" s="281"/>
      <c r="H276" s="281"/>
      <c r="I276" s="282"/>
      <c r="J276" s="282"/>
      <c r="K276" s="280"/>
      <c r="L276" s="130"/>
      <c r="AK276" s="240"/>
      <c r="AL276" s="240"/>
    </row>
    <row r="277" spans="1:38" s="239" customFormat="1">
      <c r="A277" s="225"/>
      <c r="B277" s="252"/>
      <c r="C277" s="283"/>
      <c r="D277" s="280"/>
      <c r="E277" s="280"/>
      <c r="F277" s="281"/>
      <c r="G277" s="281"/>
      <c r="H277" s="281"/>
      <c r="I277" s="282"/>
      <c r="J277" s="282"/>
      <c r="K277" s="280"/>
      <c r="L277" s="130"/>
      <c r="AK277" s="240"/>
      <c r="AL277" s="240"/>
    </row>
    <row r="278" spans="1:38" s="239" customFormat="1">
      <c r="A278" s="225"/>
      <c r="B278" s="252"/>
      <c r="C278" s="283"/>
      <c r="D278" s="280"/>
      <c r="E278" s="280"/>
      <c r="F278" s="281"/>
      <c r="G278" s="281"/>
      <c r="H278" s="281"/>
      <c r="I278" s="282"/>
      <c r="J278" s="282"/>
      <c r="K278" s="280"/>
      <c r="L278" s="130"/>
      <c r="AK278" s="240"/>
      <c r="AL278" s="240"/>
    </row>
    <row r="279" spans="1:38" s="239" customFormat="1">
      <c r="A279" s="225"/>
      <c r="B279" s="252"/>
      <c r="C279" s="283"/>
      <c r="D279" s="280"/>
      <c r="E279" s="280"/>
      <c r="F279" s="281"/>
      <c r="G279" s="281"/>
      <c r="H279" s="281"/>
      <c r="I279" s="282"/>
      <c r="J279" s="282"/>
      <c r="K279" s="280"/>
      <c r="L279" s="130"/>
      <c r="AK279" s="240"/>
      <c r="AL279" s="240"/>
    </row>
    <row r="280" spans="1:38" s="239" customFormat="1">
      <c r="A280" s="225"/>
      <c r="B280" s="252"/>
      <c r="C280" s="283"/>
      <c r="D280" s="280"/>
      <c r="E280" s="280"/>
      <c r="F280" s="281"/>
      <c r="G280" s="281"/>
      <c r="H280" s="281"/>
      <c r="I280" s="282"/>
      <c r="J280" s="282"/>
      <c r="K280" s="280"/>
      <c r="L280" s="130"/>
      <c r="AK280" s="240"/>
      <c r="AL280" s="240"/>
    </row>
    <row r="281" spans="1:38" s="239" customFormat="1">
      <c r="A281" s="225"/>
      <c r="B281" s="252"/>
      <c r="C281" s="283"/>
      <c r="D281" s="280"/>
      <c r="E281" s="280"/>
      <c r="F281" s="281"/>
      <c r="G281" s="281"/>
      <c r="H281" s="281"/>
      <c r="I281" s="282"/>
      <c r="J281" s="282"/>
      <c r="K281" s="280"/>
      <c r="L281" s="130"/>
      <c r="AK281" s="240"/>
      <c r="AL281" s="240"/>
    </row>
    <row r="282" spans="1:38" s="239" customFormat="1">
      <c r="A282" s="225"/>
      <c r="B282" s="252"/>
      <c r="C282" s="283"/>
      <c r="D282" s="280"/>
      <c r="E282" s="280"/>
      <c r="F282" s="281"/>
      <c r="G282" s="281"/>
      <c r="H282" s="281"/>
      <c r="I282" s="282"/>
      <c r="J282" s="282"/>
      <c r="K282" s="280"/>
      <c r="L282" s="130"/>
      <c r="AK282" s="240"/>
      <c r="AL282" s="240"/>
    </row>
    <row r="283" spans="1:38" s="239" customFormat="1">
      <c r="A283" s="225"/>
      <c r="B283" s="252"/>
      <c r="C283" s="283"/>
      <c r="D283" s="280"/>
      <c r="E283" s="280"/>
      <c r="F283" s="281"/>
      <c r="G283" s="281"/>
      <c r="H283" s="281"/>
      <c r="I283" s="282"/>
      <c r="J283" s="282"/>
      <c r="K283" s="280"/>
      <c r="L283" s="130"/>
      <c r="AK283" s="240"/>
      <c r="AL283" s="240"/>
    </row>
    <row r="284" spans="1:38" s="239" customFormat="1">
      <c r="A284" s="225"/>
      <c r="B284" s="252"/>
      <c r="C284" s="283"/>
      <c r="D284" s="280"/>
      <c r="E284" s="280"/>
      <c r="F284" s="281"/>
      <c r="G284" s="281"/>
      <c r="H284" s="281"/>
      <c r="I284" s="282"/>
      <c r="J284" s="282"/>
      <c r="K284" s="280"/>
      <c r="L284" s="130"/>
      <c r="AK284" s="240"/>
      <c r="AL284" s="240"/>
    </row>
    <row r="285" spans="1:38" s="239" customFormat="1">
      <c r="A285" s="225"/>
      <c r="B285" s="252"/>
      <c r="C285" s="283"/>
      <c r="D285" s="280"/>
      <c r="E285" s="280"/>
      <c r="F285" s="281"/>
      <c r="G285" s="281"/>
      <c r="H285" s="281"/>
      <c r="I285" s="282"/>
      <c r="J285" s="282"/>
      <c r="K285" s="280"/>
      <c r="L285" s="130"/>
      <c r="AK285" s="240"/>
      <c r="AL285" s="240"/>
    </row>
    <row r="286" spans="1:38" s="239" customFormat="1">
      <c r="A286" s="225"/>
      <c r="B286" s="252"/>
      <c r="C286" s="283"/>
      <c r="D286" s="280"/>
      <c r="E286" s="280"/>
      <c r="F286" s="281"/>
      <c r="G286" s="281"/>
      <c r="H286" s="281"/>
      <c r="I286" s="282"/>
      <c r="J286" s="282"/>
      <c r="K286" s="280"/>
      <c r="L286" s="130"/>
      <c r="AK286" s="240"/>
      <c r="AL286" s="240"/>
    </row>
    <row r="287" spans="1:38" s="239" customFormat="1">
      <c r="A287" s="225"/>
      <c r="B287" s="252"/>
      <c r="C287" s="283"/>
      <c r="D287" s="280"/>
      <c r="E287" s="280"/>
      <c r="F287" s="281"/>
      <c r="G287" s="281"/>
      <c r="H287" s="281"/>
      <c r="I287" s="282"/>
      <c r="J287" s="282"/>
      <c r="K287" s="280"/>
      <c r="L287" s="130"/>
      <c r="AK287" s="240"/>
      <c r="AL287" s="240"/>
    </row>
    <row r="288" spans="1:38" s="239" customFormat="1">
      <c r="A288" s="225"/>
      <c r="B288" s="252"/>
      <c r="C288" s="283"/>
      <c r="D288" s="280"/>
      <c r="E288" s="280"/>
      <c r="F288" s="281"/>
      <c r="G288" s="281"/>
      <c r="H288" s="281"/>
      <c r="I288" s="282"/>
      <c r="J288" s="282"/>
      <c r="K288" s="280"/>
      <c r="L288" s="130"/>
      <c r="AK288" s="240"/>
      <c r="AL288" s="240"/>
    </row>
    <row r="289" spans="1:38" s="239" customFormat="1">
      <c r="A289" s="225"/>
      <c r="B289" s="252"/>
      <c r="C289" s="283"/>
      <c r="D289" s="280"/>
      <c r="E289" s="280"/>
      <c r="F289" s="281"/>
      <c r="G289" s="281"/>
      <c r="H289" s="281"/>
      <c r="I289" s="282"/>
      <c r="J289" s="282"/>
      <c r="K289" s="280"/>
      <c r="L289" s="130"/>
      <c r="AK289" s="240"/>
      <c r="AL289" s="240"/>
    </row>
    <row r="290" spans="1:38" s="239" customFormat="1">
      <c r="A290" s="225"/>
      <c r="B290" s="252"/>
      <c r="C290" s="283"/>
      <c r="D290" s="280"/>
      <c r="E290" s="280"/>
      <c r="F290" s="281"/>
      <c r="G290" s="281"/>
      <c r="H290" s="281"/>
      <c r="I290" s="282"/>
      <c r="J290" s="282"/>
      <c r="K290" s="280"/>
      <c r="L290" s="130"/>
      <c r="AK290" s="240"/>
      <c r="AL290" s="240"/>
    </row>
    <row r="291" spans="1:38" s="239" customFormat="1">
      <c r="A291" s="225"/>
      <c r="B291" s="252"/>
      <c r="C291" s="283"/>
      <c r="D291" s="280"/>
      <c r="E291" s="280"/>
      <c r="F291" s="281"/>
      <c r="G291" s="281"/>
      <c r="H291" s="281"/>
      <c r="I291" s="282"/>
      <c r="J291" s="282"/>
      <c r="K291" s="280"/>
      <c r="L291" s="130"/>
      <c r="AK291" s="240"/>
      <c r="AL291" s="240"/>
    </row>
    <row r="292" spans="1:38" s="239" customFormat="1">
      <c r="A292" s="225"/>
      <c r="B292" s="252"/>
      <c r="C292" s="283"/>
      <c r="D292" s="280"/>
      <c r="E292" s="280"/>
      <c r="F292" s="281"/>
      <c r="G292" s="281"/>
      <c r="H292" s="281"/>
      <c r="I292" s="282"/>
      <c r="J292" s="282"/>
      <c r="K292" s="280"/>
      <c r="L292" s="130"/>
      <c r="AK292" s="240"/>
      <c r="AL292" s="240"/>
    </row>
    <row r="293" spans="1:38" s="239" customFormat="1">
      <c r="A293" s="225"/>
      <c r="B293" s="252"/>
      <c r="C293" s="283"/>
      <c r="D293" s="280"/>
      <c r="E293" s="280"/>
      <c r="F293" s="281"/>
      <c r="G293" s="281"/>
      <c r="H293" s="281"/>
      <c r="I293" s="282"/>
      <c r="J293" s="282"/>
      <c r="K293" s="280"/>
      <c r="L293" s="130"/>
      <c r="AK293" s="240"/>
      <c r="AL293" s="240"/>
    </row>
    <row r="294" spans="1:38" s="239" customFormat="1">
      <c r="A294" s="225"/>
      <c r="B294" s="252"/>
      <c r="C294" s="283"/>
      <c r="D294" s="280"/>
      <c r="E294" s="280"/>
      <c r="F294" s="281"/>
      <c r="G294" s="281"/>
      <c r="H294" s="281"/>
      <c r="I294" s="282"/>
      <c r="J294" s="282"/>
      <c r="K294" s="280"/>
      <c r="L294" s="130"/>
      <c r="AK294" s="240"/>
      <c r="AL294" s="240"/>
    </row>
    <row r="295" spans="1:38" s="239" customFormat="1">
      <c r="A295" s="225"/>
      <c r="B295" s="252"/>
      <c r="C295" s="283"/>
      <c r="D295" s="280"/>
      <c r="E295" s="280"/>
      <c r="F295" s="281"/>
      <c r="G295" s="281"/>
      <c r="H295" s="281"/>
      <c r="I295" s="282"/>
      <c r="J295" s="282"/>
      <c r="K295" s="280"/>
      <c r="L295" s="130"/>
      <c r="AK295" s="240"/>
      <c r="AL295" s="240"/>
    </row>
    <row r="296" spans="1:38" s="239" customFormat="1">
      <c r="A296" s="225"/>
      <c r="B296" s="252"/>
      <c r="C296" s="283"/>
      <c r="D296" s="280"/>
      <c r="E296" s="280"/>
      <c r="F296" s="281"/>
      <c r="G296" s="281"/>
      <c r="H296" s="281"/>
      <c r="I296" s="282"/>
      <c r="J296" s="282"/>
      <c r="K296" s="280"/>
      <c r="L296" s="130"/>
      <c r="AK296" s="240"/>
      <c r="AL296" s="240"/>
    </row>
    <row r="297" spans="1:38" s="239" customFormat="1">
      <c r="A297" s="225"/>
      <c r="B297" s="252"/>
      <c r="C297" s="283"/>
      <c r="D297" s="280"/>
      <c r="E297" s="280"/>
      <c r="F297" s="281"/>
      <c r="G297" s="281"/>
      <c r="H297" s="281"/>
      <c r="I297" s="282"/>
      <c r="J297" s="282"/>
      <c r="K297" s="280"/>
      <c r="L297" s="130"/>
      <c r="AK297" s="240"/>
      <c r="AL297" s="240"/>
    </row>
    <row r="298" spans="1:38" s="239" customFormat="1">
      <c r="A298" s="225"/>
      <c r="B298" s="252"/>
      <c r="C298" s="283"/>
      <c r="D298" s="280"/>
      <c r="E298" s="280"/>
      <c r="F298" s="281"/>
      <c r="G298" s="281"/>
      <c r="H298" s="281"/>
      <c r="I298" s="282"/>
      <c r="J298" s="282"/>
      <c r="K298" s="280"/>
      <c r="L298" s="130"/>
      <c r="AK298" s="240"/>
      <c r="AL298" s="240"/>
    </row>
    <row r="299" spans="1:38" s="239" customFormat="1">
      <c r="A299" s="225"/>
      <c r="B299" s="252"/>
      <c r="C299" s="283"/>
      <c r="D299" s="280"/>
      <c r="E299" s="280"/>
      <c r="F299" s="281"/>
      <c r="G299" s="281"/>
      <c r="H299" s="281"/>
      <c r="I299" s="282"/>
      <c r="J299" s="282"/>
      <c r="K299" s="280"/>
      <c r="L299" s="130"/>
      <c r="AK299" s="240"/>
      <c r="AL299" s="240"/>
    </row>
    <row r="300" spans="1:38" s="239" customFormat="1">
      <c r="A300" s="225"/>
      <c r="B300" s="252"/>
      <c r="C300" s="283"/>
      <c r="D300" s="280"/>
      <c r="E300" s="280"/>
      <c r="F300" s="281"/>
      <c r="G300" s="281"/>
      <c r="H300" s="281"/>
      <c r="I300" s="282"/>
      <c r="J300" s="282"/>
      <c r="K300" s="280"/>
      <c r="L300" s="130"/>
      <c r="AK300" s="240"/>
      <c r="AL300" s="240"/>
    </row>
    <row r="301" spans="1:38" s="239" customFormat="1">
      <c r="A301" s="225"/>
      <c r="B301" s="252"/>
      <c r="C301" s="283"/>
      <c r="D301" s="280"/>
      <c r="E301" s="280"/>
      <c r="F301" s="281"/>
      <c r="G301" s="281"/>
      <c r="H301" s="281"/>
      <c r="I301" s="282"/>
      <c r="J301" s="282"/>
      <c r="K301" s="280"/>
      <c r="L301" s="130"/>
      <c r="AK301" s="240"/>
      <c r="AL301" s="240"/>
    </row>
    <row r="302" spans="1:38" s="239" customFormat="1">
      <c r="A302" s="225"/>
      <c r="B302" s="252"/>
      <c r="C302" s="283"/>
      <c r="D302" s="280"/>
      <c r="E302" s="280"/>
      <c r="F302" s="281"/>
      <c r="G302" s="281"/>
      <c r="H302" s="281"/>
      <c r="I302" s="282"/>
      <c r="J302" s="282"/>
      <c r="K302" s="280"/>
      <c r="L302" s="130"/>
      <c r="AK302" s="240"/>
      <c r="AL302" s="240"/>
    </row>
    <row r="303" spans="1:38" s="239" customFormat="1">
      <c r="A303" s="225"/>
      <c r="B303" s="252"/>
      <c r="C303" s="283"/>
      <c r="D303" s="280"/>
      <c r="E303" s="280"/>
      <c r="F303" s="281"/>
      <c r="G303" s="281"/>
      <c r="H303" s="281"/>
      <c r="I303" s="282"/>
      <c r="J303" s="282"/>
      <c r="K303" s="280"/>
      <c r="L303" s="130"/>
      <c r="AK303" s="240"/>
      <c r="AL303" s="240"/>
    </row>
    <row r="304" spans="1:38" s="239" customFormat="1">
      <c r="A304" s="225"/>
      <c r="B304" s="252"/>
      <c r="C304" s="283"/>
      <c r="D304" s="280"/>
      <c r="E304" s="280"/>
      <c r="F304" s="281"/>
      <c r="G304" s="281"/>
      <c r="H304" s="281"/>
      <c r="I304" s="282"/>
      <c r="J304" s="282"/>
      <c r="K304" s="280"/>
      <c r="L304" s="130"/>
      <c r="AK304" s="240"/>
      <c r="AL304" s="240"/>
    </row>
    <row r="305" spans="1:38" s="239" customFormat="1">
      <c r="A305" s="225"/>
      <c r="B305" s="252"/>
      <c r="C305" s="283"/>
      <c r="D305" s="280"/>
      <c r="E305" s="280"/>
      <c r="F305" s="281"/>
      <c r="G305" s="281"/>
      <c r="H305" s="281"/>
      <c r="I305" s="282"/>
      <c r="J305" s="282"/>
      <c r="K305" s="280"/>
      <c r="L305" s="130"/>
      <c r="AK305" s="240"/>
      <c r="AL305" s="240"/>
    </row>
    <row r="306" spans="1:38" s="239" customFormat="1">
      <c r="A306" s="225"/>
      <c r="B306" s="252"/>
      <c r="C306" s="283"/>
      <c r="D306" s="280"/>
      <c r="E306" s="280"/>
      <c r="F306" s="281"/>
      <c r="G306" s="281"/>
      <c r="H306" s="281"/>
      <c r="I306" s="282"/>
      <c r="J306" s="282"/>
      <c r="K306" s="280"/>
      <c r="L306" s="130"/>
      <c r="AK306" s="240"/>
      <c r="AL306" s="240"/>
    </row>
    <row r="307" spans="1:38" s="239" customFormat="1">
      <c r="A307" s="225"/>
      <c r="B307" s="252"/>
      <c r="C307" s="283"/>
      <c r="D307" s="280"/>
      <c r="E307" s="280"/>
      <c r="F307" s="281"/>
      <c r="G307" s="281"/>
      <c r="H307" s="281"/>
      <c r="I307" s="282"/>
      <c r="J307" s="282"/>
      <c r="K307" s="280"/>
      <c r="L307" s="130"/>
      <c r="AK307" s="240"/>
      <c r="AL307" s="240"/>
    </row>
    <row r="308" spans="1:38" s="239" customFormat="1">
      <c r="A308" s="225"/>
      <c r="B308" s="252"/>
      <c r="C308" s="283"/>
      <c r="D308" s="280"/>
      <c r="E308" s="280"/>
      <c r="F308" s="281"/>
      <c r="G308" s="281"/>
      <c r="H308" s="281"/>
      <c r="I308" s="282"/>
      <c r="J308" s="282"/>
      <c r="K308" s="280"/>
      <c r="L308" s="130"/>
      <c r="AK308" s="240"/>
      <c r="AL308" s="240"/>
    </row>
    <row r="309" spans="1:38" s="239" customFormat="1">
      <c r="A309" s="225"/>
      <c r="B309" s="252"/>
      <c r="C309" s="283"/>
      <c r="D309" s="280"/>
      <c r="E309" s="280"/>
      <c r="F309" s="281"/>
      <c r="G309" s="281"/>
      <c r="H309" s="281"/>
      <c r="I309" s="282"/>
      <c r="J309" s="282"/>
      <c r="K309" s="280"/>
      <c r="L309" s="130"/>
      <c r="AK309" s="240"/>
      <c r="AL309" s="240"/>
    </row>
    <row r="310" spans="1:38" s="239" customFormat="1">
      <c r="A310" s="225"/>
      <c r="B310" s="252"/>
      <c r="C310" s="283"/>
      <c r="D310" s="280"/>
      <c r="E310" s="280"/>
      <c r="F310" s="281"/>
      <c r="G310" s="281"/>
      <c r="H310" s="281"/>
      <c r="I310" s="282"/>
      <c r="J310" s="282"/>
      <c r="K310" s="280"/>
      <c r="L310" s="130"/>
      <c r="AK310" s="240"/>
      <c r="AL310" s="240"/>
    </row>
    <row r="311" spans="1:38" s="239" customFormat="1">
      <c r="A311" s="225"/>
      <c r="B311" s="252"/>
      <c r="C311" s="283"/>
      <c r="D311" s="280"/>
      <c r="E311" s="280"/>
      <c r="F311" s="281"/>
      <c r="G311" s="281"/>
      <c r="H311" s="281"/>
      <c r="I311" s="282"/>
      <c r="J311" s="282"/>
      <c r="K311" s="280"/>
      <c r="L311" s="130"/>
      <c r="AK311" s="240"/>
      <c r="AL311" s="240"/>
    </row>
    <row r="312" spans="1:38" s="239" customFormat="1">
      <c r="A312" s="225"/>
      <c r="B312" s="252"/>
      <c r="C312" s="283"/>
      <c r="D312" s="280"/>
      <c r="E312" s="280"/>
      <c r="F312" s="281"/>
      <c r="G312" s="281"/>
      <c r="H312" s="281"/>
      <c r="I312" s="282"/>
      <c r="J312" s="282"/>
      <c r="K312" s="280"/>
      <c r="L312" s="130"/>
      <c r="AK312" s="240"/>
      <c r="AL312" s="240"/>
    </row>
    <row r="313" spans="1:38" s="239" customFormat="1">
      <c r="A313" s="225"/>
      <c r="B313" s="252"/>
      <c r="C313" s="283"/>
      <c r="D313" s="280"/>
      <c r="E313" s="280"/>
      <c r="F313" s="281"/>
      <c r="G313" s="281"/>
      <c r="H313" s="281"/>
      <c r="I313" s="282"/>
      <c r="J313" s="282"/>
      <c r="K313" s="280"/>
      <c r="L313" s="130"/>
      <c r="AK313" s="240"/>
      <c r="AL313" s="240"/>
    </row>
    <row r="314" spans="1:38" s="239" customFormat="1">
      <c r="A314" s="225"/>
      <c r="B314" s="252"/>
      <c r="C314" s="283"/>
      <c r="D314" s="280"/>
      <c r="E314" s="280"/>
      <c r="F314" s="281"/>
      <c r="G314" s="281"/>
      <c r="H314" s="281"/>
      <c r="I314" s="282"/>
      <c r="J314" s="282"/>
      <c r="K314" s="280"/>
      <c r="L314" s="130"/>
      <c r="AK314" s="240"/>
      <c r="AL314" s="240"/>
    </row>
    <row r="315" spans="1:38" s="239" customFormat="1">
      <c r="A315" s="225"/>
      <c r="B315" s="252"/>
      <c r="C315" s="283"/>
      <c r="D315" s="280"/>
      <c r="E315" s="280"/>
      <c r="F315" s="281"/>
      <c r="G315" s="281"/>
      <c r="H315" s="281"/>
      <c r="I315" s="282"/>
      <c r="J315" s="282"/>
      <c r="K315" s="280"/>
      <c r="L315" s="130"/>
      <c r="AK315" s="240"/>
      <c r="AL315" s="240"/>
    </row>
    <row r="316" spans="1:38" s="239" customFormat="1">
      <c r="A316" s="225"/>
      <c r="B316" s="252"/>
      <c r="C316" s="283"/>
      <c r="D316" s="280"/>
      <c r="E316" s="280"/>
      <c r="F316" s="281"/>
      <c r="G316" s="281"/>
      <c r="H316" s="281"/>
      <c r="I316" s="282"/>
      <c r="J316" s="282"/>
      <c r="K316" s="280"/>
      <c r="L316" s="130"/>
      <c r="AK316" s="240"/>
      <c r="AL316" s="240"/>
    </row>
    <row r="317" spans="1:38" s="239" customFormat="1">
      <c r="A317" s="225"/>
      <c r="B317" s="252"/>
      <c r="C317" s="283"/>
      <c r="D317" s="280"/>
      <c r="E317" s="280"/>
      <c r="F317" s="281"/>
      <c r="G317" s="281"/>
      <c r="H317" s="281"/>
      <c r="I317" s="282"/>
      <c r="J317" s="282"/>
      <c r="K317" s="280"/>
      <c r="L317" s="130"/>
      <c r="AK317" s="240"/>
      <c r="AL317" s="240"/>
    </row>
    <row r="318" spans="1:38" s="239" customFormat="1">
      <c r="A318" s="225"/>
      <c r="B318" s="252"/>
      <c r="C318" s="283"/>
      <c r="D318" s="280"/>
      <c r="E318" s="280"/>
      <c r="F318" s="281"/>
      <c r="G318" s="281"/>
      <c r="H318" s="281"/>
      <c r="I318" s="282"/>
      <c r="J318" s="282"/>
      <c r="K318" s="280"/>
      <c r="L318" s="130"/>
      <c r="AK318" s="240"/>
      <c r="AL318" s="240"/>
    </row>
    <row r="319" spans="1:38" s="239" customFormat="1">
      <c r="A319" s="225"/>
      <c r="B319" s="252"/>
      <c r="C319" s="283"/>
      <c r="D319" s="280"/>
      <c r="E319" s="280"/>
      <c r="F319" s="281"/>
      <c r="G319" s="281"/>
      <c r="H319" s="281"/>
      <c r="I319" s="282"/>
      <c r="J319" s="282"/>
      <c r="K319" s="280"/>
      <c r="L319" s="130"/>
      <c r="AK319" s="240"/>
      <c r="AL319" s="240"/>
    </row>
    <row r="320" spans="1:38" s="239" customFormat="1">
      <c r="A320" s="225"/>
      <c r="B320" s="252"/>
      <c r="C320" s="283"/>
      <c r="D320" s="280"/>
      <c r="E320" s="280"/>
      <c r="F320" s="281"/>
      <c r="G320" s="281"/>
      <c r="H320" s="281"/>
      <c r="I320" s="282"/>
      <c r="J320" s="282"/>
      <c r="K320" s="280"/>
      <c r="L320" s="130"/>
      <c r="AK320" s="240"/>
      <c r="AL320" s="240"/>
    </row>
    <row r="321" spans="1:38" s="239" customFormat="1">
      <c r="A321" s="225"/>
      <c r="B321" s="252"/>
      <c r="C321" s="283"/>
      <c r="D321" s="280"/>
      <c r="E321" s="280"/>
      <c r="F321" s="281"/>
      <c r="G321" s="281"/>
      <c r="H321" s="281"/>
      <c r="I321" s="282"/>
      <c r="J321" s="282"/>
      <c r="K321" s="280"/>
      <c r="L321" s="130"/>
      <c r="AK321" s="240"/>
      <c r="AL321" s="240"/>
    </row>
    <row r="322" spans="1:38" s="239" customFormat="1">
      <c r="A322" s="225"/>
      <c r="B322" s="252"/>
      <c r="C322" s="283"/>
      <c r="D322" s="280"/>
      <c r="E322" s="280"/>
      <c r="F322" s="281"/>
      <c r="G322" s="281"/>
      <c r="H322" s="281"/>
      <c r="I322" s="282"/>
      <c r="J322" s="282"/>
      <c r="K322" s="280"/>
      <c r="L322" s="130"/>
      <c r="AK322" s="240"/>
      <c r="AL322" s="240"/>
    </row>
    <row r="323" spans="1:38" s="239" customFormat="1">
      <c r="A323" s="225"/>
      <c r="B323" s="252"/>
      <c r="C323" s="283"/>
      <c r="D323" s="280"/>
      <c r="E323" s="280"/>
      <c r="F323" s="281"/>
      <c r="G323" s="281"/>
      <c r="H323" s="281"/>
      <c r="I323" s="282"/>
      <c r="J323" s="282"/>
      <c r="K323" s="280"/>
      <c r="L323" s="130"/>
      <c r="AK323" s="240"/>
      <c r="AL323" s="240"/>
    </row>
    <row r="324" spans="1:38" s="239" customFormat="1">
      <c r="A324" s="225"/>
      <c r="B324" s="252"/>
      <c r="C324" s="283"/>
      <c r="D324" s="280"/>
      <c r="E324" s="280"/>
      <c r="F324" s="281"/>
      <c r="G324" s="281"/>
      <c r="H324" s="281"/>
      <c r="I324" s="282"/>
      <c r="J324" s="282"/>
      <c r="K324" s="280"/>
      <c r="L324" s="130"/>
      <c r="AK324" s="240"/>
      <c r="AL324" s="240"/>
    </row>
    <row r="325" spans="1:38" s="239" customFormat="1">
      <c r="A325" s="225"/>
      <c r="B325" s="252"/>
      <c r="C325" s="283"/>
      <c r="D325" s="280"/>
      <c r="E325" s="280"/>
      <c r="F325" s="281"/>
      <c r="G325" s="281"/>
      <c r="H325" s="281"/>
      <c r="I325" s="282"/>
      <c r="J325" s="282"/>
      <c r="K325" s="280"/>
      <c r="L325" s="130"/>
      <c r="AK325" s="240"/>
      <c r="AL325" s="240"/>
    </row>
    <row r="326" spans="1:38" s="239" customFormat="1">
      <c r="A326" s="225"/>
      <c r="B326" s="252"/>
      <c r="C326" s="283"/>
      <c r="D326" s="280"/>
      <c r="E326" s="280"/>
      <c r="F326" s="281"/>
      <c r="G326" s="281"/>
      <c r="H326" s="281"/>
      <c r="I326" s="282"/>
      <c r="J326" s="282"/>
      <c r="K326" s="280"/>
      <c r="L326" s="130"/>
      <c r="AK326" s="240"/>
      <c r="AL326" s="240"/>
    </row>
    <row r="327" spans="1:38" s="239" customFormat="1">
      <c r="A327" s="225"/>
      <c r="B327" s="252"/>
      <c r="C327" s="283"/>
      <c r="D327" s="280"/>
      <c r="E327" s="280"/>
      <c r="F327" s="281"/>
      <c r="G327" s="281"/>
      <c r="H327" s="281"/>
      <c r="I327" s="282"/>
      <c r="J327" s="282"/>
      <c r="K327" s="280"/>
      <c r="L327" s="130"/>
      <c r="AK327" s="240"/>
      <c r="AL327" s="240"/>
    </row>
    <row r="328" spans="1:38" s="239" customFormat="1">
      <c r="A328" s="225"/>
      <c r="B328" s="252"/>
      <c r="C328" s="283"/>
      <c r="D328" s="280"/>
      <c r="E328" s="280"/>
      <c r="F328" s="281"/>
      <c r="G328" s="281"/>
      <c r="H328" s="281"/>
      <c r="I328" s="282"/>
      <c r="J328" s="282"/>
      <c r="K328" s="280"/>
      <c r="L328" s="130"/>
      <c r="AK328" s="240"/>
      <c r="AL328" s="240"/>
    </row>
    <row r="329" spans="1:38" s="239" customFormat="1">
      <c r="A329" s="225"/>
      <c r="B329" s="252"/>
      <c r="C329" s="283"/>
      <c r="D329" s="280"/>
      <c r="E329" s="280"/>
      <c r="F329" s="281"/>
      <c r="G329" s="281"/>
      <c r="H329" s="281"/>
      <c r="I329" s="282"/>
      <c r="J329" s="282"/>
      <c r="K329" s="280"/>
      <c r="L329" s="130"/>
      <c r="AK329" s="240"/>
      <c r="AL329" s="240"/>
    </row>
    <row r="330" spans="1:38" s="239" customFormat="1">
      <c r="A330" s="225"/>
      <c r="B330" s="252"/>
      <c r="C330" s="283"/>
      <c r="D330" s="280"/>
      <c r="E330" s="280"/>
      <c r="F330" s="281"/>
      <c r="G330" s="281"/>
      <c r="H330" s="281"/>
      <c r="I330" s="282"/>
      <c r="J330" s="282"/>
      <c r="K330" s="280"/>
      <c r="L330" s="130"/>
      <c r="AK330" s="240"/>
      <c r="AL330" s="240"/>
    </row>
    <row r="331" spans="1:38" s="239" customFormat="1">
      <c r="A331" s="225"/>
      <c r="B331" s="252"/>
      <c r="C331" s="283"/>
      <c r="D331" s="280"/>
      <c r="E331" s="280"/>
      <c r="F331" s="281"/>
      <c r="G331" s="281"/>
      <c r="H331" s="281"/>
      <c r="I331" s="282"/>
      <c r="J331" s="282"/>
      <c r="K331" s="280"/>
      <c r="L331" s="130"/>
      <c r="AK331" s="240"/>
      <c r="AL331" s="240"/>
    </row>
    <row r="332" spans="1:38" s="239" customFormat="1">
      <c r="A332" s="225"/>
      <c r="B332" s="252"/>
      <c r="C332" s="283"/>
      <c r="D332" s="280"/>
      <c r="E332" s="280"/>
      <c r="F332" s="281"/>
      <c r="G332" s="281"/>
      <c r="H332" s="281"/>
      <c r="I332" s="282"/>
      <c r="J332" s="282"/>
      <c r="K332" s="280"/>
      <c r="L332" s="130"/>
      <c r="AK332" s="240"/>
      <c r="AL332" s="240"/>
    </row>
    <row r="333" spans="1:38" s="239" customFormat="1">
      <c r="A333" s="225"/>
      <c r="B333" s="252"/>
      <c r="C333" s="283"/>
      <c r="D333" s="280"/>
      <c r="E333" s="280"/>
      <c r="F333" s="281"/>
      <c r="G333" s="281"/>
      <c r="H333" s="281"/>
      <c r="I333" s="282"/>
      <c r="J333" s="282"/>
      <c r="K333" s="280"/>
      <c r="L333" s="130"/>
      <c r="AK333" s="240"/>
      <c r="AL333" s="240"/>
    </row>
    <row r="334" spans="1:38" s="239" customFormat="1">
      <c r="A334" s="225"/>
      <c r="B334" s="252"/>
      <c r="C334" s="283"/>
      <c r="D334" s="280"/>
      <c r="E334" s="280"/>
      <c r="F334" s="281"/>
      <c r="G334" s="281"/>
      <c r="H334" s="281"/>
      <c r="I334" s="282"/>
      <c r="J334" s="282"/>
      <c r="K334" s="280"/>
      <c r="L334" s="130"/>
      <c r="AK334" s="240"/>
      <c r="AL334" s="240"/>
    </row>
    <row r="335" spans="1:38" s="239" customFormat="1">
      <c r="A335" s="225"/>
      <c r="B335" s="252"/>
      <c r="C335" s="283"/>
      <c r="D335" s="280"/>
      <c r="E335" s="280"/>
      <c r="F335" s="281"/>
      <c r="G335" s="281"/>
      <c r="H335" s="281"/>
      <c r="I335" s="282"/>
      <c r="J335" s="282"/>
      <c r="K335" s="280"/>
      <c r="L335" s="130"/>
      <c r="AK335" s="240"/>
      <c r="AL335" s="240"/>
    </row>
    <row r="336" spans="1:38" s="239" customFormat="1">
      <c r="A336" s="225"/>
      <c r="B336" s="252"/>
      <c r="C336" s="283"/>
      <c r="D336" s="280"/>
      <c r="E336" s="280"/>
      <c r="F336" s="281"/>
      <c r="G336" s="281"/>
      <c r="H336" s="281"/>
      <c r="I336" s="282"/>
      <c r="J336" s="282"/>
      <c r="K336" s="280"/>
      <c r="L336" s="130"/>
      <c r="AK336" s="240"/>
      <c r="AL336" s="240"/>
    </row>
    <row r="337" spans="1:38" s="239" customFormat="1">
      <c r="A337" s="225"/>
      <c r="B337" s="252"/>
      <c r="C337" s="283"/>
      <c r="D337" s="280"/>
      <c r="E337" s="280"/>
      <c r="F337" s="281"/>
      <c r="G337" s="281"/>
      <c r="H337" s="281"/>
      <c r="I337" s="282"/>
      <c r="J337" s="282"/>
      <c r="K337" s="280"/>
      <c r="L337" s="130"/>
      <c r="AK337" s="240"/>
      <c r="AL337" s="240"/>
    </row>
    <row r="338" spans="1:38" s="239" customFormat="1">
      <c r="A338" s="225"/>
      <c r="B338" s="252"/>
      <c r="C338" s="283"/>
      <c r="D338" s="280"/>
      <c r="E338" s="280"/>
      <c r="F338" s="281"/>
      <c r="G338" s="281"/>
      <c r="H338" s="281"/>
      <c r="I338" s="282"/>
      <c r="J338" s="282"/>
      <c r="K338" s="280"/>
      <c r="L338" s="130"/>
      <c r="AK338" s="240"/>
      <c r="AL338" s="240"/>
    </row>
    <row r="339" spans="1:38" s="239" customFormat="1">
      <c r="A339" s="225"/>
      <c r="B339" s="252"/>
      <c r="C339" s="283"/>
      <c r="D339" s="280"/>
      <c r="E339" s="280"/>
      <c r="F339" s="281"/>
      <c r="G339" s="281"/>
      <c r="H339" s="281"/>
      <c r="I339" s="282"/>
      <c r="J339" s="282"/>
      <c r="K339" s="280"/>
      <c r="L339" s="130"/>
      <c r="AK339" s="240"/>
      <c r="AL339" s="240"/>
    </row>
    <row r="340" spans="1:38" s="239" customFormat="1">
      <c r="A340" s="225"/>
      <c r="B340" s="252"/>
      <c r="C340" s="283"/>
      <c r="D340" s="280"/>
      <c r="E340" s="280"/>
      <c r="F340" s="281"/>
      <c r="G340" s="281"/>
      <c r="H340" s="281"/>
      <c r="I340" s="282"/>
      <c r="J340" s="282"/>
      <c r="K340" s="280"/>
      <c r="L340" s="130"/>
      <c r="AK340" s="240"/>
      <c r="AL340" s="240"/>
    </row>
    <row r="341" spans="1:38" s="239" customFormat="1">
      <c r="A341" s="225"/>
      <c r="B341" s="252"/>
      <c r="C341" s="283"/>
      <c r="D341" s="280"/>
      <c r="E341" s="280"/>
      <c r="F341" s="281"/>
      <c r="G341" s="281"/>
      <c r="H341" s="281"/>
      <c r="I341" s="282"/>
      <c r="J341" s="282"/>
      <c r="K341" s="280"/>
      <c r="L341" s="130"/>
      <c r="AK341" s="240"/>
      <c r="AL341" s="240"/>
    </row>
    <row r="342" spans="1:38" s="239" customFormat="1">
      <c r="A342" s="225"/>
      <c r="B342" s="252"/>
      <c r="C342" s="283"/>
      <c r="D342" s="280"/>
      <c r="E342" s="280"/>
      <c r="F342" s="281"/>
      <c r="G342" s="281"/>
      <c r="H342" s="281"/>
      <c r="I342" s="282"/>
      <c r="J342" s="282"/>
      <c r="K342" s="280"/>
      <c r="L342" s="130"/>
      <c r="AK342" s="240"/>
      <c r="AL342" s="240"/>
    </row>
    <row r="343" spans="1:38" s="239" customFormat="1">
      <c r="A343" s="225"/>
      <c r="B343" s="252"/>
      <c r="C343" s="283"/>
      <c r="D343" s="280"/>
      <c r="E343" s="280"/>
      <c r="F343" s="281"/>
      <c r="G343" s="281"/>
      <c r="H343" s="281"/>
      <c r="I343" s="282"/>
      <c r="J343" s="282"/>
      <c r="K343" s="280"/>
      <c r="L343" s="130"/>
      <c r="AK343" s="240"/>
      <c r="AL343" s="240"/>
    </row>
    <row r="344" spans="1:38" s="239" customFormat="1">
      <c r="A344" s="225"/>
      <c r="B344" s="252"/>
      <c r="C344" s="283"/>
      <c r="D344" s="280"/>
      <c r="E344" s="280"/>
      <c r="F344" s="281"/>
      <c r="G344" s="281"/>
      <c r="H344" s="281"/>
      <c r="I344" s="282"/>
      <c r="J344" s="282"/>
      <c r="K344" s="280"/>
      <c r="L344" s="130"/>
      <c r="AK344" s="240"/>
      <c r="AL344" s="240"/>
    </row>
    <row r="345" spans="1:38" s="239" customFormat="1">
      <c r="A345" s="225"/>
      <c r="B345" s="252"/>
      <c r="C345" s="283"/>
      <c r="D345" s="280"/>
      <c r="E345" s="280"/>
      <c r="F345" s="281"/>
      <c r="G345" s="281"/>
      <c r="H345" s="281"/>
      <c r="I345" s="282"/>
      <c r="J345" s="282"/>
      <c r="K345" s="280"/>
      <c r="L345" s="130"/>
      <c r="AK345" s="240"/>
      <c r="AL345" s="240"/>
    </row>
    <row r="346" spans="1:38" s="239" customFormat="1">
      <c r="A346" s="225"/>
      <c r="B346" s="252"/>
      <c r="C346" s="283"/>
      <c r="D346" s="280"/>
      <c r="E346" s="280"/>
      <c r="F346" s="281"/>
      <c r="G346" s="281"/>
      <c r="H346" s="281"/>
      <c r="I346" s="282"/>
      <c r="J346" s="282"/>
      <c r="K346" s="280"/>
      <c r="L346" s="130"/>
      <c r="AK346" s="240"/>
      <c r="AL346" s="240"/>
    </row>
    <row r="347" spans="1:38" s="239" customFormat="1">
      <c r="A347" s="225"/>
      <c r="B347" s="252"/>
      <c r="C347" s="283"/>
      <c r="D347" s="280"/>
      <c r="E347" s="280"/>
      <c r="F347" s="281"/>
      <c r="G347" s="281"/>
      <c r="H347" s="281"/>
      <c r="I347" s="282"/>
      <c r="J347" s="282"/>
      <c r="K347" s="280"/>
      <c r="L347" s="130"/>
      <c r="AK347" s="240"/>
      <c r="AL347" s="240"/>
    </row>
    <row r="348" spans="1:38" s="239" customFormat="1">
      <c r="A348" s="225"/>
      <c r="B348" s="252"/>
      <c r="C348" s="283"/>
      <c r="D348" s="280"/>
      <c r="E348" s="280"/>
      <c r="F348" s="281"/>
      <c r="G348" s="281"/>
      <c r="H348" s="281"/>
      <c r="I348" s="282"/>
      <c r="J348" s="282"/>
      <c r="K348" s="280"/>
      <c r="L348" s="130"/>
      <c r="AK348" s="240"/>
      <c r="AL348" s="240"/>
    </row>
    <row r="349" spans="1:38" s="239" customFormat="1">
      <c r="A349" s="225"/>
      <c r="B349" s="252"/>
      <c r="C349" s="283"/>
      <c r="D349" s="280"/>
      <c r="E349" s="280"/>
      <c r="F349" s="281"/>
      <c r="G349" s="281"/>
      <c r="H349" s="281"/>
      <c r="I349" s="282"/>
      <c r="J349" s="282"/>
      <c r="K349" s="280"/>
      <c r="L349" s="130"/>
      <c r="AK349" s="240"/>
      <c r="AL349" s="240"/>
    </row>
    <row r="350" spans="1:38" s="239" customFormat="1">
      <c r="A350" s="225"/>
      <c r="B350" s="252"/>
      <c r="C350" s="283"/>
      <c r="D350" s="280"/>
      <c r="E350" s="280"/>
      <c r="F350" s="281"/>
      <c r="G350" s="281"/>
      <c r="H350" s="281"/>
      <c r="I350" s="282"/>
      <c r="J350" s="282"/>
      <c r="K350" s="280"/>
      <c r="L350" s="130"/>
      <c r="AK350" s="240"/>
      <c r="AL350" s="240"/>
    </row>
    <row r="351" spans="1:38" s="239" customFormat="1">
      <c r="A351" s="225"/>
      <c r="B351" s="252"/>
      <c r="C351" s="283"/>
      <c r="D351" s="280"/>
      <c r="E351" s="280"/>
      <c r="F351" s="281"/>
      <c r="G351" s="281"/>
      <c r="H351" s="281"/>
      <c r="I351" s="282"/>
      <c r="J351" s="282"/>
      <c r="K351" s="280"/>
      <c r="L351" s="130"/>
      <c r="AK351" s="240"/>
      <c r="AL351" s="240"/>
    </row>
    <row r="352" spans="1:38" s="239" customFormat="1">
      <c r="A352" s="225"/>
      <c r="B352" s="252"/>
      <c r="C352" s="283"/>
      <c r="D352" s="280"/>
      <c r="E352" s="280"/>
      <c r="F352" s="281"/>
      <c r="G352" s="281"/>
      <c r="H352" s="281"/>
      <c r="I352" s="282"/>
      <c r="J352" s="282"/>
      <c r="K352" s="280"/>
      <c r="L352" s="130"/>
      <c r="AK352" s="240"/>
      <c r="AL352" s="240"/>
    </row>
    <row r="353" spans="1:38" s="239" customFormat="1">
      <c r="A353" s="225"/>
      <c r="B353" s="252"/>
      <c r="C353" s="283"/>
      <c r="D353" s="280"/>
      <c r="E353" s="280"/>
      <c r="F353" s="281"/>
      <c r="G353" s="281"/>
      <c r="H353" s="281"/>
      <c r="I353" s="282"/>
      <c r="J353" s="282"/>
      <c r="K353" s="280"/>
      <c r="L353" s="130"/>
      <c r="AK353" s="240"/>
      <c r="AL353" s="240"/>
    </row>
    <row r="354" spans="1:38" s="239" customFormat="1">
      <c r="A354" s="225"/>
      <c r="B354" s="252"/>
      <c r="C354" s="283"/>
      <c r="D354" s="280"/>
      <c r="E354" s="280"/>
      <c r="F354" s="281"/>
      <c r="G354" s="281"/>
      <c r="H354" s="281"/>
      <c r="I354" s="282"/>
      <c r="J354" s="282"/>
      <c r="K354" s="280"/>
      <c r="L354" s="130"/>
      <c r="AK354" s="240"/>
      <c r="AL354" s="240"/>
    </row>
    <row r="355" spans="1:38" s="239" customFormat="1">
      <c r="A355" s="225"/>
      <c r="B355" s="252"/>
      <c r="C355" s="283"/>
      <c r="D355" s="280"/>
      <c r="E355" s="280"/>
      <c r="F355" s="281"/>
      <c r="G355" s="281"/>
      <c r="H355" s="281"/>
      <c r="I355" s="282"/>
      <c r="J355" s="282"/>
      <c r="K355" s="280"/>
      <c r="L355" s="130"/>
      <c r="AK355" s="240"/>
      <c r="AL355" s="240"/>
    </row>
    <row r="356" spans="1:38" s="239" customFormat="1">
      <c r="A356" s="225"/>
      <c r="B356" s="252"/>
      <c r="C356" s="283"/>
      <c r="D356" s="280"/>
      <c r="E356" s="280"/>
      <c r="F356" s="281"/>
      <c r="G356" s="281"/>
      <c r="H356" s="281"/>
      <c r="I356" s="282"/>
      <c r="J356" s="282"/>
      <c r="K356" s="280"/>
      <c r="L356" s="130"/>
      <c r="AK356" s="240"/>
      <c r="AL356" s="240"/>
    </row>
    <row r="357" spans="1:38" s="239" customFormat="1">
      <c r="A357" s="225"/>
      <c r="B357" s="252"/>
      <c r="C357" s="283"/>
      <c r="D357" s="280"/>
      <c r="E357" s="280"/>
      <c r="F357" s="281"/>
      <c r="G357" s="281"/>
      <c r="H357" s="281"/>
      <c r="I357" s="282"/>
      <c r="J357" s="282"/>
      <c r="K357" s="280"/>
      <c r="L357" s="130"/>
      <c r="AK357" s="240"/>
      <c r="AL357" s="240"/>
    </row>
    <row r="358" spans="1:38" s="239" customFormat="1">
      <c r="A358" s="225"/>
      <c r="B358" s="252"/>
      <c r="C358" s="283"/>
      <c r="D358" s="280"/>
      <c r="E358" s="280"/>
      <c r="F358" s="281"/>
      <c r="G358" s="281"/>
      <c r="H358" s="281"/>
      <c r="I358" s="282"/>
      <c r="J358" s="282"/>
      <c r="K358" s="280"/>
      <c r="L358" s="130"/>
      <c r="AK358" s="240"/>
      <c r="AL358" s="240"/>
    </row>
    <row r="359" spans="1:38" s="239" customFormat="1">
      <c r="A359" s="225"/>
      <c r="B359" s="252"/>
      <c r="C359" s="283"/>
      <c r="D359" s="280"/>
      <c r="E359" s="280"/>
      <c r="F359" s="281"/>
      <c r="G359" s="281"/>
      <c r="H359" s="281"/>
      <c r="I359" s="282"/>
      <c r="J359" s="282"/>
      <c r="K359" s="280"/>
      <c r="L359" s="130"/>
      <c r="AK359" s="240"/>
      <c r="AL359" s="240"/>
    </row>
    <row r="360" spans="1:38" s="239" customFormat="1">
      <c r="A360" s="225"/>
      <c r="B360" s="252"/>
      <c r="C360" s="283"/>
      <c r="D360" s="280"/>
      <c r="E360" s="280"/>
      <c r="F360" s="281"/>
      <c r="G360" s="281"/>
      <c r="H360" s="281"/>
      <c r="I360" s="282"/>
      <c r="J360" s="282"/>
      <c r="K360" s="280"/>
      <c r="L360" s="130"/>
      <c r="AK360" s="240"/>
      <c r="AL360" s="240"/>
    </row>
    <row r="361" spans="1:38" s="239" customFormat="1">
      <c r="A361" s="225"/>
      <c r="B361" s="252"/>
      <c r="C361" s="283"/>
      <c r="D361" s="280"/>
      <c r="E361" s="280"/>
      <c r="F361" s="281"/>
      <c r="G361" s="281"/>
      <c r="H361" s="281"/>
      <c r="I361" s="282"/>
      <c r="J361" s="282"/>
      <c r="K361" s="280"/>
      <c r="L361" s="130"/>
      <c r="AK361" s="240"/>
      <c r="AL361" s="240"/>
    </row>
    <row r="362" spans="1:38" s="239" customFormat="1">
      <c r="A362" s="225"/>
      <c r="B362" s="252"/>
      <c r="C362" s="283"/>
      <c r="D362" s="280"/>
      <c r="E362" s="280"/>
      <c r="F362" s="281"/>
      <c r="G362" s="281"/>
      <c r="H362" s="281"/>
      <c r="I362" s="282"/>
      <c r="J362" s="282"/>
      <c r="K362" s="280"/>
      <c r="L362" s="130"/>
      <c r="AK362" s="240"/>
      <c r="AL362" s="240"/>
    </row>
    <row r="363" spans="1:38" s="239" customFormat="1">
      <c r="A363" s="225"/>
      <c r="B363" s="252"/>
      <c r="C363" s="283"/>
      <c r="D363" s="280"/>
      <c r="E363" s="280"/>
      <c r="F363" s="281"/>
      <c r="G363" s="281"/>
      <c r="H363" s="281"/>
      <c r="I363" s="282"/>
      <c r="J363" s="282"/>
      <c r="K363" s="280"/>
      <c r="L363" s="130"/>
      <c r="AK363" s="240"/>
      <c r="AL363" s="240"/>
    </row>
    <row r="364" spans="1:38" s="239" customFormat="1">
      <c r="A364" s="225"/>
      <c r="B364" s="252"/>
      <c r="C364" s="283"/>
      <c r="D364" s="280"/>
      <c r="E364" s="280"/>
      <c r="F364" s="281"/>
      <c r="G364" s="281"/>
      <c r="H364" s="281"/>
      <c r="I364" s="282"/>
      <c r="J364" s="282"/>
      <c r="K364" s="280"/>
      <c r="L364" s="130"/>
      <c r="AK364" s="240"/>
      <c r="AL364" s="240"/>
    </row>
    <row r="365" spans="1:38" s="239" customFormat="1">
      <c r="A365" s="225"/>
      <c r="B365" s="252"/>
      <c r="C365" s="283"/>
      <c r="D365" s="280"/>
      <c r="E365" s="280"/>
      <c r="F365" s="281"/>
      <c r="G365" s="281"/>
      <c r="H365" s="281"/>
      <c r="I365" s="282"/>
      <c r="J365" s="282"/>
      <c r="K365" s="280"/>
      <c r="L365" s="130"/>
      <c r="AK365" s="240"/>
      <c r="AL365" s="240"/>
    </row>
    <row r="366" spans="1:38" s="239" customFormat="1">
      <c r="A366" s="225"/>
      <c r="B366" s="252"/>
      <c r="C366" s="283"/>
      <c r="D366" s="280"/>
      <c r="E366" s="280"/>
      <c r="F366" s="281"/>
      <c r="G366" s="281"/>
      <c r="H366" s="281"/>
      <c r="I366" s="282"/>
      <c r="J366" s="282"/>
      <c r="K366" s="280"/>
      <c r="L366" s="130"/>
      <c r="AK366" s="240"/>
      <c r="AL366" s="240"/>
    </row>
    <row r="367" spans="1:38" s="239" customFormat="1">
      <c r="A367" s="225"/>
      <c r="B367" s="252"/>
      <c r="C367" s="283"/>
      <c r="D367" s="280"/>
      <c r="E367" s="280"/>
      <c r="F367" s="281"/>
      <c r="G367" s="281"/>
      <c r="H367" s="281"/>
      <c r="I367" s="282"/>
      <c r="J367" s="282"/>
      <c r="K367" s="280"/>
      <c r="L367" s="130"/>
      <c r="AK367" s="240"/>
      <c r="AL367" s="240"/>
    </row>
    <row r="368" spans="1:38" s="239" customFormat="1">
      <c r="A368" s="225"/>
      <c r="B368" s="252"/>
      <c r="C368" s="283"/>
      <c r="D368" s="280"/>
      <c r="E368" s="280"/>
      <c r="F368" s="281"/>
      <c r="G368" s="281"/>
      <c r="H368" s="281"/>
      <c r="I368" s="282"/>
      <c r="J368" s="282"/>
      <c r="K368" s="280"/>
      <c r="L368" s="130"/>
      <c r="AK368" s="240"/>
      <c r="AL368" s="240"/>
    </row>
    <row r="369" spans="1:38" s="239" customFormat="1">
      <c r="A369" s="225"/>
      <c r="B369" s="252"/>
      <c r="C369" s="283"/>
      <c r="D369" s="280"/>
      <c r="E369" s="280"/>
      <c r="F369" s="281"/>
      <c r="G369" s="281"/>
      <c r="H369" s="281"/>
      <c r="I369" s="282"/>
      <c r="J369" s="282"/>
      <c r="K369" s="280"/>
      <c r="L369" s="130"/>
      <c r="AK369" s="240"/>
      <c r="AL369" s="240"/>
    </row>
    <row r="370" spans="1:38" s="239" customFormat="1">
      <c r="A370" s="225"/>
      <c r="B370" s="252"/>
      <c r="C370" s="283"/>
      <c r="D370" s="280"/>
      <c r="E370" s="280"/>
      <c r="F370" s="281"/>
      <c r="G370" s="281"/>
      <c r="H370" s="281"/>
      <c r="I370" s="282"/>
      <c r="J370" s="282"/>
      <c r="K370" s="280"/>
      <c r="L370" s="130"/>
      <c r="AK370" s="240"/>
      <c r="AL370" s="240"/>
    </row>
    <row r="371" spans="1:38" s="239" customFormat="1">
      <c r="A371" s="225"/>
      <c r="B371" s="252"/>
      <c r="C371" s="283"/>
      <c r="D371" s="280"/>
      <c r="E371" s="280"/>
      <c r="F371" s="281"/>
      <c r="G371" s="281"/>
      <c r="H371" s="281"/>
      <c r="I371" s="282"/>
      <c r="J371" s="282"/>
      <c r="K371" s="280"/>
      <c r="L371" s="130"/>
      <c r="AK371" s="240"/>
      <c r="AL371" s="240"/>
    </row>
    <row r="372" spans="1:38" s="239" customFormat="1">
      <c r="A372" s="225"/>
      <c r="B372" s="252"/>
      <c r="C372" s="283"/>
      <c r="D372" s="280"/>
      <c r="E372" s="280"/>
      <c r="F372" s="281"/>
      <c r="G372" s="281"/>
      <c r="H372" s="281"/>
      <c r="I372" s="282"/>
      <c r="J372" s="282"/>
      <c r="K372" s="280"/>
      <c r="L372" s="130"/>
      <c r="AK372" s="240"/>
      <c r="AL372" s="240"/>
    </row>
    <row r="373" spans="1:38" s="239" customFormat="1">
      <c r="A373" s="225"/>
      <c r="B373" s="252"/>
      <c r="C373" s="283"/>
      <c r="D373" s="280"/>
      <c r="E373" s="280"/>
      <c r="F373" s="281"/>
      <c r="G373" s="281"/>
      <c r="H373" s="281"/>
      <c r="I373" s="282"/>
      <c r="J373" s="282"/>
      <c r="K373" s="280"/>
      <c r="L373" s="130"/>
      <c r="AK373" s="240"/>
      <c r="AL373" s="240"/>
    </row>
    <row r="374" spans="1:38" s="239" customFormat="1">
      <c r="A374" s="225"/>
      <c r="B374" s="252"/>
      <c r="C374" s="283"/>
      <c r="D374" s="280"/>
      <c r="E374" s="280"/>
      <c r="F374" s="281"/>
      <c r="G374" s="281"/>
      <c r="H374" s="281"/>
      <c r="I374" s="282"/>
      <c r="J374" s="282"/>
      <c r="K374" s="280"/>
      <c r="L374" s="130"/>
      <c r="AK374" s="240"/>
      <c r="AL374" s="240"/>
    </row>
    <row r="375" spans="1:38" s="239" customFormat="1">
      <c r="A375" s="225"/>
      <c r="B375" s="252"/>
      <c r="C375" s="283"/>
      <c r="D375" s="280"/>
      <c r="E375" s="280"/>
      <c r="F375" s="281"/>
      <c r="G375" s="281"/>
      <c r="H375" s="281"/>
      <c r="I375" s="282"/>
      <c r="J375" s="282"/>
      <c r="K375" s="280"/>
      <c r="L375" s="130"/>
      <c r="AK375" s="240"/>
      <c r="AL375" s="240"/>
    </row>
    <row r="376" spans="1:38" s="239" customFormat="1">
      <c r="A376" s="225"/>
      <c r="B376" s="252"/>
      <c r="C376" s="283"/>
      <c r="D376" s="280"/>
      <c r="E376" s="280"/>
      <c r="F376" s="281"/>
      <c r="G376" s="281"/>
      <c r="H376" s="281"/>
      <c r="I376" s="282"/>
      <c r="J376" s="282"/>
      <c r="K376" s="280"/>
      <c r="L376" s="130"/>
      <c r="AK376" s="240"/>
      <c r="AL376" s="240"/>
    </row>
    <row r="377" spans="1:38" s="239" customFormat="1">
      <c r="A377" s="225"/>
      <c r="B377" s="252"/>
      <c r="C377" s="283"/>
      <c r="D377" s="280"/>
      <c r="E377" s="280"/>
      <c r="F377" s="281"/>
      <c r="G377" s="281"/>
      <c r="H377" s="281"/>
      <c r="I377" s="282"/>
      <c r="J377" s="282"/>
      <c r="K377" s="280"/>
      <c r="L377" s="130"/>
      <c r="AK377" s="240"/>
      <c r="AL377" s="240"/>
    </row>
    <row r="378" spans="1:38" s="239" customFormat="1">
      <c r="A378" s="225"/>
      <c r="B378" s="252"/>
      <c r="C378" s="283"/>
      <c r="D378" s="280"/>
      <c r="E378" s="280"/>
      <c r="F378" s="281"/>
      <c r="G378" s="281"/>
      <c r="H378" s="281"/>
      <c r="I378" s="282"/>
      <c r="J378" s="282"/>
      <c r="K378" s="280"/>
      <c r="L378" s="130"/>
      <c r="AK378" s="240"/>
      <c r="AL378" s="240"/>
    </row>
    <row r="379" spans="1:38" s="239" customFormat="1">
      <c r="A379" s="225"/>
      <c r="B379" s="252"/>
      <c r="C379" s="283"/>
      <c r="D379" s="280"/>
      <c r="E379" s="280"/>
      <c r="F379" s="281"/>
      <c r="G379" s="281"/>
      <c r="H379" s="281"/>
      <c r="I379" s="282"/>
      <c r="J379" s="282"/>
      <c r="K379" s="280"/>
      <c r="L379" s="130"/>
      <c r="AK379" s="240"/>
      <c r="AL379" s="240"/>
    </row>
    <row r="380" spans="1:38" s="239" customFormat="1">
      <c r="A380" s="225"/>
      <c r="B380" s="252"/>
      <c r="C380" s="283"/>
      <c r="D380" s="280"/>
      <c r="E380" s="280"/>
      <c r="F380" s="281"/>
      <c r="G380" s="281"/>
      <c r="H380" s="281"/>
      <c r="I380" s="282"/>
      <c r="J380" s="282"/>
      <c r="K380" s="280"/>
      <c r="L380" s="130"/>
      <c r="AK380" s="240"/>
      <c r="AL380" s="240"/>
    </row>
    <row r="381" spans="1:38" s="239" customFormat="1">
      <c r="A381" s="225"/>
      <c r="B381" s="252"/>
      <c r="C381" s="283"/>
      <c r="D381" s="280"/>
      <c r="E381" s="280"/>
      <c r="F381" s="281"/>
      <c r="G381" s="281"/>
      <c r="H381" s="281"/>
      <c r="I381" s="282"/>
      <c r="J381" s="282"/>
      <c r="K381" s="280"/>
      <c r="L381" s="130"/>
      <c r="AK381" s="240"/>
      <c r="AL381" s="240"/>
    </row>
    <row r="382" spans="1:38" s="239" customFormat="1">
      <c r="A382" s="225"/>
      <c r="B382" s="252"/>
      <c r="C382" s="283"/>
      <c r="D382" s="280"/>
      <c r="E382" s="280"/>
      <c r="F382" s="281"/>
      <c r="G382" s="281"/>
      <c r="H382" s="281"/>
      <c r="I382" s="282"/>
      <c r="J382" s="282"/>
      <c r="K382" s="280"/>
      <c r="L382" s="130"/>
      <c r="AK382" s="240"/>
      <c r="AL382" s="240"/>
    </row>
    <row r="383" spans="1:38" s="239" customFormat="1">
      <c r="A383" s="225"/>
      <c r="B383" s="252"/>
      <c r="C383" s="283"/>
      <c r="D383" s="280"/>
      <c r="E383" s="280"/>
      <c r="F383" s="281"/>
      <c r="G383" s="281"/>
      <c r="H383" s="281"/>
      <c r="I383" s="282"/>
      <c r="J383" s="282"/>
      <c r="K383" s="280"/>
      <c r="L383" s="130"/>
      <c r="AK383" s="240"/>
      <c r="AL383" s="240"/>
    </row>
    <row r="384" spans="1:38" s="239" customFormat="1">
      <c r="A384" s="225"/>
      <c r="B384" s="252"/>
      <c r="C384" s="283"/>
      <c r="D384" s="280"/>
      <c r="E384" s="280"/>
      <c r="F384" s="281"/>
      <c r="G384" s="281"/>
      <c r="H384" s="281"/>
      <c r="I384" s="282"/>
      <c r="J384" s="282"/>
      <c r="K384" s="280"/>
      <c r="L384" s="130"/>
      <c r="AK384" s="240"/>
      <c r="AL384" s="240"/>
    </row>
    <row r="385" spans="1:38" s="239" customFormat="1">
      <c r="A385" s="225"/>
      <c r="B385" s="252"/>
      <c r="C385" s="283"/>
      <c r="D385" s="280"/>
      <c r="E385" s="280"/>
      <c r="F385" s="281"/>
      <c r="G385" s="281"/>
      <c r="H385" s="281"/>
      <c r="I385" s="282"/>
      <c r="J385" s="282"/>
      <c r="K385" s="280"/>
      <c r="L385" s="130"/>
      <c r="AK385" s="240"/>
      <c r="AL385" s="240"/>
    </row>
    <row r="386" spans="1:38" s="239" customFormat="1">
      <c r="A386" s="225"/>
      <c r="B386" s="252"/>
      <c r="C386" s="283"/>
      <c r="D386" s="280"/>
      <c r="E386" s="280"/>
      <c r="F386" s="281"/>
      <c r="G386" s="281"/>
      <c r="H386" s="281"/>
      <c r="I386" s="282"/>
      <c r="J386" s="282"/>
      <c r="K386" s="280"/>
      <c r="L386" s="130"/>
      <c r="AK386" s="240"/>
      <c r="AL386" s="240"/>
    </row>
    <row r="387" spans="1:38" s="239" customFormat="1">
      <c r="A387" s="225"/>
      <c r="B387" s="252"/>
      <c r="C387" s="283"/>
      <c r="D387" s="280"/>
      <c r="E387" s="280"/>
      <c r="F387" s="281"/>
      <c r="G387" s="281"/>
      <c r="H387" s="281"/>
      <c r="I387" s="282"/>
      <c r="J387" s="282"/>
      <c r="K387" s="280"/>
      <c r="L387" s="130"/>
      <c r="AK387" s="240"/>
      <c r="AL387" s="240"/>
    </row>
    <row r="388" spans="1:38" s="239" customFormat="1">
      <c r="A388" s="225"/>
      <c r="B388" s="252"/>
      <c r="C388" s="283"/>
      <c r="D388" s="280"/>
      <c r="E388" s="280"/>
      <c r="F388" s="281"/>
      <c r="G388" s="281"/>
      <c r="H388" s="281"/>
      <c r="I388" s="282"/>
      <c r="J388" s="282"/>
      <c r="K388" s="280"/>
      <c r="L388" s="130"/>
      <c r="AK388" s="240"/>
      <c r="AL388" s="240"/>
    </row>
    <row r="389" spans="1:38" s="239" customFormat="1">
      <c r="A389" s="225"/>
      <c r="B389" s="252"/>
      <c r="C389" s="283"/>
      <c r="D389" s="280"/>
      <c r="E389" s="280"/>
      <c r="F389" s="281"/>
      <c r="G389" s="281"/>
      <c r="H389" s="281"/>
      <c r="I389" s="282"/>
      <c r="J389" s="282"/>
      <c r="K389" s="280"/>
      <c r="L389" s="130"/>
      <c r="AK389" s="240"/>
      <c r="AL389" s="240"/>
    </row>
    <row r="390" spans="1:38" s="239" customFormat="1">
      <c r="A390" s="225"/>
      <c r="B390" s="252"/>
      <c r="C390" s="283"/>
      <c r="D390" s="280"/>
      <c r="E390" s="280"/>
      <c r="F390" s="281"/>
      <c r="G390" s="281"/>
      <c r="H390" s="281"/>
      <c r="I390" s="282"/>
      <c r="J390" s="282"/>
      <c r="K390" s="280"/>
      <c r="L390" s="130"/>
      <c r="AK390" s="240"/>
      <c r="AL390" s="240"/>
    </row>
    <row r="391" spans="1:38" s="239" customFormat="1">
      <c r="A391" s="225"/>
      <c r="B391" s="252"/>
      <c r="C391" s="283"/>
      <c r="D391" s="280"/>
      <c r="E391" s="280"/>
      <c r="F391" s="281"/>
      <c r="G391" s="281"/>
      <c r="H391" s="281"/>
      <c r="I391" s="282"/>
      <c r="J391" s="282"/>
      <c r="K391" s="280"/>
      <c r="L391" s="130"/>
      <c r="AK391" s="240"/>
      <c r="AL391" s="240"/>
    </row>
    <row r="392" spans="1:38" s="239" customFormat="1">
      <c r="A392" s="225"/>
      <c r="B392" s="252"/>
      <c r="C392" s="283"/>
      <c r="D392" s="280"/>
      <c r="E392" s="280"/>
      <c r="F392" s="281"/>
      <c r="G392" s="281"/>
      <c r="H392" s="281"/>
      <c r="I392" s="282"/>
      <c r="J392" s="282"/>
      <c r="K392" s="280"/>
      <c r="L392" s="130"/>
      <c r="AK392" s="240"/>
      <c r="AL392" s="240"/>
    </row>
    <row r="393" spans="1:38" s="239" customFormat="1">
      <c r="A393" s="225"/>
      <c r="B393" s="252"/>
      <c r="C393" s="283"/>
      <c r="D393" s="280"/>
      <c r="E393" s="280"/>
      <c r="F393" s="281"/>
      <c r="G393" s="281"/>
      <c r="H393" s="281"/>
      <c r="I393" s="282"/>
      <c r="J393" s="282"/>
      <c r="K393" s="280"/>
      <c r="L393" s="130"/>
      <c r="AK393" s="240"/>
      <c r="AL393" s="240"/>
    </row>
    <row r="394" spans="1:38" s="239" customFormat="1">
      <c r="A394" s="225"/>
      <c r="B394" s="252"/>
      <c r="C394" s="283"/>
      <c r="D394" s="280"/>
      <c r="E394" s="280"/>
      <c r="F394" s="281"/>
      <c r="G394" s="281"/>
      <c r="H394" s="281"/>
      <c r="I394" s="282"/>
      <c r="J394" s="282"/>
      <c r="K394" s="280"/>
      <c r="L394" s="130"/>
      <c r="AK394" s="240"/>
      <c r="AL394" s="240"/>
    </row>
    <row r="395" spans="1:38" s="239" customFormat="1">
      <c r="A395" s="225"/>
      <c r="B395" s="252"/>
      <c r="C395" s="283"/>
      <c r="D395" s="280"/>
      <c r="E395" s="280"/>
      <c r="F395" s="281"/>
      <c r="G395" s="281"/>
      <c r="H395" s="281"/>
      <c r="I395" s="282"/>
      <c r="J395" s="282"/>
      <c r="K395" s="280"/>
      <c r="L395" s="130"/>
      <c r="AK395" s="240"/>
      <c r="AL395" s="240"/>
    </row>
    <row r="396" spans="1:38" s="239" customFormat="1">
      <c r="A396" s="225"/>
      <c r="B396" s="252"/>
      <c r="C396" s="283"/>
      <c r="D396" s="280"/>
      <c r="E396" s="280"/>
      <c r="F396" s="281"/>
      <c r="G396" s="281"/>
      <c r="H396" s="281"/>
      <c r="I396" s="282"/>
      <c r="J396" s="282"/>
      <c r="K396" s="280"/>
      <c r="L396" s="130"/>
      <c r="AK396" s="240"/>
      <c r="AL396" s="240"/>
    </row>
    <row r="397" spans="1:38" s="239" customFormat="1">
      <c r="A397" s="225"/>
      <c r="B397" s="252"/>
      <c r="C397" s="283"/>
      <c r="D397" s="280"/>
      <c r="E397" s="280"/>
      <c r="F397" s="281"/>
      <c r="G397" s="281"/>
      <c r="H397" s="281"/>
      <c r="I397" s="282"/>
      <c r="J397" s="282"/>
      <c r="K397" s="280"/>
      <c r="L397" s="130"/>
      <c r="AK397" s="240"/>
      <c r="AL397" s="240"/>
    </row>
    <row r="398" spans="1:38">
      <c r="A398" s="225"/>
      <c r="B398" s="252"/>
      <c r="C398" s="283"/>
      <c r="D398" s="280"/>
      <c r="E398" s="280"/>
      <c r="F398" s="281"/>
      <c r="G398" s="281"/>
      <c r="H398" s="281"/>
      <c r="I398" s="282"/>
      <c r="J398" s="282"/>
      <c r="K398" s="280"/>
      <c r="L398" s="130"/>
    </row>
    <row r="399" spans="1:38">
      <c r="A399" s="225"/>
      <c r="B399" s="252"/>
      <c r="C399" s="283"/>
      <c r="D399" s="280"/>
      <c r="E399" s="280"/>
      <c r="F399" s="281"/>
      <c r="G399" s="281"/>
      <c r="H399" s="281"/>
      <c r="I399" s="282"/>
      <c r="J399" s="282"/>
      <c r="K399" s="280"/>
      <c r="L399" s="130"/>
    </row>
    <row r="400" spans="1:38">
      <c r="A400" s="225"/>
      <c r="B400" s="252"/>
      <c r="C400" s="283"/>
      <c r="D400" s="280"/>
      <c r="E400" s="280"/>
      <c r="F400" s="281"/>
      <c r="G400" s="281"/>
      <c r="H400" s="281"/>
      <c r="I400" s="282"/>
      <c r="J400" s="282"/>
      <c r="K400" s="280"/>
      <c r="L400" s="130"/>
    </row>
    <row r="401" spans="1:12">
      <c r="A401" s="225"/>
      <c r="B401" s="252"/>
      <c r="C401" s="283"/>
      <c r="D401" s="280"/>
      <c r="E401" s="280"/>
      <c r="F401" s="281"/>
      <c r="G401" s="281"/>
      <c r="H401" s="281"/>
      <c r="I401" s="282"/>
      <c r="J401" s="282"/>
      <c r="K401" s="280"/>
      <c r="L401" s="130"/>
    </row>
    <row r="402" spans="1:12">
      <c r="A402" s="225"/>
      <c r="B402" s="252"/>
      <c r="C402" s="283"/>
      <c r="D402" s="280"/>
      <c r="E402" s="280"/>
      <c r="F402" s="281"/>
      <c r="G402" s="281"/>
      <c r="H402" s="281"/>
      <c r="I402" s="282"/>
      <c r="J402" s="282"/>
      <c r="K402" s="280"/>
      <c r="L402" s="130"/>
    </row>
    <row r="403" spans="1:12">
      <c r="A403" s="225"/>
      <c r="B403" s="252"/>
      <c r="C403" s="283"/>
      <c r="D403" s="280"/>
      <c r="E403" s="280"/>
      <c r="F403" s="281"/>
      <c r="G403" s="281"/>
      <c r="H403" s="281"/>
      <c r="I403" s="282"/>
      <c r="J403" s="282"/>
      <c r="K403" s="280"/>
      <c r="L403" s="130"/>
    </row>
    <row r="404" spans="1:12">
      <c r="A404" s="225"/>
      <c r="B404" s="252"/>
      <c r="C404" s="283"/>
      <c r="D404" s="280"/>
      <c r="E404" s="280"/>
      <c r="F404" s="281"/>
      <c r="G404" s="281"/>
      <c r="H404" s="281"/>
      <c r="I404" s="282"/>
      <c r="J404" s="282"/>
      <c r="K404" s="280"/>
      <c r="L404" s="130"/>
    </row>
    <row r="405" spans="1:12">
      <c r="A405" s="225"/>
      <c r="B405" s="252"/>
      <c r="C405" s="283"/>
      <c r="D405" s="280"/>
      <c r="E405" s="280"/>
      <c r="F405" s="281"/>
      <c r="G405" s="281"/>
      <c r="H405" s="281"/>
      <c r="I405" s="282"/>
      <c r="J405" s="282"/>
      <c r="K405" s="280"/>
      <c r="L405" s="130"/>
    </row>
    <row r="406" spans="1:12">
      <c r="A406" s="225"/>
      <c r="B406" s="252"/>
      <c r="C406" s="283"/>
      <c r="D406" s="280"/>
      <c r="E406" s="280"/>
      <c r="F406" s="281"/>
      <c r="G406" s="281"/>
      <c r="H406" s="281"/>
      <c r="I406" s="282"/>
      <c r="J406" s="282"/>
      <c r="K406" s="280"/>
      <c r="L406" s="130"/>
    </row>
    <row r="407" spans="1:12">
      <c r="A407" s="225"/>
      <c r="B407" s="252"/>
      <c r="C407" s="283"/>
      <c r="D407" s="280"/>
      <c r="E407" s="280"/>
      <c r="F407" s="281"/>
      <c r="G407" s="281"/>
      <c r="H407" s="281"/>
      <c r="I407" s="282"/>
      <c r="J407" s="282"/>
      <c r="K407" s="280"/>
      <c r="L407" s="130"/>
    </row>
    <row r="408" spans="1:12">
      <c r="A408" s="225"/>
      <c r="B408" s="252"/>
      <c r="C408" s="283"/>
      <c r="D408" s="280"/>
      <c r="E408" s="280"/>
      <c r="F408" s="281"/>
      <c r="G408" s="281"/>
      <c r="H408" s="281"/>
      <c r="I408" s="282"/>
      <c r="J408" s="282"/>
      <c r="K408" s="280"/>
      <c r="L408" s="130"/>
    </row>
    <row r="409" spans="1:12">
      <c r="A409" s="225"/>
      <c r="B409" s="252"/>
      <c r="C409" s="283"/>
      <c r="D409" s="280"/>
      <c r="E409" s="280"/>
      <c r="F409" s="281"/>
      <c r="G409" s="281"/>
      <c r="H409" s="281"/>
      <c r="I409" s="282"/>
      <c r="J409" s="282"/>
      <c r="K409" s="280"/>
      <c r="L409" s="130"/>
    </row>
    <row r="410" spans="1:12">
      <c r="A410" s="225"/>
      <c r="B410" s="252"/>
      <c r="C410" s="283"/>
      <c r="D410" s="280"/>
      <c r="E410" s="280"/>
      <c r="F410" s="281"/>
      <c r="G410" s="281"/>
      <c r="H410" s="281"/>
      <c r="I410" s="282"/>
      <c r="J410" s="282"/>
      <c r="K410" s="280"/>
      <c r="L410" s="130"/>
    </row>
    <row r="411" spans="1:12">
      <c r="A411" s="225"/>
      <c r="B411" s="252"/>
      <c r="C411" s="283"/>
      <c r="D411" s="280"/>
      <c r="E411" s="280"/>
      <c r="F411" s="281"/>
      <c r="G411" s="281"/>
      <c r="H411" s="281"/>
      <c r="I411" s="282"/>
      <c r="J411" s="282"/>
      <c r="K411" s="280"/>
      <c r="L411" s="130"/>
    </row>
    <row r="412" spans="1:12">
      <c r="A412" s="225"/>
      <c r="B412" s="252"/>
      <c r="C412" s="283"/>
      <c r="D412" s="280"/>
      <c r="E412" s="280"/>
      <c r="F412" s="281"/>
      <c r="G412" s="281"/>
      <c r="H412" s="281"/>
      <c r="I412" s="282"/>
      <c r="J412" s="282"/>
      <c r="K412" s="280"/>
      <c r="L412" s="130"/>
    </row>
    <row r="413" spans="1:12">
      <c r="A413" s="225"/>
      <c r="B413" s="252"/>
      <c r="C413" s="283"/>
      <c r="D413" s="280"/>
      <c r="E413" s="280"/>
      <c r="F413" s="281"/>
      <c r="G413" s="281"/>
      <c r="H413" s="281"/>
      <c r="I413" s="282"/>
      <c r="J413" s="282"/>
      <c r="K413" s="280"/>
      <c r="L413" s="130"/>
    </row>
    <row r="414" spans="1:12">
      <c r="A414" s="225"/>
      <c r="B414" s="252"/>
      <c r="C414" s="283"/>
      <c r="D414" s="280"/>
      <c r="E414" s="280"/>
      <c r="F414" s="281"/>
      <c r="G414" s="281"/>
      <c r="H414" s="281"/>
      <c r="I414" s="282"/>
      <c r="J414" s="282"/>
      <c r="K414" s="280"/>
      <c r="L414" s="130"/>
    </row>
    <row r="415" spans="1:12">
      <c r="A415" s="225"/>
      <c r="B415" s="252"/>
      <c r="C415" s="283"/>
      <c r="D415" s="280"/>
      <c r="E415" s="280"/>
      <c r="F415" s="281"/>
      <c r="G415" s="281"/>
      <c r="H415" s="281"/>
      <c r="I415" s="282"/>
      <c r="J415" s="282"/>
      <c r="K415" s="280"/>
      <c r="L415" s="130"/>
    </row>
    <row r="416" spans="1:12">
      <c r="A416" s="225"/>
      <c r="B416" s="252"/>
      <c r="C416" s="283"/>
      <c r="D416" s="280"/>
      <c r="E416" s="280"/>
      <c r="F416" s="281"/>
      <c r="G416" s="281"/>
      <c r="H416" s="281"/>
      <c r="I416" s="282"/>
      <c r="J416" s="282"/>
      <c r="K416" s="280"/>
      <c r="L416" s="130"/>
    </row>
    <row r="417" spans="1:12">
      <c r="A417" s="225"/>
      <c r="B417" s="252"/>
      <c r="C417" s="283"/>
      <c r="D417" s="280"/>
      <c r="E417" s="280"/>
      <c r="F417" s="281"/>
      <c r="G417" s="281"/>
      <c r="H417" s="281"/>
      <c r="I417" s="282"/>
      <c r="J417" s="282"/>
      <c r="K417" s="280"/>
      <c r="L417" s="130"/>
    </row>
    <row r="418" spans="1:12">
      <c r="A418" s="225"/>
      <c r="B418" s="252"/>
      <c r="C418" s="283"/>
      <c r="D418" s="280"/>
      <c r="E418" s="280"/>
      <c r="F418" s="281"/>
      <c r="G418" s="281"/>
      <c r="H418" s="281"/>
      <c r="I418" s="282"/>
      <c r="J418" s="282"/>
      <c r="K418" s="280"/>
      <c r="L418" s="130"/>
    </row>
    <row r="419" spans="1:12">
      <c r="A419" s="225"/>
      <c r="B419" s="252"/>
      <c r="C419" s="283"/>
      <c r="D419" s="280"/>
      <c r="E419" s="280"/>
      <c r="F419" s="281"/>
      <c r="G419" s="281"/>
      <c r="H419" s="281"/>
      <c r="I419" s="282"/>
      <c r="J419" s="282"/>
      <c r="K419" s="280"/>
      <c r="L419" s="130"/>
    </row>
    <row r="420" spans="1:12">
      <c r="A420" s="225"/>
      <c r="B420" s="252"/>
      <c r="C420" s="283"/>
      <c r="D420" s="280"/>
      <c r="E420" s="280"/>
      <c r="F420" s="281"/>
      <c r="G420" s="281"/>
      <c r="H420" s="281"/>
      <c r="I420" s="282"/>
      <c r="J420" s="282"/>
      <c r="K420" s="280"/>
      <c r="L420" s="130"/>
    </row>
    <row r="421" spans="1:12">
      <c r="A421" s="225"/>
      <c r="B421" s="252"/>
      <c r="C421" s="283"/>
      <c r="D421" s="280"/>
      <c r="E421" s="280"/>
      <c r="F421" s="281"/>
      <c r="G421" s="281"/>
      <c r="H421" s="281"/>
      <c r="I421" s="282"/>
      <c r="J421" s="282"/>
      <c r="K421" s="280"/>
      <c r="L421" s="130"/>
    </row>
    <row r="422" spans="1:12">
      <c r="A422" s="225"/>
      <c r="B422" s="252"/>
      <c r="C422" s="283"/>
      <c r="D422" s="280"/>
      <c r="E422" s="280"/>
      <c r="F422" s="281"/>
      <c r="G422" s="281"/>
      <c r="H422" s="281"/>
      <c r="I422" s="282"/>
      <c r="J422" s="282"/>
      <c r="K422" s="280"/>
      <c r="L422" s="130"/>
    </row>
    <row r="423" spans="1:12">
      <c r="A423" s="225"/>
      <c r="B423" s="252"/>
      <c r="C423" s="283"/>
      <c r="D423" s="280"/>
      <c r="E423" s="280"/>
      <c r="F423" s="281"/>
      <c r="G423" s="281"/>
      <c r="H423" s="281"/>
      <c r="I423" s="282"/>
      <c r="J423" s="282"/>
      <c r="K423" s="280"/>
      <c r="L423" s="130"/>
    </row>
    <row r="424" spans="1:12">
      <c r="A424" s="225"/>
      <c r="B424" s="252"/>
      <c r="C424" s="283"/>
      <c r="D424" s="280"/>
      <c r="E424" s="280"/>
      <c r="F424" s="281"/>
      <c r="G424" s="281"/>
      <c r="H424" s="281"/>
      <c r="I424" s="282"/>
      <c r="J424" s="282"/>
      <c r="K424" s="280"/>
      <c r="L424" s="130"/>
    </row>
    <row r="425" spans="1:12">
      <c r="A425" s="225"/>
      <c r="B425" s="252"/>
      <c r="C425" s="283"/>
      <c r="D425" s="280"/>
      <c r="E425" s="280"/>
      <c r="F425" s="281"/>
      <c r="G425" s="281"/>
      <c r="H425" s="281"/>
      <c r="I425" s="282"/>
      <c r="J425" s="282"/>
      <c r="K425" s="280"/>
      <c r="L425" s="130"/>
    </row>
    <row r="426" spans="1:12">
      <c r="A426" s="225"/>
      <c r="B426" s="252"/>
      <c r="C426" s="283"/>
      <c r="D426" s="280"/>
      <c r="E426" s="280"/>
      <c r="F426" s="281"/>
      <c r="G426" s="281"/>
      <c r="H426" s="281"/>
      <c r="I426" s="282"/>
      <c r="J426" s="282"/>
      <c r="K426" s="280"/>
      <c r="L426" s="130"/>
    </row>
    <row r="427" spans="1:12">
      <c r="A427" s="225"/>
      <c r="B427" s="252"/>
      <c r="C427" s="283"/>
      <c r="D427" s="280"/>
      <c r="E427" s="280"/>
      <c r="F427" s="281"/>
      <c r="G427" s="281"/>
      <c r="H427" s="281"/>
      <c r="I427" s="282"/>
      <c r="J427" s="282"/>
      <c r="K427" s="280"/>
      <c r="L427" s="130"/>
    </row>
    <row r="428" spans="1:12">
      <c r="A428" s="225"/>
      <c r="B428" s="252"/>
      <c r="C428" s="283"/>
      <c r="D428" s="280"/>
      <c r="E428" s="280"/>
      <c r="F428" s="281"/>
      <c r="G428" s="281"/>
      <c r="H428" s="281"/>
      <c r="I428" s="282"/>
      <c r="J428" s="282"/>
      <c r="K428" s="280"/>
      <c r="L428" s="130"/>
    </row>
    <row r="429" spans="1:12">
      <c r="A429" s="225"/>
      <c r="B429" s="252"/>
      <c r="C429" s="283"/>
      <c r="D429" s="280"/>
      <c r="E429" s="280"/>
      <c r="F429" s="281"/>
      <c r="G429" s="281"/>
      <c r="H429" s="281"/>
      <c r="I429" s="282"/>
      <c r="J429" s="282"/>
      <c r="K429" s="280"/>
      <c r="L429" s="130"/>
    </row>
    <row r="430" spans="1:12">
      <c r="A430" s="225"/>
      <c r="B430" s="252"/>
      <c r="C430" s="283"/>
      <c r="D430" s="280"/>
      <c r="E430" s="280"/>
      <c r="F430" s="281"/>
      <c r="G430" s="281"/>
      <c r="H430" s="281"/>
      <c r="I430" s="282"/>
      <c r="J430" s="282"/>
      <c r="K430" s="280"/>
      <c r="L430" s="130"/>
    </row>
    <row r="431" spans="1:12">
      <c r="A431" s="225"/>
      <c r="B431" s="252"/>
      <c r="C431" s="283"/>
      <c r="D431" s="280"/>
      <c r="E431" s="280"/>
      <c r="F431" s="281"/>
      <c r="G431" s="281"/>
      <c r="H431" s="281"/>
      <c r="I431" s="282"/>
      <c r="J431" s="282"/>
      <c r="K431" s="280"/>
      <c r="L431" s="130"/>
    </row>
    <row r="432" spans="1:12">
      <c r="A432" s="225"/>
      <c r="B432" s="252"/>
      <c r="C432" s="283"/>
      <c r="D432" s="280"/>
      <c r="E432" s="280"/>
      <c r="F432" s="281"/>
      <c r="G432" s="281"/>
      <c r="H432" s="281"/>
      <c r="I432" s="282"/>
      <c r="J432" s="282"/>
      <c r="K432" s="280"/>
      <c r="L432" s="130"/>
    </row>
    <row r="433" spans="1:12">
      <c r="A433" s="225"/>
      <c r="B433" s="252"/>
      <c r="C433" s="283"/>
      <c r="D433" s="280"/>
      <c r="E433" s="280"/>
      <c r="F433" s="281"/>
      <c r="G433" s="281"/>
      <c r="H433" s="281"/>
      <c r="I433" s="282"/>
      <c r="J433" s="282"/>
      <c r="K433" s="280"/>
      <c r="L433" s="130"/>
    </row>
    <row r="434" spans="1:12">
      <c r="A434" s="225"/>
      <c r="B434" s="252"/>
      <c r="C434" s="283"/>
      <c r="D434" s="280"/>
      <c r="E434" s="280"/>
      <c r="F434" s="281"/>
      <c r="G434" s="281"/>
      <c r="H434" s="281"/>
      <c r="I434" s="282"/>
      <c r="J434" s="282"/>
      <c r="K434" s="280"/>
      <c r="L434" s="130"/>
    </row>
    <row r="435" spans="1:12">
      <c r="A435" s="225"/>
      <c r="B435" s="252"/>
      <c r="C435" s="283"/>
      <c r="D435" s="280"/>
      <c r="E435" s="280"/>
      <c r="F435" s="281"/>
      <c r="G435" s="281"/>
      <c r="H435" s="281"/>
      <c r="I435" s="282"/>
      <c r="J435" s="282"/>
      <c r="K435" s="280"/>
      <c r="L435" s="130"/>
    </row>
    <row r="436" spans="1:12">
      <c r="A436" s="225"/>
      <c r="B436" s="252"/>
      <c r="C436" s="283"/>
      <c r="D436" s="280"/>
      <c r="E436" s="280"/>
      <c r="F436" s="281"/>
      <c r="G436" s="281"/>
      <c r="H436" s="281"/>
      <c r="I436" s="282"/>
      <c r="J436" s="282"/>
      <c r="K436" s="280"/>
      <c r="L436" s="130"/>
    </row>
    <row r="437" spans="1:12">
      <c r="A437" s="225"/>
      <c r="B437" s="252"/>
      <c r="C437" s="283"/>
      <c r="D437" s="280"/>
      <c r="E437" s="280"/>
      <c r="F437" s="281"/>
      <c r="G437" s="281"/>
      <c r="H437" s="281"/>
      <c r="I437" s="282"/>
      <c r="J437" s="282"/>
      <c r="K437" s="280"/>
      <c r="L437" s="130"/>
    </row>
    <row r="438" spans="1:12">
      <c r="A438" s="225"/>
      <c r="B438" s="252"/>
      <c r="C438" s="283"/>
      <c r="D438" s="280"/>
      <c r="E438" s="280"/>
      <c r="F438" s="281"/>
      <c r="G438" s="281"/>
      <c r="H438" s="281"/>
      <c r="I438" s="282"/>
      <c r="J438" s="282"/>
      <c r="K438" s="280"/>
      <c r="L438" s="130"/>
    </row>
    <row r="439" spans="1:12">
      <c r="A439" s="225"/>
      <c r="B439" s="252"/>
      <c r="C439" s="283"/>
      <c r="D439" s="280"/>
      <c r="E439" s="280"/>
      <c r="F439" s="281"/>
      <c r="G439" s="281"/>
      <c r="H439" s="281"/>
      <c r="I439" s="282"/>
      <c r="J439" s="282"/>
      <c r="K439" s="280"/>
      <c r="L439" s="130"/>
    </row>
    <row r="440" spans="1:12">
      <c r="A440" s="225"/>
      <c r="B440" s="252"/>
      <c r="C440" s="283"/>
      <c r="D440" s="280"/>
      <c r="E440" s="280"/>
      <c r="F440" s="281"/>
      <c r="G440" s="281"/>
      <c r="H440" s="281"/>
      <c r="I440" s="282"/>
      <c r="J440" s="282"/>
      <c r="K440" s="280"/>
      <c r="L440" s="130"/>
    </row>
    <row r="441" spans="1:12">
      <c r="A441" s="225"/>
      <c r="B441" s="252"/>
      <c r="C441" s="283"/>
      <c r="D441" s="280"/>
      <c r="E441" s="280"/>
      <c r="F441" s="281"/>
      <c r="G441" s="281"/>
      <c r="H441" s="281"/>
      <c r="I441" s="282"/>
      <c r="J441" s="282"/>
      <c r="K441" s="280"/>
      <c r="L441" s="130"/>
    </row>
    <row r="442" spans="1:12">
      <c r="A442" s="225"/>
      <c r="B442" s="252"/>
      <c r="C442" s="283"/>
      <c r="D442" s="280"/>
      <c r="E442" s="280"/>
      <c r="F442" s="281"/>
      <c r="G442" s="281"/>
      <c r="H442" s="281"/>
      <c r="I442" s="282"/>
      <c r="J442" s="282"/>
      <c r="K442" s="280"/>
      <c r="L442" s="130"/>
    </row>
    <row r="443" spans="1:12">
      <c r="A443" s="225"/>
      <c r="B443" s="252"/>
      <c r="C443" s="283"/>
      <c r="D443" s="280"/>
      <c r="E443" s="280"/>
      <c r="F443" s="281"/>
      <c r="G443" s="281"/>
      <c r="H443" s="281"/>
      <c r="I443" s="282"/>
      <c r="J443" s="282"/>
      <c r="K443" s="280"/>
      <c r="L443" s="130"/>
    </row>
    <row r="444" spans="1:12">
      <c r="A444" s="225"/>
      <c r="B444" s="252"/>
      <c r="C444" s="283"/>
      <c r="D444" s="280"/>
      <c r="E444" s="280"/>
      <c r="F444" s="281"/>
      <c r="G444" s="281"/>
      <c r="H444" s="281"/>
      <c r="I444" s="282"/>
      <c r="J444" s="282"/>
      <c r="K444" s="280"/>
      <c r="L444" s="130"/>
    </row>
    <row r="445" spans="1:12">
      <c r="A445" s="225"/>
      <c r="B445" s="252"/>
      <c r="C445" s="283"/>
      <c r="D445" s="280"/>
      <c r="E445" s="280"/>
      <c r="F445" s="281"/>
      <c r="G445" s="281"/>
      <c r="H445" s="281"/>
      <c r="I445" s="282"/>
      <c r="J445" s="282"/>
      <c r="K445" s="280"/>
      <c r="L445" s="130"/>
    </row>
    <row r="446" spans="1:12">
      <c r="A446" s="225"/>
      <c r="B446" s="252"/>
      <c r="C446" s="283"/>
      <c r="D446" s="280"/>
      <c r="E446" s="280"/>
      <c r="F446" s="281"/>
      <c r="G446" s="281"/>
      <c r="H446" s="281"/>
      <c r="I446" s="282"/>
      <c r="J446" s="282"/>
      <c r="K446" s="280"/>
      <c r="L446" s="130"/>
    </row>
    <row r="447" spans="1:12">
      <c r="A447" s="225"/>
      <c r="B447" s="252"/>
      <c r="C447" s="283"/>
      <c r="D447" s="280"/>
      <c r="E447" s="280"/>
      <c r="F447" s="281"/>
      <c r="G447" s="281"/>
      <c r="H447" s="281"/>
      <c r="I447" s="282"/>
      <c r="J447" s="282"/>
      <c r="K447" s="280"/>
      <c r="L447" s="130"/>
    </row>
    <row r="448" spans="1:12">
      <c r="A448" s="225"/>
      <c r="B448" s="252"/>
      <c r="C448" s="283"/>
      <c r="D448" s="280"/>
      <c r="E448" s="280"/>
      <c r="F448" s="281"/>
      <c r="G448" s="281"/>
      <c r="H448" s="281"/>
      <c r="I448" s="282"/>
      <c r="J448" s="282"/>
      <c r="K448" s="280"/>
      <c r="L448" s="130"/>
    </row>
    <row r="449" spans="1:12">
      <c r="A449" s="225"/>
      <c r="B449" s="252"/>
      <c r="C449" s="283"/>
      <c r="D449" s="280"/>
      <c r="E449" s="280"/>
      <c r="F449" s="281"/>
      <c r="G449" s="281"/>
      <c r="H449" s="281"/>
      <c r="I449" s="282"/>
      <c r="J449" s="282"/>
      <c r="K449" s="280"/>
      <c r="L449" s="130"/>
    </row>
    <row r="450" spans="1:12">
      <c r="A450" s="225"/>
      <c r="B450" s="252"/>
      <c r="C450" s="283"/>
      <c r="D450" s="280"/>
      <c r="E450" s="280"/>
      <c r="F450" s="281"/>
      <c r="G450" s="281"/>
      <c r="H450" s="281"/>
      <c r="I450" s="282"/>
      <c r="J450" s="282"/>
      <c r="K450" s="280"/>
      <c r="L450" s="130"/>
    </row>
    <row r="451" spans="1:12">
      <c r="A451" s="225"/>
      <c r="B451" s="252"/>
      <c r="C451" s="283"/>
      <c r="D451" s="280"/>
      <c r="E451" s="280"/>
      <c r="F451" s="281"/>
      <c r="G451" s="281"/>
      <c r="H451" s="281"/>
      <c r="I451" s="282"/>
      <c r="J451" s="282"/>
      <c r="K451" s="280"/>
      <c r="L451" s="130"/>
    </row>
    <row r="452" spans="1:12">
      <c r="A452" s="225"/>
      <c r="B452" s="252"/>
      <c r="C452" s="283"/>
      <c r="D452" s="280"/>
      <c r="E452" s="280"/>
      <c r="F452" s="281"/>
      <c r="G452" s="281"/>
      <c r="H452" s="281"/>
      <c r="I452" s="282"/>
      <c r="J452" s="282"/>
      <c r="K452" s="280"/>
      <c r="L452" s="130"/>
    </row>
    <row r="453" spans="1:12">
      <c r="A453" s="225"/>
      <c r="B453" s="252"/>
      <c r="C453" s="283"/>
      <c r="D453" s="280"/>
      <c r="E453" s="280"/>
      <c r="F453" s="281"/>
      <c r="G453" s="281"/>
      <c r="H453" s="281"/>
      <c r="I453" s="282"/>
      <c r="J453" s="282"/>
      <c r="K453" s="280"/>
      <c r="L453" s="130"/>
    </row>
    <row r="454" spans="1:12">
      <c r="A454" s="225"/>
      <c r="B454" s="252"/>
      <c r="C454" s="283"/>
      <c r="D454" s="280"/>
      <c r="E454" s="280"/>
      <c r="F454" s="281"/>
      <c r="G454" s="281"/>
      <c r="H454" s="281"/>
      <c r="I454" s="282"/>
      <c r="J454" s="282"/>
      <c r="K454" s="280"/>
      <c r="L454" s="130"/>
    </row>
    <row r="455" spans="1:12">
      <c r="A455" s="225"/>
      <c r="B455" s="252"/>
      <c r="C455" s="283"/>
      <c r="D455" s="280"/>
      <c r="E455" s="280"/>
      <c r="F455" s="281"/>
      <c r="G455" s="281"/>
      <c r="H455" s="281"/>
      <c r="I455" s="282"/>
      <c r="J455" s="282"/>
      <c r="K455" s="280"/>
      <c r="L455" s="130"/>
    </row>
    <row r="456" spans="1:12">
      <c r="A456" s="225"/>
      <c r="B456" s="252"/>
      <c r="C456" s="283"/>
      <c r="D456" s="280"/>
      <c r="E456" s="280"/>
      <c r="F456" s="281"/>
      <c r="G456" s="281"/>
      <c r="H456" s="281"/>
      <c r="I456" s="282"/>
      <c r="J456" s="282"/>
      <c r="K456" s="280"/>
      <c r="L456" s="130"/>
    </row>
    <row r="457" spans="1:12">
      <c r="A457" s="225"/>
      <c r="B457" s="252"/>
      <c r="C457" s="283"/>
      <c r="D457" s="280"/>
      <c r="E457" s="280"/>
      <c r="F457" s="281"/>
      <c r="G457" s="281"/>
      <c r="H457" s="281"/>
      <c r="I457" s="282"/>
      <c r="J457" s="282"/>
      <c r="K457" s="280"/>
      <c r="L457" s="130"/>
    </row>
    <row r="458" spans="1:12">
      <c r="A458" s="225"/>
      <c r="B458" s="252"/>
      <c r="C458" s="283"/>
      <c r="D458" s="280"/>
      <c r="E458" s="280"/>
      <c r="F458" s="281"/>
      <c r="G458" s="281"/>
      <c r="H458" s="281"/>
      <c r="I458" s="282"/>
      <c r="J458" s="282"/>
      <c r="K458" s="280"/>
      <c r="L458" s="130"/>
    </row>
    <row r="459" spans="1:12">
      <c r="A459" s="225"/>
      <c r="B459" s="252"/>
      <c r="C459" s="283"/>
      <c r="D459" s="280"/>
      <c r="E459" s="280"/>
      <c r="F459" s="281"/>
      <c r="G459" s="281"/>
      <c r="H459" s="281"/>
      <c r="I459" s="282"/>
      <c r="J459" s="282"/>
      <c r="K459" s="280"/>
      <c r="L459" s="130"/>
    </row>
    <row r="460" spans="1:12">
      <c r="A460" s="225"/>
      <c r="B460" s="252"/>
      <c r="C460" s="283"/>
      <c r="D460" s="280"/>
      <c r="E460" s="280"/>
      <c r="F460" s="281"/>
      <c r="G460" s="281"/>
      <c r="H460" s="281"/>
      <c r="I460" s="282"/>
      <c r="J460" s="282"/>
      <c r="K460" s="280"/>
      <c r="L460" s="130"/>
    </row>
    <row r="461" spans="1:12">
      <c r="A461" s="225"/>
      <c r="B461" s="252"/>
      <c r="C461" s="283"/>
      <c r="D461" s="280"/>
      <c r="E461" s="280"/>
      <c r="F461" s="281"/>
      <c r="G461" s="281"/>
      <c r="H461" s="281"/>
      <c r="I461" s="282"/>
      <c r="J461" s="282"/>
      <c r="K461" s="280"/>
      <c r="L461" s="130"/>
    </row>
    <row r="462" spans="1:12">
      <c r="A462" s="225"/>
      <c r="B462" s="252"/>
      <c r="C462" s="283"/>
      <c r="D462" s="280"/>
      <c r="E462" s="280"/>
      <c r="F462" s="281"/>
      <c r="G462" s="281"/>
      <c r="H462" s="281"/>
      <c r="I462" s="282"/>
      <c r="J462" s="282"/>
      <c r="K462" s="280"/>
      <c r="L462" s="130"/>
    </row>
    <row r="463" spans="1:12">
      <c r="A463" s="225"/>
      <c r="B463" s="252"/>
      <c r="C463" s="283"/>
      <c r="D463" s="280"/>
      <c r="E463" s="280"/>
      <c r="F463" s="281"/>
      <c r="G463" s="281"/>
      <c r="H463" s="281"/>
      <c r="I463" s="282"/>
      <c r="J463" s="282"/>
      <c r="K463" s="280"/>
      <c r="L463" s="130"/>
    </row>
    <row r="464" spans="1:12">
      <c r="A464" s="225"/>
      <c r="B464" s="252"/>
      <c r="C464" s="283"/>
      <c r="D464" s="280"/>
      <c r="E464" s="280"/>
      <c r="F464" s="281"/>
      <c r="G464" s="281"/>
      <c r="H464" s="281"/>
      <c r="I464" s="282"/>
      <c r="J464" s="282"/>
      <c r="K464" s="280"/>
      <c r="L464" s="130"/>
    </row>
    <row r="465" spans="1:12">
      <c r="A465" s="225"/>
      <c r="B465" s="252"/>
      <c r="C465" s="283"/>
      <c r="D465" s="280"/>
      <c r="E465" s="280"/>
      <c r="F465" s="281"/>
      <c r="G465" s="281"/>
      <c r="H465" s="281"/>
      <c r="I465" s="282"/>
      <c r="J465" s="282"/>
      <c r="K465" s="280"/>
      <c r="L465" s="130"/>
    </row>
    <row r="466" spans="1:12">
      <c r="A466" s="225"/>
      <c r="B466" s="252"/>
      <c r="C466" s="283"/>
      <c r="D466" s="280"/>
      <c r="E466" s="280"/>
      <c r="F466" s="281"/>
      <c r="G466" s="281"/>
      <c r="H466" s="281"/>
      <c r="I466" s="282"/>
      <c r="J466" s="282"/>
      <c r="K466" s="280"/>
      <c r="L466" s="130"/>
    </row>
    <row r="467" spans="1:12">
      <c r="A467" s="225"/>
      <c r="B467" s="252"/>
      <c r="C467" s="283"/>
      <c r="D467" s="280"/>
      <c r="E467" s="280"/>
      <c r="F467" s="281"/>
      <c r="G467" s="281"/>
      <c r="H467" s="281"/>
      <c r="I467" s="282"/>
      <c r="J467" s="282"/>
      <c r="K467" s="280"/>
      <c r="L467" s="130"/>
    </row>
    <row r="468" spans="1:12">
      <c r="A468" s="225"/>
      <c r="B468" s="252"/>
      <c r="C468" s="283"/>
      <c r="D468" s="280"/>
      <c r="E468" s="280"/>
      <c r="F468" s="281"/>
      <c r="G468" s="281"/>
      <c r="H468" s="281"/>
      <c r="I468" s="282"/>
      <c r="J468" s="282"/>
      <c r="K468" s="280"/>
      <c r="L468" s="130"/>
    </row>
    <row r="469" spans="1:12">
      <c r="A469" s="225"/>
      <c r="B469" s="252"/>
      <c r="C469" s="283"/>
      <c r="D469" s="280"/>
      <c r="E469" s="280"/>
      <c r="F469" s="281"/>
      <c r="G469" s="281"/>
      <c r="H469" s="281"/>
      <c r="I469" s="282"/>
      <c r="J469" s="282"/>
      <c r="K469" s="280"/>
      <c r="L469" s="130"/>
    </row>
    <row r="470" spans="1:12">
      <c r="A470" s="225"/>
      <c r="B470" s="252"/>
      <c r="C470" s="283"/>
      <c r="D470" s="280"/>
      <c r="E470" s="280"/>
      <c r="F470" s="281"/>
      <c r="G470" s="281"/>
      <c r="H470" s="281"/>
      <c r="I470" s="282"/>
      <c r="J470" s="282"/>
      <c r="K470" s="280"/>
      <c r="L470" s="130"/>
    </row>
    <row r="471" spans="1:12">
      <c r="A471" s="225"/>
      <c r="B471" s="252"/>
      <c r="C471" s="283"/>
      <c r="D471" s="280"/>
      <c r="E471" s="280"/>
      <c r="F471" s="281"/>
      <c r="G471" s="281"/>
      <c r="H471" s="281"/>
      <c r="I471" s="282"/>
      <c r="J471" s="282"/>
      <c r="K471" s="280"/>
      <c r="L471" s="130"/>
    </row>
    <row r="472" spans="1:12">
      <c r="A472" s="225"/>
      <c r="B472" s="252"/>
      <c r="C472" s="283"/>
      <c r="D472" s="280"/>
      <c r="E472" s="280"/>
      <c r="F472" s="281"/>
      <c r="G472" s="281"/>
      <c r="H472" s="281"/>
      <c r="I472" s="282"/>
      <c r="J472" s="282"/>
      <c r="K472" s="280"/>
      <c r="L472" s="130"/>
    </row>
    <row r="473" spans="1:12">
      <c r="A473" s="225"/>
      <c r="B473" s="252"/>
      <c r="C473" s="283"/>
      <c r="D473" s="280"/>
      <c r="E473" s="280"/>
      <c r="F473" s="281"/>
      <c r="G473" s="281"/>
      <c r="H473" s="281"/>
      <c r="I473" s="282"/>
      <c r="J473" s="282"/>
      <c r="K473" s="280"/>
      <c r="L473" s="130"/>
    </row>
    <row r="474" spans="1:12">
      <c r="A474" s="225"/>
      <c r="B474" s="252"/>
      <c r="C474" s="283"/>
      <c r="D474" s="280"/>
      <c r="E474" s="280"/>
      <c r="F474" s="281"/>
      <c r="G474" s="281"/>
      <c r="H474" s="281"/>
      <c r="I474" s="282"/>
      <c r="J474" s="282"/>
      <c r="K474" s="280"/>
      <c r="L474" s="130"/>
    </row>
    <row r="475" spans="1:12">
      <c r="A475" s="225"/>
      <c r="B475" s="252"/>
      <c r="C475" s="283"/>
      <c r="D475" s="280"/>
      <c r="E475" s="280"/>
      <c r="F475" s="281"/>
      <c r="G475" s="281"/>
      <c r="H475" s="281"/>
      <c r="I475" s="282"/>
      <c r="J475" s="282"/>
      <c r="K475" s="280"/>
      <c r="L475" s="130"/>
    </row>
    <row r="476" spans="1:12">
      <c r="A476" s="225"/>
      <c r="B476" s="252"/>
      <c r="C476" s="283"/>
      <c r="D476" s="280"/>
      <c r="E476" s="280"/>
      <c r="F476" s="281"/>
      <c r="G476" s="281"/>
      <c r="H476" s="281"/>
      <c r="I476" s="282"/>
      <c r="J476" s="282"/>
      <c r="K476" s="280"/>
      <c r="L476" s="130"/>
    </row>
    <row r="477" spans="1:12">
      <c r="A477" s="225"/>
      <c r="B477" s="252"/>
      <c r="C477" s="283"/>
      <c r="D477" s="280"/>
      <c r="E477" s="280"/>
      <c r="F477" s="281"/>
      <c r="G477" s="281"/>
      <c r="H477" s="281"/>
      <c r="I477" s="282"/>
      <c r="J477" s="282"/>
      <c r="K477" s="280"/>
      <c r="L477" s="130"/>
    </row>
    <row r="478" spans="1:12">
      <c r="A478" s="225"/>
      <c r="B478" s="252"/>
      <c r="C478" s="283"/>
      <c r="D478" s="280"/>
      <c r="E478" s="280"/>
      <c r="F478" s="281"/>
      <c r="G478" s="281"/>
      <c r="H478" s="281"/>
      <c r="I478" s="282"/>
      <c r="J478" s="282"/>
      <c r="K478" s="280"/>
      <c r="L478" s="130"/>
    </row>
    <row r="479" spans="1:12">
      <c r="A479" s="225"/>
      <c r="B479" s="252"/>
      <c r="C479" s="283"/>
      <c r="D479" s="280"/>
      <c r="E479" s="280"/>
      <c r="F479" s="281"/>
      <c r="G479" s="281"/>
      <c r="H479" s="281"/>
      <c r="I479" s="282"/>
      <c r="J479" s="282"/>
      <c r="K479" s="280"/>
      <c r="L479" s="130"/>
    </row>
    <row r="480" spans="1:12">
      <c r="A480" s="225"/>
      <c r="B480" s="252"/>
      <c r="C480" s="283"/>
      <c r="D480" s="280"/>
      <c r="E480" s="280"/>
      <c r="F480" s="281"/>
      <c r="G480" s="281"/>
      <c r="H480" s="281"/>
      <c r="I480" s="282"/>
      <c r="J480" s="282"/>
      <c r="K480" s="280"/>
      <c r="L480" s="130"/>
    </row>
    <row r="481" spans="1:12">
      <c r="A481" s="225"/>
      <c r="B481" s="252"/>
      <c r="C481" s="283"/>
      <c r="D481" s="280"/>
      <c r="E481" s="280"/>
      <c r="F481" s="281"/>
      <c r="G481" s="281"/>
      <c r="H481" s="281"/>
      <c r="I481" s="282"/>
      <c r="J481" s="282"/>
      <c r="K481" s="280"/>
      <c r="L481" s="130"/>
    </row>
    <row r="482" spans="1:12">
      <c r="A482" s="225"/>
      <c r="B482" s="252"/>
      <c r="C482" s="283"/>
      <c r="D482" s="280"/>
      <c r="E482" s="280"/>
      <c r="F482" s="281"/>
      <c r="G482" s="281"/>
      <c r="H482" s="281"/>
      <c r="I482" s="282"/>
      <c r="J482" s="282"/>
      <c r="K482" s="280"/>
      <c r="L482" s="130"/>
    </row>
    <row r="483" spans="1:12">
      <c r="A483" s="225"/>
      <c r="B483" s="252"/>
      <c r="C483" s="283"/>
      <c r="D483" s="280"/>
      <c r="E483" s="280"/>
      <c r="F483" s="281"/>
      <c r="G483" s="281"/>
      <c r="H483" s="281"/>
      <c r="I483" s="282"/>
      <c r="J483" s="282"/>
      <c r="K483" s="280"/>
      <c r="L483" s="130"/>
    </row>
    <row r="484" spans="1:12">
      <c r="A484" s="225"/>
      <c r="B484" s="252"/>
      <c r="C484" s="283"/>
      <c r="D484" s="280"/>
      <c r="E484" s="280"/>
      <c r="F484" s="281"/>
      <c r="G484" s="281"/>
      <c r="H484" s="281"/>
      <c r="I484" s="282"/>
      <c r="J484" s="282"/>
      <c r="K484" s="280"/>
      <c r="L484" s="130"/>
    </row>
    <row r="485" spans="1:12">
      <c r="A485" s="225"/>
      <c r="B485" s="252"/>
      <c r="C485" s="283"/>
      <c r="D485" s="280"/>
      <c r="E485" s="280"/>
      <c r="F485" s="281"/>
      <c r="G485" s="281"/>
      <c r="H485" s="281"/>
      <c r="I485" s="282"/>
      <c r="J485" s="282"/>
      <c r="K485" s="280"/>
      <c r="L485" s="130"/>
    </row>
    <row r="486" spans="1:12">
      <c r="A486" s="225"/>
      <c r="B486" s="252"/>
      <c r="C486" s="283"/>
      <c r="D486" s="280"/>
      <c r="E486" s="280"/>
      <c r="F486" s="281"/>
      <c r="G486" s="281"/>
      <c r="H486" s="281"/>
      <c r="I486" s="282"/>
      <c r="J486" s="282"/>
      <c r="K486" s="280"/>
      <c r="L486" s="130"/>
    </row>
    <row r="487" spans="1:12">
      <c r="A487" s="225"/>
      <c r="B487" s="252"/>
      <c r="C487" s="283"/>
      <c r="D487" s="280"/>
      <c r="E487" s="280"/>
      <c r="F487" s="281"/>
      <c r="G487" s="281"/>
      <c r="H487" s="281"/>
      <c r="I487" s="282"/>
      <c r="J487" s="282"/>
      <c r="K487" s="280"/>
      <c r="L487" s="130"/>
    </row>
    <row r="488" spans="1:12">
      <c r="A488" s="225"/>
      <c r="B488" s="252"/>
      <c r="C488" s="283"/>
      <c r="D488" s="280"/>
      <c r="E488" s="280"/>
      <c r="F488" s="281"/>
      <c r="G488" s="281"/>
      <c r="H488" s="281"/>
      <c r="I488" s="282"/>
      <c r="J488" s="282"/>
      <c r="K488" s="280"/>
      <c r="L488" s="130"/>
    </row>
    <row r="489" spans="1:12">
      <c r="A489" s="225"/>
      <c r="B489" s="252"/>
      <c r="C489" s="283"/>
      <c r="D489" s="280"/>
      <c r="E489" s="280"/>
      <c r="F489" s="281"/>
      <c r="G489" s="281"/>
      <c r="H489" s="281"/>
      <c r="I489" s="282"/>
      <c r="J489" s="282"/>
      <c r="K489" s="280"/>
      <c r="L489" s="130"/>
    </row>
    <row r="490" spans="1:12">
      <c r="A490" s="225"/>
      <c r="B490" s="252"/>
      <c r="C490" s="283"/>
      <c r="D490" s="280"/>
      <c r="E490" s="280"/>
      <c r="F490" s="281"/>
      <c r="G490" s="281"/>
      <c r="H490" s="281"/>
      <c r="I490" s="282"/>
      <c r="J490" s="282"/>
      <c r="K490" s="280"/>
      <c r="L490" s="130"/>
    </row>
    <row r="491" spans="1:12">
      <c r="A491" s="225"/>
      <c r="B491" s="252"/>
      <c r="C491" s="283"/>
      <c r="D491" s="280"/>
      <c r="E491" s="280"/>
      <c r="F491" s="281"/>
      <c r="G491" s="281"/>
      <c r="H491" s="281"/>
      <c r="I491" s="282"/>
      <c r="J491" s="282"/>
      <c r="K491" s="280"/>
      <c r="L491" s="130"/>
    </row>
    <row r="492" spans="1:12">
      <c r="A492" s="225"/>
      <c r="B492" s="252"/>
      <c r="C492" s="283"/>
      <c r="D492" s="280"/>
      <c r="E492" s="280"/>
      <c r="F492" s="281"/>
      <c r="G492" s="281"/>
      <c r="H492" s="281"/>
      <c r="I492" s="282"/>
      <c r="J492" s="282"/>
      <c r="K492" s="280"/>
      <c r="L492" s="130"/>
    </row>
    <row r="493" spans="1:12">
      <c r="A493" s="225"/>
      <c r="B493" s="252"/>
      <c r="C493" s="283"/>
      <c r="D493" s="280"/>
      <c r="E493" s="280"/>
      <c r="F493" s="281"/>
      <c r="G493" s="281"/>
      <c r="H493" s="281"/>
      <c r="I493" s="282"/>
      <c r="J493" s="282"/>
      <c r="K493" s="280"/>
      <c r="L493" s="130"/>
    </row>
    <row r="494" spans="1:12">
      <c r="A494" s="225"/>
      <c r="B494" s="252"/>
      <c r="C494" s="283"/>
      <c r="D494" s="280"/>
      <c r="E494" s="280"/>
      <c r="F494" s="281"/>
      <c r="G494" s="281"/>
      <c r="H494" s="281"/>
      <c r="I494" s="282"/>
      <c r="J494" s="282"/>
      <c r="K494" s="280"/>
      <c r="L494" s="130"/>
    </row>
    <row r="495" spans="1:12">
      <c r="A495" s="225"/>
      <c r="B495" s="252"/>
      <c r="C495" s="283"/>
      <c r="D495" s="280"/>
      <c r="E495" s="280"/>
      <c r="F495" s="281"/>
      <c r="G495" s="281"/>
      <c r="H495" s="281"/>
      <c r="I495" s="282"/>
      <c r="J495" s="282"/>
      <c r="K495" s="280"/>
      <c r="L495" s="130"/>
    </row>
    <row r="496" spans="1:12">
      <c r="A496" s="225"/>
      <c r="B496" s="252"/>
      <c r="C496" s="283"/>
      <c r="D496" s="280"/>
      <c r="E496" s="280"/>
      <c r="F496" s="281"/>
      <c r="G496" s="281"/>
      <c r="H496" s="281"/>
      <c r="I496" s="282"/>
      <c r="J496" s="282"/>
      <c r="K496" s="280"/>
      <c r="L496" s="130"/>
    </row>
    <row r="497" spans="1:12">
      <c r="A497" s="225"/>
      <c r="B497" s="252"/>
      <c r="C497" s="283"/>
      <c r="D497" s="280"/>
      <c r="E497" s="280"/>
      <c r="F497" s="281"/>
      <c r="G497" s="281"/>
      <c r="H497" s="281"/>
      <c r="I497" s="282"/>
      <c r="J497" s="282"/>
      <c r="K497" s="280"/>
      <c r="L497" s="130"/>
    </row>
    <row r="498" spans="1:12">
      <c r="A498" s="225"/>
      <c r="B498" s="252"/>
      <c r="C498" s="283"/>
      <c r="D498" s="280"/>
      <c r="E498" s="280"/>
      <c r="F498" s="281"/>
      <c r="G498" s="281"/>
      <c r="H498" s="281"/>
      <c r="I498" s="282"/>
      <c r="J498" s="282"/>
      <c r="K498" s="280"/>
      <c r="L498" s="130"/>
    </row>
    <row r="499" spans="1:12">
      <c r="A499" s="225"/>
      <c r="B499" s="252"/>
      <c r="C499" s="283"/>
      <c r="D499" s="280"/>
      <c r="E499" s="280"/>
      <c r="F499" s="281"/>
      <c r="G499" s="281"/>
      <c r="H499" s="281"/>
      <c r="I499" s="282"/>
      <c r="J499" s="282"/>
      <c r="K499" s="280"/>
      <c r="L499" s="130"/>
    </row>
    <row r="500" spans="1:12">
      <c r="A500" s="225"/>
      <c r="B500" s="252"/>
      <c r="C500" s="283"/>
      <c r="D500" s="280"/>
      <c r="E500" s="280"/>
      <c r="F500" s="281"/>
      <c r="G500" s="281"/>
      <c r="H500" s="281"/>
      <c r="I500" s="282"/>
      <c r="J500" s="282"/>
      <c r="K500" s="280"/>
      <c r="L500" s="130"/>
    </row>
    <row r="501" spans="1:12">
      <c r="A501" s="225"/>
      <c r="B501" s="252"/>
      <c r="C501" s="283"/>
      <c r="D501" s="280"/>
      <c r="E501" s="280"/>
      <c r="F501" s="281"/>
      <c r="G501" s="281"/>
      <c r="H501" s="281"/>
      <c r="I501" s="282"/>
      <c r="J501" s="282"/>
      <c r="K501" s="280"/>
      <c r="L501" s="130"/>
    </row>
    <row r="502" spans="1:12">
      <c r="A502" s="225"/>
      <c r="B502" s="252"/>
      <c r="C502" s="283"/>
      <c r="D502" s="280"/>
      <c r="E502" s="280"/>
      <c r="F502" s="281"/>
      <c r="G502" s="281"/>
      <c r="H502" s="281"/>
      <c r="I502" s="282"/>
      <c r="J502" s="282"/>
      <c r="K502" s="280"/>
      <c r="L502" s="130"/>
    </row>
    <row r="503" spans="1:12">
      <c r="A503" s="225"/>
      <c r="B503" s="252"/>
      <c r="C503" s="283"/>
      <c r="D503" s="280"/>
      <c r="E503" s="280"/>
      <c r="F503" s="281"/>
      <c r="G503" s="281"/>
      <c r="H503" s="281"/>
      <c r="I503" s="282"/>
      <c r="J503" s="282"/>
      <c r="K503" s="280"/>
      <c r="L503" s="130"/>
    </row>
    <row r="504" spans="1:12">
      <c r="A504" s="225"/>
      <c r="B504" s="252"/>
      <c r="C504" s="283"/>
      <c r="D504" s="280"/>
      <c r="E504" s="280"/>
      <c r="F504" s="281"/>
      <c r="G504" s="281"/>
      <c r="H504" s="281"/>
      <c r="I504" s="282"/>
      <c r="J504" s="282"/>
      <c r="K504" s="280"/>
      <c r="L504" s="130"/>
    </row>
    <row r="505" spans="1:12">
      <c r="A505" s="225"/>
      <c r="B505" s="252"/>
      <c r="C505" s="283"/>
      <c r="D505" s="280"/>
      <c r="E505" s="280"/>
      <c r="F505" s="281"/>
      <c r="G505" s="281"/>
      <c r="H505" s="281"/>
      <c r="I505" s="282"/>
      <c r="J505" s="282"/>
      <c r="K505" s="280"/>
      <c r="L505" s="130"/>
    </row>
    <row r="506" spans="1:12">
      <c r="A506" s="225"/>
      <c r="B506" s="252"/>
      <c r="C506" s="283"/>
      <c r="D506" s="280"/>
      <c r="E506" s="280"/>
      <c r="F506" s="281"/>
      <c r="G506" s="281"/>
      <c r="H506" s="281"/>
      <c r="I506" s="282"/>
      <c r="J506" s="282"/>
      <c r="K506" s="280"/>
      <c r="L506" s="130"/>
    </row>
    <row r="507" spans="1:12">
      <c r="A507" s="225"/>
      <c r="B507" s="252"/>
      <c r="C507" s="283"/>
      <c r="D507" s="280"/>
      <c r="E507" s="280"/>
      <c r="F507" s="281"/>
      <c r="G507" s="281"/>
      <c r="H507" s="281"/>
      <c r="I507" s="282"/>
      <c r="J507" s="282"/>
      <c r="K507" s="280"/>
      <c r="L507" s="130"/>
    </row>
    <row r="508" spans="1:12">
      <c r="A508" s="225"/>
      <c r="B508" s="252"/>
      <c r="C508" s="283"/>
      <c r="D508" s="280"/>
      <c r="E508" s="280"/>
      <c r="F508" s="281"/>
      <c r="G508" s="281"/>
      <c r="H508" s="281"/>
      <c r="I508" s="282"/>
      <c r="J508" s="282"/>
      <c r="K508" s="280"/>
      <c r="L508" s="130"/>
    </row>
    <row r="509" spans="1:12">
      <c r="A509" s="225"/>
      <c r="B509" s="252"/>
      <c r="C509" s="283"/>
      <c r="D509" s="280"/>
      <c r="E509" s="280"/>
      <c r="F509" s="281"/>
      <c r="G509" s="281"/>
      <c r="H509" s="281"/>
      <c r="I509" s="282"/>
      <c r="J509" s="282"/>
      <c r="K509" s="280"/>
      <c r="L509" s="130"/>
    </row>
    <row r="510" spans="1:12">
      <c r="A510" s="225"/>
      <c r="B510" s="252"/>
      <c r="C510" s="283"/>
      <c r="D510" s="280"/>
      <c r="E510" s="280"/>
      <c r="F510" s="281"/>
      <c r="G510" s="281"/>
      <c r="H510" s="281"/>
      <c r="I510" s="282"/>
      <c r="J510" s="282"/>
      <c r="K510" s="280"/>
      <c r="L510" s="130"/>
    </row>
    <row r="511" spans="1:12">
      <c r="A511" s="225"/>
      <c r="B511" s="252"/>
      <c r="C511" s="283"/>
      <c r="D511" s="280"/>
      <c r="E511" s="280"/>
      <c r="F511" s="281"/>
      <c r="G511" s="281"/>
      <c r="H511" s="281"/>
      <c r="I511" s="282"/>
      <c r="J511" s="282"/>
      <c r="K511" s="280"/>
      <c r="L511" s="130"/>
    </row>
    <row r="512" spans="1:12">
      <c r="A512" s="225"/>
      <c r="B512" s="252"/>
      <c r="C512" s="283"/>
      <c r="D512" s="280"/>
      <c r="E512" s="280"/>
      <c r="F512" s="281"/>
      <c r="G512" s="281"/>
      <c r="H512" s="281"/>
      <c r="I512" s="282"/>
      <c r="J512" s="282"/>
      <c r="K512" s="280"/>
      <c r="L512" s="130"/>
    </row>
    <row r="513" spans="1:12">
      <c r="A513" s="225"/>
      <c r="B513" s="252"/>
      <c r="C513" s="283"/>
      <c r="D513" s="280"/>
      <c r="E513" s="280"/>
      <c r="F513" s="281"/>
      <c r="G513" s="281"/>
      <c r="H513" s="281"/>
      <c r="I513" s="282"/>
      <c r="J513" s="282"/>
      <c r="K513" s="280"/>
      <c r="L513" s="130"/>
    </row>
    <row r="514" spans="1:12">
      <c r="A514" s="225"/>
      <c r="B514" s="252"/>
      <c r="C514" s="283"/>
      <c r="D514" s="280"/>
      <c r="E514" s="280"/>
      <c r="F514" s="281"/>
      <c r="G514" s="281"/>
      <c r="H514" s="281"/>
      <c r="I514" s="282"/>
      <c r="J514" s="282"/>
      <c r="K514" s="280"/>
      <c r="L514" s="130"/>
    </row>
    <row r="515" spans="1:12">
      <c r="A515" s="225"/>
      <c r="B515" s="252"/>
      <c r="C515" s="283"/>
      <c r="D515" s="280"/>
      <c r="E515" s="280"/>
      <c r="F515" s="281"/>
      <c r="G515" s="281"/>
      <c r="H515" s="281"/>
      <c r="I515" s="282"/>
      <c r="J515" s="282"/>
      <c r="K515" s="280"/>
      <c r="L515" s="130"/>
    </row>
    <row r="516" spans="1:12">
      <c r="A516" s="225"/>
      <c r="B516" s="252"/>
      <c r="C516" s="283"/>
      <c r="D516" s="280"/>
      <c r="E516" s="280"/>
      <c r="F516" s="281"/>
      <c r="G516" s="281"/>
      <c r="H516" s="281"/>
      <c r="I516" s="282"/>
      <c r="J516" s="282"/>
      <c r="K516" s="280"/>
      <c r="L516" s="130"/>
    </row>
    <row r="517" spans="1:12">
      <c r="A517" s="225"/>
      <c r="B517" s="252"/>
      <c r="C517" s="283"/>
      <c r="D517" s="280"/>
      <c r="E517" s="280"/>
      <c r="F517" s="281"/>
      <c r="G517" s="281"/>
      <c r="H517" s="281"/>
      <c r="I517" s="282"/>
      <c r="J517" s="282"/>
      <c r="K517" s="280"/>
      <c r="L517" s="130"/>
    </row>
    <row r="518" spans="1:12">
      <c r="A518" s="225"/>
      <c r="B518" s="252"/>
      <c r="C518" s="283"/>
      <c r="D518" s="280"/>
      <c r="E518" s="280"/>
      <c r="F518" s="281"/>
      <c r="G518" s="281"/>
      <c r="H518" s="281"/>
      <c r="I518" s="282"/>
      <c r="J518" s="282"/>
      <c r="K518" s="280"/>
      <c r="L518" s="130"/>
    </row>
    <row r="519" spans="1:12">
      <c r="A519" s="225"/>
      <c r="B519" s="252"/>
      <c r="C519" s="283"/>
      <c r="D519" s="280"/>
      <c r="E519" s="280"/>
      <c r="F519" s="281"/>
      <c r="G519" s="281"/>
      <c r="H519" s="281"/>
      <c r="I519" s="282"/>
      <c r="J519" s="282"/>
      <c r="K519" s="280"/>
      <c r="L519" s="130"/>
    </row>
    <row r="520" spans="1:12">
      <c r="A520" s="225"/>
      <c r="B520" s="252"/>
      <c r="C520" s="283"/>
      <c r="D520" s="280"/>
      <c r="E520" s="280"/>
      <c r="F520" s="281"/>
      <c r="G520" s="281"/>
      <c r="H520" s="281"/>
      <c r="I520" s="282"/>
      <c r="J520" s="282"/>
      <c r="K520" s="280"/>
      <c r="L520" s="130"/>
    </row>
    <row r="521" spans="1:12">
      <c r="A521" s="225"/>
      <c r="B521" s="252"/>
      <c r="C521" s="283"/>
      <c r="D521" s="280"/>
      <c r="E521" s="280"/>
      <c r="F521" s="281"/>
      <c r="G521" s="281"/>
      <c r="H521" s="281"/>
      <c r="I521" s="282"/>
      <c r="J521" s="282"/>
      <c r="K521" s="280"/>
      <c r="L521" s="130"/>
    </row>
    <row r="522" spans="1:12">
      <c r="A522" s="225"/>
      <c r="B522" s="252"/>
      <c r="C522" s="283"/>
      <c r="D522" s="280"/>
      <c r="E522" s="280"/>
      <c r="F522" s="281"/>
      <c r="G522" s="281"/>
      <c r="H522" s="281"/>
      <c r="I522" s="282"/>
      <c r="J522" s="282"/>
      <c r="K522" s="280"/>
      <c r="L522" s="130"/>
    </row>
    <row r="523" spans="1:12">
      <c r="A523" s="225"/>
      <c r="B523" s="252"/>
      <c r="C523" s="283"/>
      <c r="D523" s="280"/>
      <c r="E523" s="280"/>
      <c r="F523" s="281"/>
      <c r="G523" s="281"/>
      <c r="H523" s="281"/>
      <c r="I523" s="282"/>
      <c r="J523" s="282"/>
      <c r="K523" s="280"/>
      <c r="L523" s="130"/>
    </row>
    <row r="524" spans="1:12">
      <c r="A524" s="225"/>
      <c r="B524" s="252"/>
      <c r="C524" s="283"/>
      <c r="D524" s="280"/>
      <c r="E524" s="280"/>
      <c r="F524" s="281"/>
      <c r="G524" s="281"/>
      <c r="H524" s="281"/>
      <c r="I524" s="282"/>
      <c r="J524" s="282"/>
      <c r="K524" s="280"/>
      <c r="L524" s="130"/>
    </row>
    <row r="525" spans="1:12">
      <c r="A525" s="225"/>
      <c r="B525" s="252"/>
      <c r="C525" s="283"/>
      <c r="D525" s="280"/>
      <c r="E525" s="280"/>
      <c r="F525" s="281"/>
      <c r="G525" s="281"/>
      <c r="H525" s="281"/>
      <c r="I525" s="282"/>
      <c r="J525" s="282"/>
      <c r="K525" s="280"/>
      <c r="L525" s="130"/>
    </row>
    <row r="526" spans="1:12">
      <c r="A526" s="225"/>
      <c r="B526" s="252"/>
      <c r="C526" s="283"/>
      <c r="D526" s="280"/>
      <c r="E526" s="280"/>
      <c r="F526" s="281"/>
      <c r="G526" s="281"/>
      <c r="H526" s="281"/>
      <c r="I526" s="282"/>
      <c r="J526" s="282"/>
      <c r="K526" s="280"/>
      <c r="L526" s="130"/>
    </row>
    <row r="527" spans="1:12">
      <c r="A527" s="225"/>
      <c r="B527" s="252"/>
      <c r="C527" s="283"/>
      <c r="D527" s="280"/>
      <c r="E527" s="280"/>
      <c r="F527" s="281"/>
      <c r="G527" s="281"/>
      <c r="H527" s="281"/>
      <c r="I527" s="282"/>
      <c r="J527" s="282"/>
      <c r="K527" s="280"/>
      <c r="L527" s="130"/>
    </row>
    <row r="528" spans="1:12">
      <c r="A528" s="225"/>
      <c r="B528" s="252"/>
      <c r="C528" s="283"/>
      <c r="D528" s="280"/>
      <c r="E528" s="280"/>
      <c r="F528" s="281"/>
      <c r="G528" s="281"/>
      <c r="H528" s="281"/>
      <c r="I528" s="282"/>
      <c r="J528" s="282"/>
      <c r="K528" s="280"/>
      <c r="L528" s="130"/>
    </row>
    <row r="529" spans="1:12">
      <c r="A529" s="225"/>
      <c r="B529" s="252"/>
      <c r="C529" s="283"/>
      <c r="D529" s="280"/>
      <c r="E529" s="280"/>
      <c r="F529" s="281"/>
      <c r="G529" s="281"/>
      <c r="H529" s="281"/>
      <c r="I529" s="282"/>
      <c r="J529" s="282"/>
      <c r="K529" s="280"/>
      <c r="L529" s="130"/>
    </row>
    <row r="530" spans="1:12">
      <c r="A530" s="225"/>
      <c r="B530" s="252"/>
      <c r="C530" s="283"/>
      <c r="D530" s="280"/>
      <c r="E530" s="280"/>
      <c r="F530" s="281"/>
      <c r="G530" s="281"/>
      <c r="H530" s="281"/>
      <c r="I530" s="282"/>
      <c r="J530" s="282"/>
      <c r="K530" s="280"/>
      <c r="L530" s="130"/>
    </row>
    <row r="531" spans="1:12">
      <c r="A531" s="225"/>
      <c r="B531" s="252"/>
      <c r="C531" s="283"/>
      <c r="D531" s="280"/>
      <c r="E531" s="280"/>
      <c r="F531" s="281"/>
      <c r="G531" s="281"/>
      <c r="H531" s="281"/>
      <c r="I531" s="282"/>
      <c r="J531" s="282"/>
      <c r="K531" s="280"/>
      <c r="L531" s="130"/>
    </row>
    <row r="532" spans="1:12">
      <c r="A532" s="225"/>
      <c r="B532" s="252"/>
      <c r="C532" s="283"/>
      <c r="D532" s="280"/>
      <c r="E532" s="280"/>
      <c r="F532" s="281"/>
      <c r="G532" s="281"/>
      <c r="H532" s="281"/>
      <c r="I532" s="282"/>
      <c r="J532" s="282"/>
      <c r="K532" s="280"/>
      <c r="L532" s="130"/>
    </row>
    <row r="533" spans="1:12">
      <c r="A533" s="225"/>
      <c r="B533" s="252"/>
      <c r="C533" s="283"/>
      <c r="D533" s="280"/>
      <c r="E533" s="280"/>
      <c r="F533" s="281"/>
      <c r="G533" s="281"/>
      <c r="H533" s="281"/>
      <c r="I533" s="282"/>
      <c r="J533" s="282"/>
      <c r="K533" s="280"/>
      <c r="L533" s="130"/>
    </row>
    <row r="534" spans="1:12">
      <c r="A534" s="225"/>
      <c r="B534" s="252"/>
      <c r="C534" s="283"/>
      <c r="D534" s="280"/>
      <c r="E534" s="280"/>
      <c r="F534" s="281"/>
      <c r="G534" s="281"/>
      <c r="H534" s="281"/>
      <c r="I534" s="282"/>
      <c r="J534" s="282"/>
      <c r="K534" s="280"/>
      <c r="L534" s="130"/>
    </row>
    <row r="535" spans="1:12">
      <c r="A535" s="225"/>
      <c r="B535" s="252"/>
      <c r="C535" s="283"/>
      <c r="D535" s="280"/>
      <c r="E535" s="280"/>
      <c r="F535" s="281"/>
      <c r="G535" s="281"/>
      <c r="H535" s="281"/>
      <c r="I535" s="282"/>
      <c r="J535" s="282"/>
      <c r="K535" s="280"/>
      <c r="L535" s="130"/>
    </row>
    <row r="536" spans="1:12">
      <c r="A536" s="225"/>
      <c r="B536" s="252"/>
      <c r="C536" s="283"/>
      <c r="D536" s="280"/>
      <c r="E536" s="280"/>
      <c r="F536" s="281"/>
      <c r="G536" s="281"/>
      <c r="H536" s="281"/>
      <c r="I536" s="282"/>
      <c r="J536" s="282"/>
      <c r="K536" s="280"/>
      <c r="L536" s="130"/>
    </row>
    <row r="537" spans="1:12">
      <c r="A537" s="225"/>
      <c r="B537" s="252"/>
      <c r="C537" s="283"/>
      <c r="D537" s="280"/>
      <c r="E537" s="280"/>
      <c r="F537" s="281"/>
      <c r="G537" s="281"/>
      <c r="H537" s="281"/>
      <c r="I537" s="282"/>
      <c r="J537" s="282"/>
      <c r="K537" s="280"/>
      <c r="L537" s="130"/>
    </row>
    <row r="538" spans="1:12">
      <c r="A538" s="225"/>
      <c r="B538" s="252"/>
      <c r="C538" s="283"/>
      <c r="D538" s="280"/>
      <c r="E538" s="280"/>
      <c r="F538" s="281"/>
      <c r="G538" s="281"/>
      <c r="H538" s="281"/>
      <c r="I538" s="282"/>
      <c r="J538" s="282"/>
      <c r="K538" s="280"/>
      <c r="L538" s="130"/>
    </row>
    <row r="539" spans="1:12">
      <c r="A539" s="225"/>
      <c r="B539" s="252"/>
      <c r="C539" s="283"/>
      <c r="D539" s="280"/>
      <c r="E539" s="280"/>
      <c r="F539" s="281"/>
      <c r="G539" s="281"/>
      <c r="H539" s="281"/>
      <c r="I539" s="282"/>
      <c r="J539" s="282"/>
      <c r="K539" s="280"/>
      <c r="L539" s="130"/>
    </row>
    <row r="540" spans="1:12">
      <c r="A540" s="225"/>
      <c r="B540" s="252"/>
      <c r="C540" s="283"/>
      <c r="D540" s="280"/>
      <c r="E540" s="280"/>
      <c r="F540" s="281"/>
      <c r="G540" s="281"/>
      <c r="H540" s="281"/>
      <c r="I540" s="282"/>
      <c r="J540" s="282"/>
      <c r="K540" s="280"/>
      <c r="L540" s="130"/>
    </row>
    <row r="541" spans="1:12">
      <c r="A541" s="225"/>
      <c r="B541" s="252"/>
      <c r="C541" s="283"/>
      <c r="D541" s="280"/>
      <c r="E541" s="280"/>
      <c r="F541" s="281"/>
      <c r="G541" s="281"/>
      <c r="H541" s="281"/>
      <c r="I541" s="282"/>
      <c r="J541" s="282"/>
      <c r="K541" s="280"/>
      <c r="L541" s="130"/>
    </row>
    <row r="542" spans="1:12">
      <c r="A542" s="225"/>
      <c r="B542" s="252"/>
      <c r="C542" s="283"/>
      <c r="D542" s="280"/>
      <c r="E542" s="280"/>
      <c r="F542" s="281"/>
      <c r="G542" s="281"/>
      <c r="H542" s="281"/>
      <c r="I542" s="282"/>
      <c r="J542" s="282"/>
      <c r="K542" s="280"/>
      <c r="L542" s="130"/>
    </row>
    <row r="543" spans="1:12">
      <c r="A543" s="225"/>
      <c r="B543" s="252"/>
      <c r="C543" s="283"/>
      <c r="D543" s="280"/>
      <c r="E543" s="280"/>
      <c r="F543" s="281"/>
      <c r="G543" s="281"/>
      <c r="H543" s="281"/>
      <c r="I543" s="282"/>
      <c r="J543" s="282"/>
      <c r="K543" s="280"/>
      <c r="L543" s="130"/>
    </row>
    <row r="544" spans="1:12">
      <c r="A544" s="225"/>
      <c r="B544" s="252"/>
      <c r="C544" s="283"/>
      <c r="D544" s="280"/>
      <c r="E544" s="280"/>
      <c r="F544" s="281"/>
      <c r="G544" s="281"/>
      <c r="H544" s="281"/>
      <c r="I544" s="282"/>
      <c r="J544" s="282"/>
      <c r="K544" s="280"/>
      <c r="L544" s="130"/>
    </row>
    <row r="545" spans="1:12">
      <c r="A545" s="225"/>
      <c r="B545" s="252"/>
      <c r="C545" s="283"/>
      <c r="D545" s="280"/>
      <c r="E545" s="280"/>
      <c r="F545" s="281"/>
      <c r="G545" s="281"/>
      <c r="H545" s="281"/>
      <c r="I545" s="282"/>
      <c r="J545" s="282"/>
      <c r="K545" s="280"/>
      <c r="L545" s="130"/>
    </row>
    <row r="546" spans="1:12">
      <c r="A546" s="225"/>
      <c r="B546" s="252"/>
      <c r="C546" s="283"/>
      <c r="D546" s="280"/>
      <c r="E546" s="280"/>
      <c r="F546" s="281"/>
      <c r="G546" s="281"/>
      <c r="H546" s="281"/>
      <c r="I546" s="282"/>
      <c r="J546" s="282"/>
      <c r="K546" s="280"/>
      <c r="L546" s="130"/>
    </row>
    <row r="547" spans="1:12">
      <c r="A547" s="225"/>
      <c r="B547" s="252"/>
      <c r="C547" s="283"/>
      <c r="D547" s="280"/>
      <c r="E547" s="280"/>
      <c r="F547" s="281"/>
      <c r="G547" s="281"/>
      <c r="H547" s="281"/>
      <c r="I547" s="282"/>
      <c r="J547" s="282"/>
      <c r="K547" s="280"/>
      <c r="L547" s="130"/>
    </row>
    <row r="548" spans="1:12">
      <c r="A548" s="225"/>
      <c r="B548" s="252"/>
      <c r="C548" s="283"/>
      <c r="D548" s="280"/>
      <c r="E548" s="280"/>
      <c r="F548" s="281"/>
      <c r="G548" s="281"/>
      <c r="H548" s="281"/>
      <c r="I548" s="282"/>
      <c r="J548" s="282"/>
      <c r="K548" s="280"/>
      <c r="L548" s="130"/>
    </row>
    <row r="549" spans="1:12">
      <c r="A549" s="225"/>
      <c r="B549" s="252"/>
      <c r="C549" s="283"/>
      <c r="D549" s="280"/>
      <c r="E549" s="280"/>
      <c r="F549" s="281"/>
      <c r="G549" s="281"/>
      <c r="H549" s="281"/>
      <c r="I549" s="282"/>
      <c r="J549" s="282"/>
      <c r="K549" s="280"/>
      <c r="L549" s="130"/>
    </row>
    <row r="550" spans="1:12">
      <c r="A550" s="225"/>
      <c r="B550" s="252"/>
      <c r="C550" s="283"/>
      <c r="D550" s="280"/>
      <c r="E550" s="280"/>
      <c r="F550" s="281"/>
      <c r="G550" s="281"/>
      <c r="H550" s="281"/>
      <c r="I550" s="282"/>
      <c r="J550" s="282"/>
      <c r="K550" s="280"/>
      <c r="L550" s="130"/>
    </row>
    <row r="551" spans="1:12">
      <c r="A551" s="225"/>
      <c r="B551" s="252"/>
      <c r="C551" s="283"/>
      <c r="D551" s="280"/>
      <c r="E551" s="280"/>
      <c r="F551" s="281"/>
      <c r="G551" s="281"/>
      <c r="H551" s="281"/>
      <c r="I551" s="282"/>
      <c r="J551" s="282"/>
      <c r="K551" s="280"/>
      <c r="L551" s="130"/>
    </row>
    <row r="552" spans="1:12">
      <c r="A552" s="225"/>
      <c r="B552" s="252"/>
      <c r="C552" s="283"/>
      <c r="D552" s="280"/>
      <c r="E552" s="280"/>
      <c r="F552" s="281"/>
      <c r="G552" s="281"/>
      <c r="H552" s="281"/>
      <c r="I552" s="282"/>
      <c r="J552" s="282"/>
      <c r="K552" s="280"/>
      <c r="L552" s="130"/>
    </row>
    <row r="553" spans="1:12">
      <c r="A553" s="225"/>
      <c r="B553" s="252"/>
      <c r="C553" s="283"/>
      <c r="D553" s="280"/>
      <c r="E553" s="280"/>
      <c r="F553" s="281"/>
      <c r="G553" s="281"/>
      <c r="H553" s="281"/>
      <c r="I553" s="282"/>
      <c r="J553" s="282"/>
      <c r="K553" s="280"/>
      <c r="L553" s="130"/>
    </row>
    <row r="554" spans="1:12">
      <c r="A554" s="225"/>
      <c r="B554" s="252"/>
      <c r="C554" s="283"/>
      <c r="D554" s="280"/>
      <c r="E554" s="280"/>
      <c r="F554" s="281"/>
      <c r="G554" s="281"/>
      <c r="H554" s="281"/>
      <c r="I554" s="282"/>
      <c r="J554" s="282"/>
      <c r="K554" s="280"/>
      <c r="L554" s="130"/>
    </row>
    <row r="555" spans="1:12">
      <c r="A555" s="225"/>
      <c r="B555" s="252"/>
      <c r="C555" s="283"/>
      <c r="D555" s="280"/>
      <c r="E555" s="280"/>
      <c r="F555" s="281"/>
      <c r="G555" s="281"/>
      <c r="H555" s="281"/>
      <c r="I555" s="282"/>
      <c r="J555" s="282"/>
      <c r="K555" s="280"/>
      <c r="L555" s="130"/>
    </row>
    <row r="556" spans="1:12">
      <c r="A556" s="225"/>
      <c r="B556" s="252"/>
      <c r="C556" s="283"/>
      <c r="D556" s="280"/>
      <c r="E556" s="280"/>
      <c r="F556" s="281"/>
      <c r="G556" s="281"/>
      <c r="H556" s="281"/>
      <c r="I556" s="282"/>
      <c r="J556" s="282"/>
      <c r="K556" s="280"/>
      <c r="L556" s="130"/>
    </row>
    <row r="557" spans="1:12">
      <c r="A557" s="225"/>
      <c r="B557" s="252"/>
      <c r="C557" s="283"/>
      <c r="D557" s="280"/>
      <c r="E557" s="280"/>
      <c r="F557" s="281"/>
      <c r="G557" s="281"/>
      <c r="H557" s="281"/>
      <c r="I557" s="282"/>
      <c r="J557" s="282"/>
      <c r="K557" s="280"/>
      <c r="L557" s="130"/>
    </row>
    <row r="558" spans="1:12">
      <c r="A558" s="225"/>
      <c r="B558" s="252"/>
      <c r="C558" s="283"/>
      <c r="D558" s="280"/>
      <c r="E558" s="280"/>
      <c r="F558" s="281"/>
      <c r="G558" s="281"/>
      <c r="H558" s="281"/>
      <c r="I558" s="282"/>
      <c r="J558" s="282"/>
      <c r="K558" s="280"/>
      <c r="L558" s="130"/>
    </row>
    <row r="559" spans="1:12">
      <c r="A559" s="225"/>
      <c r="B559" s="252"/>
      <c r="C559" s="283"/>
      <c r="D559" s="280"/>
      <c r="E559" s="280"/>
      <c r="F559" s="281"/>
      <c r="G559" s="281"/>
      <c r="H559" s="281"/>
      <c r="I559" s="282"/>
      <c r="J559" s="282"/>
      <c r="K559" s="280"/>
      <c r="L559" s="130"/>
    </row>
    <row r="560" spans="1:12">
      <c r="A560" s="225"/>
      <c r="B560" s="252"/>
      <c r="C560" s="283"/>
      <c r="D560" s="280"/>
      <c r="E560" s="280"/>
      <c r="F560" s="281"/>
      <c r="G560" s="281"/>
      <c r="H560" s="281"/>
      <c r="I560" s="282"/>
      <c r="J560" s="282"/>
      <c r="K560" s="280"/>
      <c r="L560" s="130"/>
    </row>
    <row r="561" spans="1:12">
      <c r="A561" s="225"/>
      <c r="B561" s="252"/>
      <c r="C561" s="283"/>
      <c r="D561" s="280"/>
      <c r="E561" s="280"/>
      <c r="F561" s="281"/>
      <c r="G561" s="281"/>
      <c r="H561" s="281"/>
      <c r="I561" s="282"/>
      <c r="J561" s="282"/>
      <c r="K561" s="280"/>
      <c r="L561" s="130"/>
    </row>
    <row r="562" spans="1:12">
      <c r="A562" s="225"/>
      <c r="B562" s="252"/>
      <c r="C562" s="283"/>
      <c r="D562" s="280"/>
      <c r="E562" s="280"/>
      <c r="F562" s="281"/>
      <c r="G562" s="281"/>
      <c r="H562" s="281"/>
      <c r="I562" s="282"/>
      <c r="J562" s="282"/>
      <c r="K562" s="280"/>
      <c r="L562" s="130"/>
    </row>
    <row r="563" spans="1:12">
      <c r="A563" s="225"/>
      <c r="B563" s="252"/>
      <c r="C563" s="283"/>
      <c r="D563" s="280"/>
      <c r="E563" s="280"/>
      <c r="F563" s="281"/>
      <c r="G563" s="281"/>
      <c r="H563" s="281"/>
      <c r="I563" s="282"/>
      <c r="J563" s="282"/>
      <c r="K563" s="280"/>
      <c r="L563" s="130"/>
    </row>
    <row r="564" spans="1:12">
      <c r="A564" s="225"/>
      <c r="B564" s="252"/>
      <c r="C564" s="283"/>
      <c r="D564" s="280"/>
      <c r="E564" s="280"/>
      <c r="F564" s="281"/>
      <c r="G564" s="281"/>
      <c r="H564" s="281"/>
      <c r="I564" s="282"/>
      <c r="J564" s="282"/>
      <c r="K564" s="280"/>
      <c r="L564" s="130"/>
    </row>
    <row r="565" spans="1:12">
      <c r="A565" s="225"/>
      <c r="B565" s="252"/>
      <c r="C565" s="283"/>
      <c r="D565" s="280"/>
      <c r="E565" s="280"/>
      <c r="F565" s="281"/>
      <c r="G565" s="281"/>
      <c r="H565" s="281"/>
      <c r="I565" s="282"/>
      <c r="J565" s="282"/>
      <c r="K565" s="280"/>
      <c r="L565" s="130"/>
    </row>
    <row r="566" spans="1:12">
      <c r="A566" s="225"/>
      <c r="B566" s="252"/>
      <c r="C566" s="283"/>
      <c r="D566" s="280"/>
      <c r="E566" s="280"/>
      <c r="F566" s="281"/>
      <c r="G566" s="281"/>
      <c r="H566" s="281"/>
      <c r="I566" s="282"/>
      <c r="J566" s="282"/>
      <c r="K566" s="280"/>
      <c r="L566" s="130"/>
    </row>
    <row r="567" spans="1:12">
      <c r="A567" s="225"/>
      <c r="B567" s="252"/>
      <c r="C567" s="283"/>
      <c r="D567" s="280"/>
      <c r="E567" s="280"/>
      <c r="F567" s="281"/>
      <c r="G567" s="281"/>
      <c r="H567" s="281"/>
      <c r="I567" s="282"/>
      <c r="J567" s="282"/>
      <c r="K567" s="280"/>
      <c r="L567" s="130"/>
    </row>
    <row r="568" spans="1:12">
      <c r="A568" s="225"/>
      <c r="B568" s="252"/>
      <c r="C568" s="283"/>
      <c r="D568" s="280"/>
      <c r="E568" s="280"/>
      <c r="F568" s="281"/>
      <c r="G568" s="281"/>
      <c r="H568" s="281"/>
      <c r="I568" s="282"/>
      <c r="J568" s="282"/>
      <c r="K568" s="280"/>
      <c r="L568" s="130"/>
    </row>
    <row r="569" spans="1:12">
      <c r="A569" s="225"/>
      <c r="B569" s="252"/>
      <c r="C569" s="283"/>
      <c r="D569" s="280"/>
      <c r="E569" s="280"/>
      <c r="F569" s="281"/>
      <c r="G569" s="281"/>
      <c r="H569" s="281"/>
      <c r="I569" s="282"/>
      <c r="J569" s="282"/>
      <c r="K569" s="280"/>
      <c r="L569" s="130"/>
    </row>
    <row r="570" spans="1:12">
      <c r="A570" s="225"/>
      <c r="B570" s="252"/>
      <c r="C570" s="283"/>
      <c r="D570" s="280"/>
      <c r="E570" s="280"/>
      <c r="F570" s="281"/>
      <c r="G570" s="281"/>
      <c r="H570" s="281"/>
      <c r="I570" s="282"/>
      <c r="J570" s="282"/>
      <c r="K570" s="280"/>
      <c r="L570" s="130"/>
    </row>
    <row r="571" spans="1:12">
      <c r="A571" s="225"/>
      <c r="B571" s="252"/>
      <c r="C571" s="283"/>
      <c r="D571" s="280"/>
      <c r="E571" s="280"/>
      <c r="F571" s="281"/>
      <c r="G571" s="281"/>
      <c r="H571" s="281"/>
      <c r="I571" s="282"/>
      <c r="J571" s="282"/>
      <c r="K571" s="280"/>
      <c r="L571" s="130"/>
    </row>
    <row r="572" spans="1:12">
      <c r="A572" s="225"/>
      <c r="B572" s="252"/>
      <c r="C572" s="283"/>
      <c r="D572" s="280"/>
      <c r="E572" s="280"/>
      <c r="F572" s="281"/>
      <c r="G572" s="281"/>
      <c r="H572" s="281"/>
      <c r="I572" s="282"/>
      <c r="J572" s="282"/>
      <c r="K572" s="280"/>
      <c r="L572" s="130"/>
    </row>
    <row r="573" spans="1:12">
      <c r="A573" s="225"/>
      <c r="B573" s="252"/>
      <c r="C573" s="283"/>
      <c r="D573" s="280"/>
      <c r="E573" s="280"/>
      <c r="F573" s="281"/>
      <c r="G573" s="281"/>
      <c r="H573" s="281"/>
      <c r="I573" s="282"/>
      <c r="J573" s="282"/>
      <c r="K573" s="280"/>
      <c r="L573" s="130"/>
    </row>
    <row r="574" spans="1:12">
      <c r="A574" s="225"/>
      <c r="B574" s="252"/>
      <c r="C574" s="283"/>
      <c r="D574" s="280"/>
      <c r="E574" s="280"/>
      <c r="F574" s="281"/>
      <c r="G574" s="281"/>
      <c r="H574" s="281"/>
      <c r="I574" s="282"/>
      <c r="J574" s="282"/>
      <c r="K574" s="280"/>
      <c r="L574" s="130"/>
    </row>
    <row r="575" spans="1:12">
      <c r="A575" s="225"/>
      <c r="B575" s="252"/>
      <c r="C575" s="283"/>
      <c r="D575" s="280"/>
      <c r="E575" s="280"/>
      <c r="F575" s="281"/>
      <c r="G575" s="281"/>
      <c r="H575" s="281"/>
      <c r="I575" s="282"/>
      <c r="J575" s="282"/>
      <c r="K575" s="280"/>
      <c r="L575" s="130"/>
    </row>
    <row r="576" spans="1:12">
      <c r="A576" s="225"/>
      <c r="B576" s="252"/>
      <c r="C576" s="283"/>
      <c r="D576" s="280"/>
      <c r="E576" s="280"/>
      <c r="F576" s="281"/>
      <c r="G576" s="281"/>
      <c r="H576" s="281"/>
      <c r="I576" s="282"/>
      <c r="J576" s="282"/>
      <c r="K576" s="280"/>
      <c r="L576" s="130"/>
    </row>
    <row r="577" spans="1:12">
      <c r="A577" s="225"/>
      <c r="B577" s="252"/>
      <c r="C577" s="283"/>
      <c r="D577" s="280"/>
      <c r="E577" s="280"/>
      <c r="F577" s="281"/>
      <c r="G577" s="281"/>
      <c r="H577" s="281"/>
      <c r="I577" s="282"/>
      <c r="J577" s="282"/>
      <c r="K577" s="280"/>
      <c r="L577" s="130"/>
    </row>
    <row r="578" spans="1:12">
      <c r="A578" s="225"/>
      <c r="B578" s="252"/>
      <c r="C578" s="283"/>
      <c r="D578" s="280"/>
      <c r="E578" s="280"/>
      <c r="F578" s="281"/>
      <c r="G578" s="281"/>
      <c r="H578" s="281"/>
      <c r="I578" s="282"/>
      <c r="J578" s="282"/>
      <c r="K578" s="280"/>
      <c r="L578" s="130"/>
    </row>
    <row r="579" spans="1:12">
      <c r="A579" s="225"/>
      <c r="B579" s="252"/>
      <c r="C579" s="283"/>
      <c r="D579" s="280"/>
      <c r="E579" s="280"/>
      <c r="F579" s="281"/>
      <c r="G579" s="281"/>
      <c r="H579" s="281"/>
      <c r="I579" s="282"/>
      <c r="J579" s="282"/>
      <c r="K579" s="280"/>
      <c r="L579" s="130"/>
    </row>
    <row r="580" spans="1:12">
      <c r="A580" s="225"/>
      <c r="B580" s="252"/>
      <c r="C580" s="283"/>
      <c r="D580" s="280"/>
      <c r="E580" s="280"/>
      <c r="F580" s="281"/>
      <c r="G580" s="281"/>
      <c r="H580" s="281"/>
      <c r="I580" s="282"/>
      <c r="J580" s="282"/>
      <c r="K580" s="280"/>
      <c r="L580" s="130"/>
    </row>
    <row r="581" spans="1:12">
      <c r="A581" s="225"/>
      <c r="B581" s="252"/>
      <c r="C581" s="283"/>
      <c r="D581" s="280"/>
      <c r="E581" s="280"/>
      <c r="F581" s="281"/>
      <c r="G581" s="281"/>
      <c r="H581" s="281"/>
      <c r="I581" s="282"/>
      <c r="J581" s="282"/>
      <c r="K581" s="280"/>
      <c r="L581" s="130"/>
    </row>
    <row r="582" spans="1:12">
      <c r="A582" s="225"/>
      <c r="B582" s="252"/>
      <c r="C582" s="283"/>
      <c r="D582" s="280"/>
      <c r="E582" s="280"/>
      <c r="F582" s="281"/>
      <c r="G582" s="281"/>
      <c r="H582" s="281"/>
      <c r="I582" s="282"/>
      <c r="J582" s="282"/>
      <c r="K582" s="280"/>
      <c r="L582" s="130"/>
    </row>
    <row r="583" spans="1:12">
      <c r="A583" s="225"/>
      <c r="B583" s="252"/>
      <c r="C583" s="283"/>
      <c r="D583" s="280"/>
      <c r="E583" s="280"/>
      <c r="F583" s="281"/>
      <c r="G583" s="281"/>
      <c r="H583" s="281"/>
      <c r="I583" s="282"/>
      <c r="J583" s="282"/>
      <c r="K583" s="280"/>
      <c r="L583" s="130"/>
    </row>
    <row r="584" spans="1:12">
      <c r="A584" s="225"/>
      <c r="B584" s="252"/>
      <c r="C584" s="283"/>
      <c r="D584" s="280"/>
      <c r="E584" s="280"/>
      <c r="F584" s="281"/>
      <c r="G584" s="281"/>
      <c r="H584" s="281"/>
      <c r="I584" s="282"/>
      <c r="J584" s="282"/>
      <c r="K584" s="280"/>
      <c r="L584" s="130"/>
    </row>
    <row r="585" spans="1:12">
      <c r="A585" s="225"/>
      <c r="B585" s="252"/>
      <c r="C585" s="283"/>
      <c r="D585" s="280"/>
      <c r="E585" s="280"/>
      <c r="F585" s="281"/>
      <c r="G585" s="281"/>
      <c r="H585" s="281"/>
      <c r="I585" s="282"/>
      <c r="J585" s="282"/>
      <c r="K585" s="280"/>
      <c r="L585" s="130"/>
    </row>
    <row r="586" spans="1:12">
      <c r="A586" s="225"/>
      <c r="B586" s="252"/>
      <c r="C586" s="283"/>
      <c r="D586" s="280"/>
      <c r="E586" s="280"/>
      <c r="F586" s="281"/>
      <c r="G586" s="281"/>
      <c r="H586" s="281"/>
      <c r="I586" s="282"/>
      <c r="J586" s="282"/>
      <c r="K586" s="280"/>
      <c r="L586" s="130"/>
    </row>
    <row r="587" spans="1:12">
      <c r="A587" s="225"/>
      <c r="B587" s="252"/>
      <c r="C587" s="283"/>
      <c r="D587" s="280"/>
      <c r="E587" s="280"/>
      <c r="F587" s="281"/>
      <c r="G587" s="281"/>
      <c r="H587" s="281"/>
      <c r="I587" s="282"/>
      <c r="J587" s="282"/>
      <c r="K587" s="280"/>
      <c r="L587" s="130"/>
    </row>
    <row r="588" spans="1:12">
      <c r="A588" s="225"/>
      <c r="B588" s="252"/>
      <c r="C588" s="283"/>
      <c r="D588" s="280"/>
      <c r="E588" s="280"/>
      <c r="F588" s="281"/>
      <c r="G588" s="281"/>
      <c r="H588" s="281"/>
      <c r="I588" s="282"/>
      <c r="J588" s="282"/>
      <c r="K588" s="280"/>
      <c r="L588" s="130"/>
    </row>
    <row r="589" spans="1:12">
      <c r="A589" s="225"/>
      <c r="B589" s="252"/>
      <c r="C589" s="283"/>
      <c r="D589" s="280"/>
      <c r="E589" s="280"/>
      <c r="F589" s="281"/>
      <c r="G589" s="281"/>
      <c r="H589" s="281"/>
      <c r="I589" s="282"/>
      <c r="J589" s="282"/>
      <c r="K589" s="280"/>
      <c r="L589" s="130"/>
    </row>
    <row r="590" spans="1:12">
      <c r="A590" s="225"/>
      <c r="B590" s="252"/>
      <c r="C590" s="283"/>
      <c r="D590" s="280"/>
      <c r="E590" s="280"/>
      <c r="F590" s="281"/>
      <c r="G590" s="281"/>
      <c r="H590" s="281"/>
      <c r="I590" s="282"/>
      <c r="J590" s="282"/>
      <c r="K590" s="280"/>
      <c r="L590" s="130"/>
    </row>
    <row r="591" spans="1:12">
      <c r="A591" s="225"/>
      <c r="B591" s="252"/>
      <c r="C591" s="283"/>
      <c r="D591" s="280"/>
      <c r="E591" s="280"/>
      <c r="F591" s="281"/>
      <c r="G591" s="281"/>
      <c r="H591" s="281"/>
      <c r="I591" s="282"/>
      <c r="J591" s="282"/>
      <c r="K591" s="280"/>
      <c r="L591" s="130"/>
    </row>
    <row r="592" spans="1:12">
      <c r="A592" s="225"/>
      <c r="B592" s="252"/>
      <c r="C592" s="283"/>
      <c r="D592" s="280"/>
      <c r="E592" s="280"/>
      <c r="F592" s="281"/>
      <c r="G592" s="281"/>
      <c r="H592" s="281"/>
      <c r="I592" s="282"/>
      <c r="J592" s="282"/>
      <c r="K592" s="280"/>
      <c r="L592" s="130"/>
    </row>
    <row r="593" spans="1:12">
      <c r="A593" s="225"/>
      <c r="B593" s="252"/>
      <c r="C593" s="283"/>
      <c r="D593" s="280"/>
      <c r="E593" s="280"/>
      <c r="F593" s="281"/>
      <c r="G593" s="281"/>
      <c r="H593" s="281"/>
      <c r="I593" s="282"/>
      <c r="J593" s="282"/>
      <c r="K593" s="280"/>
      <c r="L593" s="130"/>
    </row>
    <row r="594" spans="1:12">
      <c r="A594" s="225"/>
      <c r="B594" s="252"/>
      <c r="C594" s="283"/>
      <c r="D594" s="280"/>
      <c r="E594" s="280"/>
      <c r="F594" s="281"/>
      <c r="G594" s="281"/>
      <c r="H594" s="281"/>
      <c r="I594" s="282"/>
      <c r="J594" s="282"/>
      <c r="K594" s="280"/>
      <c r="L594" s="130"/>
    </row>
    <row r="595" spans="1:12">
      <c r="A595" s="225"/>
      <c r="B595" s="252"/>
      <c r="C595" s="283"/>
      <c r="D595" s="280"/>
      <c r="E595" s="280"/>
      <c r="F595" s="281"/>
      <c r="G595" s="281"/>
      <c r="H595" s="281"/>
      <c r="I595" s="282"/>
      <c r="J595" s="282"/>
      <c r="K595" s="280"/>
      <c r="L595" s="130"/>
    </row>
    <row r="596" spans="1:12">
      <c r="A596" s="225"/>
      <c r="B596" s="252"/>
      <c r="C596" s="283"/>
      <c r="D596" s="280"/>
      <c r="E596" s="280"/>
      <c r="F596" s="281"/>
      <c r="G596" s="281"/>
      <c r="H596" s="281"/>
      <c r="I596" s="282"/>
      <c r="J596" s="282"/>
      <c r="K596" s="280"/>
      <c r="L596" s="130"/>
    </row>
    <row r="597" spans="1:12">
      <c r="A597" s="225"/>
      <c r="B597" s="252"/>
      <c r="C597" s="283"/>
      <c r="D597" s="280"/>
      <c r="E597" s="280"/>
      <c r="F597" s="281"/>
      <c r="G597" s="281"/>
      <c r="H597" s="281"/>
      <c r="I597" s="282"/>
      <c r="J597" s="282"/>
      <c r="K597" s="280"/>
      <c r="L597" s="130"/>
    </row>
    <row r="598" spans="1:12">
      <c r="A598" s="225"/>
      <c r="B598" s="252"/>
      <c r="C598" s="283"/>
      <c r="D598" s="280"/>
      <c r="E598" s="280"/>
      <c r="F598" s="281"/>
      <c r="G598" s="281"/>
      <c r="H598" s="281"/>
      <c r="I598" s="282"/>
      <c r="J598" s="282"/>
      <c r="K598" s="280"/>
      <c r="L598" s="130"/>
    </row>
    <row r="599" spans="1:12">
      <c r="A599" s="225"/>
      <c r="B599" s="252"/>
      <c r="C599" s="283"/>
      <c r="D599" s="280"/>
      <c r="E599" s="280"/>
      <c r="F599" s="281"/>
      <c r="G599" s="281"/>
      <c r="H599" s="281"/>
      <c r="I599" s="282"/>
      <c r="J599" s="282"/>
      <c r="K599" s="280"/>
      <c r="L599" s="130"/>
    </row>
    <row r="600" spans="1:12">
      <c r="A600" s="225"/>
      <c r="B600" s="252"/>
      <c r="C600" s="283"/>
      <c r="D600" s="280"/>
      <c r="E600" s="280"/>
      <c r="F600" s="281"/>
      <c r="G600" s="281"/>
      <c r="H600" s="281"/>
      <c r="I600" s="282"/>
      <c r="J600" s="282"/>
      <c r="K600" s="280"/>
      <c r="L600" s="130"/>
    </row>
    <row r="601" spans="1:12">
      <c r="A601" s="225"/>
      <c r="B601" s="252"/>
      <c r="C601" s="283"/>
      <c r="D601" s="280"/>
      <c r="E601" s="280"/>
      <c r="F601" s="281"/>
      <c r="G601" s="281"/>
      <c r="H601" s="281"/>
      <c r="I601" s="282"/>
      <c r="J601" s="282"/>
      <c r="K601" s="280"/>
      <c r="L601" s="130"/>
    </row>
    <row r="602" spans="1:12">
      <c r="A602" s="225"/>
      <c r="B602" s="252"/>
      <c r="C602" s="283"/>
      <c r="D602" s="280"/>
      <c r="E602" s="280"/>
      <c r="F602" s="281"/>
      <c r="G602" s="281"/>
      <c r="H602" s="281"/>
      <c r="I602" s="282"/>
      <c r="J602" s="282"/>
      <c r="K602" s="280"/>
      <c r="L602" s="130"/>
    </row>
    <row r="603" spans="1:12">
      <c r="A603" s="225"/>
      <c r="B603" s="252"/>
      <c r="C603" s="283"/>
      <c r="D603" s="280"/>
      <c r="E603" s="280"/>
      <c r="F603" s="281"/>
      <c r="G603" s="281"/>
      <c r="H603" s="281"/>
      <c r="I603" s="282"/>
      <c r="J603" s="282"/>
      <c r="K603" s="280"/>
      <c r="L603" s="130"/>
    </row>
    <row r="604" spans="1:12">
      <c r="A604" s="225"/>
      <c r="B604" s="252"/>
      <c r="C604" s="283"/>
      <c r="D604" s="280"/>
      <c r="E604" s="280"/>
      <c r="F604" s="281"/>
      <c r="G604" s="281"/>
      <c r="H604" s="281"/>
      <c r="I604" s="282"/>
      <c r="J604" s="282"/>
      <c r="K604" s="280"/>
      <c r="L604" s="130"/>
    </row>
    <row r="605" spans="1:12">
      <c r="A605" s="225"/>
      <c r="B605" s="252"/>
      <c r="C605" s="283"/>
      <c r="D605" s="280"/>
      <c r="E605" s="280"/>
      <c r="F605" s="281"/>
      <c r="G605" s="281"/>
      <c r="H605" s="281"/>
      <c r="I605" s="282"/>
      <c r="J605" s="282"/>
      <c r="K605" s="280"/>
      <c r="L605" s="130"/>
    </row>
    <row r="606" spans="1:12">
      <c r="A606" s="225"/>
      <c r="B606" s="252"/>
      <c r="C606" s="283"/>
      <c r="D606" s="280"/>
      <c r="E606" s="280"/>
      <c r="F606" s="281"/>
      <c r="G606" s="281"/>
      <c r="H606" s="281"/>
      <c r="I606" s="282"/>
      <c r="J606" s="282"/>
      <c r="K606" s="280"/>
      <c r="L606" s="130"/>
    </row>
    <row r="607" spans="1:12">
      <c r="A607" s="225"/>
      <c r="B607" s="252"/>
      <c r="C607" s="283"/>
      <c r="D607" s="280"/>
      <c r="E607" s="280"/>
      <c r="F607" s="281"/>
      <c r="G607" s="281"/>
      <c r="H607" s="281"/>
      <c r="I607" s="282"/>
      <c r="J607" s="282"/>
      <c r="K607" s="280"/>
      <c r="L607" s="130"/>
    </row>
    <row r="608" spans="1:12">
      <c r="A608" s="225"/>
      <c r="B608" s="252"/>
      <c r="C608" s="283"/>
      <c r="D608" s="280"/>
      <c r="E608" s="280"/>
      <c r="F608" s="281"/>
      <c r="G608" s="281"/>
      <c r="H608" s="281"/>
      <c r="I608" s="282"/>
      <c r="J608" s="282"/>
      <c r="K608" s="280"/>
      <c r="L608" s="130"/>
    </row>
    <row r="609" spans="1:12">
      <c r="A609" s="225"/>
      <c r="B609" s="252"/>
      <c r="C609" s="283"/>
      <c r="D609" s="280"/>
      <c r="E609" s="280"/>
      <c r="F609" s="281"/>
      <c r="G609" s="281"/>
      <c r="H609" s="281"/>
      <c r="I609" s="282"/>
      <c r="J609" s="282"/>
      <c r="K609" s="280"/>
      <c r="L609" s="130"/>
    </row>
    <row r="610" spans="1:12">
      <c r="A610" s="225"/>
      <c r="B610" s="252"/>
      <c r="C610" s="283"/>
      <c r="D610" s="280"/>
      <c r="E610" s="280"/>
      <c r="F610" s="281"/>
      <c r="G610" s="281"/>
      <c r="H610" s="281"/>
      <c r="I610" s="282"/>
      <c r="J610" s="282"/>
      <c r="K610" s="280"/>
      <c r="L610" s="130"/>
    </row>
    <row r="611" spans="1:12">
      <c r="A611" s="225"/>
      <c r="B611" s="252"/>
      <c r="C611" s="283"/>
      <c r="D611" s="280"/>
      <c r="E611" s="280"/>
      <c r="F611" s="281"/>
      <c r="G611" s="281"/>
      <c r="H611" s="281"/>
      <c r="I611" s="282"/>
      <c r="J611" s="282"/>
      <c r="K611" s="280"/>
      <c r="L611" s="130"/>
    </row>
    <row r="612" spans="1:12">
      <c r="A612" s="225"/>
      <c r="B612" s="252"/>
      <c r="C612" s="283"/>
      <c r="D612" s="280"/>
      <c r="E612" s="280"/>
      <c r="F612" s="281"/>
      <c r="G612" s="281"/>
      <c r="H612" s="281"/>
      <c r="I612" s="282"/>
      <c r="J612" s="282"/>
      <c r="K612" s="280"/>
      <c r="L612" s="130"/>
    </row>
    <row r="613" spans="1:12">
      <c r="A613" s="225"/>
      <c r="B613" s="252"/>
      <c r="C613" s="283"/>
      <c r="D613" s="280"/>
      <c r="E613" s="280"/>
      <c r="F613" s="281"/>
      <c r="G613" s="281"/>
      <c r="H613" s="281"/>
      <c r="I613" s="282"/>
      <c r="J613" s="282"/>
      <c r="K613" s="280"/>
      <c r="L613" s="130"/>
    </row>
    <row r="614" spans="1:12">
      <c r="A614" s="225"/>
      <c r="B614" s="252"/>
      <c r="C614" s="283"/>
      <c r="D614" s="280"/>
      <c r="E614" s="280"/>
      <c r="F614" s="281"/>
      <c r="G614" s="281"/>
      <c r="H614" s="281"/>
      <c r="I614" s="282"/>
      <c r="J614" s="282"/>
      <c r="K614" s="280"/>
      <c r="L614" s="130"/>
    </row>
    <row r="615" spans="1:12">
      <c r="A615" s="225"/>
      <c r="B615" s="252"/>
      <c r="C615" s="283"/>
      <c r="D615" s="280"/>
      <c r="E615" s="280"/>
      <c r="F615" s="281"/>
      <c r="G615" s="281"/>
      <c r="H615" s="281"/>
      <c r="I615" s="282"/>
      <c r="J615" s="282"/>
      <c r="K615" s="280"/>
      <c r="L615" s="130"/>
    </row>
    <row r="616" spans="1:12">
      <c r="A616" s="225"/>
      <c r="B616" s="252"/>
      <c r="C616" s="283"/>
      <c r="D616" s="280"/>
      <c r="E616" s="280"/>
      <c r="F616" s="281"/>
      <c r="G616" s="281"/>
      <c r="H616" s="281"/>
      <c r="I616" s="282"/>
      <c r="J616" s="282"/>
      <c r="K616" s="280"/>
      <c r="L616" s="130"/>
    </row>
    <row r="617" spans="1:12">
      <c r="A617" s="225"/>
      <c r="B617" s="252"/>
      <c r="C617" s="283"/>
      <c r="D617" s="280"/>
      <c r="E617" s="280"/>
      <c r="F617" s="281"/>
      <c r="G617" s="281"/>
      <c r="H617" s="281"/>
      <c r="I617" s="282"/>
      <c r="J617" s="282"/>
      <c r="K617" s="280"/>
      <c r="L617" s="130"/>
    </row>
    <row r="618" spans="1:12">
      <c r="A618" s="225"/>
      <c r="B618" s="252"/>
      <c r="C618" s="283"/>
      <c r="D618" s="280"/>
      <c r="E618" s="280"/>
      <c r="F618" s="281"/>
      <c r="G618" s="281"/>
      <c r="H618" s="281"/>
      <c r="I618" s="282"/>
      <c r="J618" s="282"/>
      <c r="K618" s="280"/>
      <c r="L618" s="130"/>
    </row>
    <row r="619" spans="1:12">
      <c r="A619" s="225"/>
      <c r="B619" s="252"/>
      <c r="C619" s="283"/>
      <c r="D619" s="280"/>
      <c r="E619" s="280"/>
      <c r="F619" s="281"/>
      <c r="G619" s="281"/>
      <c r="H619" s="281"/>
      <c r="I619" s="282"/>
      <c r="J619" s="282"/>
      <c r="K619" s="280"/>
      <c r="L619" s="130"/>
    </row>
    <row r="620" spans="1:12">
      <c r="A620" s="225"/>
      <c r="B620" s="252"/>
      <c r="C620" s="283"/>
      <c r="D620" s="280"/>
      <c r="E620" s="280"/>
      <c r="F620" s="281"/>
      <c r="G620" s="281"/>
      <c r="H620" s="281"/>
      <c r="I620" s="282"/>
      <c r="J620" s="282"/>
      <c r="K620" s="280"/>
      <c r="L620" s="130"/>
    </row>
    <row r="621" spans="1:12">
      <c r="A621" s="225"/>
      <c r="B621" s="252"/>
      <c r="C621" s="283"/>
      <c r="D621" s="280"/>
      <c r="E621" s="280"/>
      <c r="F621" s="281"/>
      <c r="G621" s="281"/>
      <c r="H621" s="281"/>
      <c r="I621" s="282"/>
      <c r="J621" s="282"/>
      <c r="K621" s="280"/>
      <c r="L621" s="130"/>
    </row>
    <row r="622" spans="1:12">
      <c r="A622" s="225"/>
      <c r="B622" s="252"/>
      <c r="C622" s="283"/>
      <c r="D622" s="280"/>
      <c r="E622" s="280"/>
      <c r="F622" s="281"/>
      <c r="G622" s="281"/>
      <c r="H622" s="281"/>
      <c r="I622" s="282"/>
      <c r="J622" s="282"/>
      <c r="K622" s="280"/>
      <c r="L622" s="130"/>
    </row>
    <row r="623" spans="1:12">
      <c r="A623" s="225"/>
      <c r="B623" s="252"/>
      <c r="C623" s="283"/>
      <c r="D623" s="280"/>
      <c r="E623" s="280"/>
      <c r="F623" s="281"/>
      <c r="G623" s="281"/>
      <c r="H623" s="281"/>
      <c r="I623" s="282"/>
      <c r="J623" s="282"/>
      <c r="K623" s="280"/>
      <c r="L623" s="130"/>
    </row>
    <row r="624" spans="1:12">
      <c r="A624" s="225"/>
      <c r="B624" s="252"/>
      <c r="C624" s="283"/>
      <c r="D624" s="280"/>
      <c r="E624" s="280"/>
      <c r="F624" s="281"/>
      <c r="G624" s="281"/>
      <c r="H624" s="281"/>
      <c r="I624" s="282"/>
      <c r="J624" s="282"/>
      <c r="K624" s="280"/>
      <c r="L624" s="130"/>
    </row>
    <row r="625" spans="1:12">
      <c r="A625" s="225"/>
      <c r="B625" s="252"/>
      <c r="C625" s="283"/>
      <c r="D625" s="280"/>
      <c r="E625" s="280"/>
      <c r="F625" s="281"/>
      <c r="G625" s="281"/>
      <c r="H625" s="281"/>
      <c r="I625" s="282"/>
      <c r="J625" s="282"/>
      <c r="K625" s="280"/>
      <c r="L625" s="130"/>
    </row>
    <row r="626" spans="1:12">
      <c r="A626" s="225"/>
      <c r="B626" s="252"/>
      <c r="C626" s="283"/>
      <c r="D626" s="280"/>
      <c r="E626" s="280"/>
      <c r="F626" s="281"/>
      <c r="G626" s="281"/>
      <c r="H626" s="281"/>
      <c r="I626" s="282"/>
      <c r="J626" s="282"/>
      <c r="K626" s="280"/>
      <c r="L626" s="130"/>
    </row>
    <row r="627" spans="1:12">
      <c r="A627" s="225"/>
      <c r="B627" s="252"/>
      <c r="C627" s="283"/>
      <c r="D627" s="280"/>
      <c r="E627" s="280"/>
      <c r="F627" s="281"/>
      <c r="G627" s="281"/>
      <c r="H627" s="281"/>
      <c r="I627" s="282"/>
      <c r="J627" s="282"/>
      <c r="K627" s="280"/>
      <c r="L627" s="130"/>
    </row>
    <row r="628" spans="1:12">
      <c r="A628" s="225"/>
      <c r="B628" s="252"/>
      <c r="C628" s="283"/>
      <c r="D628" s="280"/>
      <c r="E628" s="280"/>
      <c r="F628" s="281"/>
      <c r="G628" s="281"/>
      <c r="H628" s="281"/>
      <c r="I628" s="282"/>
      <c r="J628" s="282"/>
      <c r="K628" s="280"/>
      <c r="L628" s="130"/>
    </row>
    <row r="629" spans="1:12">
      <c r="A629" s="225"/>
      <c r="B629" s="252"/>
      <c r="C629" s="283"/>
      <c r="D629" s="280"/>
      <c r="E629" s="280"/>
      <c r="F629" s="281"/>
      <c r="G629" s="281"/>
      <c r="H629" s="281"/>
      <c r="I629" s="282"/>
      <c r="J629" s="282"/>
      <c r="K629" s="280"/>
      <c r="L629" s="130"/>
    </row>
    <row r="630" spans="1:12">
      <c r="A630" s="225"/>
      <c r="B630" s="252"/>
      <c r="C630" s="283"/>
      <c r="D630" s="280"/>
      <c r="E630" s="280"/>
      <c r="F630" s="281"/>
      <c r="G630" s="281"/>
      <c r="H630" s="281"/>
      <c r="I630" s="282"/>
      <c r="J630" s="282"/>
      <c r="K630" s="280"/>
      <c r="L630" s="130"/>
    </row>
    <row r="631" spans="1:12">
      <c r="A631" s="225"/>
      <c r="B631" s="252"/>
      <c r="C631" s="283"/>
      <c r="D631" s="280"/>
      <c r="E631" s="280"/>
      <c r="F631" s="281"/>
      <c r="G631" s="281"/>
      <c r="H631" s="281"/>
      <c r="I631" s="282"/>
      <c r="J631" s="282"/>
      <c r="K631" s="280"/>
      <c r="L631" s="130"/>
    </row>
    <row r="632" spans="1:12">
      <c r="A632" s="225"/>
      <c r="B632" s="252"/>
      <c r="C632" s="283"/>
      <c r="D632" s="280"/>
      <c r="E632" s="280"/>
      <c r="F632" s="281"/>
      <c r="G632" s="281"/>
      <c r="H632" s="281"/>
      <c r="I632" s="282"/>
      <c r="J632" s="282"/>
      <c r="K632" s="280"/>
      <c r="L632" s="130"/>
    </row>
    <row r="633" spans="1:12">
      <c r="A633" s="225"/>
      <c r="B633" s="252"/>
      <c r="C633" s="283"/>
      <c r="D633" s="280"/>
      <c r="E633" s="280"/>
      <c r="F633" s="281"/>
      <c r="G633" s="281"/>
      <c r="H633" s="281"/>
      <c r="I633" s="282"/>
      <c r="J633" s="282"/>
      <c r="K633" s="280"/>
      <c r="L633" s="130"/>
    </row>
    <row r="634" spans="1:12">
      <c r="A634" s="225"/>
      <c r="B634" s="252"/>
      <c r="C634" s="283"/>
      <c r="D634" s="280"/>
      <c r="E634" s="280"/>
      <c r="F634" s="281"/>
      <c r="G634" s="281"/>
      <c r="H634" s="281"/>
      <c r="I634" s="282"/>
      <c r="J634" s="282"/>
      <c r="K634" s="280"/>
      <c r="L634" s="130"/>
    </row>
    <row r="635" spans="1:12">
      <c r="A635" s="225"/>
      <c r="B635" s="252"/>
      <c r="C635" s="283"/>
      <c r="D635" s="280"/>
      <c r="E635" s="280"/>
      <c r="F635" s="281"/>
      <c r="G635" s="281"/>
      <c r="H635" s="281"/>
      <c r="I635" s="282"/>
      <c r="J635" s="282"/>
      <c r="K635" s="280"/>
      <c r="L635" s="130"/>
    </row>
    <row r="636" spans="1:12">
      <c r="A636" s="225"/>
      <c r="B636" s="252"/>
      <c r="C636" s="283"/>
      <c r="D636" s="280"/>
      <c r="E636" s="280"/>
      <c r="F636" s="281"/>
      <c r="G636" s="281"/>
      <c r="H636" s="281"/>
      <c r="I636" s="282"/>
      <c r="J636" s="282"/>
      <c r="K636" s="280"/>
      <c r="L636" s="130"/>
    </row>
    <row r="637" spans="1:12">
      <c r="A637" s="225"/>
      <c r="B637" s="252"/>
      <c r="C637" s="283"/>
      <c r="D637" s="280"/>
      <c r="E637" s="280"/>
      <c r="F637" s="281"/>
      <c r="G637" s="281"/>
      <c r="H637" s="281"/>
      <c r="I637" s="282"/>
      <c r="J637" s="282"/>
      <c r="K637" s="280"/>
      <c r="L637" s="130"/>
    </row>
    <row r="638" spans="1:12">
      <c r="A638" s="225"/>
      <c r="B638" s="252"/>
      <c r="C638" s="283"/>
      <c r="D638" s="280"/>
      <c r="E638" s="280"/>
      <c r="F638" s="281"/>
      <c r="G638" s="281"/>
      <c r="H638" s="281"/>
      <c r="I638" s="282"/>
      <c r="J638" s="282"/>
      <c r="K638" s="280"/>
      <c r="L638" s="130"/>
    </row>
    <row r="639" spans="1:12">
      <c r="A639" s="225"/>
      <c r="B639" s="252"/>
      <c r="C639" s="283"/>
      <c r="D639" s="280"/>
      <c r="E639" s="280"/>
      <c r="F639" s="281"/>
      <c r="G639" s="281"/>
      <c r="H639" s="281"/>
      <c r="I639" s="282"/>
      <c r="J639" s="282"/>
      <c r="K639" s="280"/>
      <c r="L639" s="130"/>
    </row>
    <row r="640" spans="1:12">
      <c r="A640" s="225"/>
      <c r="B640" s="252"/>
      <c r="C640" s="283"/>
      <c r="D640" s="280"/>
      <c r="E640" s="280"/>
      <c r="F640" s="281"/>
      <c r="G640" s="281"/>
      <c r="H640" s="281"/>
      <c r="I640" s="282"/>
      <c r="J640" s="282"/>
      <c r="K640" s="280"/>
      <c r="L640" s="130"/>
    </row>
    <row r="641" spans="1:12">
      <c r="A641" s="225"/>
      <c r="B641" s="252"/>
      <c r="C641" s="283"/>
      <c r="D641" s="280"/>
      <c r="E641" s="280"/>
      <c r="F641" s="281"/>
      <c r="G641" s="281"/>
      <c r="H641" s="281"/>
      <c r="I641" s="282"/>
      <c r="J641" s="282"/>
      <c r="K641" s="280"/>
      <c r="L641" s="130"/>
    </row>
    <row r="642" spans="1:12">
      <c r="A642" s="225"/>
      <c r="B642" s="252"/>
      <c r="C642" s="283"/>
      <c r="D642" s="280"/>
      <c r="E642" s="280"/>
      <c r="F642" s="281"/>
      <c r="G642" s="281"/>
      <c r="H642" s="281"/>
      <c r="I642" s="282"/>
      <c r="J642" s="282"/>
      <c r="K642" s="280"/>
      <c r="L642" s="130"/>
    </row>
    <row r="643" spans="1:12">
      <c r="A643" s="225"/>
      <c r="B643" s="252"/>
      <c r="C643" s="283"/>
      <c r="D643" s="280"/>
      <c r="E643" s="280"/>
      <c r="F643" s="281"/>
      <c r="G643" s="281"/>
      <c r="H643" s="281"/>
      <c r="I643" s="282"/>
      <c r="J643" s="282"/>
      <c r="K643" s="280"/>
      <c r="L643" s="130"/>
    </row>
    <row r="644" spans="1:12">
      <c r="A644" s="225"/>
      <c r="B644" s="252"/>
      <c r="C644" s="283"/>
      <c r="D644" s="280"/>
      <c r="E644" s="280"/>
      <c r="F644" s="281"/>
      <c r="G644" s="281"/>
      <c r="H644" s="281"/>
      <c r="I644" s="282"/>
      <c r="J644" s="282"/>
      <c r="K644" s="280"/>
      <c r="L644" s="130"/>
    </row>
    <row r="645" spans="1:12">
      <c r="A645" s="225"/>
      <c r="B645" s="252"/>
      <c r="C645" s="283"/>
      <c r="D645" s="280"/>
      <c r="E645" s="280"/>
      <c r="F645" s="281"/>
      <c r="G645" s="281"/>
      <c r="H645" s="281"/>
      <c r="I645" s="282"/>
      <c r="J645" s="282"/>
      <c r="K645" s="280"/>
      <c r="L645" s="130"/>
    </row>
    <row r="646" spans="1:12">
      <c r="A646" s="225"/>
      <c r="B646" s="252"/>
      <c r="C646" s="283"/>
      <c r="D646" s="280"/>
      <c r="E646" s="280"/>
      <c r="F646" s="281"/>
      <c r="G646" s="281"/>
      <c r="H646" s="281"/>
      <c r="I646" s="282"/>
      <c r="J646" s="282"/>
      <c r="K646" s="280"/>
      <c r="L646" s="130"/>
    </row>
    <row r="647" spans="1:12">
      <c r="A647" s="225"/>
      <c r="B647" s="252"/>
      <c r="C647" s="283"/>
      <c r="D647" s="280"/>
      <c r="E647" s="280"/>
      <c r="F647" s="281"/>
      <c r="G647" s="281"/>
      <c r="H647" s="281"/>
      <c r="I647" s="282"/>
      <c r="J647" s="282"/>
      <c r="K647" s="280"/>
      <c r="L647" s="130"/>
    </row>
    <row r="648" spans="1:12">
      <c r="A648" s="225"/>
      <c r="B648" s="252"/>
      <c r="C648" s="283"/>
      <c r="D648" s="280"/>
      <c r="E648" s="280"/>
      <c r="F648" s="281"/>
      <c r="G648" s="281"/>
      <c r="H648" s="281"/>
      <c r="I648" s="282"/>
      <c r="J648" s="282"/>
      <c r="K648" s="280"/>
      <c r="L648" s="130"/>
    </row>
    <row r="649" spans="1:12">
      <c r="A649" s="225"/>
      <c r="B649" s="252"/>
      <c r="C649" s="283"/>
      <c r="D649" s="280"/>
      <c r="E649" s="280"/>
      <c r="F649" s="281"/>
      <c r="G649" s="281"/>
      <c r="H649" s="281"/>
      <c r="I649" s="282"/>
      <c r="J649" s="282"/>
      <c r="K649" s="280"/>
      <c r="L649" s="130"/>
    </row>
    <row r="650" spans="1:12">
      <c r="A650" s="225"/>
      <c r="B650" s="252"/>
      <c r="C650" s="283"/>
      <c r="D650" s="280"/>
      <c r="E650" s="280"/>
      <c r="F650" s="281"/>
      <c r="G650" s="281"/>
      <c r="H650" s="281"/>
      <c r="I650" s="282"/>
      <c r="J650" s="282"/>
      <c r="K650" s="280"/>
      <c r="L650" s="130"/>
    </row>
    <row r="651" spans="1:12">
      <c r="A651" s="225"/>
      <c r="B651" s="252"/>
      <c r="C651" s="283"/>
      <c r="D651" s="280"/>
      <c r="E651" s="280"/>
      <c r="F651" s="281"/>
      <c r="G651" s="281"/>
      <c r="H651" s="281"/>
      <c r="I651" s="282"/>
      <c r="J651" s="282"/>
      <c r="K651" s="280"/>
      <c r="L651" s="130"/>
    </row>
    <row r="652" spans="1:12">
      <c r="A652" s="225"/>
      <c r="B652" s="252"/>
      <c r="C652" s="283"/>
      <c r="D652" s="280"/>
      <c r="E652" s="280"/>
      <c r="F652" s="281"/>
      <c r="G652" s="281"/>
      <c r="H652" s="281"/>
      <c r="I652" s="282"/>
      <c r="J652" s="282"/>
      <c r="K652" s="280"/>
      <c r="L652" s="130"/>
    </row>
    <row r="653" spans="1:12">
      <c r="A653" s="225"/>
      <c r="B653" s="252"/>
      <c r="C653" s="283"/>
      <c r="D653" s="280"/>
      <c r="E653" s="280"/>
      <c r="F653" s="281"/>
      <c r="G653" s="281"/>
      <c r="H653" s="281"/>
      <c r="I653" s="282"/>
      <c r="J653" s="282"/>
      <c r="K653" s="280"/>
      <c r="L653" s="130"/>
    </row>
    <row r="654" spans="1:12">
      <c r="A654" s="225"/>
      <c r="B654" s="252"/>
      <c r="C654" s="283"/>
      <c r="D654" s="280"/>
      <c r="E654" s="280"/>
      <c r="F654" s="281"/>
      <c r="G654" s="281"/>
      <c r="H654" s="281"/>
      <c r="I654" s="282"/>
      <c r="J654" s="282"/>
      <c r="K654" s="280"/>
      <c r="L654" s="130"/>
    </row>
    <row r="655" spans="1:12">
      <c r="A655" s="225"/>
      <c r="B655" s="252"/>
      <c r="C655" s="283"/>
      <c r="D655" s="280"/>
      <c r="E655" s="280"/>
      <c r="F655" s="281"/>
      <c r="G655" s="281"/>
      <c r="H655" s="281"/>
      <c r="I655" s="282"/>
      <c r="J655" s="282"/>
      <c r="K655" s="280"/>
      <c r="L655" s="130"/>
    </row>
    <row r="656" spans="1:12">
      <c r="A656" s="225"/>
      <c r="B656" s="252"/>
      <c r="C656" s="283"/>
      <c r="D656" s="280"/>
      <c r="E656" s="280"/>
      <c r="F656" s="281"/>
      <c r="G656" s="281"/>
      <c r="H656" s="281"/>
      <c r="I656" s="282"/>
      <c r="J656" s="282"/>
      <c r="K656" s="280"/>
      <c r="L656" s="130"/>
    </row>
    <row r="657" spans="1:12">
      <c r="A657" s="225"/>
      <c r="B657" s="252"/>
      <c r="C657" s="283"/>
      <c r="D657" s="280"/>
      <c r="E657" s="280"/>
      <c r="F657" s="281"/>
      <c r="G657" s="281"/>
      <c r="H657" s="281"/>
      <c r="I657" s="282"/>
      <c r="J657" s="282"/>
      <c r="K657" s="280"/>
      <c r="L657" s="130"/>
    </row>
    <row r="658" spans="1:12">
      <c r="A658" s="225"/>
      <c r="B658" s="252"/>
      <c r="C658" s="283"/>
      <c r="D658" s="280"/>
      <c r="E658" s="280"/>
      <c r="F658" s="281"/>
      <c r="G658" s="281"/>
      <c r="H658" s="281"/>
      <c r="I658" s="282"/>
      <c r="J658" s="282"/>
      <c r="K658" s="280"/>
      <c r="L658" s="130"/>
    </row>
    <row r="659" spans="1:12">
      <c r="A659" s="225"/>
      <c r="B659" s="252"/>
      <c r="C659" s="283"/>
      <c r="D659" s="280"/>
      <c r="E659" s="280"/>
      <c r="F659" s="281"/>
      <c r="G659" s="281"/>
      <c r="H659" s="281"/>
      <c r="I659" s="282"/>
      <c r="J659" s="282"/>
      <c r="K659" s="280"/>
      <c r="L659" s="130"/>
    </row>
    <row r="660" spans="1:12">
      <c r="A660" s="225"/>
      <c r="B660" s="252"/>
      <c r="C660" s="283"/>
      <c r="D660" s="280"/>
      <c r="E660" s="280"/>
      <c r="F660" s="281"/>
      <c r="G660" s="281"/>
      <c r="H660" s="281"/>
      <c r="I660" s="282"/>
      <c r="J660" s="282"/>
      <c r="K660" s="280"/>
      <c r="L660" s="130"/>
    </row>
    <row r="661" spans="1:12">
      <c r="A661" s="225"/>
      <c r="B661" s="252"/>
      <c r="C661" s="283"/>
      <c r="D661" s="280"/>
      <c r="E661" s="280"/>
      <c r="F661" s="281"/>
      <c r="G661" s="281"/>
      <c r="H661" s="281"/>
      <c r="I661" s="282"/>
      <c r="J661" s="282"/>
      <c r="K661" s="280"/>
      <c r="L661" s="130"/>
    </row>
    <row r="662" spans="1:12">
      <c r="A662" s="225"/>
      <c r="B662" s="252"/>
      <c r="C662" s="283"/>
      <c r="D662" s="280"/>
      <c r="E662" s="280"/>
      <c r="F662" s="281"/>
      <c r="G662" s="281"/>
      <c r="H662" s="281"/>
      <c r="I662" s="282"/>
      <c r="J662" s="282"/>
      <c r="K662" s="280"/>
      <c r="L662" s="130"/>
    </row>
    <row r="663" spans="1:12">
      <c r="A663" s="225"/>
      <c r="B663" s="252"/>
      <c r="C663" s="283"/>
      <c r="D663" s="280"/>
      <c r="E663" s="280"/>
      <c r="F663" s="281"/>
      <c r="G663" s="281"/>
      <c r="H663" s="281"/>
      <c r="I663" s="282"/>
      <c r="J663" s="282"/>
      <c r="K663" s="280"/>
      <c r="L663" s="130"/>
    </row>
    <row r="664" spans="1:12">
      <c r="A664" s="225"/>
      <c r="B664" s="252"/>
      <c r="C664" s="283"/>
      <c r="D664" s="280"/>
      <c r="E664" s="280"/>
      <c r="F664" s="281"/>
      <c r="G664" s="281"/>
      <c r="H664" s="281"/>
      <c r="I664" s="282"/>
      <c r="J664" s="282"/>
      <c r="K664" s="280"/>
      <c r="L664" s="130"/>
    </row>
    <row r="665" spans="1:12">
      <c r="A665" s="225"/>
      <c r="B665" s="252"/>
      <c r="C665" s="283"/>
      <c r="D665" s="280"/>
      <c r="E665" s="280"/>
      <c r="F665" s="281"/>
      <c r="G665" s="281"/>
      <c r="H665" s="281"/>
      <c r="I665" s="282"/>
      <c r="J665" s="282"/>
      <c r="K665" s="280"/>
      <c r="L665" s="130"/>
    </row>
    <row r="666" spans="1:12">
      <c r="A666" s="225"/>
      <c r="B666" s="252"/>
      <c r="C666" s="283"/>
      <c r="D666" s="280"/>
      <c r="E666" s="280"/>
      <c r="F666" s="281"/>
      <c r="G666" s="281"/>
      <c r="H666" s="281"/>
      <c r="I666" s="282"/>
      <c r="J666" s="282"/>
      <c r="K666" s="280"/>
      <c r="L666" s="130"/>
    </row>
    <row r="667" spans="1:12">
      <c r="A667" s="225"/>
      <c r="B667" s="252"/>
      <c r="C667" s="283"/>
      <c r="D667" s="280"/>
      <c r="E667" s="280"/>
      <c r="F667" s="281"/>
      <c r="G667" s="281"/>
      <c r="H667" s="281"/>
      <c r="I667" s="282"/>
      <c r="J667" s="282"/>
      <c r="K667" s="280"/>
      <c r="L667" s="130"/>
    </row>
    <row r="668" spans="1:12">
      <c r="A668" s="225"/>
      <c r="B668" s="252"/>
      <c r="C668" s="283"/>
      <c r="D668" s="280"/>
      <c r="E668" s="280"/>
      <c r="F668" s="281"/>
      <c r="G668" s="281"/>
      <c r="H668" s="281"/>
      <c r="I668" s="282"/>
      <c r="J668" s="282"/>
      <c r="K668" s="280"/>
      <c r="L668" s="130"/>
    </row>
    <row r="669" spans="1:12">
      <c r="A669" s="225"/>
      <c r="B669" s="252"/>
      <c r="C669" s="283"/>
      <c r="D669" s="280"/>
      <c r="E669" s="280"/>
      <c r="F669" s="281"/>
      <c r="G669" s="281"/>
      <c r="H669" s="281"/>
      <c r="I669" s="282"/>
      <c r="J669" s="282"/>
      <c r="K669" s="280"/>
      <c r="L669" s="130"/>
    </row>
    <row r="670" spans="1:12">
      <c r="A670" s="225"/>
      <c r="B670" s="252"/>
      <c r="C670" s="283"/>
      <c r="D670" s="280"/>
      <c r="E670" s="280"/>
      <c r="F670" s="281"/>
      <c r="G670" s="281"/>
      <c r="H670" s="281"/>
      <c r="I670" s="282"/>
      <c r="J670" s="282"/>
      <c r="K670" s="280"/>
      <c r="L670" s="130"/>
    </row>
    <row r="671" spans="1:12">
      <c r="A671" s="225"/>
      <c r="B671" s="252"/>
      <c r="C671" s="283"/>
      <c r="D671" s="280"/>
      <c r="E671" s="280"/>
      <c r="F671" s="281"/>
      <c r="G671" s="281"/>
      <c r="H671" s="281"/>
      <c r="I671" s="282"/>
      <c r="J671" s="282"/>
      <c r="K671" s="280"/>
      <c r="L671" s="130"/>
    </row>
    <row r="672" spans="1:12">
      <c r="A672" s="225"/>
      <c r="B672" s="252"/>
      <c r="C672" s="283"/>
      <c r="D672" s="280"/>
      <c r="E672" s="280"/>
      <c r="F672" s="281"/>
      <c r="G672" s="281"/>
      <c r="H672" s="281"/>
      <c r="I672" s="282"/>
      <c r="J672" s="282"/>
      <c r="K672" s="280"/>
      <c r="L672" s="130"/>
    </row>
    <row r="673" spans="1:12">
      <c r="A673" s="225"/>
      <c r="B673" s="252"/>
      <c r="C673" s="283"/>
      <c r="D673" s="280"/>
      <c r="E673" s="280"/>
      <c r="F673" s="281"/>
      <c r="G673" s="281"/>
      <c r="H673" s="281"/>
      <c r="I673" s="282"/>
      <c r="J673" s="282"/>
      <c r="K673" s="280"/>
      <c r="L673" s="130"/>
    </row>
    <row r="674" spans="1:12">
      <c r="A674" s="225"/>
      <c r="B674" s="252"/>
      <c r="C674" s="283"/>
      <c r="D674" s="280"/>
      <c r="E674" s="280"/>
      <c r="F674" s="281"/>
      <c r="G674" s="281"/>
      <c r="H674" s="281"/>
      <c r="I674" s="282"/>
      <c r="J674" s="282"/>
      <c r="K674" s="280"/>
      <c r="L674" s="130"/>
    </row>
    <row r="675" spans="1:12">
      <c r="A675" s="225"/>
      <c r="B675" s="252"/>
      <c r="C675" s="283"/>
      <c r="D675" s="280"/>
      <c r="E675" s="280"/>
      <c r="F675" s="281"/>
      <c r="G675" s="281"/>
      <c r="H675" s="281"/>
      <c r="I675" s="282"/>
      <c r="J675" s="282"/>
      <c r="K675" s="280"/>
      <c r="L675" s="130"/>
    </row>
    <row r="676" spans="1:12">
      <c r="A676" s="225"/>
      <c r="B676" s="252"/>
      <c r="C676" s="283"/>
      <c r="D676" s="280"/>
      <c r="E676" s="280"/>
      <c r="F676" s="281"/>
      <c r="G676" s="281"/>
      <c r="H676" s="281"/>
      <c r="I676" s="282"/>
      <c r="J676" s="282"/>
      <c r="K676" s="280"/>
      <c r="L676" s="130"/>
    </row>
    <row r="677" spans="1:12">
      <c r="A677" s="225"/>
      <c r="B677" s="252"/>
      <c r="C677" s="283"/>
      <c r="D677" s="280"/>
      <c r="E677" s="280"/>
      <c r="F677" s="281"/>
      <c r="G677" s="281"/>
      <c r="H677" s="281"/>
      <c r="I677" s="282"/>
      <c r="J677" s="282"/>
      <c r="K677" s="280"/>
      <c r="L677" s="130"/>
    </row>
    <row r="678" spans="1:12">
      <c r="A678" s="225"/>
      <c r="B678" s="252"/>
      <c r="C678" s="283"/>
      <c r="D678" s="280"/>
      <c r="E678" s="280"/>
      <c r="F678" s="281"/>
      <c r="G678" s="281"/>
      <c r="H678" s="281"/>
      <c r="I678" s="282"/>
      <c r="J678" s="282"/>
      <c r="K678" s="280"/>
      <c r="L678" s="130"/>
    </row>
    <row r="679" spans="1:12">
      <c r="A679" s="225"/>
      <c r="B679" s="252"/>
      <c r="C679" s="283"/>
      <c r="D679" s="280"/>
      <c r="E679" s="280"/>
      <c r="F679" s="281"/>
      <c r="G679" s="281"/>
      <c r="H679" s="281"/>
      <c r="I679" s="282"/>
      <c r="J679" s="282"/>
      <c r="K679" s="280"/>
      <c r="L679" s="130"/>
    </row>
    <row r="680" spans="1:12">
      <c r="A680" s="225"/>
      <c r="B680" s="252"/>
      <c r="C680" s="283"/>
      <c r="D680" s="280"/>
      <c r="E680" s="280"/>
      <c r="F680" s="281"/>
      <c r="G680" s="281"/>
      <c r="H680" s="281"/>
      <c r="I680" s="282"/>
      <c r="J680" s="282"/>
      <c r="K680" s="280"/>
      <c r="L680" s="130"/>
    </row>
    <row r="681" spans="1:12">
      <c r="A681" s="225"/>
      <c r="B681" s="252"/>
      <c r="C681" s="283"/>
      <c r="D681" s="280"/>
      <c r="E681" s="280"/>
      <c r="F681" s="281"/>
      <c r="G681" s="281"/>
      <c r="H681" s="281"/>
      <c r="I681" s="282"/>
      <c r="J681" s="282"/>
      <c r="K681" s="280"/>
      <c r="L681" s="130"/>
    </row>
    <row r="682" spans="1:12">
      <c r="A682" s="225"/>
      <c r="B682" s="252"/>
      <c r="C682" s="283"/>
      <c r="D682" s="280"/>
      <c r="E682" s="280"/>
      <c r="F682" s="281"/>
      <c r="G682" s="281"/>
      <c r="H682" s="281"/>
      <c r="I682" s="282"/>
      <c r="J682" s="282"/>
      <c r="K682" s="280"/>
      <c r="L682" s="130"/>
    </row>
    <row r="683" spans="1:12">
      <c r="A683" s="225"/>
      <c r="B683" s="252"/>
      <c r="C683" s="283"/>
      <c r="D683" s="280"/>
      <c r="E683" s="280"/>
      <c r="F683" s="281"/>
      <c r="G683" s="281"/>
      <c r="H683" s="281"/>
      <c r="I683" s="282"/>
      <c r="J683" s="282"/>
      <c r="K683" s="280"/>
      <c r="L683" s="130"/>
    </row>
    <row r="684" spans="1:12">
      <c r="A684" s="225"/>
      <c r="B684" s="252"/>
      <c r="C684" s="283"/>
      <c r="D684" s="280"/>
      <c r="E684" s="280"/>
      <c r="F684" s="281"/>
      <c r="G684" s="281"/>
      <c r="H684" s="281"/>
      <c r="I684" s="282"/>
      <c r="J684" s="282"/>
      <c r="K684" s="280"/>
      <c r="L684" s="130"/>
    </row>
    <row r="685" spans="1:12">
      <c r="A685" s="225"/>
      <c r="B685" s="252"/>
      <c r="C685" s="283"/>
      <c r="D685" s="280"/>
      <c r="E685" s="280"/>
      <c r="F685" s="281"/>
      <c r="G685" s="281"/>
      <c r="H685" s="281"/>
      <c r="I685" s="282"/>
      <c r="J685" s="282"/>
      <c r="K685" s="280"/>
      <c r="L685" s="130"/>
    </row>
    <row r="686" spans="1:12">
      <c r="A686" s="225"/>
      <c r="B686" s="252"/>
      <c r="C686" s="283"/>
      <c r="D686" s="280"/>
      <c r="E686" s="280"/>
      <c r="F686" s="281"/>
      <c r="G686" s="281"/>
      <c r="H686" s="281"/>
      <c r="I686" s="282"/>
      <c r="J686" s="282"/>
      <c r="K686" s="280"/>
      <c r="L686" s="130"/>
    </row>
    <row r="687" spans="1:12">
      <c r="A687" s="225"/>
      <c r="B687" s="252"/>
      <c r="C687" s="283"/>
      <c r="D687" s="280"/>
      <c r="E687" s="280"/>
      <c r="F687" s="281"/>
      <c r="G687" s="281"/>
      <c r="H687" s="281"/>
      <c r="I687" s="282"/>
      <c r="J687" s="282"/>
      <c r="K687" s="280"/>
      <c r="L687" s="130"/>
    </row>
    <row r="688" spans="1:12">
      <c r="A688" s="225"/>
      <c r="B688" s="252"/>
      <c r="C688" s="283"/>
      <c r="D688" s="280"/>
      <c r="E688" s="280"/>
      <c r="F688" s="281"/>
      <c r="G688" s="281"/>
      <c r="H688" s="281"/>
      <c r="I688" s="282"/>
      <c r="J688" s="282"/>
      <c r="K688" s="280"/>
      <c r="L688" s="130"/>
    </row>
    <row r="689" spans="1:12">
      <c r="A689" s="225"/>
      <c r="B689" s="252"/>
      <c r="C689" s="283"/>
      <c r="D689" s="280"/>
      <c r="E689" s="280"/>
      <c r="F689" s="281"/>
      <c r="G689" s="281"/>
      <c r="H689" s="281"/>
      <c r="I689" s="282"/>
      <c r="J689" s="282"/>
      <c r="K689" s="280"/>
      <c r="L689" s="130"/>
    </row>
    <row r="690" spans="1:12">
      <c r="A690" s="225"/>
      <c r="B690" s="252"/>
      <c r="C690" s="283"/>
      <c r="D690" s="280"/>
      <c r="E690" s="280"/>
      <c r="F690" s="281"/>
      <c r="G690" s="281"/>
      <c r="H690" s="281"/>
      <c r="I690" s="282"/>
      <c r="J690" s="282"/>
      <c r="K690" s="280"/>
      <c r="L690" s="130"/>
    </row>
    <row r="691" spans="1:12">
      <c r="A691" s="225"/>
      <c r="B691" s="252"/>
      <c r="C691" s="283"/>
      <c r="D691" s="280"/>
      <c r="E691" s="280"/>
      <c r="F691" s="281"/>
      <c r="G691" s="281"/>
      <c r="H691" s="281"/>
      <c r="I691" s="282"/>
      <c r="J691" s="282"/>
      <c r="K691" s="280"/>
      <c r="L691" s="130"/>
    </row>
    <row r="692" spans="1:12">
      <c r="A692" s="225"/>
      <c r="B692" s="252"/>
      <c r="C692" s="283"/>
      <c r="D692" s="280"/>
      <c r="E692" s="280"/>
      <c r="F692" s="281"/>
      <c r="G692" s="281"/>
      <c r="H692" s="281"/>
      <c r="I692" s="282"/>
      <c r="J692" s="282"/>
      <c r="K692" s="280"/>
      <c r="L692" s="130"/>
    </row>
    <row r="693" spans="1:12">
      <c r="A693" s="225"/>
      <c r="B693" s="252"/>
      <c r="C693" s="283"/>
      <c r="D693" s="280"/>
      <c r="E693" s="280"/>
      <c r="F693" s="281"/>
      <c r="G693" s="281"/>
      <c r="H693" s="281"/>
      <c r="I693" s="282"/>
      <c r="J693" s="282"/>
      <c r="K693" s="280"/>
      <c r="L693" s="130"/>
    </row>
    <row r="694" spans="1:12">
      <c r="A694" s="225"/>
      <c r="B694" s="252"/>
      <c r="C694" s="283"/>
      <c r="D694" s="280"/>
      <c r="E694" s="280"/>
      <c r="F694" s="281"/>
      <c r="G694" s="281"/>
      <c r="H694" s="281"/>
      <c r="I694" s="282"/>
      <c r="J694" s="282"/>
      <c r="K694" s="280"/>
      <c r="L694" s="130"/>
    </row>
    <row r="695" spans="1:12">
      <c r="A695" s="225"/>
      <c r="B695" s="252"/>
      <c r="C695" s="283"/>
      <c r="D695" s="280"/>
      <c r="E695" s="280"/>
      <c r="F695" s="281"/>
      <c r="G695" s="281"/>
      <c r="H695" s="281"/>
      <c r="I695" s="282"/>
      <c r="J695" s="282"/>
      <c r="K695" s="280"/>
      <c r="L695" s="130"/>
    </row>
    <row r="696" spans="1:12">
      <c r="A696" s="225"/>
      <c r="B696" s="252"/>
      <c r="C696" s="283"/>
      <c r="D696" s="280"/>
      <c r="E696" s="280"/>
      <c r="F696" s="281"/>
      <c r="G696" s="281"/>
      <c r="H696" s="281"/>
      <c r="I696" s="282"/>
      <c r="J696" s="282"/>
      <c r="K696" s="280"/>
      <c r="L696" s="130"/>
    </row>
    <row r="697" spans="1:12">
      <c r="A697" s="225"/>
      <c r="B697" s="252"/>
      <c r="C697" s="283"/>
      <c r="D697" s="280"/>
      <c r="E697" s="280"/>
      <c r="F697" s="281"/>
      <c r="G697" s="281"/>
      <c r="H697" s="281"/>
      <c r="I697" s="282"/>
      <c r="J697" s="282"/>
      <c r="K697" s="280"/>
      <c r="L697" s="130"/>
    </row>
    <row r="698" spans="1:12">
      <c r="A698" s="225"/>
      <c r="B698" s="252"/>
      <c r="C698" s="283"/>
      <c r="D698" s="280"/>
      <c r="E698" s="280"/>
      <c r="F698" s="281"/>
      <c r="G698" s="281"/>
      <c r="H698" s="281"/>
      <c r="I698" s="282"/>
      <c r="J698" s="282"/>
      <c r="K698" s="280"/>
      <c r="L698" s="130"/>
    </row>
    <row r="699" spans="1:12">
      <c r="A699" s="225"/>
      <c r="B699" s="252"/>
      <c r="C699" s="283"/>
      <c r="D699" s="280"/>
      <c r="E699" s="280"/>
      <c r="F699" s="281"/>
      <c r="G699" s="281"/>
      <c r="H699" s="281"/>
      <c r="I699" s="282"/>
      <c r="J699" s="282"/>
      <c r="K699" s="280"/>
      <c r="L699" s="130"/>
    </row>
    <row r="700" spans="1:12">
      <c r="A700" s="225"/>
      <c r="B700" s="252"/>
      <c r="C700" s="283"/>
      <c r="D700" s="280"/>
      <c r="E700" s="280"/>
      <c r="F700" s="281"/>
      <c r="G700" s="281"/>
      <c r="H700" s="281"/>
      <c r="I700" s="282"/>
      <c r="J700" s="282"/>
      <c r="K700" s="280"/>
      <c r="L700" s="130"/>
    </row>
    <row r="701" spans="1:12">
      <c r="A701" s="225"/>
      <c r="B701" s="252"/>
      <c r="C701" s="283"/>
      <c r="D701" s="280"/>
      <c r="E701" s="280"/>
      <c r="F701" s="281"/>
      <c r="G701" s="281"/>
      <c r="H701" s="281"/>
      <c r="I701" s="282"/>
      <c r="J701" s="282"/>
      <c r="K701" s="280"/>
      <c r="L701" s="130"/>
    </row>
    <row r="702" spans="1:12">
      <c r="A702" s="225"/>
      <c r="B702" s="252"/>
      <c r="C702" s="283"/>
      <c r="D702" s="280"/>
      <c r="E702" s="280"/>
      <c r="F702" s="281"/>
      <c r="G702" s="281"/>
      <c r="H702" s="281"/>
      <c r="I702" s="282"/>
      <c r="J702" s="282"/>
      <c r="K702" s="280"/>
      <c r="L702" s="130"/>
    </row>
    <row r="703" spans="1:12">
      <c r="A703" s="225"/>
      <c r="B703" s="252"/>
      <c r="C703" s="283"/>
      <c r="D703" s="280"/>
      <c r="E703" s="280"/>
      <c r="F703" s="281"/>
      <c r="G703" s="281"/>
      <c r="H703" s="281"/>
      <c r="I703" s="282"/>
      <c r="J703" s="282"/>
      <c r="K703" s="280"/>
      <c r="L703" s="130"/>
    </row>
    <row r="704" spans="1:12">
      <c r="A704" s="225"/>
      <c r="B704" s="252"/>
      <c r="C704" s="283"/>
      <c r="D704" s="280"/>
      <c r="E704" s="280"/>
      <c r="F704" s="281"/>
      <c r="G704" s="281"/>
      <c r="H704" s="281"/>
      <c r="I704" s="282"/>
      <c r="J704" s="282"/>
      <c r="K704" s="280"/>
      <c r="L704" s="130"/>
    </row>
    <row r="705" spans="1:12">
      <c r="A705" s="225"/>
      <c r="B705" s="252"/>
      <c r="C705" s="283"/>
      <c r="D705" s="280"/>
      <c r="E705" s="280"/>
      <c r="F705" s="281"/>
      <c r="G705" s="281"/>
      <c r="H705" s="281"/>
      <c r="I705" s="282"/>
      <c r="J705" s="282"/>
      <c r="K705" s="280"/>
      <c r="L705" s="130"/>
    </row>
    <row r="706" spans="1:12">
      <c r="A706" s="225"/>
      <c r="B706" s="252"/>
      <c r="C706" s="283"/>
      <c r="D706" s="280"/>
      <c r="E706" s="280"/>
      <c r="F706" s="281"/>
      <c r="G706" s="281"/>
      <c r="H706" s="281"/>
      <c r="I706" s="282"/>
      <c r="J706" s="282"/>
      <c r="K706" s="280"/>
      <c r="L706" s="130"/>
    </row>
    <row r="707" spans="1:12">
      <c r="A707" s="225"/>
      <c r="B707" s="252"/>
      <c r="C707" s="283"/>
      <c r="D707" s="280"/>
      <c r="E707" s="280"/>
      <c r="F707" s="281"/>
      <c r="G707" s="281"/>
      <c r="H707" s="281"/>
      <c r="I707" s="282"/>
      <c r="J707" s="282"/>
      <c r="K707" s="280"/>
      <c r="L707" s="130"/>
    </row>
    <row r="708" spans="1:12">
      <c r="A708" s="225"/>
      <c r="B708" s="252"/>
      <c r="C708" s="283"/>
      <c r="D708" s="280"/>
      <c r="E708" s="280"/>
      <c r="F708" s="281"/>
      <c r="G708" s="281"/>
      <c r="H708" s="281"/>
      <c r="I708" s="282"/>
      <c r="J708" s="282"/>
      <c r="K708" s="280"/>
      <c r="L708" s="130"/>
    </row>
    <row r="709" spans="1:12">
      <c r="A709" s="225"/>
      <c r="B709" s="252"/>
      <c r="C709" s="283"/>
      <c r="D709" s="280"/>
      <c r="E709" s="280"/>
      <c r="F709" s="281"/>
      <c r="G709" s="281"/>
      <c r="H709" s="281"/>
      <c r="I709" s="282"/>
      <c r="J709" s="282"/>
      <c r="K709" s="280"/>
      <c r="L709" s="130"/>
    </row>
    <row r="710" spans="1:12">
      <c r="A710" s="225"/>
      <c r="B710" s="252"/>
      <c r="C710" s="283"/>
      <c r="D710" s="280"/>
      <c r="E710" s="280"/>
      <c r="F710" s="281"/>
      <c r="G710" s="281"/>
      <c r="H710" s="281"/>
      <c r="I710" s="282"/>
      <c r="J710" s="282"/>
      <c r="K710" s="280"/>
      <c r="L710" s="130"/>
    </row>
    <row r="711" spans="1:12">
      <c r="A711" s="225"/>
      <c r="B711" s="252"/>
      <c r="C711" s="283"/>
      <c r="D711" s="280"/>
      <c r="E711" s="280"/>
      <c r="F711" s="281"/>
      <c r="G711" s="281"/>
      <c r="H711" s="281"/>
      <c r="I711" s="282"/>
      <c r="J711" s="282"/>
      <c r="K711" s="280"/>
      <c r="L711" s="130"/>
    </row>
    <row r="712" spans="1:12">
      <c r="A712" s="225"/>
      <c r="B712" s="252"/>
      <c r="C712" s="283"/>
      <c r="D712" s="280"/>
      <c r="E712" s="280"/>
      <c r="F712" s="281"/>
      <c r="G712" s="281"/>
      <c r="H712" s="281"/>
      <c r="I712" s="282"/>
      <c r="J712" s="282"/>
      <c r="K712" s="280"/>
      <c r="L712" s="130"/>
    </row>
    <row r="713" spans="1:12">
      <c r="A713" s="225"/>
      <c r="B713" s="252"/>
      <c r="C713" s="283"/>
      <c r="D713" s="280"/>
      <c r="E713" s="280"/>
      <c r="F713" s="281"/>
      <c r="G713" s="281"/>
      <c r="H713" s="281"/>
      <c r="I713" s="282"/>
      <c r="J713" s="282"/>
      <c r="K713" s="280"/>
      <c r="L713" s="130"/>
    </row>
    <row r="714" spans="1:12">
      <c r="A714" s="225"/>
      <c r="B714" s="252"/>
      <c r="C714" s="283"/>
      <c r="D714" s="280"/>
      <c r="E714" s="280"/>
      <c r="F714" s="281"/>
      <c r="G714" s="281"/>
      <c r="H714" s="281"/>
      <c r="I714" s="282"/>
      <c r="J714" s="282"/>
      <c r="K714" s="280"/>
      <c r="L714" s="130"/>
    </row>
    <row r="715" spans="1:12">
      <c r="A715" s="225"/>
      <c r="B715" s="252"/>
      <c r="C715" s="283"/>
      <c r="D715" s="280"/>
      <c r="E715" s="280"/>
      <c r="F715" s="281"/>
      <c r="G715" s="281"/>
      <c r="H715" s="281"/>
      <c r="I715" s="282"/>
      <c r="J715" s="282"/>
      <c r="K715" s="280"/>
      <c r="L715" s="130"/>
    </row>
    <row r="716" spans="1:12">
      <c r="A716" s="225"/>
      <c r="B716" s="252"/>
      <c r="C716" s="283"/>
      <c r="D716" s="280"/>
      <c r="E716" s="280"/>
      <c r="F716" s="281"/>
      <c r="G716" s="281"/>
      <c r="H716" s="281"/>
      <c r="I716" s="282"/>
      <c r="J716" s="282"/>
      <c r="K716" s="280"/>
      <c r="L716" s="130"/>
    </row>
    <row r="717" spans="1:12">
      <c r="A717" s="225"/>
      <c r="B717" s="252"/>
      <c r="C717" s="283"/>
      <c r="D717" s="280"/>
      <c r="E717" s="280"/>
      <c r="F717" s="281"/>
      <c r="G717" s="281"/>
      <c r="H717" s="281"/>
      <c r="I717" s="282"/>
      <c r="J717" s="282"/>
      <c r="K717" s="280"/>
      <c r="L717" s="130"/>
    </row>
    <row r="718" spans="1:12">
      <c r="A718" s="225"/>
      <c r="B718" s="252"/>
      <c r="C718" s="283"/>
      <c r="D718" s="280"/>
      <c r="E718" s="280"/>
      <c r="F718" s="281"/>
      <c r="G718" s="281"/>
      <c r="H718" s="281"/>
      <c r="I718" s="282"/>
      <c r="J718" s="282"/>
      <c r="K718" s="280"/>
      <c r="L718" s="130"/>
    </row>
    <row r="719" spans="1:12">
      <c r="A719" s="225"/>
      <c r="B719" s="252"/>
      <c r="C719" s="283"/>
      <c r="D719" s="280"/>
      <c r="E719" s="280"/>
      <c r="F719" s="281"/>
      <c r="G719" s="281"/>
      <c r="H719" s="281"/>
      <c r="I719" s="282"/>
      <c r="J719" s="282"/>
      <c r="K719" s="280"/>
      <c r="L719" s="130"/>
    </row>
    <row r="720" spans="1:12">
      <c r="A720" s="225"/>
      <c r="B720" s="252"/>
      <c r="C720" s="283"/>
      <c r="D720" s="280"/>
      <c r="E720" s="280"/>
      <c r="F720" s="281"/>
      <c r="G720" s="281"/>
      <c r="H720" s="281"/>
      <c r="I720" s="282"/>
      <c r="J720" s="282"/>
      <c r="K720" s="280"/>
      <c r="L720" s="130"/>
    </row>
    <row r="721" spans="1:12">
      <c r="A721" s="225"/>
      <c r="B721" s="252"/>
      <c r="C721" s="283"/>
      <c r="D721" s="280"/>
      <c r="E721" s="280"/>
      <c r="F721" s="281"/>
      <c r="G721" s="281"/>
      <c r="H721" s="281"/>
      <c r="I721" s="282"/>
      <c r="J721" s="282"/>
      <c r="K721" s="280"/>
      <c r="L721" s="130"/>
    </row>
    <row r="722" spans="1:12">
      <c r="A722" s="225"/>
      <c r="B722" s="252"/>
      <c r="C722" s="283"/>
      <c r="D722" s="280"/>
      <c r="E722" s="280"/>
      <c r="F722" s="281"/>
      <c r="G722" s="281"/>
      <c r="H722" s="281"/>
      <c r="I722" s="282"/>
      <c r="J722" s="282"/>
      <c r="K722" s="280"/>
      <c r="L722" s="130"/>
    </row>
    <row r="723" spans="1:12">
      <c r="A723" s="225"/>
      <c r="B723" s="252"/>
      <c r="C723" s="283"/>
      <c r="D723" s="280"/>
      <c r="E723" s="280"/>
      <c r="F723" s="281"/>
      <c r="G723" s="281"/>
      <c r="H723" s="281"/>
      <c r="I723" s="282"/>
      <c r="J723" s="282"/>
      <c r="K723" s="280"/>
      <c r="L723" s="130"/>
    </row>
    <row r="724" spans="1:12">
      <c r="A724" s="225"/>
      <c r="B724" s="252"/>
      <c r="C724" s="283"/>
      <c r="D724" s="280"/>
      <c r="E724" s="280"/>
      <c r="F724" s="281"/>
      <c r="G724" s="281"/>
      <c r="H724" s="281"/>
      <c r="I724" s="282"/>
      <c r="J724" s="282"/>
      <c r="K724" s="280"/>
      <c r="L724" s="130"/>
    </row>
    <row r="725" spans="1:12">
      <c r="A725" s="225"/>
      <c r="B725" s="252"/>
      <c r="C725" s="283"/>
      <c r="D725" s="280"/>
      <c r="E725" s="280"/>
      <c r="F725" s="281"/>
      <c r="G725" s="281"/>
      <c r="H725" s="281"/>
      <c r="I725" s="282"/>
      <c r="J725" s="282"/>
      <c r="K725" s="280"/>
      <c r="L725" s="130"/>
    </row>
    <row r="726" spans="1:12">
      <c r="A726" s="225"/>
      <c r="B726" s="252"/>
      <c r="C726" s="283"/>
      <c r="D726" s="280"/>
      <c r="E726" s="280"/>
      <c r="F726" s="281"/>
      <c r="G726" s="281"/>
      <c r="H726" s="281"/>
      <c r="I726" s="282"/>
      <c r="J726" s="282"/>
      <c r="K726" s="280"/>
      <c r="L726" s="130"/>
    </row>
    <row r="727" spans="1:12">
      <c r="A727" s="225"/>
      <c r="B727" s="252"/>
      <c r="C727" s="283"/>
      <c r="D727" s="280"/>
      <c r="E727" s="280"/>
      <c r="F727" s="281"/>
      <c r="G727" s="281"/>
      <c r="H727" s="281"/>
      <c r="I727" s="282"/>
      <c r="J727" s="282"/>
      <c r="K727" s="280"/>
      <c r="L727" s="130"/>
    </row>
    <row r="728" spans="1:12">
      <c r="A728" s="225"/>
      <c r="B728" s="252"/>
      <c r="C728" s="283"/>
      <c r="D728" s="280"/>
      <c r="E728" s="280"/>
      <c r="F728" s="281"/>
      <c r="G728" s="281"/>
      <c r="H728" s="281"/>
      <c r="I728" s="282"/>
      <c r="J728" s="282"/>
      <c r="K728" s="280"/>
      <c r="L728" s="130"/>
    </row>
    <row r="729" spans="1:12">
      <c r="A729" s="225"/>
      <c r="B729" s="252"/>
      <c r="C729" s="283"/>
      <c r="D729" s="280"/>
      <c r="E729" s="280"/>
      <c r="F729" s="281"/>
      <c r="G729" s="281"/>
      <c r="H729" s="281"/>
      <c r="I729" s="282"/>
      <c r="J729" s="282"/>
      <c r="K729" s="280"/>
      <c r="L729" s="130"/>
    </row>
    <row r="730" spans="1:12">
      <c r="A730" s="225"/>
      <c r="B730" s="252"/>
      <c r="C730" s="283"/>
      <c r="D730" s="280"/>
      <c r="E730" s="280"/>
      <c r="F730" s="281"/>
      <c r="G730" s="281"/>
      <c r="H730" s="281"/>
      <c r="I730" s="282"/>
      <c r="J730" s="282"/>
      <c r="K730" s="280"/>
      <c r="L730" s="130"/>
    </row>
    <row r="731" spans="1:12">
      <c r="A731" s="225"/>
      <c r="B731" s="252"/>
      <c r="C731" s="283"/>
      <c r="D731" s="280"/>
      <c r="E731" s="280"/>
      <c r="F731" s="281"/>
      <c r="G731" s="281"/>
      <c r="H731" s="281"/>
      <c r="I731" s="282"/>
      <c r="J731" s="282"/>
      <c r="K731" s="280"/>
      <c r="L731" s="130"/>
    </row>
    <row r="732" spans="1:12">
      <c r="A732" s="225"/>
      <c r="B732" s="252"/>
      <c r="C732" s="283"/>
      <c r="D732" s="280"/>
      <c r="E732" s="280"/>
      <c r="F732" s="281"/>
      <c r="G732" s="281"/>
      <c r="H732" s="281"/>
      <c r="I732" s="282"/>
      <c r="J732" s="282"/>
      <c r="K732" s="280"/>
      <c r="L732" s="130"/>
    </row>
    <row r="733" spans="1:12">
      <c r="A733" s="225"/>
      <c r="B733" s="252"/>
      <c r="C733" s="283"/>
      <c r="D733" s="280"/>
      <c r="E733" s="280"/>
      <c r="F733" s="281"/>
      <c r="G733" s="281"/>
      <c r="H733" s="281"/>
      <c r="I733" s="282"/>
      <c r="J733" s="282"/>
      <c r="K733" s="280"/>
      <c r="L733" s="130"/>
    </row>
    <row r="734" spans="1:12">
      <c r="A734" s="225"/>
      <c r="B734" s="252"/>
      <c r="C734" s="283"/>
      <c r="D734" s="280"/>
      <c r="E734" s="280"/>
      <c r="F734" s="281"/>
      <c r="G734" s="281"/>
      <c r="H734" s="281"/>
      <c r="I734" s="282"/>
      <c r="J734" s="282"/>
      <c r="K734" s="280"/>
      <c r="L734" s="130"/>
    </row>
    <row r="735" spans="1:12">
      <c r="A735" s="225"/>
      <c r="B735" s="252"/>
      <c r="C735" s="283"/>
      <c r="D735" s="280"/>
      <c r="E735" s="280"/>
      <c r="F735" s="281"/>
      <c r="G735" s="281"/>
      <c r="H735" s="281"/>
      <c r="I735" s="282"/>
      <c r="J735" s="282"/>
      <c r="K735" s="280"/>
      <c r="L735" s="130"/>
    </row>
    <row r="736" spans="1:12">
      <c r="A736" s="225"/>
      <c r="B736" s="252"/>
      <c r="C736" s="283"/>
      <c r="D736" s="280"/>
      <c r="E736" s="280"/>
      <c r="F736" s="281"/>
      <c r="G736" s="281"/>
      <c r="H736" s="281"/>
      <c r="I736" s="282"/>
      <c r="J736" s="282"/>
      <c r="K736" s="280"/>
      <c r="L736" s="130"/>
    </row>
    <row r="737" spans="1:12">
      <c r="A737" s="225"/>
      <c r="B737" s="252"/>
      <c r="C737" s="283"/>
      <c r="D737" s="280"/>
      <c r="E737" s="280"/>
      <c r="F737" s="281"/>
      <c r="G737" s="281"/>
      <c r="H737" s="281"/>
      <c r="I737" s="282"/>
      <c r="J737" s="282"/>
      <c r="K737" s="280"/>
      <c r="L737" s="130"/>
    </row>
    <row r="738" spans="1:12">
      <c r="A738" s="225"/>
      <c r="B738" s="252"/>
      <c r="C738" s="283"/>
      <c r="D738" s="280"/>
      <c r="E738" s="280"/>
      <c r="F738" s="281"/>
      <c r="G738" s="281"/>
      <c r="H738" s="281"/>
      <c r="I738" s="282"/>
      <c r="J738" s="282"/>
      <c r="K738" s="280"/>
      <c r="L738" s="130"/>
    </row>
    <row r="739" spans="1:12">
      <c r="A739" s="225"/>
      <c r="B739" s="252"/>
      <c r="C739" s="283"/>
      <c r="D739" s="280"/>
      <c r="E739" s="280"/>
      <c r="F739" s="281"/>
      <c r="G739" s="281"/>
      <c r="H739" s="281"/>
      <c r="I739" s="282"/>
      <c r="J739" s="282"/>
      <c r="K739" s="280"/>
      <c r="L739" s="130"/>
    </row>
    <row r="740" spans="1:12">
      <c r="A740" s="225"/>
      <c r="B740" s="252"/>
      <c r="C740" s="283"/>
      <c r="D740" s="280"/>
      <c r="E740" s="280"/>
      <c r="F740" s="281"/>
      <c r="G740" s="281"/>
      <c r="H740" s="281"/>
      <c r="I740" s="282"/>
      <c r="J740" s="282"/>
      <c r="K740" s="280"/>
      <c r="L740" s="130"/>
    </row>
    <row r="741" spans="1:12">
      <c r="A741" s="225"/>
      <c r="B741" s="252"/>
      <c r="C741" s="283"/>
      <c r="D741" s="280"/>
      <c r="E741" s="280"/>
      <c r="F741" s="281"/>
      <c r="G741" s="281"/>
      <c r="H741" s="281"/>
      <c r="I741" s="282"/>
      <c r="J741" s="282"/>
      <c r="K741" s="280"/>
      <c r="L741" s="130"/>
    </row>
    <row r="742" spans="1:12">
      <c r="A742" s="225"/>
      <c r="B742" s="252"/>
      <c r="C742" s="283"/>
      <c r="D742" s="280"/>
      <c r="E742" s="280"/>
      <c r="F742" s="281"/>
      <c r="G742" s="281"/>
      <c r="H742" s="281"/>
      <c r="I742" s="282"/>
      <c r="J742" s="282"/>
      <c r="K742" s="280"/>
      <c r="L742" s="130"/>
    </row>
    <row r="743" spans="1:12">
      <c r="A743" s="225"/>
      <c r="B743" s="252"/>
      <c r="C743" s="283"/>
      <c r="D743" s="280"/>
      <c r="E743" s="280"/>
      <c r="F743" s="281"/>
      <c r="G743" s="281"/>
      <c r="H743" s="281"/>
      <c r="I743" s="282"/>
      <c r="J743" s="282"/>
      <c r="K743" s="280"/>
      <c r="L743" s="130"/>
    </row>
    <row r="744" spans="1:12">
      <c r="A744" s="225"/>
      <c r="B744" s="252"/>
      <c r="C744" s="283"/>
      <c r="D744" s="280"/>
      <c r="E744" s="280"/>
      <c r="F744" s="281"/>
      <c r="G744" s="281"/>
      <c r="H744" s="281"/>
      <c r="I744" s="282"/>
      <c r="J744" s="282"/>
      <c r="K744" s="280"/>
      <c r="L744" s="130"/>
    </row>
    <row r="745" spans="1:12">
      <c r="A745" s="225"/>
      <c r="B745" s="252"/>
      <c r="C745" s="283"/>
      <c r="D745" s="280"/>
      <c r="E745" s="280"/>
      <c r="F745" s="281"/>
      <c r="G745" s="281"/>
      <c r="H745" s="281"/>
      <c r="I745" s="282"/>
      <c r="J745" s="282"/>
      <c r="K745" s="280"/>
      <c r="L745" s="130"/>
    </row>
    <row r="746" spans="1:12">
      <c r="A746" s="225"/>
      <c r="B746" s="252"/>
      <c r="C746" s="283"/>
      <c r="D746" s="280"/>
      <c r="E746" s="280"/>
      <c r="F746" s="281"/>
      <c r="G746" s="281"/>
      <c r="H746" s="281"/>
      <c r="I746" s="282"/>
      <c r="J746" s="282"/>
      <c r="K746" s="280"/>
      <c r="L746" s="130"/>
    </row>
    <row r="747" spans="1:12">
      <c r="A747" s="225"/>
      <c r="B747" s="252"/>
      <c r="C747" s="283"/>
      <c r="D747" s="280"/>
      <c r="E747" s="280"/>
      <c r="F747" s="281"/>
      <c r="G747" s="281"/>
      <c r="H747" s="281"/>
      <c r="I747" s="282"/>
      <c r="J747" s="282"/>
      <c r="K747" s="280"/>
      <c r="L747" s="130"/>
    </row>
    <row r="748" spans="1:12">
      <c r="A748" s="225"/>
      <c r="B748" s="252"/>
      <c r="C748" s="283"/>
      <c r="D748" s="280"/>
      <c r="E748" s="280"/>
      <c r="F748" s="281"/>
      <c r="G748" s="281"/>
      <c r="H748" s="281"/>
      <c r="I748" s="282"/>
      <c r="J748" s="282"/>
      <c r="K748" s="280"/>
      <c r="L748" s="130"/>
    </row>
    <row r="749" spans="1:12">
      <c r="A749" s="225"/>
      <c r="B749" s="252"/>
      <c r="C749" s="283"/>
      <c r="D749" s="280"/>
      <c r="E749" s="280"/>
      <c r="F749" s="281"/>
      <c r="G749" s="281"/>
      <c r="H749" s="281"/>
      <c r="I749" s="282"/>
      <c r="J749" s="282"/>
      <c r="K749" s="280"/>
      <c r="L749" s="130"/>
    </row>
    <row r="750" spans="1:12">
      <c r="A750" s="225"/>
      <c r="B750" s="252"/>
      <c r="C750" s="283"/>
      <c r="D750" s="280"/>
      <c r="E750" s="280"/>
      <c r="F750" s="281"/>
      <c r="G750" s="281"/>
      <c r="H750" s="281"/>
      <c r="I750" s="282"/>
      <c r="J750" s="282"/>
      <c r="K750" s="280"/>
      <c r="L750" s="130"/>
    </row>
    <row r="751" spans="1:12">
      <c r="A751" s="225"/>
      <c r="B751" s="252"/>
      <c r="C751" s="283"/>
      <c r="D751" s="280"/>
      <c r="E751" s="280"/>
      <c r="F751" s="281"/>
      <c r="G751" s="281"/>
      <c r="H751" s="281"/>
      <c r="I751" s="282"/>
      <c r="J751" s="282"/>
      <c r="K751" s="280"/>
      <c r="L751" s="130"/>
    </row>
    <row r="752" spans="1:12">
      <c r="A752" s="225"/>
      <c r="B752" s="252"/>
      <c r="C752" s="283"/>
      <c r="D752" s="280"/>
      <c r="E752" s="280"/>
      <c r="F752" s="281"/>
      <c r="G752" s="281"/>
      <c r="H752" s="281"/>
      <c r="I752" s="282"/>
      <c r="J752" s="282"/>
      <c r="K752" s="280"/>
      <c r="L752" s="130"/>
    </row>
    <row r="753" spans="1:12">
      <c r="A753" s="225"/>
      <c r="B753" s="252"/>
      <c r="C753" s="283"/>
      <c r="D753" s="280"/>
      <c r="E753" s="280"/>
      <c r="F753" s="281"/>
      <c r="G753" s="281"/>
      <c r="H753" s="281"/>
      <c r="I753" s="282"/>
      <c r="J753" s="282"/>
      <c r="K753" s="280"/>
      <c r="L753" s="130"/>
    </row>
    <row r="754" spans="1:12">
      <c r="A754" s="225"/>
      <c r="B754" s="252"/>
      <c r="C754" s="283"/>
      <c r="D754" s="280"/>
      <c r="E754" s="280"/>
      <c r="F754" s="281"/>
      <c r="G754" s="281"/>
      <c r="H754" s="281"/>
      <c r="I754" s="282"/>
      <c r="J754" s="282"/>
      <c r="K754" s="280"/>
      <c r="L754" s="130"/>
    </row>
    <row r="755" spans="1:12">
      <c r="A755" s="225"/>
      <c r="B755" s="252"/>
      <c r="C755" s="283"/>
      <c r="D755" s="280"/>
      <c r="E755" s="280"/>
      <c r="F755" s="281"/>
      <c r="G755" s="281"/>
      <c r="H755" s="281"/>
      <c r="I755" s="282"/>
      <c r="J755" s="282"/>
      <c r="K755" s="280"/>
      <c r="L755" s="130"/>
    </row>
    <row r="756" spans="1:12">
      <c r="A756" s="225"/>
      <c r="B756" s="252"/>
      <c r="C756" s="283"/>
      <c r="D756" s="280"/>
      <c r="E756" s="280"/>
      <c r="F756" s="281"/>
      <c r="G756" s="281"/>
      <c r="H756" s="281"/>
      <c r="I756" s="282"/>
      <c r="J756" s="282"/>
      <c r="K756" s="280"/>
      <c r="L756" s="130"/>
    </row>
    <row r="757" spans="1:12">
      <c r="A757" s="225"/>
      <c r="B757" s="252"/>
      <c r="C757" s="283"/>
      <c r="D757" s="280"/>
      <c r="E757" s="280"/>
      <c r="F757" s="281"/>
      <c r="G757" s="281"/>
      <c r="H757" s="281"/>
      <c r="I757" s="282"/>
      <c r="J757" s="282"/>
      <c r="K757" s="280"/>
      <c r="L757" s="130"/>
    </row>
    <row r="758" spans="1:12">
      <c r="A758" s="225"/>
      <c r="B758" s="252"/>
      <c r="C758" s="283"/>
      <c r="D758" s="280"/>
      <c r="E758" s="280"/>
      <c r="F758" s="281"/>
      <c r="G758" s="281"/>
      <c r="H758" s="281"/>
      <c r="I758" s="282"/>
      <c r="J758" s="282"/>
      <c r="K758" s="280"/>
      <c r="L758" s="130"/>
    </row>
    <row r="759" spans="1:12">
      <c r="A759" s="225"/>
      <c r="B759" s="252"/>
      <c r="C759" s="283"/>
      <c r="D759" s="280"/>
      <c r="E759" s="280"/>
      <c r="F759" s="281"/>
      <c r="G759" s="281"/>
      <c r="H759" s="281"/>
      <c r="I759" s="282"/>
      <c r="J759" s="282"/>
      <c r="K759" s="280"/>
      <c r="L759" s="130"/>
    </row>
    <row r="760" spans="1:12">
      <c r="A760" s="225"/>
      <c r="B760" s="252"/>
      <c r="C760" s="283"/>
      <c r="D760" s="280"/>
      <c r="E760" s="280"/>
      <c r="F760" s="281"/>
      <c r="G760" s="281"/>
      <c r="H760" s="281"/>
      <c r="I760" s="282"/>
      <c r="J760" s="282"/>
      <c r="K760" s="280"/>
      <c r="L760" s="130"/>
    </row>
    <row r="761" spans="1:12">
      <c r="A761" s="225"/>
      <c r="B761" s="252"/>
      <c r="C761" s="283"/>
      <c r="D761" s="280"/>
      <c r="E761" s="280"/>
      <c r="F761" s="281"/>
      <c r="G761" s="281"/>
      <c r="H761" s="281"/>
      <c r="I761" s="282"/>
      <c r="J761" s="282"/>
      <c r="K761" s="280"/>
      <c r="L761" s="130"/>
    </row>
    <row r="762" spans="1:12">
      <c r="A762" s="225"/>
      <c r="B762" s="252"/>
      <c r="C762" s="283"/>
      <c r="D762" s="280"/>
      <c r="E762" s="280"/>
      <c r="F762" s="281"/>
      <c r="G762" s="281"/>
      <c r="H762" s="281"/>
      <c r="I762" s="282"/>
      <c r="J762" s="282"/>
      <c r="K762" s="280"/>
      <c r="L762" s="130"/>
    </row>
    <row r="763" spans="1:12">
      <c r="A763" s="225"/>
      <c r="B763" s="252"/>
      <c r="C763" s="283"/>
      <c r="D763" s="280"/>
      <c r="E763" s="280"/>
      <c r="F763" s="281"/>
      <c r="G763" s="281"/>
      <c r="H763" s="281"/>
      <c r="I763" s="282"/>
      <c r="J763" s="282"/>
      <c r="K763" s="280"/>
      <c r="L763" s="130"/>
    </row>
    <row r="764" spans="1:12">
      <c r="A764" s="225"/>
      <c r="B764" s="252"/>
      <c r="C764" s="283"/>
      <c r="D764" s="280"/>
      <c r="E764" s="280"/>
      <c r="F764" s="281"/>
      <c r="G764" s="281"/>
      <c r="H764" s="281"/>
      <c r="I764" s="282"/>
      <c r="J764" s="282"/>
      <c r="K764" s="280"/>
      <c r="L764" s="130"/>
    </row>
    <row r="765" spans="1:12">
      <c r="A765" s="225"/>
      <c r="B765" s="252"/>
      <c r="C765" s="283"/>
      <c r="D765" s="280"/>
      <c r="E765" s="280"/>
      <c r="F765" s="281"/>
      <c r="G765" s="281"/>
      <c r="H765" s="281"/>
      <c r="I765" s="282"/>
      <c r="J765" s="282"/>
      <c r="K765" s="280"/>
      <c r="L765" s="130"/>
    </row>
    <row r="766" spans="1:12">
      <c r="A766" s="225"/>
      <c r="B766" s="252"/>
      <c r="C766" s="283"/>
      <c r="D766" s="280"/>
      <c r="E766" s="280"/>
      <c r="F766" s="281"/>
      <c r="G766" s="281"/>
      <c r="H766" s="281"/>
      <c r="I766" s="282"/>
      <c r="J766" s="282"/>
      <c r="K766" s="280"/>
      <c r="L766" s="130"/>
    </row>
    <row r="767" spans="1:12">
      <c r="A767" s="225"/>
      <c r="B767" s="252"/>
      <c r="C767" s="283"/>
      <c r="D767" s="280"/>
      <c r="E767" s="280"/>
      <c r="F767" s="281"/>
      <c r="G767" s="281"/>
      <c r="H767" s="281"/>
      <c r="I767" s="282"/>
      <c r="J767" s="282"/>
      <c r="K767" s="280"/>
      <c r="L767" s="130"/>
    </row>
    <row r="768" spans="1:12">
      <c r="A768" s="225"/>
      <c r="B768" s="252"/>
      <c r="C768" s="283"/>
      <c r="D768" s="280"/>
      <c r="E768" s="280"/>
      <c r="F768" s="281"/>
      <c r="G768" s="281"/>
      <c r="H768" s="281"/>
      <c r="I768" s="282"/>
      <c r="J768" s="282"/>
      <c r="K768" s="280"/>
      <c r="L768" s="130"/>
    </row>
    <row r="769" spans="1:12">
      <c r="A769" s="225"/>
      <c r="B769" s="252"/>
      <c r="C769" s="283"/>
      <c r="D769" s="280"/>
      <c r="E769" s="280"/>
      <c r="F769" s="281"/>
      <c r="G769" s="281"/>
      <c r="H769" s="281"/>
      <c r="I769" s="282"/>
      <c r="J769" s="282"/>
      <c r="K769" s="280"/>
      <c r="L769" s="130"/>
    </row>
    <row r="770" spans="1:12">
      <c r="A770" s="225"/>
      <c r="B770" s="252"/>
      <c r="C770" s="283"/>
      <c r="D770" s="280"/>
      <c r="E770" s="280"/>
      <c r="F770" s="281"/>
      <c r="G770" s="281"/>
      <c r="H770" s="281"/>
      <c r="I770" s="282"/>
      <c r="J770" s="282"/>
      <c r="K770" s="280"/>
      <c r="L770" s="130"/>
    </row>
    <row r="771" spans="1:12">
      <c r="A771" s="225"/>
      <c r="B771" s="252"/>
      <c r="C771" s="283"/>
      <c r="D771" s="280"/>
      <c r="E771" s="280"/>
      <c r="F771" s="281"/>
      <c r="G771" s="281"/>
      <c r="H771" s="281"/>
      <c r="I771" s="282"/>
      <c r="J771" s="282"/>
      <c r="K771" s="280"/>
      <c r="L771" s="130"/>
    </row>
    <row r="772" spans="1:12">
      <c r="A772" s="225"/>
      <c r="B772" s="252"/>
      <c r="C772" s="283"/>
      <c r="D772" s="280"/>
      <c r="E772" s="280"/>
      <c r="F772" s="281"/>
      <c r="G772" s="281"/>
      <c r="H772" s="281"/>
      <c r="I772" s="282"/>
      <c r="J772" s="282"/>
      <c r="K772" s="280"/>
      <c r="L772" s="130"/>
    </row>
    <row r="773" spans="1:12">
      <c r="A773" s="225"/>
      <c r="B773" s="252"/>
      <c r="C773" s="283"/>
      <c r="D773" s="280"/>
      <c r="E773" s="280"/>
      <c r="F773" s="281"/>
      <c r="G773" s="281"/>
      <c r="H773" s="281"/>
      <c r="I773" s="282"/>
      <c r="J773" s="282"/>
      <c r="K773" s="280"/>
      <c r="L773" s="130"/>
    </row>
    <row r="774" spans="1:12">
      <c r="A774" s="225"/>
      <c r="B774" s="252"/>
      <c r="C774" s="283"/>
      <c r="D774" s="280"/>
      <c r="E774" s="280"/>
      <c r="F774" s="281"/>
      <c r="G774" s="281"/>
      <c r="H774" s="281"/>
      <c r="I774" s="282"/>
      <c r="J774" s="282"/>
      <c r="K774" s="280"/>
      <c r="L774" s="130"/>
    </row>
    <row r="775" spans="1:12">
      <c r="A775" s="225"/>
      <c r="B775" s="252"/>
      <c r="C775" s="283"/>
      <c r="D775" s="280"/>
      <c r="E775" s="280"/>
      <c r="F775" s="281"/>
      <c r="G775" s="281"/>
      <c r="H775" s="281"/>
      <c r="I775" s="282"/>
      <c r="J775" s="282"/>
      <c r="K775" s="280"/>
      <c r="L775" s="130"/>
    </row>
    <row r="776" spans="1:12">
      <c r="A776" s="225"/>
      <c r="B776" s="252"/>
      <c r="C776" s="283"/>
      <c r="D776" s="280"/>
      <c r="E776" s="280"/>
      <c r="F776" s="281"/>
      <c r="G776" s="281"/>
      <c r="H776" s="281"/>
      <c r="I776" s="282"/>
      <c r="J776" s="282"/>
      <c r="K776" s="280"/>
      <c r="L776" s="130"/>
    </row>
    <row r="777" spans="1:12">
      <c r="A777" s="225"/>
      <c r="B777" s="252"/>
      <c r="C777" s="283"/>
      <c r="D777" s="280"/>
      <c r="E777" s="280"/>
      <c r="F777" s="281"/>
      <c r="G777" s="281"/>
      <c r="H777" s="281"/>
      <c r="I777" s="282"/>
      <c r="J777" s="282"/>
      <c r="K777" s="280"/>
      <c r="L777" s="130"/>
    </row>
    <row r="778" spans="1:12">
      <c r="A778" s="225"/>
      <c r="B778" s="252"/>
      <c r="C778" s="283"/>
      <c r="D778" s="280"/>
      <c r="E778" s="280"/>
      <c r="F778" s="281"/>
      <c r="G778" s="281"/>
      <c r="H778" s="281"/>
      <c r="I778" s="282"/>
      <c r="J778" s="282"/>
      <c r="K778" s="280"/>
      <c r="L778" s="130"/>
    </row>
    <row r="779" spans="1:12">
      <c r="A779" s="225"/>
      <c r="B779" s="252"/>
      <c r="C779" s="283"/>
      <c r="D779" s="280"/>
      <c r="E779" s="280"/>
      <c r="F779" s="281"/>
      <c r="G779" s="281"/>
      <c r="H779" s="281"/>
      <c r="I779" s="282"/>
      <c r="J779" s="282"/>
      <c r="K779" s="280"/>
      <c r="L779" s="130"/>
    </row>
    <row r="780" spans="1:12">
      <c r="A780" s="225"/>
      <c r="B780" s="252"/>
      <c r="C780" s="283"/>
      <c r="D780" s="280"/>
      <c r="E780" s="280"/>
      <c r="F780" s="281"/>
      <c r="G780" s="281"/>
      <c r="H780" s="281"/>
      <c r="I780" s="282"/>
      <c r="J780" s="282"/>
      <c r="K780" s="280"/>
      <c r="L780" s="130"/>
    </row>
    <row r="781" spans="1:12">
      <c r="A781" s="225"/>
      <c r="B781" s="252"/>
      <c r="C781" s="283"/>
      <c r="D781" s="280"/>
      <c r="E781" s="280"/>
      <c r="F781" s="281"/>
      <c r="G781" s="281"/>
      <c r="H781" s="281"/>
      <c r="I781" s="282"/>
      <c r="J781" s="282"/>
      <c r="K781" s="280"/>
      <c r="L781" s="130"/>
    </row>
    <row r="782" spans="1:12">
      <c r="A782" s="225"/>
      <c r="B782" s="252"/>
      <c r="C782" s="283"/>
      <c r="D782" s="280"/>
      <c r="E782" s="280"/>
      <c r="F782" s="281"/>
      <c r="G782" s="281"/>
      <c r="H782" s="281"/>
      <c r="I782" s="282"/>
      <c r="J782" s="282"/>
      <c r="K782" s="280"/>
      <c r="L782" s="130"/>
    </row>
    <row r="783" spans="1:12">
      <c r="A783" s="225"/>
      <c r="B783" s="252"/>
      <c r="C783" s="283"/>
      <c r="D783" s="280"/>
      <c r="E783" s="280"/>
      <c r="F783" s="281"/>
      <c r="G783" s="281"/>
      <c r="H783" s="281"/>
      <c r="I783" s="282"/>
      <c r="J783" s="282"/>
      <c r="K783" s="280"/>
      <c r="L783" s="130"/>
    </row>
    <row r="784" spans="1:12">
      <c r="A784" s="225"/>
      <c r="B784" s="252"/>
      <c r="C784" s="283"/>
      <c r="D784" s="280"/>
      <c r="E784" s="280"/>
      <c r="F784" s="281"/>
      <c r="G784" s="281"/>
      <c r="H784" s="281"/>
      <c r="I784" s="282"/>
      <c r="J784" s="282"/>
      <c r="K784" s="280"/>
      <c r="L784" s="130"/>
    </row>
    <row r="785" spans="1:12">
      <c r="A785" s="225"/>
      <c r="B785" s="252"/>
      <c r="C785" s="283"/>
      <c r="D785" s="280"/>
      <c r="E785" s="280"/>
      <c r="F785" s="281"/>
      <c r="G785" s="281"/>
      <c r="H785" s="281"/>
      <c r="I785" s="282"/>
      <c r="J785" s="282"/>
      <c r="K785" s="280"/>
      <c r="L785" s="130"/>
    </row>
    <row r="786" spans="1:12">
      <c r="A786" s="225"/>
      <c r="B786" s="252"/>
      <c r="C786" s="283"/>
      <c r="D786" s="280"/>
      <c r="E786" s="280"/>
      <c r="F786" s="281"/>
      <c r="G786" s="281"/>
      <c r="H786" s="281"/>
      <c r="I786" s="282"/>
      <c r="J786" s="282"/>
      <c r="K786" s="280"/>
      <c r="L786" s="130"/>
    </row>
    <row r="787" spans="1:12">
      <c r="A787" s="225"/>
      <c r="B787" s="252"/>
      <c r="C787" s="283"/>
      <c r="D787" s="280"/>
      <c r="E787" s="280"/>
      <c r="F787" s="281"/>
      <c r="G787" s="281"/>
      <c r="H787" s="281"/>
      <c r="I787" s="282"/>
      <c r="J787" s="282"/>
      <c r="K787" s="280"/>
      <c r="L787" s="130"/>
    </row>
    <row r="788" spans="1:12">
      <c r="A788" s="225"/>
      <c r="B788" s="252"/>
      <c r="C788" s="283"/>
      <c r="D788" s="280"/>
      <c r="E788" s="280"/>
      <c r="F788" s="281"/>
      <c r="G788" s="281"/>
      <c r="H788" s="281"/>
      <c r="I788" s="282"/>
      <c r="J788" s="282"/>
      <c r="K788" s="280"/>
      <c r="L788" s="130"/>
    </row>
    <row r="789" spans="1:12">
      <c r="A789" s="225"/>
      <c r="B789" s="252"/>
      <c r="C789" s="283"/>
      <c r="D789" s="280"/>
      <c r="E789" s="280"/>
      <c r="F789" s="281"/>
      <c r="G789" s="281"/>
      <c r="H789" s="281"/>
      <c r="I789" s="282"/>
      <c r="J789" s="282"/>
      <c r="K789" s="280"/>
      <c r="L789" s="130"/>
    </row>
    <row r="790" spans="1:12">
      <c r="A790" s="225"/>
      <c r="B790" s="252"/>
      <c r="C790" s="283"/>
      <c r="D790" s="280"/>
      <c r="E790" s="280"/>
      <c r="F790" s="281"/>
      <c r="G790" s="281"/>
      <c r="H790" s="281"/>
      <c r="I790" s="282"/>
      <c r="J790" s="282"/>
      <c r="K790" s="280"/>
      <c r="L790" s="130"/>
    </row>
    <row r="791" spans="1:12">
      <c r="A791" s="225"/>
      <c r="B791" s="252"/>
      <c r="C791" s="283"/>
      <c r="D791" s="280"/>
      <c r="E791" s="280"/>
      <c r="F791" s="281"/>
      <c r="G791" s="281"/>
      <c r="H791" s="281"/>
      <c r="I791" s="282"/>
      <c r="J791" s="282"/>
      <c r="K791" s="280"/>
      <c r="L791" s="130"/>
    </row>
    <row r="792" spans="1:12">
      <c r="A792" s="225"/>
      <c r="B792" s="252"/>
      <c r="C792" s="283"/>
      <c r="D792" s="280"/>
      <c r="E792" s="280"/>
      <c r="F792" s="281"/>
      <c r="G792" s="281"/>
      <c r="H792" s="281"/>
      <c r="I792" s="282"/>
      <c r="J792" s="282"/>
      <c r="K792" s="280"/>
      <c r="L792" s="130"/>
    </row>
    <row r="793" spans="1:12">
      <c r="A793" s="225"/>
      <c r="B793" s="252"/>
      <c r="C793" s="283"/>
      <c r="D793" s="280"/>
      <c r="E793" s="280"/>
      <c r="F793" s="281"/>
      <c r="G793" s="281"/>
      <c r="H793" s="281"/>
      <c r="I793" s="282"/>
      <c r="J793" s="282"/>
      <c r="K793" s="280"/>
      <c r="L793" s="130"/>
    </row>
    <row r="794" spans="1:12">
      <c r="A794" s="225"/>
      <c r="B794" s="252"/>
      <c r="C794" s="283"/>
      <c r="D794" s="280"/>
      <c r="E794" s="280"/>
      <c r="F794" s="281"/>
      <c r="G794" s="281"/>
      <c r="H794" s="281"/>
      <c r="I794" s="282"/>
      <c r="J794" s="282"/>
      <c r="K794" s="280"/>
      <c r="L794" s="130"/>
    </row>
    <row r="795" spans="1:12">
      <c r="A795" s="225"/>
      <c r="B795" s="252"/>
      <c r="C795" s="283"/>
      <c r="D795" s="280"/>
      <c r="E795" s="280"/>
      <c r="F795" s="281"/>
      <c r="G795" s="281"/>
      <c r="H795" s="281"/>
      <c r="I795" s="282"/>
      <c r="J795" s="282"/>
      <c r="K795" s="280"/>
      <c r="L795" s="130"/>
    </row>
    <row r="796" spans="1:12">
      <c r="A796" s="225"/>
      <c r="B796" s="252"/>
      <c r="C796" s="283"/>
      <c r="D796" s="280"/>
      <c r="E796" s="280"/>
      <c r="F796" s="281"/>
      <c r="G796" s="281"/>
      <c r="H796" s="281"/>
      <c r="I796" s="282"/>
      <c r="J796" s="282"/>
      <c r="K796" s="280"/>
      <c r="L796" s="130"/>
    </row>
    <row r="797" spans="1:12">
      <c r="A797" s="225"/>
      <c r="B797" s="252"/>
      <c r="C797" s="283"/>
      <c r="D797" s="280"/>
      <c r="E797" s="280"/>
      <c r="F797" s="281"/>
      <c r="G797" s="281"/>
      <c r="H797" s="281"/>
      <c r="I797" s="282"/>
      <c r="J797" s="282"/>
      <c r="K797" s="280"/>
      <c r="L797" s="130"/>
    </row>
    <row r="798" spans="1:12">
      <c r="A798" s="225"/>
      <c r="B798" s="252"/>
      <c r="C798" s="283"/>
      <c r="D798" s="280"/>
      <c r="E798" s="280"/>
      <c r="F798" s="281"/>
      <c r="G798" s="281"/>
      <c r="H798" s="281"/>
      <c r="I798" s="282"/>
      <c r="J798" s="282"/>
      <c r="K798" s="280"/>
      <c r="L798" s="130"/>
    </row>
    <row r="799" spans="1:12">
      <c r="A799" s="225"/>
      <c r="B799" s="252"/>
      <c r="C799" s="283"/>
      <c r="D799" s="280"/>
      <c r="E799" s="280"/>
      <c r="F799" s="281"/>
      <c r="G799" s="281"/>
      <c r="H799" s="281"/>
      <c r="I799" s="282"/>
      <c r="J799" s="282"/>
      <c r="K799" s="280"/>
      <c r="L799" s="130"/>
    </row>
    <row r="800" spans="1:12">
      <c r="A800" s="225"/>
      <c r="B800" s="252"/>
      <c r="C800" s="283"/>
      <c r="D800" s="280"/>
      <c r="E800" s="280"/>
      <c r="F800" s="281"/>
      <c r="G800" s="281"/>
      <c r="H800" s="281"/>
      <c r="I800" s="282"/>
      <c r="J800" s="282"/>
      <c r="K800" s="280"/>
      <c r="L800" s="130"/>
    </row>
    <row r="801" spans="1:12">
      <c r="A801" s="225"/>
      <c r="B801" s="252"/>
      <c r="C801" s="283"/>
      <c r="D801" s="280"/>
      <c r="E801" s="280"/>
      <c r="F801" s="281"/>
      <c r="G801" s="281"/>
      <c r="H801" s="281"/>
      <c r="I801" s="282"/>
      <c r="J801" s="282"/>
      <c r="K801" s="280"/>
      <c r="L801" s="130"/>
    </row>
    <row r="802" spans="1:12">
      <c r="A802" s="225"/>
      <c r="B802" s="252"/>
      <c r="C802" s="283"/>
      <c r="D802" s="280"/>
      <c r="E802" s="280"/>
      <c r="F802" s="281"/>
      <c r="G802" s="281"/>
      <c r="H802" s="281"/>
      <c r="I802" s="282"/>
      <c r="J802" s="282"/>
      <c r="K802" s="280"/>
      <c r="L802" s="130"/>
    </row>
    <row r="803" spans="1:12">
      <c r="A803" s="225"/>
      <c r="B803" s="252"/>
      <c r="C803" s="283"/>
      <c r="D803" s="280"/>
      <c r="E803" s="280"/>
      <c r="F803" s="281"/>
      <c r="G803" s="281"/>
      <c r="H803" s="281"/>
      <c r="I803" s="282"/>
      <c r="J803" s="282"/>
      <c r="K803" s="280"/>
      <c r="L803" s="130"/>
    </row>
    <row r="804" spans="1:12">
      <c r="A804" s="225"/>
      <c r="B804" s="252"/>
      <c r="C804" s="283"/>
      <c r="D804" s="280"/>
      <c r="E804" s="280"/>
      <c r="F804" s="281"/>
      <c r="G804" s="281"/>
      <c r="H804" s="281"/>
      <c r="I804" s="282"/>
      <c r="J804" s="282"/>
      <c r="K804" s="280"/>
      <c r="L804" s="130"/>
    </row>
    <row r="805" spans="1:12">
      <c r="A805" s="225"/>
      <c r="B805" s="252"/>
      <c r="C805" s="283"/>
      <c r="D805" s="280"/>
      <c r="E805" s="280"/>
      <c r="F805" s="281"/>
      <c r="G805" s="281"/>
      <c r="H805" s="281"/>
      <c r="I805" s="282"/>
      <c r="J805" s="282"/>
      <c r="K805" s="280"/>
      <c r="L805" s="130"/>
    </row>
    <row r="806" spans="1:12">
      <c r="A806" s="225"/>
      <c r="B806" s="252"/>
      <c r="C806" s="283"/>
      <c r="D806" s="280"/>
      <c r="E806" s="280"/>
      <c r="F806" s="281"/>
      <c r="G806" s="281"/>
      <c r="H806" s="281"/>
      <c r="I806" s="282"/>
      <c r="J806" s="282"/>
      <c r="K806" s="280"/>
      <c r="L806" s="130"/>
    </row>
    <row r="807" spans="1:12">
      <c r="A807" s="225"/>
      <c r="B807" s="252"/>
      <c r="C807" s="283"/>
      <c r="D807" s="280"/>
      <c r="E807" s="280"/>
      <c r="F807" s="281"/>
      <c r="G807" s="281"/>
      <c r="H807" s="281"/>
      <c r="I807" s="282"/>
      <c r="J807" s="282"/>
      <c r="K807" s="280"/>
      <c r="L807" s="130"/>
    </row>
    <row r="808" spans="1:12">
      <c r="A808" s="225"/>
      <c r="B808" s="252"/>
      <c r="C808" s="283"/>
      <c r="D808" s="280"/>
      <c r="E808" s="280"/>
      <c r="F808" s="281"/>
      <c r="G808" s="281"/>
      <c r="H808" s="281"/>
      <c r="I808" s="282"/>
      <c r="J808" s="282"/>
      <c r="K808" s="280"/>
      <c r="L808" s="130"/>
    </row>
    <row r="809" spans="1:12">
      <c r="A809" s="225"/>
      <c r="B809" s="252"/>
      <c r="C809" s="283"/>
      <c r="D809" s="280"/>
      <c r="E809" s="280"/>
      <c r="F809" s="281"/>
      <c r="G809" s="281"/>
      <c r="H809" s="281"/>
      <c r="I809" s="282"/>
      <c r="J809" s="282"/>
      <c r="K809" s="280"/>
      <c r="L809" s="130"/>
    </row>
    <row r="810" spans="1:12">
      <c r="A810" s="225"/>
      <c r="B810" s="252"/>
      <c r="C810" s="283"/>
      <c r="D810" s="280"/>
      <c r="E810" s="280"/>
      <c r="F810" s="281"/>
      <c r="G810" s="281"/>
      <c r="H810" s="281"/>
      <c r="I810" s="282"/>
      <c r="J810" s="282"/>
      <c r="K810" s="280"/>
      <c r="L810" s="130"/>
    </row>
    <row r="811" spans="1:12">
      <c r="A811" s="225"/>
      <c r="B811" s="252"/>
      <c r="C811" s="283"/>
      <c r="D811" s="280"/>
      <c r="E811" s="280"/>
      <c r="F811" s="281"/>
      <c r="G811" s="281"/>
      <c r="H811" s="281"/>
      <c r="I811" s="282"/>
      <c r="J811" s="282"/>
      <c r="K811" s="280"/>
      <c r="L811" s="130"/>
    </row>
    <row r="812" spans="1:12">
      <c r="A812" s="225"/>
      <c r="B812" s="252"/>
      <c r="C812" s="283"/>
      <c r="D812" s="280"/>
      <c r="E812" s="280"/>
      <c r="F812" s="281"/>
      <c r="G812" s="281"/>
      <c r="H812" s="281"/>
      <c r="I812" s="282"/>
      <c r="J812" s="282"/>
      <c r="K812" s="280"/>
      <c r="L812" s="130"/>
    </row>
    <row r="813" spans="1:12">
      <c r="A813" s="225"/>
      <c r="B813" s="252"/>
      <c r="C813" s="283"/>
      <c r="D813" s="280"/>
      <c r="E813" s="280"/>
      <c r="F813" s="281"/>
      <c r="G813" s="281"/>
      <c r="H813" s="281"/>
      <c r="I813" s="282"/>
      <c r="J813" s="282"/>
      <c r="K813" s="280"/>
      <c r="L813" s="130"/>
    </row>
    <row r="814" spans="1:12">
      <c r="A814" s="225"/>
      <c r="B814" s="252"/>
      <c r="C814" s="283"/>
      <c r="D814" s="280"/>
      <c r="E814" s="280"/>
      <c r="F814" s="281"/>
      <c r="G814" s="281"/>
      <c r="H814" s="281"/>
      <c r="I814" s="282"/>
      <c r="J814" s="282"/>
      <c r="K814" s="280"/>
      <c r="L814" s="130"/>
    </row>
    <row r="815" spans="1:12">
      <c r="A815" s="225"/>
      <c r="B815" s="252"/>
      <c r="C815" s="283"/>
      <c r="D815" s="280"/>
      <c r="E815" s="280"/>
      <c r="F815" s="281"/>
      <c r="G815" s="281"/>
      <c r="H815" s="281"/>
      <c r="I815" s="282"/>
      <c r="J815" s="282"/>
      <c r="K815" s="280"/>
      <c r="L815" s="130"/>
    </row>
    <row r="816" spans="1:12">
      <c r="A816" s="225"/>
      <c r="B816" s="252"/>
      <c r="C816" s="283"/>
      <c r="D816" s="280"/>
      <c r="E816" s="280"/>
      <c r="F816" s="281"/>
      <c r="G816" s="281"/>
      <c r="H816" s="281"/>
      <c r="I816" s="282"/>
      <c r="J816" s="282"/>
      <c r="K816" s="280"/>
      <c r="L816" s="130"/>
    </row>
    <row r="817" spans="1:12">
      <c r="A817" s="225"/>
      <c r="B817" s="252"/>
      <c r="C817" s="283"/>
      <c r="D817" s="280"/>
      <c r="E817" s="280"/>
      <c r="F817" s="281"/>
      <c r="G817" s="281"/>
      <c r="H817" s="281"/>
      <c r="I817" s="282"/>
      <c r="J817" s="282"/>
      <c r="K817" s="280"/>
      <c r="L817" s="130"/>
    </row>
    <row r="818" spans="1:12">
      <c r="A818" s="225"/>
      <c r="B818" s="252"/>
      <c r="C818" s="283"/>
      <c r="D818" s="280"/>
      <c r="E818" s="280"/>
      <c r="F818" s="281"/>
      <c r="G818" s="281"/>
      <c r="H818" s="281"/>
      <c r="I818" s="282"/>
      <c r="J818" s="282"/>
      <c r="K818" s="280"/>
      <c r="L818" s="130"/>
    </row>
    <row r="819" spans="1:12">
      <c r="A819" s="225"/>
      <c r="B819" s="252"/>
      <c r="C819" s="283"/>
      <c r="D819" s="280"/>
      <c r="E819" s="280"/>
      <c r="F819" s="281"/>
      <c r="G819" s="281"/>
      <c r="H819" s="281"/>
      <c r="I819" s="282"/>
      <c r="J819" s="282"/>
      <c r="K819" s="280"/>
      <c r="L819" s="130"/>
    </row>
    <row r="820" spans="1:12">
      <c r="A820" s="225"/>
      <c r="B820" s="252"/>
      <c r="C820" s="283"/>
      <c r="D820" s="280"/>
      <c r="E820" s="280"/>
      <c r="F820" s="281"/>
      <c r="G820" s="281"/>
      <c r="H820" s="281"/>
      <c r="I820" s="282"/>
      <c r="J820" s="282"/>
      <c r="K820" s="280"/>
      <c r="L820" s="130"/>
    </row>
    <row r="821" spans="1:12">
      <c r="A821" s="225"/>
      <c r="B821" s="252"/>
      <c r="C821" s="283"/>
      <c r="D821" s="280"/>
      <c r="E821" s="280"/>
      <c r="F821" s="281"/>
      <c r="G821" s="281"/>
      <c r="H821" s="281"/>
      <c r="I821" s="282"/>
      <c r="J821" s="282"/>
      <c r="K821" s="280"/>
      <c r="L821" s="130"/>
    </row>
    <row r="822" spans="1:12">
      <c r="A822" s="225"/>
      <c r="B822" s="252"/>
      <c r="C822" s="283"/>
      <c r="D822" s="280"/>
      <c r="E822" s="280"/>
      <c r="F822" s="281"/>
      <c r="G822" s="281"/>
      <c r="H822" s="281"/>
      <c r="I822" s="282"/>
      <c r="J822" s="282"/>
      <c r="K822" s="280"/>
      <c r="L822" s="130"/>
    </row>
    <row r="823" spans="1:12">
      <c r="A823" s="225"/>
      <c r="B823" s="252"/>
      <c r="C823" s="283"/>
      <c r="D823" s="280"/>
      <c r="E823" s="280"/>
      <c r="F823" s="281"/>
      <c r="G823" s="281"/>
      <c r="H823" s="281"/>
      <c r="I823" s="282"/>
      <c r="J823" s="282"/>
      <c r="K823" s="280"/>
      <c r="L823" s="130"/>
    </row>
    <row r="824" spans="1:12">
      <c r="A824" s="225"/>
      <c r="B824" s="252"/>
      <c r="C824" s="283"/>
      <c r="D824" s="280"/>
      <c r="E824" s="280"/>
      <c r="F824" s="281"/>
      <c r="G824" s="281"/>
      <c r="H824" s="281"/>
      <c r="I824" s="282"/>
      <c r="J824" s="282"/>
      <c r="K824" s="280"/>
      <c r="L824" s="130"/>
    </row>
    <row r="825" spans="1:12">
      <c r="A825" s="225"/>
      <c r="B825" s="252"/>
      <c r="C825" s="283"/>
      <c r="D825" s="280"/>
      <c r="E825" s="280"/>
      <c r="F825" s="281"/>
      <c r="G825" s="281"/>
      <c r="H825" s="281"/>
      <c r="I825" s="282"/>
      <c r="J825" s="282"/>
      <c r="K825" s="280"/>
      <c r="L825" s="130"/>
    </row>
    <row r="826" spans="1:12">
      <c r="A826" s="225"/>
      <c r="B826" s="252"/>
      <c r="C826" s="283"/>
      <c r="D826" s="280"/>
      <c r="E826" s="280"/>
      <c r="F826" s="281"/>
      <c r="G826" s="281"/>
      <c r="H826" s="281"/>
      <c r="I826" s="282"/>
      <c r="J826" s="282"/>
      <c r="K826" s="280"/>
      <c r="L826" s="130"/>
    </row>
    <row r="827" spans="1:12">
      <c r="A827" s="225"/>
      <c r="B827" s="252"/>
      <c r="C827" s="283"/>
      <c r="D827" s="280"/>
      <c r="E827" s="280"/>
      <c r="F827" s="281"/>
      <c r="G827" s="281"/>
      <c r="H827" s="281"/>
      <c r="I827" s="282"/>
      <c r="J827" s="282"/>
      <c r="K827" s="280"/>
      <c r="L827" s="130"/>
    </row>
    <row r="828" spans="1:12">
      <c r="A828" s="225"/>
      <c r="B828" s="252"/>
      <c r="C828" s="283"/>
      <c r="D828" s="280"/>
      <c r="E828" s="280"/>
      <c r="F828" s="281"/>
      <c r="G828" s="281"/>
      <c r="H828" s="281"/>
      <c r="I828" s="282"/>
      <c r="J828" s="282"/>
      <c r="K828" s="280"/>
      <c r="L828" s="130"/>
    </row>
    <row r="829" spans="1:12">
      <c r="A829" s="225"/>
      <c r="B829" s="252"/>
      <c r="C829" s="283"/>
      <c r="D829" s="280"/>
      <c r="E829" s="280"/>
      <c r="F829" s="281"/>
      <c r="G829" s="281"/>
      <c r="H829" s="281"/>
      <c r="I829" s="282"/>
      <c r="J829" s="282"/>
      <c r="K829" s="280"/>
      <c r="L829" s="130"/>
    </row>
    <row r="830" spans="1:12">
      <c r="A830" s="225"/>
      <c r="B830" s="252"/>
      <c r="C830" s="283"/>
      <c r="D830" s="280"/>
      <c r="E830" s="280"/>
      <c r="F830" s="281"/>
      <c r="G830" s="281"/>
      <c r="H830" s="281"/>
      <c r="I830" s="282"/>
      <c r="J830" s="282"/>
      <c r="K830" s="280"/>
      <c r="L830" s="130"/>
    </row>
    <row r="831" spans="1:12">
      <c r="A831" s="225"/>
      <c r="B831" s="252"/>
      <c r="C831" s="283"/>
      <c r="D831" s="280"/>
      <c r="E831" s="280"/>
      <c r="F831" s="281"/>
      <c r="G831" s="281"/>
      <c r="H831" s="281"/>
      <c r="I831" s="282"/>
      <c r="J831" s="282"/>
      <c r="K831" s="280"/>
      <c r="L831" s="130"/>
    </row>
    <row r="832" spans="1:12">
      <c r="A832" s="225"/>
      <c r="B832" s="252"/>
      <c r="C832" s="283"/>
      <c r="D832" s="280"/>
      <c r="E832" s="280"/>
      <c r="F832" s="281"/>
      <c r="G832" s="281"/>
      <c r="H832" s="281"/>
      <c r="I832" s="282"/>
      <c r="J832" s="282"/>
      <c r="K832" s="280"/>
      <c r="L832" s="130"/>
    </row>
    <row r="833" spans="1:12">
      <c r="A833" s="225"/>
      <c r="B833" s="252"/>
      <c r="C833" s="283"/>
      <c r="D833" s="280"/>
      <c r="E833" s="280"/>
      <c r="F833" s="281"/>
      <c r="G833" s="281"/>
      <c r="H833" s="281"/>
      <c r="I833" s="282"/>
      <c r="J833" s="282"/>
      <c r="K833" s="280"/>
      <c r="L833" s="130"/>
    </row>
    <row r="834" spans="1:12">
      <c r="A834" s="225"/>
      <c r="B834" s="252"/>
      <c r="C834" s="283"/>
      <c r="D834" s="280"/>
      <c r="E834" s="280"/>
      <c r="F834" s="281"/>
      <c r="G834" s="281"/>
      <c r="H834" s="281"/>
      <c r="I834" s="282"/>
      <c r="J834" s="282"/>
      <c r="K834" s="280"/>
      <c r="L834" s="130"/>
    </row>
    <row r="835" spans="1:12">
      <c r="A835" s="225"/>
      <c r="B835" s="252"/>
      <c r="C835" s="283"/>
      <c r="D835" s="280"/>
      <c r="E835" s="280"/>
      <c r="F835" s="281"/>
      <c r="G835" s="281"/>
      <c r="H835" s="281"/>
      <c r="I835" s="282"/>
      <c r="J835" s="282"/>
      <c r="K835" s="280"/>
      <c r="L835" s="130"/>
    </row>
    <row r="836" spans="1:12">
      <c r="A836" s="225"/>
      <c r="B836" s="252"/>
      <c r="C836" s="283"/>
      <c r="D836" s="280"/>
      <c r="E836" s="280"/>
      <c r="F836" s="281"/>
      <c r="G836" s="281"/>
      <c r="H836" s="281"/>
      <c r="I836" s="282"/>
      <c r="J836" s="282"/>
      <c r="K836" s="280"/>
      <c r="L836" s="130"/>
    </row>
    <row r="837" spans="1:12">
      <c r="A837" s="225"/>
      <c r="B837" s="252"/>
      <c r="C837" s="283"/>
      <c r="D837" s="280"/>
      <c r="E837" s="280"/>
      <c r="F837" s="281"/>
      <c r="G837" s="281"/>
      <c r="H837" s="281"/>
      <c r="I837" s="282"/>
      <c r="J837" s="282"/>
      <c r="K837" s="280"/>
      <c r="L837" s="130"/>
    </row>
    <row r="838" spans="1:12">
      <c r="A838" s="225"/>
      <c r="B838" s="252"/>
      <c r="C838" s="283"/>
      <c r="D838" s="280"/>
      <c r="E838" s="280"/>
      <c r="F838" s="281"/>
      <c r="G838" s="281"/>
      <c r="H838" s="281"/>
      <c r="I838" s="282"/>
      <c r="J838" s="282"/>
      <c r="K838" s="280"/>
      <c r="L838" s="130"/>
    </row>
    <row r="839" spans="1:12">
      <c r="A839" s="225"/>
      <c r="B839" s="252"/>
      <c r="C839" s="283"/>
      <c r="D839" s="280"/>
      <c r="E839" s="280"/>
      <c r="F839" s="281"/>
      <c r="G839" s="281"/>
      <c r="H839" s="281"/>
      <c r="I839" s="282"/>
      <c r="J839" s="282"/>
      <c r="K839" s="280"/>
      <c r="L839" s="130"/>
    </row>
    <row r="840" spans="1:12">
      <c r="A840" s="225"/>
      <c r="B840" s="252"/>
      <c r="C840" s="283"/>
      <c r="D840" s="280"/>
      <c r="E840" s="280"/>
      <c r="F840" s="281"/>
      <c r="G840" s="281"/>
      <c r="H840" s="281"/>
      <c r="I840" s="282"/>
      <c r="J840" s="282"/>
      <c r="K840" s="280"/>
      <c r="L840" s="130"/>
    </row>
    <row r="841" spans="1:12">
      <c r="A841" s="225"/>
      <c r="B841" s="252"/>
      <c r="C841" s="283"/>
      <c r="D841" s="280"/>
      <c r="E841" s="280"/>
      <c r="F841" s="281"/>
      <c r="G841" s="281"/>
      <c r="H841" s="281"/>
      <c r="I841" s="282"/>
      <c r="J841" s="282"/>
      <c r="K841" s="280"/>
      <c r="L841" s="130"/>
    </row>
    <row r="842" spans="1:12">
      <c r="A842" s="225"/>
      <c r="B842" s="252"/>
      <c r="C842" s="283"/>
      <c r="D842" s="280"/>
      <c r="E842" s="280"/>
      <c r="F842" s="281"/>
      <c r="G842" s="281"/>
      <c r="H842" s="281"/>
      <c r="I842" s="282"/>
      <c r="J842" s="282"/>
      <c r="K842" s="280"/>
      <c r="L842" s="130"/>
    </row>
    <row r="843" spans="1:12">
      <c r="A843" s="225"/>
      <c r="B843" s="252"/>
      <c r="C843" s="283"/>
      <c r="D843" s="280"/>
      <c r="E843" s="280"/>
      <c r="F843" s="281"/>
      <c r="G843" s="281"/>
      <c r="H843" s="281"/>
      <c r="I843" s="282"/>
      <c r="J843" s="282"/>
      <c r="K843" s="280"/>
      <c r="L843" s="130"/>
    </row>
    <row r="844" spans="1:12">
      <c r="A844" s="225"/>
      <c r="B844" s="252"/>
      <c r="C844" s="283"/>
      <c r="D844" s="280"/>
      <c r="E844" s="280"/>
      <c r="F844" s="281"/>
      <c r="G844" s="281"/>
      <c r="H844" s="281"/>
      <c r="I844" s="282"/>
      <c r="J844" s="282"/>
      <c r="K844" s="280"/>
      <c r="L844" s="130"/>
    </row>
    <row r="845" spans="1:12">
      <c r="A845" s="225"/>
      <c r="B845" s="252"/>
      <c r="C845" s="283"/>
      <c r="D845" s="280"/>
      <c r="E845" s="280"/>
      <c r="F845" s="281"/>
      <c r="G845" s="281"/>
      <c r="H845" s="281"/>
      <c r="I845" s="282"/>
      <c r="J845" s="282"/>
      <c r="K845" s="280"/>
      <c r="L845" s="130"/>
    </row>
    <row r="846" spans="1:12">
      <c r="A846" s="225"/>
      <c r="B846" s="252"/>
      <c r="C846" s="283"/>
      <c r="D846" s="280"/>
      <c r="E846" s="280"/>
      <c r="F846" s="281"/>
      <c r="G846" s="281"/>
      <c r="H846" s="281"/>
      <c r="I846" s="282"/>
      <c r="J846" s="282"/>
      <c r="K846" s="280"/>
      <c r="L846" s="130"/>
    </row>
    <row r="847" spans="1:12">
      <c r="A847" s="225"/>
      <c r="B847" s="252"/>
      <c r="C847" s="283"/>
      <c r="D847" s="280"/>
      <c r="E847" s="280"/>
      <c r="F847" s="281"/>
      <c r="G847" s="281"/>
      <c r="H847" s="281"/>
      <c r="I847" s="282"/>
      <c r="J847" s="282"/>
      <c r="K847" s="280"/>
      <c r="L847" s="130"/>
    </row>
    <row r="848" spans="1:12">
      <c r="A848" s="225"/>
      <c r="B848" s="252"/>
      <c r="C848" s="283"/>
      <c r="D848" s="280"/>
      <c r="E848" s="280"/>
      <c r="F848" s="281"/>
      <c r="G848" s="281"/>
      <c r="H848" s="281"/>
      <c r="I848" s="282"/>
      <c r="J848" s="282"/>
      <c r="K848" s="280"/>
      <c r="L848" s="130"/>
    </row>
    <row r="849" spans="1:12">
      <c r="A849" s="225"/>
      <c r="B849" s="252"/>
      <c r="C849" s="283"/>
      <c r="D849" s="280"/>
      <c r="E849" s="280"/>
      <c r="F849" s="281"/>
      <c r="G849" s="281"/>
      <c r="H849" s="281"/>
      <c r="I849" s="282"/>
      <c r="J849" s="282"/>
      <c r="K849" s="280"/>
      <c r="L849" s="130"/>
    </row>
    <row r="850" spans="1:12">
      <c r="A850" s="225"/>
      <c r="B850" s="252"/>
      <c r="C850" s="283"/>
      <c r="D850" s="280"/>
      <c r="E850" s="280"/>
      <c r="F850" s="281"/>
      <c r="G850" s="281"/>
      <c r="H850" s="281"/>
      <c r="I850" s="282"/>
      <c r="J850" s="282"/>
      <c r="K850" s="280"/>
      <c r="L850" s="130"/>
    </row>
    <row r="851" spans="1:12">
      <c r="A851" s="225"/>
      <c r="B851" s="252"/>
      <c r="C851" s="283"/>
      <c r="D851" s="280"/>
      <c r="E851" s="280"/>
      <c r="F851" s="281"/>
      <c r="G851" s="281"/>
      <c r="H851" s="281"/>
      <c r="I851" s="282"/>
      <c r="J851" s="282"/>
      <c r="K851" s="280"/>
      <c r="L851" s="130"/>
    </row>
    <row r="852" spans="1:12">
      <c r="A852" s="225"/>
      <c r="B852" s="252"/>
      <c r="C852" s="283"/>
      <c r="D852" s="280"/>
      <c r="E852" s="280"/>
      <c r="F852" s="281"/>
      <c r="G852" s="281"/>
      <c r="H852" s="281"/>
      <c r="I852" s="282"/>
      <c r="J852" s="282"/>
      <c r="K852" s="280"/>
      <c r="L852" s="130"/>
    </row>
    <row r="853" spans="1:12">
      <c r="A853" s="225"/>
      <c r="B853" s="252"/>
      <c r="C853" s="283"/>
      <c r="D853" s="280"/>
      <c r="E853" s="280"/>
      <c r="F853" s="281"/>
      <c r="G853" s="281"/>
      <c r="H853" s="281"/>
      <c r="I853" s="282"/>
      <c r="J853" s="282"/>
      <c r="K853" s="280"/>
      <c r="L853" s="130"/>
    </row>
    <row r="854" spans="1:12">
      <c r="A854" s="225"/>
      <c r="B854" s="252"/>
      <c r="C854" s="283"/>
      <c r="D854" s="280"/>
      <c r="E854" s="280"/>
      <c r="F854" s="281"/>
      <c r="G854" s="281"/>
      <c r="H854" s="281"/>
      <c r="I854" s="282"/>
      <c r="J854" s="282"/>
      <c r="K854" s="280"/>
      <c r="L854" s="130"/>
    </row>
    <row r="855" spans="1:12">
      <c r="A855" s="225"/>
      <c r="B855" s="252"/>
      <c r="C855" s="283"/>
      <c r="D855" s="280"/>
      <c r="E855" s="280"/>
      <c r="F855" s="281"/>
      <c r="G855" s="281"/>
      <c r="H855" s="281"/>
      <c r="I855" s="282"/>
      <c r="J855" s="282"/>
      <c r="K855" s="280"/>
      <c r="L855" s="130"/>
    </row>
    <row r="856" spans="1:12">
      <c r="A856" s="225"/>
      <c r="B856" s="252"/>
      <c r="C856" s="283"/>
      <c r="D856" s="280"/>
      <c r="E856" s="280"/>
      <c r="F856" s="281"/>
      <c r="G856" s="281"/>
      <c r="H856" s="281"/>
      <c r="I856" s="282"/>
      <c r="J856" s="282"/>
      <c r="K856" s="280"/>
      <c r="L856" s="130"/>
    </row>
    <row r="857" spans="1:12">
      <c r="A857" s="225"/>
      <c r="B857" s="252"/>
      <c r="C857" s="283"/>
      <c r="D857" s="280"/>
      <c r="E857" s="280"/>
      <c r="F857" s="281"/>
      <c r="G857" s="281"/>
      <c r="H857" s="281"/>
      <c r="I857" s="282"/>
      <c r="J857" s="282"/>
      <c r="K857" s="280"/>
      <c r="L857" s="130"/>
    </row>
    <row r="858" spans="1:12">
      <c r="A858" s="225"/>
      <c r="B858" s="252"/>
      <c r="C858" s="283"/>
      <c r="D858" s="280"/>
      <c r="E858" s="280"/>
      <c r="F858" s="281"/>
      <c r="G858" s="281"/>
      <c r="H858" s="281"/>
      <c r="I858" s="282"/>
      <c r="J858" s="282"/>
      <c r="K858" s="280"/>
      <c r="L858" s="130"/>
    </row>
    <row r="859" spans="1:12">
      <c r="A859" s="225"/>
      <c r="B859" s="252"/>
      <c r="C859" s="283"/>
      <c r="D859" s="280"/>
      <c r="E859" s="280"/>
      <c r="F859" s="281"/>
      <c r="G859" s="281"/>
      <c r="H859" s="281"/>
      <c r="I859" s="282"/>
      <c r="J859" s="282"/>
      <c r="K859" s="280"/>
      <c r="L859" s="130"/>
    </row>
    <row r="860" spans="1:12">
      <c r="A860" s="225"/>
      <c r="B860" s="252"/>
      <c r="C860" s="283"/>
      <c r="D860" s="280"/>
      <c r="E860" s="280"/>
      <c r="F860" s="281"/>
      <c r="G860" s="281"/>
      <c r="H860" s="281"/>
      <c r="I860" s="282"/>
      <c r="J860" s="282"/>
      <c r="K860" s="280"/>
      <c r="L860" s="130"/>
    </row>
    <row r="861" spans="1:12">
      <c r="A861" s="225"/>
      <c r="B861" s="252"/>
      <c r="C861" s="283"/>
      <c r="D861" s="280"/>
      <c r="E861" s="280"/>
      <c r="F861" s="281"/>
      <c r="G861" s="281"/>
      <c r="H861" s="281"/>
      <c r="I861" s="282"/>
      <c r="J861" s="282"/>
      <c r="K861" s="280"/>
      <c r="L861" s="130"/>
    </row>
    <row r="862" spans="1:12">
      <c r="A862" s="225"/>
      <c r="B862" s="252"/>
      <c r="C862" s="283"/>
      <c r="D862" s="280"/>
      <c r="E862" s="280"/>
      <c r="F862" s="281"/>
      <c r="G862" s="281"/>
      <c r="H862" s="281"/>
      <c r="I862" s="282"/>
      <c r="J862" s="282"/>
      <c r="K862" s="280"/>
      <c r="L862" s="130"/>
    </row>
    <row r="863" spans="1:12">
      <c r="A863" s="225"/>
      <c r="B863" s="252"/>
      <c r="C863" s="283"/>
      <c r="D863" s="280"/>
      <c r="E863" s="280"/>
      <c r="F863" s="281"/>
      <c r="G863" s="281"/>
      <c r="H863" s="281"/>
      <c r="I863" s="282"/>
      <c r="J863" s="282"/>
      <c r="K863" s="280"/>
      <c r="L863" s="130"/>
    </row>
    <row r="864" spans="1:12">
      <c r="A864" s="225"/>
      <c r="B864" s="252"/>
      <c r="C864" s="283"/>
      <c r="D864" s="280"/>
      <c r="E864" s="280"/>
      <c r="F864" s="281"/>
      <c r="G864" s="281"/>
      <c r="H864" s="281"/>
      <c r="I864" s="282"/>
      <c r="J864" s="282"/>
      <c r="K864" s="280"/>
      <c r="L864" s="130"/>
    </row>
    <row r="865" spans="1:12">
      <c r="A865" s="225"/>
      <c r="B865" s="252"/>
      <c r="C865" s="283"/>
      <c r="D865" s="280"/>
      <c r="E865" s="280"/>
      <c r="F865" s="281"/>
      <c r="G865" s="281"/>
      <c r="H865" s="281"/>
      <c r="I865" s="282"/>
      <c r="J865" s="282"/>
      <c r="K865" s="280"/>
      <c r="L865" s="130"/>
    </row>
    <row r="866" spans="1:12">
      <c r="A866" s="225"/>
      <c r="B866" s="252"/>
      <c r="C866" s="283"/>
      <c r="D866" s="280"/>
      <c r="E866" s="280"/>
      <c r="F866" s="281"/>
      <c r="G866" s="281"/>
      <c r="H866" s="281"/>
      <c r="I866" s="282"/>
      <c r="J866" s="282"/>
      <c r="K866" s="280"/>
      <c r="L866" s="130"/>
    </row>
    <row r="867" spans="1:12">
      <c r="A867" s="225"/>
      <c r="B867" s="252"/>
      <c r="C867" s="283"/>
      <c r="D867" s="280"/>
      <c r="E867" s="280"/>
      <c r="F867" s="281"/>
      <c r="G867" s="281"/>
      <c r="H867" s="281"/>
      <c r="I867" s="282"/>
      <c r="J867" s="282"/>
      <c r="K867" s="280"/>
      <c r="L867" s="130"/>
    </row>
    <row r="868" spans="1:12">
      <c r="A868" s="225"/>
      <c r="B868" s="252"/>
      <c r="C868" s="283"/>
      <c r="D868" s="280"/>
      <c r="E868" s="280"/>
      <c r="F868" s="281"/>
      <c r="G868" s="281"/>
      <c r="H868" s="281"/>
      <c r="I868" s="282"/>
      <c r="J868" s="282"/>
      <c r="K868" s="280"/>
      <c r="L868" s="130"/>
    </row>
    <row r="869" spans="1:12">
      <c r="A869" s="225"/>
      <c r="B869" s="252"/>
      <c r="C869" s="283"/>
      <c r="D869" s="280"/>
      <c r="E869" s="280"/>
      <c r="F869" s="281"/>
      <c r="G869" s="281"/>
      <c r="H869" s="281"/>
      <c r="I869" s="282"/>
      <c r="J869" s="282"/>
      <c r="K869" s="280"/>
      <c r="L869" s="130"/>
    </row>
    <row r="870" spans="1:12">
      <c r="A870" s="225"/>
      <c r="B870" s="252"/>
      <c r="C870" s="283"/>
      <c r="D870" s="280"/>
      <c r="E870" s="280"/>
      <c r="F870" s="281"/>
      <c r="G870" s="281"/>
      <c r="H870" s="281"/>
      <c r="I870" s="282"/>
      <c r="J870" s="282"/>
      <c r="K870" s="280"/>
      <c r="L870" s="130"/>
    </row>
    <row r="871" spans="1:12">
      <c r="A871" s="225"/>
      <c r="B871" s="252"/>
      <c r="C871" s="283"/>
      <c r="D871" s="280"/>
      <c r="E871" s="280"/>
      <c r="F871" s="281"/>
      <c r="G871" s="281"/>
      <c r="H871" s="281"/>
      <c r="I871" s="282"/>
      <c r="J871" s="282"/>
      <c r="K871" s="280"/>
      <c r="L871" s="130"/>
    </row>
    <row r="872" spans="1:12">
      <c r="A872" s="225"/>
      <c r="B872" s="252"/>
      <c r="C872" s="283"/>
      <c r="D872" s="280"/>
      <c r="E872" s="280"/>
      <c r="F872" s="281"/>
      <c r="G872" s="281"/>
      <c r="H872" s="281"/>
      <c r="I872" s="282"/>
      <c r="J872" s="282"/>
      <c r="K872" s="280"/>
      <c r="L872" s="130"/>
    </row>
    <row r="873" spans="1:12">
      <c r="A873" s="225"/>
      <c r="B873" s="252"/>
      <c r="C873" s="283"/>
      <c r="D873" s="280"/>
      <c r="E873" s="280"/>
      <c r="F873" s="281"/>
      <c r="G873" s="281"/>
      <c r="H873" s="281"/>
      <c r="I873" s="282"/>
      <c r="J873" s="282"/>
      <c r="K873" s="280"/>
      <c r="L873" s="130"/>
    </row>
    <row r="874" spans="1:12">
      <c r="A874" s="225"/>
      <c r="B874" s="252"/>
      <c r="C874" s="283"/>
      <c r="D874" s="280"/>
      <c r="E874" s="280"/>
      <c r="F874" s="281"/>
      <c r="G874" s="281"/>
      <c r="H874" s="281"/>
      <c r="I874" s="282"/>
      <c r="J874" s="282"/>
      <c r="K874" s="280"/>
      <c r="L874" s="130"/>
    </row>
    <row r="875" spans="1:12">
      <c r="A875" s="225"/>
      <c r="B875" s="252"/>
      <c r="C875" s="283"/>
      <c r="D875" s="280"/>
      <c r="E875" s="280"/>
      <c r="F875" s="281"/>
      <c r="G875" s="281"/>
      <c r="H875" s="281"/>
      <c r="I875" s="282"/>
      <c r="J875" s="282"/>
      <c r="K875" s="280"/>
      <c r="L875" s="130"/>
    </row>
    <row r="876" spans="1:12">
      <c r="A876" s="225"/>
      <c r="B876" s="252"/>
      <c r="C876" s="283"/>
      <c r="D876" s="280"/>
      <c r="E876" s="280"/>
      <c r="F876" s="281"/>
      <c r="G876" s="281"/>
      <c r="H876" s="281"/>
      <c r="I876" s="282"/>
      <c r="J876" s="282"/>
      <c r="K876" s="280"/>
      <c r="L876" s="130"/>
    </row>
    <row r="877" spans="1:12">
      <c r="A877" s="225"/>
      <c r="B877" s="252"/>
      <c r="C877" s="283"/>
      <c r="D877" s="280"/>
      <c r="E877" s="280"/>
      <c r="F877" s="281"/>
      <c r="G877" s="281"/>
      <c r="H877" s="281"/>
      <c r="I877" s="282"/>
      <c r="J877" s="282"/>
      <c r="K877" s="280"/>
      <c r="L877" s="130"/>
    </row>
    <row r="878" spans="1:12">
      <c r="A878" s="225"/>
      <c r="B878" s="252"/>
      <c r="C878" s="283"/>
      <c r="D878" s="280"/>
      <c r="E878" s="280"/>
      <c r="F878" s="281"/>
      <c r="G878" s="281"/>
      <c r="H878" s="281"/>
      <c r="I878" s="282"/>
      <c r="J878" s="282"/>
      <c r="K878" s="280"/>
      <c r="L878" s="130"/>
    </row>
    <row r="879" spans="1:12">
      <c r="A879" s="225"/>
      <c r="B879" s="252"/>
      <c r="C879" s="283"/>
      <c r="D879" s="280"/>
      <c r="E879" s="280"/>
      <c r="F879" s="281"/>
      <c r="G879" s="281"/>
      <c r="H879" s="281"/>
      <c r="I879" s="282"/>
      <c r="J879" s="282"/>
      <c r="K879" s="280"/>
      <c r="L879" s="130"/>
    </row>
    <row r="880" spans="1:12">
      <c r="A880" s="225"/>
      <c r="B880" s="252"/>
      <c r="C880" s="283"/>
      <c r="D880" s="280"/>
      <c r="E880" s="280"/>
      <c r="F880" s="281"/>
      <c r="G880" s="281"/>
      <c r="H880" s="281"/>
      <c r="I880" s="282"/>
      <c r="J880" s="282"/>
      <c r="K880" s="280"/>
      <c r="L880" s="130"/>
    </row>
    <row r="881" spans="1:12">
      <c r="A881" s="225"/>
      <c r="B881" s="252"/>
      <c r="C881" s="283"/>
      <c r="D881" s="280"/>
      <c r="E881" s="280"/>
      <c r="F881" s="281"/>
      <c r="G881" s="281"/>
      <c r="H881" s="281"/>
      <c r="I881" s="282"/>
      <c r="J881" s="282"/>
      <c r="K881" s="280"/>
      <c r="L881" s="130"/>
    </row>
    <row r="882" spans="1:12">
      <c r="A882" s="225"/>
      <c r="B882" s="252"/>
      <c r="C882" s="283"/>
      <c r="D882" s="280"/>
      <c r="E882" s="280"/>
      <c r="F882" s="281"/>
      <c r="G882" s="281"/>
      <c r="H882" s="281"/>
      <c r="I882" s="282"/>
      <c r="J882" s="282"/>
      <c r="K882" s="280"/>
      <c r="L882" s="130"/>
    </row>
    <row r="883" spans="1:12">
      <c r="A883" s="225"/>
      <c r="B883" s="252"/>
      <c r="C883" s="283"/>
      <c r="D883" s="280"/>
      <c r="E883" s="280"/>
      <c r="F883" s="281"/>
      <c r="G883" s="281"/>
      <c r="H883" s="281"/>
      <c r="I883" s="282"/>
      <c r="J883" s="282"/>
      <c r="K883" s="280"/>
      <c r="L883" s="130"/>
    </row>
    <row r="884" spans="1:12">
      <c r="A884" s="225"/>
      <c r="B884" s="252"/>
      <c r="C884" s="283"/>
      <c r="D884" s="280"/>
      <c r="E884" s="280"/>
      <c r="F884" s="281"/>
      <c r="G884" s="281"/>
      <c r="H884" s="281"/>
      <c r="I884" s="282"/>
      <c r="J884" s="282"/>
      <c r="K884" s="280"/>
      <c r="L884" s="130"/>
    </row>
    <row r="885" spans="1:12">
      <c r="A885" s="225"/>
      <c r="B885" s="252"/>
      <c r="C885" s="283"/>
      <c r="D885" s="280"/>
      <c r="E885" s="280"/>
      <c r="F885" s="281"/>
      <c r="G885" s="281"/>
      <c r="H885" s="281"/>
      <c r="I885" s="282"/>
      <c r="J885" s="282"/>
      <c r="K885" s="280"/>
      <c r="L885" s="130"/>
    </row>
    <row r="886" spans="1:12">
      <c r="A886" s="225"/>
      <c r="B886" s="252"/>
      <c r="C886" s="283"/>
      <c r="D886" s="280"/>
      <c r="E886" s="280"/>
      <c r="F886" s="281"/>
      <c r="G886" s="281"/>
      <c r="H886" s="281"/>
      <c r="I886" s="282"/>
      <c r="J886" s="282"/>
      <c r="K886" s="280"/>
      <c r="L886" s="130"/>
    </row>
    <row r="887" spans="1:12">
      <c r="A887" s="225"/>
      <c r="B887" s="252"/>
      <c r="C887" s="283"/>
      <c r="D887" s="280"/>
      <c r="E887" s="280"/>
      <c r="F887" s="281"/>
      <c r="G887" s="281"/>
      <c r="H887" s="281"/>
      <c r="I887" s="282"/>
      <c r="J887" s="282"/>
      <c r="K887" s="280"/>
      <c r="L887" s="130"/>
    </row>
    <row r="888" spans="1:12">
      <c r="A888" s="225"/>
      <c r="B888" s="252"/>
      <c r="C888" s="283"/>
      <c r="D888" s="280"/>
      <c r="E888" s="280"/>
      <c r="F888" s="281"/>
      <c r="G888" s="281"/>
      <c r="H888" s="281"/>
      <c r="I888" s="282"/>
      <c r="J888" s="282"/>
      <c r="K888" s="280"/>
      <c r="L888" s="130"/>
    </row>
    <row r="889" spans="1:12">
      <c r="A889" s="225"/>
      <c r="B889" s="252"/>
      <c r="C889" s="283"/>
      <c r="D889" s="280"/>
      <c r="E889" s="280"/>
      <c r="F889" s="281"/>
      <c r="G889" s="281"/>
      <c r="H889" s="281"/>
      <c r="I889" s="282"/>
      <c r="J889" s="282"/>
      <c r="K889" s="280"/>
      <c r="L889" s="130"/>
    </row>
    <row r="890" spans="1:12">
      <c r="A890" s="225"/>
      <c r="B890" s="252"/>
      <c r="C890" s="283"/>
      <c r="D890" s="280"/>
      <c r="E890" s="280"/>
      <c r="F890" s="281"/>
      <c r="G890" s="281"/>
      <c r="H890" s="281"/>
      <c r="I890" s="282"/>
      <c r="J890" s="282"/>
      <c r="K890" s="280"/>
      <c r="L890" s="130"/>
    </row>
    <row r="891" spans="1:12">
      <c r="A891" s="225"/>
      <c r="B891" s="252"/>
      <c r="C891" s="283"/>
      <c r="D891" s="280"/>
      <c r="E891" s="280"/>
      <c r="F891" s="281"/>
      <c r="G891" s="281"/>
      <c r="H891" s="281"/>
      <c r="I891" s="282"/>
      <c r="J891" s="282"/>
      <c r="K891" s="280"/>
      <c r="L891" s="130"/>
    </row>
    <row r="892" spans="1:12">
      <c r="A892" s="225"/>
      <c r="B892" s="252"/>
      <c r="C892" s="283"/>
      <c r="D892" s="280"/>
      <c r="E892" s="280"/>
      <c r="F892" s="281"/>
      <c r="G892" s="281"/>
      <c r="H892" s="281"/>
      <c r="I892" s="282"/>
      <c r="J892" s="282"/>
      <c r="K892" s="280"/>
      <c r="L892" s="130"/>
    </row>
    <row r="893" spans="1:12">
      <c r="A893" s="225"/>
      <c r="B893" s="252"/>
      <c r="C893" s="283"/>
      <c r="D893" s="280"/>
      <c r="E893" s="280"/>
      <c r="F893" s="281"/>
      <c r="G893" s="281"/>
      <c r="H893" s="281"/>
      <c r="I893" s="282"/>
      <c r="J893" s="282"/>
      <c r="K893" s="280"/>
      <c r="L893" s="130"/>
    </row>
    <row r="894" spans="1:12">
      <c r="A894" s="225"/>
      <c r="B894" s="252"/>
      <c r="C894" s="283"/>
      <c r="D894" s="280"/>
      <c r="E894" s="280"/>
      <c r="F894" s="281"/>
      <c r="G894" s="281"/>
      <c r="H894" s="281"/>
      <c r="I894" s="282"/>
      <c r="J894" s="282"/>
      <c r="K894" s="280"/>
      <c r="L894" s="130"/>
    </row>
    <row r="895" spans="1:12">
      <c r="A895" s="225"/>
      <c r="B895" s="252"/>
      <c r="C895" s="283"/>
      <c r="D895" s="280"/>
      <c r="E895" s="280"/>
      <c r="F895" s="281"/>
      <c r="G895" s="281"/>
      <c r="H895" s="281"/>
      <c r="I895" s="282"/>
      <c r="J895" s="282"/>
      <c r="K895" s="280"/>
      <c r="L895" s="130"/>
    </row>
    <row r="896" spans="1:12">
      <c r="A896" s="225"/>
      <c r="B896" s="252"/>
      <c r="C896" s="283"/>
      <c r="D896" s="280"/>
      <c r="E896" s="280"/>
      <c r="F896" s="281"/>
      <c r="G896" s="281"/>
      <c r="H896" s="281"/>
      <c r="I896" s="282"/>
      <c r="J896" s="282"/>
      <c r="K896" s="280"/>
      <c r="L896" s="130"/>
    </row>
    <row r="897" spans="1:12">
      <c r="A897" s="225"/>
      <c r="B897" s="252"/>
      <c r="C897" s="283"/>
      <c r="D897" s="280"/>
      <c r="E897" s="280"/>
      <c r="F897" s="281"/>
      <c r="G897" s="281"/>
      <c r="H897" s="281"/>
      <c r="I897" s="282"/>
      <c r="J897" s="282"/>
      <c r="K897" s="280"/>
      <c r="L897" s="130"/>
    </row>
    <row r="898" spans="1:12">
      <c r="A898" s="225"/>
      <c r="B898" s="252"/>
      <c r="C898" s="283"/>
      <c r="D898" s="280"/>
      <c r="E898" s="280"/>
      <c r="F898" s="281"/>
      <c r="G898" s="281"/>
      <c r="H898" s="281"/>
      <c r="I898" s="282"/>
      <c r="J898" s="282"/>
      <c r="K898" s="280"/>
      <c r="L898" s="130"/>
    </row>
    <row r="899" spans="1:12">
      <c r="A899" s="225"/>
      <c r="B899" s="252"/>
      <c r="C899" s="283"/>
      <c r="D899" s="280"/>
      <c r="E899" s="280"/>
      <c r="F899" s="281"/>
      <c r="G899" s="281"/>
      <c r="H899" s="281"/>
      <c r="I899" s="282"/>
      <c r="J899" s="282"/>
      <c r="K899" s="280"/>
      <c r="L899" s="130"/>
    </row>
    <row r="900" spans="1:12">
      <c r="A900" s="225"/>
      <c r="B900" s="252"/>
      <c r="C900" s="283"/>
      <c r="D900" s="280"/>
      <c r="E900" s="280"/>
      <c r="F900" s="281"/>
      <c r="G900" s="281"/>
      <c r="H900" s="281"/>
      <c r="I900" s="282"/>
      <c r="J900" s="282"/>
      <c r="K900" s="280"/>
      <c r="L900" s="130"/>
    </row>
    <row r="901" spans="1:12">
      <c r="A901" s="225"/>
      <c r="B901" s="252"/>
      <c r="C901" s="283"/>
      <c r="D901" s="280"/>
      <c r="E901" s="280"/>
      <c r="F901" s="281"/>
      <c r="G901" s="281"/>
      <c r="H901" s="281"/>
      <c r="I901" s="282"/>
      <c r="J901" s="282"/>
      <c r="K901" s="280"/>
      <c r="L901" s="130"/>
    </row>
    <row r="902" spans="1:12">
      <c r="A902" s="225"/>
      <c r="B902" s="252"/>
      <c r="C902" s="283"/>
      <c r="D902" s="280"/>
      <c r="E902" s="280"/>
      <c r="F902" s="281"/>
      <c r="G902" s="281"/>
      <c r="H902" s="281"/>
      <c r="I902" s="282"/>
      <c r="J902" s="282"/>
      <c r="K902" s="280"/>
      <c r="L902" s="130"/>
    </row>
    <row r="903" spans="1:12">
      <c r="A903" s="225"/>
      <c r="B903" s="252"/>
      <c r="C903" s="283"/>
      <c r="D903" s="280"/>
      <c r="E903" s="280"/>
      <c r="F903" s="281"/>
      <c r="G903" s="281"/>
      <c r="H903" s="281"/>
      <c r="I903" s="282"/>
      <c r="J903" s="282"/>
      <c r="K903" s="280"/>
      <c r="L903" s="130"/>
    </row>
    <row r="904" spans="1:12">
      <c r="A904" s="225"/>
      <c r="B904" s="252"/>
      <c r="C904" s="283"/>
      <c r="D904" s="280"/>
      <c r="E904" s="280"/>
      <c r="F904" s="281"/>
      <c r="G904" s="281"/>
      <c r="H904" s="281"/>
      <c r="I904" s="282"/>
      <c r="J904" s="282"/>
      <c r="K904" s="280"/>
      <c r="L904" s="130"/>
    </row>
    <row r="905" spans="1:12">
      <c r="A905" s="225"/>
      <c r="B905" s="252"/>
      <c r="C905" s="283"/>
      <c r="D905" s="280"/>
      <c r="E905" s="280"/>
      <c r="F905" s="281"/>
      <c r="G905" s="281"/>
      <c r="H905" s="281"/>
      <c r="I905" s="282"/>
      <c r="J905" s="282"/>
      <c r="K905" s="280"/>
      <c r="L905" s="130"/>
    </row>
    <row r="906" spans="1:12">
      <c r="A906" s="225"/>
      <c r="B906" s="252"/>
      <c r="C906" s="283"/>
      <c r="D906" s="280"/>
      <c r="E906" s="280"/>
      <c r="F906" s="281"/>
      <c r="G906" s="281"/>
      <c r="H906" s="281"/>
      <c r="I906" s="282"/>
      <c r="J906" s="282"/>
      <c r="K906" s="280"/>
      <c r="L906" s="130"/>
    </row>
    <row r="907" spans="1:12">
      <c r="A907" s="225"/>
      <c r="B907" s="252"/>
      <c r="C907" s="283"/>
      <c r="D907" s="280"/>
      <c r="E907" s="280"/>
      <c r="F907" s="281"/>
      <c r="G907" s="281"/>
      <c r="H907" s="281"/>
      <c r="I907" s="282"/>
      <c r="J907" s="282"/>
      <c r="K907" s="280"/>
      <c r="L907" s="130"/>
    </row>
    <row r="908" spans="1:12">
      <c r="A908" s="225"/>
      <c r="B908" s="252"/>
      <c r="C908" s="283"/>
      <c r="D908" s="280"/>
      <c r="E908" s="280"/>
      <c r="F908" s="281"/>
      <c r="G908" s="281"/>
      <c r="H908" s="281"/>
      <c r="I908" s="282"/>
      <c r="J908" s="282"/>
      <c r="K908" s="280"/>
      <c r="L908" s="130"/>
    </row>
    <row r="909" spans="1:12">
      <c r="A909" s="225"/>
      <c r="B909" s="252"/>
      <c r="C909" s="283"/>
      <c r="D909" s="280"/>
      <c r="E909" s="280"/>
      <c r="F909" s="281"/>
      <c r="G909" s="281"/>
      <c r="H909" s="281"/>
      <c r="I909" s="282"/>
      <c r="J909" s="282"/>
      <c r="K909" s="280"/>
      <c r="L909" s="130"/>
    </row>
    <row r="910" spans="1:12">
      <c r="A910" s="225"/>
      <c r="B910" s="252"/>
      <c r="C910" s="283"/>
      <c r="D910" s="280"/>
      <c r="E910" s="280"/>
      <c r="F910" s="281"/>
      <c r="G910" s="281"/>
      <c r="H910" s="281"/>
      <c r="I910" s="282"/>
      <c r="J910" s="282"/>
      <c r="K910" s="280"/>
      <c r="L910" s="130"/>
    </row>
    <row r="911" spans="1:12">
      <c r="A911" s="225"/>
      <c r="B911" s="252"/>
      <c r="C911" s="283"/>
      <c r="D911" s="280"/>
      <c r="E911" s="280"/>
      <c r="F911" s="281"/>
      <c r="G911" s="281"/>
      <c r="H911" s="281"/>
      <c r="I911" s="282"/>
      <c r="J911" s="282"/>
      <c r="K911" s="280"/>
      <c r="L911" s="130"/>
    </row>
  </sheetData>
  <sortState ref="A11:L957">
    <sortCondition descending="1" ref="G4"/>
  </sortState>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214:B911">
    <cfRule type="duplicateValues" dxfId="3" priority="44"/>
  </conditionalFormatting>
  <printOptions horizontalCentered="1" gridLines="1"/>
  <pageMargins left="0.19685039370078741" right="0.19685039370078741" top="1.1811023622047245" bottom="0.98425196850393704" header="0.98425196850393704" footer="0"/>
  <pageSetup paperSize="9" scale="72" firstPageNumber="0" fitToHeight="0" orientation="landscape"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AD43"/>
  <sheetViews>
    <sheetView zoomScale="90" zoomScaleNormal="90" zoomScaleSheetLayoutView="100" zoomScalePageLayoutView="90" workbookViewId="0">
      <selection activeCell="P11" sqref="P11"/>
    </sheetView>
  </sheetViews>
  <sheetFormatPr defaultColWidth="11.42578125" defaultRowHeight="15"/>
  <cols>
    <col min="1" max="1" width="4.7109375" style="176" customWidth="1"/>
    <col min="2" max="2" width="45.28515625" style="177" customWidth="1"/>
    <col min="3" max="3" width="13.5703125" style="137" bestFit="1" customWidth="1"/>
    <col min="4" max="4" width="10.7109375" style="178" customWidth="1"/>
    <col min="5" max="5" width="8.28515625" style="137" customWidth="1"/>
    <col min="6" max="6" width="10.7109375" style="178" customWidth="1"/>
    <col min="7" max="7" width="8.28515625" style="137" customWidth="1"/>
    <col min="8" max="8" width="10.7109375" style="178" customWidth="1"/>
    <col min="9" max="9" width="8.28515625" style="137" customWidth="1"/>
    <col min="10" max="10" width="10.7109375" style="178" customWidth="1"/>
    <col min="11" max="11" width="8.28515625" style="137" customWidth="1"/>
    <col min="12" max="12" width="10.7109375" style="178" customWidth="1"/>
    <col min="13" max="13" width="8.28515625" style="137" customWidth="1"/>
    <col min="14" max="14" width="10.7109375" style="178" customWidth="1"/>
    <col min="15" max="15" width="8.28515625" style="137" customWidth="1"/>
    <col min="16" max="16" width="10.7109375" style="178" customWidth="1"/>
    <col min="17" max="17" width="8.28515625" style="137" customWidth="1"/>
    <col min="18" max="18" width="10.7109375" style="178" customWidth="1"/>
    <col min="19" max="19" width="8.28515625" style="137" customWidth="1"/>
    <col min="20" max="20" width="10.7109375" style="178" customWidth="1"/>
    <col min="21" max="21" width="8.28515625" style="137" customWidth="1"/>
    <col min="22" max="22" width="10.7109375" style="178" customWidth="1"/>
    <col min="23" max="23" width="8.28515625" style="137" customWidth="1"/>
    <col min="24" max="24" width="10.7109375" style="178" customWidth="1"/>
    <col min="25" max="25" width="8.28515625" style="137" customWidth="1"/>
    <col min="26" max="26" width="12.7109375" style="173" customWidth="1"/>
    <col min="27" max="27" width="12.7109375" style="167" customWidth="1"/>
    <col min="28" max="16384" width="11.42578125" style="136"/>
  </cols>
  <sheetData>
    <row r="1" spans="1:30" s="131" customFormat="1" ht="24.75" customHeight="1" thickBot="1">
      <c r="A1" s="808" t="s">
        <v>67</v>
      </c>
      <c r="B1" s="808"/>
      <c r="C1" s="808"/>
      <c r="D1" s="808"/>
      <c r="E1" s="808"/>
      <c r="F1" s="808"/>
      <c r="G1" s="808"/>
      <c r="H1" s="808"/>
      <c r="I1" s="808"/>
      <c r="J1" s="808"/>
      <c r="K1" s="808"/>
      <c r="L1" s="808"/>
      <c r="M1" s="808"/>
      <c r="N1" s="808"/>
      <c r="O1" s="808"/>
      <c r="P1" s="808"/>
      <c r="Q1" s="808"/>
      <c r="R1" s="808"/>
      <c r="S1" s="808"/>
      <c r="T1" s="808"/>
      <c r="U1" s="808"/>
      <c r="V1" s="808"/>
      <c r="W1" s="808"/>
      <c r="X1" s="808"/>
      <c r="Y1" s="808"/>
      <c r="Z1" s="808"/>
      <c r="AA1" s="808"/>
    </row>
    <row r="2" spans="1:30" ht="15" customHeight="1">
      <c r="A2" s="809"/>
      <c r="B2" s="811"/>
      <c r="C2" s="811"/>
      <c r="D2" s="811"/>
      <c r="E2" s="811"/>
      <c r="F2" s="811"/>
      <c r="G2" s="132"/>
      <c r="H2" s="133"/>
      <c r="I2" s="132"/>
      <c r="J2" s="133"/>
      <c r="K2" s="132"/>
      <c r="L2" s="133"/>
      <c r="M2" s="132"/>
      <c r="N2" s="132"/>
      <c r="O2" s="132"/>
      <c r="P2" s="133"/>
      <c r="Q2" s="132"/>
      <c r="R2" s="133"/>
      <c r="S2" s="134"/>
      <c r="T2" s="134"/>
      <c r="U2" s="134"/>
      <c r="V2" s="134"/>
      <c r="W2" s="134"/>
      <c r="X2" s="134"/>
      <c r="Y2" s="134"/>
      <c r="Z2" s="133"/>
      <c r="AA2" s="135"/>
    </row>
    <row r="3" spans="1:30" ht="15" customHeight="1">
      <c r="A3" s="810"/>
      <c r="B3" s="812"/>
      <c r="C3" s="812"/>
      <c r="D3" s="812"/>
      <c r="E3" s="812"/>
      <c r="F3" s="812"/>
      <c r="H3" s="138"/>
      <c r="J3" s="138"/>
      <c r="L3" s="138"/>
      <c r="N3" s="137"/>
      <c r="P3" s="138"/>
      <c r="R3" s="138"/>
      <c r="S3" s="139"/>
      <c r="T3" s="139"/>
      <c r="U3" s="139"/>
      <c r="V3" s="139"/>
      <c r="W3" s="140" t="s">
        <v>135</v>
      </c>
      <c r="X3" s="229" t="str">
        <f>IF('FOLHA FECHAMENTO'!$C$10&lt;&gt;"",'FOLHA FECHAMENTO'!$C$10," ")</f>
        <v>CONSTRUÇÃO DE UNIDADE BÁSICA DE SAÚDE TIPO 1</v>
      </c>
      <c r="Y3" s="139"/>
      <c r="Z3" s="140" t="s">
        <v>138</v>
      </c>
      <c r="AA3" s="230">
        <f>IF('FOLHA FECHAMENTO'!$L$9&lt;&gt;"",'FOLHA FECHAMENTO'!$L$9," ")</f>
        <v>45219</v>
      </c>
    </row>
    <row r="4" spans="1:30" ht="15" customHeight="1">
      <c r="A4" s="471"/>
      <c r="B4" s="812"/>
      <c r="C4" s="812"/>
      <c r="D4" s="812"/>
      <c r="E4" s="812"/>
      <c r="F4" s="812"/>
      <c r="H4" s="138"/>
      <c r="J4" s="138"/>
      <c r="L4" s="138"/>
      <c r="N4" s="137"/>
      <c r="P4" s="138"/>
      <c r="R4" s="138"/>
      <c r="S4" s="139"/>
      <c r="T4" s="139"/>
      <c r="U4" s="139"/>
      <c r="V4" s="139"/>
      <c r="W4" s="140" t="s">
        <v>151</v>
      </c>
      <c r="X4" s="229" t="str">
        <f>IF(DADOS!$D$16&lt;&gt;"",DADOS!$D$16," ")</f>
        <v>CÉU AZUL</v>
      </c>
      <c r="Y4" s="139"/>
      <c r="Z4" s="140" t="s">
        <v>68</v>
      </c>
      <c r="AA4" s="231" t="str">
        <f>IF('FOLHA FECHAMENTO'!K10&lt;&gt;"",'FOLHA FECHAMENTO'!K10," ")</f>
        <v>CONSTRUÇÃO</v>
      </c>
    </row>
    <row r="5" spans="1:30" ht="16.5" customHeight="1">
      <c r="A5" s="141"/>
      <c r="B5" s="813"/>
      <c r="C5" s="813"/>
      <c r="D5" s="813"/>
      <c r="E5" s="813"/>
      <c r="F5" s="813"/>
      <c r="H5" s="138"/>
      <c r="J5" s="138"/>
      <c r="L5" s="138"/>
      <c r="N5" s="137"/>
      <c r="P5" s="138"/>
      <c r="R5" s="138"/>
      <c r="S5" s="139"/>
      <c r="T5" s="139"/>
      <c r="U5" s="139"/>
      <c r="V5" s="139"/>
      <c r="W5" s="140" t="s">
        <v>69</v>
      </c>
      <c r="X5" s="229" t="str">
        <f>IF(DADOS!$D$32&lt;&gt;"",DADOS!$D$32," ")</f>
        <v>MUNICÍPIO DE CÉU AZUL</v>
      </c>
      <c r="Y5" s="139"/>
      <c r="Z5" s="140" t="s">
        <v>152</v>
      </c>
      <c r="AA5" s="232" t="str">
        <f>IF('FOLHA FECHAMENTO'!$K$12&lt;&gt;"",'FOLHA FECHAMENTO'!$K$12," ")</f>
        <v>19.732.582-8</v>
      </c>
    </row>
    <row r="6" spans="1:30" ht="16.5" customHeight="1" thickBot="1">
      <c r="A6" s="141"/>
      <c r="B6" s="813"/>
      <c r="C6" s="813"/>
      <c r="D6" s="813"/>
      <c r="E6" s="813"/>
      <c r="F6" s="813"/>
      <c r="G6" s="140"/>
      <c r="H6" s="138"/>
      <c r="I6" s="140"/>
      <c r="J6" s="138"/>
      <c r="K6" s="140"/>
      <c r="L6" s="138"/>
      <c r="M6" s="140"/>
      <c r="N6" s="140"/>
      <c r="O6" s="140"/>
      <c r="P6" s="138"/>
      <c r="Q6" s="140"/>
      <c r="R6" s="138"/>
      <c r="S6" s="139"/>
      <c r="T6" s="139"/>
      <c r="U6" s="139"/>
      <c r="V6" s="139"/>
      <c r="Y6" s="139"/>
      <c r="Z6" s="140" t="s">
        <v>205</v>
      </c>
      <c r="AA6" s="251">
        <f>IF('FOLHA FECHAMENTO'!$F$31&lt;&gt;"",'FOLHA FECHAMENTO'!$F$31," ")</f>
        <v>330</v>
      </c>
    </row>
    <row r="7" spans="1:30" ht="16.5" customHeight="1" thickBot="1">
      <c r="A7" s="141"/>
      <c r="B7" s="814"/>
      <c r="C7" s="814"/>
      <c r="D7" s="814"/>
      <c r="E7" s="814"/>
      <c r="F7" s="814"/>
      <c r="G7" s="142"/>
      <c r="H7" s="142"/>
      <c r="I7" s="142"/>
      <c r="J7" s="142"/>
      <c r="K7" s="142"/>
      <c r="L7" s="142"/>
      <c r="M7" s="142"/>
      <c r="N7" s="142"/>
      <c r="O7" s="142"/>
      <c r="P7" s="142"/>
      <c r="Q7" s="142"/>
      <c r="R7" s="142"/>
      <c r="S7" s="142"/>
      <c r="T7" s="142"/>
      <c r="U7" s="142"/>
      <c r="V7" s="142"/>
      <c r="W7" s="142"/>
      <c r="X7" s="142"/>
      <c r="Y7" s="142"/>
      <c r="Z7" s="143" t="s">
        <v>70</v>
      </c>
      <c r="AA7" s="233">
        <f>IF('FOLHA FECHAMENTO'!$D$25&lt;&gt;"",('FOLHA FECHAMENTO'!$D$25)," ")</f>
        <v>0.22226164190779008</v>
      </c>
    </row>
    <row r="8" spans="1:30" s="148" customFormat="1" ht="12.75" customHeight="1">
      <c r="A8" s="144"/>
      <c r="B8" s="817" t="s">
        <v>71</v>
      </c>
      <c r="C8" s="145"/>
      <c r="D8" s="796">
        <v>30</v>
      </c>
      <c r="E8" s="801" t="s">
        <v>72</v>
      </c>
      <c r="F8" s="796">
        <v>60</v>
      </c>
      <c r="G8" s="804" t="s">
        <v>72</v>
      </c>
      <c r="H8" s="796">
        <v>90</v>
      </c>
      <c r="I8" s="801" t="s">
        <v>72</v>
      </c>
      <c r="J8" s="796">
        <v>120</v>
      </c>
      <c r="K8" s="801" t="s">
        <v>72</v>
      </c>
      <c r="L8" s="796">
        <v>150</v>
      </c>
      <c r="M8" s="801" t="s">
        <v>72</v>
      </c>
      <c r="N8" s="796">
        <v>180</v>
      </c>
      <c r="O8" s="804" t="s">
        <v>72</v>
      </c>
      <c r="P8" s="796">
        <v>210</v>
      </c>
      <c r="Q8" s="801" t="s">
        <v>72</v>
      </c>
      <c r="R8" s="796">
        <v>240</v>
      </c>
      <c r="S8" s="801" t="s">
        <v>72</v>
      </c>
      <c r="T8" s="796">
        <v>270</v>
      </c>
      <c r="U8" s="804" t="s">
        <v>72</v>
      </c>
      <c r="V8" s="796">
        <v>300</v>
      </c>
      <c r="W8" s="804" t="s">
        <v>72</v>
      </c>
      <c r="X8" s="796">
        <v>330</v>
      </c>
      <c r="Y8" s="804" t="s">
        <v>72</v>
      </c>
      <c r="Z8" s="146" t="s">
        <v>73</v>
      </c>
      <c r="AA8" s="147" t="s">
        <v>73</v>
      </c>
    </row>
    <row r="9" spans="1:30" s="152" customFormat="1" ht="15.95" customHeight="1">
      <c r="A9" s="149" t="s">
        <v>141</v>
      </c>
      <c r="B9" s="818"/>
      <c r="C9" s="388" t="s">
        <v>74</v>
      </c>
      <c r="D9" s="797"/>
      <c r="E9" s="802"/>
      <c r="F9" s="797"/>
      <c r="G9" s="805"/>
      <c r="H9" s="797"/>
      <c r="I9" s="802"/>
      <c r="J9" s="797"/>
      <c r="K9" s="802"/>
      <c r="L9" s="797"/>
      <c r="M9" s="802"/>
      <c r="N9" s="797"/>
      <c r="O9" s="805"/>
      <c r="P9" s="797"/>
      <c r="Q9" s="802"/>
      <c r="R9" s="797"/>
      <c r="S9" s="802"/>
      <c r="T9" s="797"/>
      <c r="U9" s="805"/>
      <c r="V9" s="797"/>
      <c r="W9" s="805"/>
      <c r="X9" s="797"/>
      <c r="Y9" s="805"/>
      <c r="Z9" s="150" t="s">
        <v>66</v>
      </c>
      <c r="AA9" s="151" t="s">
        <v>75</v>
      </c>
    </row>
    <row r="10" spans="1:30" s="156" customFormat="1" ht="12.75" customHeight="1" thickBot="1">
      <c r="A10" s="153"/>
      <c r="B10" s="819"/>
      <c r="C10" s="389"/>
      <c r="D10" s="798"/>
      <c r="E10" s="803"/>
      <c r="F10" s="798"/>
      <c r="G10" s="806"/>
      <c r="H10" s="798"/>
      <c r="I10" s="803"/>
      <c r="J10" s="798"/>
      <c r="K10" s="803"/>
      <c r="L10" s="798"/>
      <c r="M10" s="803"/>
      <c r="N10" s="798"/>
      <c r="O10" s="806"/>
      <c r="P10" s="798"/>
      <c r="Q10" s="803"/>
      <c r="R10" s="798"/>
      <c r="S10" s="803"/>
      <c r="T10" s="798"/>
      <c r="U10" s="806"/>
      <c r="V10" s="798"/>
      <c r="W10" s="806"/>
      <c r="X10" s="798"/>
      <c r="Y10" s="806"/>
      <c r="Z10" s="154" t="s">
        <v>76</v>
      </c>
      <c r="AA10" s="155" t="s">
        <v>77</v>
      </c>
    </row>
    <row r="11" spans="1:30" s="161" customFormat="1" ht="12.75" customHeight="1">
      <c r="A11" s="392">
        <v>1</v>
      </c>
      <c r="B11" s="393" t="str">
        <f>RESUMO!C14</f>
        <v>ADMINISTRAÇÃO LOCAL</v>
      </c>
      <c r="C11" s="394">
        <f>IFERROR(Z11/$Z$31,0)</f>
        <v>9.1726006533792183E-3</v>
      </c>
      <c r="D11" s="395">
        <f t="shared" ref="D11:D30" si="0">IF(B11&lt;&gt;"",E11*Z11," ")</f>
        <v>1580.6197283659058</v>
      </c>
      <c r="E11" s="396">
        <f>(SUM(D12:D30)/SUM($Z12:$Z30))</f>
        <v>0.11826600258742198</v>
      </c>
      <c r="F11" s="395">
        <f t="shared" ref="F11:F30" si="1">IF(B11&lt;&gt;"",G11*Z11," ")</f>
        <v>1597.6804654960058</v>
      </c>
      <c r="G11" s="396">
        <f>(SUM(F12:F30)/SUM($Z12:$Z30))</f>
        <v>0.11954253048680338</v>
      </c>
      <c r="H11" s="395">
        <f t="shared" ref="H11:H30" si="2">IF(B11&lt;&gt;"",I11*Z11," ")</f>
        <v>479.90594266094007</v>
      </c>
      <c r="I11" s="396">
        <f>(SUM(H12:H30)/SUM($Z12:$Z30))</f>
        <v>3.5907787583503485E-2</v>
      </c>
      <c r="J11" s="395">
        <f t="shared" ref="J11:J30" si="3">IF(B11&lt;&gt;"",K11*Z11," ")</f>
        <v>719.35741148129478</v>
      </c>
      <c r="K11" s="396">
        <f>(SUM(J12:J30)/SUM($Z12:$Z30))</f>
        <v>5.3824157677369831E-2</v>
      </c>
      <c r="L11" s="395">
        <f t="shared" ref="L11:L30" si="4">IF(B11&lt;&gt;"",M11*Z11," ")</f>
        <v>1742.5261898107753</v>
      </c>
      <c r="M11" s="396">
        <f>(SUM(L12:L30)/SUM($Z12:$Z30))</f>
        <v>0.13038025729684227</v>
      </c>
      <c r="N11" s="395">
        <f t="shared" ref="N11:N30" si="5">IF(B11&lt;&gt;"",O11*Z11," ")</f>
        <v>1613.815491101054</v>
      </c>
      <c r="O11" s="396">
        <f>(SUM(N12:N30)/SUM($Z12:$Z30))</f>
        <v>0.12074979428701392</v>
      </c>
      <c r="P11" s="395">
        <f t="shared" ref="P11:P30" si="6">IF(B11&lt;&gt;"",Q11*Z11," ")</f>
        <v>1037.2877347640413</v>
      </c>
      <c r="Q11" s="396">
        <f>(SUM(P12:P30)/SUM($Z12:$Z30))</f>
        <v>7.7612515978357013E-2</v>
      </c>
      <c r="R11" s="395">
        <f t="shared" ref="R11:R30" si="7">IF(B11&lt;&gt;"",S11*Z11," ")</f>
        <v>1037.2877347640413</v>
      </c>
      <c r="S11" s="396">
        <f>(SUM(R12:R30)/SUM($Z12:$Z30))</f>
        <v>7.7612515978357013E-2</v>
      </c>
      <c r="T11" s="395">
        <f t="shared" ref="T11:T30" si="8">IF(B11&lt;&gt;"",U11*Z11," ")</f>
        <v>876.76152400318256</v>
      </c>
      <c r="U11" s="396">
        <f>(SUM(T12:T30)/SUM($Z12:$Z30))</f>
        <v>6.560153514818616E-2</v>
      </c>
      <c r="V11" s="395">
        <f t="shared" ref="V11:V30" si="9">IF(B11&lt;&gt;"",W11*Z11," ")</f>
        <v>814.23708340962867</v>
      </c>
      <c r="W11" s="396">
        <f>(SUM(V12:V30)/SUM($Z12:$Z30))</f>
        <v>6.0923296910163509E-2</v>
      </c>
      <c r="X11" s="395">
        <f t="shared" ref="X11:X30" si="10">IF(B11&lt;&gt;"",Y11*Z11," ")</f>
        <v>1865.4750663644695</v>
      </c>
      <c r="Y11" s="396">
        <f>(SUM(X12:X30)/SUM($Z12:$Z30))</f>
        <v>0.13957960606598133</v>
      </c>
      <c r="Z11" s="395">
        <f t="shared" ref="Z11:Z30" si="11">(IF(B11&lt;&gt;"",AA11*(1+$AA$7)," "))</f>
        <v>13364.95437222134</v>
      </c>
      <c r="AA11" s="397">
        <f>RESUMO!H14</f>
        <v>10934.61</v>
      </c>
      <c r="AD11" s="234" t="e">
        <f>E11+G11+I11+K11+M11+O11+#REF!+Q11+S11+U11+W11+Y11</f>
        <v>#REF!</v>
      </c>
    </row>
    <row r="12" spans="1:30" s="161" customFormat="1" ht="12.75" customHeight="1">
      <c r="A12" s="157">
        <v>2</v>
      </c>
      <c r="B12" s="355" t="str">
        <f>RESUMO!C15</f>
        <v>SERVIÇOS PRELIMINARES</v>
      </c>
      <c r="C12" s="158">
        <f t="shared" ref="C12:C30" si="12">IFERROR(Z12/$Z$31,0)</f>
        <v>4.202386244685144E-2</v>
      </c>
      <c r="D12" s="159">
        <f t="shared" si="0"/>
        <v>61230.944785518674</v>
      </c>
      <c r="E12" s="160">
        <v>1</v>
      </c>
      <c r="F12" s="159">
        <f t="shared" si="1"/>
        <v>0</v>
      </c>
      <c r="G12" s="160"/>
      <c r="H12" s="395">
        <f t="shared" si="2"/>
        <v>0</v>
      </c>
      <c r="I12" s="160"/>
      <c r="J12" s="395">
        <f t="shared" si="3"/>
        <v>0</v>
      </c>
      <c r="K12" s="160"/>
      <c r="L12" s="395">
        <f t="shared" si="4"/>
        <v>0</v>
      </c>
      <c r="M12" s="160"/>
      <c r="N12" s="395">
        <f t="shared" si="5"/>
        <v>0</v>
      </c>
      <c r="O12" s="160"/>
      <c r="P12" s="395">
        <f t="shared" si="6"/>
        <v>0</v>
      </c>
      <c r="Q12" s="160"/>
      <c r="R12" s="159">
        <f t="shared" si="7"/>
        <v>0</v>
      </c>
      <c r="S12" s="160"/>
      <c r="T12" s="159">
        <f t="shared" si="8"/>
        <v>0</v>
      </c>
      <c r="U12" s="160"/>
      <c r="V12" s="159">
        <f t="shared" si="9"/>
        <v>0</v>
      </c>
      <c r="W12" s="160"/>
      <c r="X12" s="159">
        <f t="shared" si="10"/>
        <v>0</v>
      </c>
      <c r="Y12" s="160"/>
      <c r="Z12" s="159">
        <f t="shared" si="11"/>
        <v>61230.944785518674</v>
      </c>
      <c r="AA12" s="356">
        <f>RESUMO!H15</f>
        <v>50096.43</v>
      </c>
      <c r="AD12" s="234" t="e">
        <f>E12+G12+I12+K12+M12+O12+#REF!+Q12+S12+U12+W12+Y12</f>
        <v>#REF!</v>
      </c>
    </row>
    <row r="13" spans="1:30" s="161" customFormat="1" ht="12.75" customHeight="1">
      <c r="A13" s="157">
        <v>3</v>
      </c>
      <c r="B13" s="355" t="str">
        <f>RESUMO!C16</f>
        <v>INFRAESTRUTURA</v>
      </c>
      <c r="C13" s="158">
        <f t="shared" si="12"/>
        <v>7.5157333327964634E-2</v>
      </c>
      <c r="D13" s="159">
        <f t="shared" si="0"/>
        <v>109508.12846038662</v>
      </c>
      <c r="E13" s="160">
        <v>1</v>
      </c>
      <c r="F13" s="159">
        <f t="shared" si="1"/>
        <v>0</v>
      </c>
      <c r="G13" s="160"/>
      <c r="H13" s="395">
        <f t="shared" si="2"/>
        <v>0</v>
      </c>
      <c r="I13" s="160"/>
      <c r="J13" s="395">
        <f t="shared" si="3"/>
        <v>0</v>
      </c>
      <c r="K13" s="160"/>
      <c r="L13" s="395">
        <f t="shared" si="4"/>
        <v>0</v>
      </c>
      <c r="M13" s="160"/>
      <c r="N13" s="395">
        <f t="shared" si="5"/>
        <v>0</v>
      </c>
      <c r="O13" s="160"/>
      <c r="P13" s="395">
        <f t="shared" si="6"/>
        <v>0</v>
      </c>
      <c r="Q13" s="160"/>
      <c r="R13" s="159">
        <f t="shared" si="7"/>
        <v>0</v>
      </c>
      <c r="S13" s="160"/>
      <c r="T13" s="159">
        <f t="shared" si="8"/>
        <v>0</v>
      </c>
      <c r="U13" s="160"/>
      <c r="V13" s="159">
        <f t="shared" si="9"/>
        <v>0</v>
      </c>
      <c r="W13" s="160"/>
      <c r="X13" s="159">
        <f t="shared" si="10"/>
        <v>0</v>
      </c>
      <c r="Y13" s="160"/>
      <c r="Z13" s="159">
        <f t="shared" si="11"/>
        <v>109508.12846038662</v>
      </c>
      <c r="AA13" s="356">
        <f>RESUMO!H16</f>
        <v>89594.67</v>
      </c>
      <c r="AD13" s="234" t="e">
        <f>E13+G13+I13+K13+M13+O13+#REF!+Q13+S13+U13+W13+Y13</f>
        <v>#REF!</v>
      </c>
    </row>
    <row r="14" spans="1:30" s="161" customFormat="1" ht="12.75" customHeight="1">
      <c r="A14" s="157">
        <v>4</v>
      </c>
      <c r="B14" s="355" t="str">
        <f>RESUMO!C17</f>
        <v>SUPERESTRUTURA</v>
      </c>
      <c r="C14" s="158">
        <f t="shared" si="12"/>
        <v>0.17752030385837167</v>
      </c>
      <c r="D14" s="159">
        <f t="shared" si="0"/>
        <v>0</v>
      </c>
      <c r="E14" s="160"/>
      <c r="F14" s="159">
        <f t="shared" si="1"/>
        <v>103462.51192505365</v>
      </c>
      <c r="G14" s="160">
        <v>0.4</v>
      </c>
      <c r="H14" s="395">
        <f t="shared" si="2"/>
        <v>0</v>
      </c>
      <c r="I14" s="160"/>
      <c r="J14" s="395">
        <f t="shared" si="3"/>
        <v>25865.627981263413</v>
      </c>
      <c r="K14" s="160">
        <v>0.1</v>
      </c>
      <c r="L14" s="395">
        <f t="shared" si="4"/>
        <v>129328.13990631705</v>
      </c>
      <c r="M14" s="160">
        <v>0.5</v>
      </c>
      <c r="N14" s="395">
        <f t="shared" si="5"/>
        <v>0</v>
      </c>
      <c r="O14" s="160"/>
      <c r="P14" s="395">
        <f t="shared" si="6"/>
        <v>0</v>
      </c>
      <c r="Q14" s="160"/>
      <c r="R14" s="159">
        <f t="shared" si="7"/>
        <v>0</v>
      </c>
      <c r="S14" s="160"/>
      <c r="T14" s="159">
        <f t="shared" si="8"/>
        <v>0</v>
      </c>
      <c r="U14" s="160"/>
      <c r="V14" s="159">
        <f t="shared" si="9"/>
        <v>0</v>
      </c>
      <c r="W14" s="160"/>
      <c r="X14" s="159">
        <f t="shared" si="10"/>
        <v>0</v>
      </c>
      <c r="Y14" s="160"/>
      <c r="Z14" s="159">
        <f t="shared" si="11"/>
        <v>258656.27981263411</v>
      </c>
      <c r="AA14" s="356">
        <f>RESUMO!H17</f>
        <v>211621.03999999998</v>
      </c>
      <c r="AD14" s="234" t="e">
        <f>E14+G14+I14+K14+M14+O14+#REF!+Q14+S14+U14+W14+Y14</f>
        <v>#REF!</v>
      </c>
    </row>
    <row r="15" spans="1:30" s="161" customFormat="1" ht="12.75" customHeight="1">
      <c r="A15" s="157">
        <v>5</v>
      </c>
      <c r="B15" s="355" t="str">
        <f>RESUMO!C18</f>
        <v>ALVENARIA E DIVISÓRIAS</v>
      </c>
      <c r="C15" s="158">
        <f t="shared" si="12"/>
        <v>0.11859473262551216</v>
      </c>
      <c r="D15" s="159">
        <f t="shared" si="0"/>
        <v>0</v>
      </c>
      <c r="E15" s="160"/>
      <c r="F15" s="159">
        <f t="shared" si="1"/>
        <v>69119.467868333959</v>
      </c>
      <c r="G15" s="160">
        <v>0.4</v>
      </c>
      <c r="H15" s="395">
        <f t="shared" si="2"/>
        <v>51839.600901250458</v>
      </c>
      <c r="I15" s="160">
        <v>0.3</v>
      </c>
      <c r="J15" s="395">
        <f t="shared" si="3"/>
        <v>51839.600901250458</v>
      </c>
      <c r="K15" s="160">
        <v>0.3</v>
      </c>
      <c r="L15" s="395">
        <f t="shared" si="4"/>
        <v>0</v>
      </c>
      <c r="M15" s="160"/>
      <c r="N15" s="395">
        <f t="shared" si="5"/>
        <v>0</v>
      </c>
      <c r="O15" s="160"/>
      <c r="P15" s="395">
        <f t="shared" si="6"/>
        <v>0</v>
      </c>
      <c r="Q15" s="160"/>
      <c r="R15" s="159">
        <f t="shared" si="7"/>
        <v>0</v>
      </c>
      <c r="S15" s="160"/>
      <c r="T15" s="159">
        <f t="shared" si="8"/>
        <v>0</v>
      </c>
      <c r="U15" s="160"/>
      <c r="V15" s="159">
        <f t="shared" si="9"/>
        <v>0</v>
      </c>
      <c r="W15" s="160"/>
      <c r="X15" s="159">
        <f t="shared" si="10"/>
        <v>0</v>
      </c>
      <c r="Y15" s="160"/>
      <c r="Z15" s="159">
        <f t="shared" si="11"/>
        <v>172798.66967083488</v>
      </c>
      <c r="AA15" s="356">
        <f>RESUMO!H18</f>
        <v>141376.17000000001</v>
      </c>
      <c r="AD15" s="234" t="e">
        <f>E15+G15+I15+K15+M15+O15+#REF!+Q15+S15+U15+W15+Y15</f>
        <v>#REF!</v>
      </c>
    </row>
    <row r="16" spans="1:30" s="161" customFormat="1" ht="12.75" customHeight="1">
      <c r="A16" s="157">
        <v>6</v>
      </c>
      <c r="B16" s="355" t="str">
        <f>RESUMO!C19</f>
        <v>COBERTURA</v>
      </c>
      <c r="C16" s="158">
        <f t="shared" si="12"/>
        <v>6.737363222397949E-2</v>
      </c>
      <c r="D16" s="159">
        <f t="shared" si="0"/>
        <v>0</v>
      </c>
      <c r="E16" s="160"/>
      <c r="F16" s="159">
        <f t="shared" si="1"/>
        <v>0</v>
      </c>
      <c r="G16" s="160"/>
      <c r="H16" s="395">
        <f t="shared" si="2"/>
        <v>0</v>
      </c>
      <c r="I16" s="160"/>
      <c r="J16" s="395">
        <f t="shared" si="3"/>
        <v>0</v>
      </c>
      <c r="K16" s="160"/>
      <c r="L16" s="395">
        <f t="shared" si="4"/>
        <v>58900.123613203206</v>
      </c>
      <c r="M16" s="160">
        <v>0.6</v>
      </c>
      <c r="N16" s="395">
        <f t="shared" si="5"/>
        <v>39266.749075468804</v>
      </c>
      <c r="O16" s="160">
        <v>0.4</v>
      </c>
      <c r="P16" s="395">
        <f t="shared" si="6"/>
        <v>0</v>
      </c>
      <c r="Q16" s="160"/>
      <c r="R16" s="159">
        <f t="shared" si="7"/>
        <v>0</v>
      </c>
      <c r="S16" s="160"/>
      <c r="T16" s="159">
        <f t="shared" si="8"/>
        <v>0</v>
      </c>
      <c r="U16" s="160"/>
      <c r="V16" s="159">
        <f t="shared" si="9"/>
        <v>0</v>
      </c>
      <c r="W16" s="160"/>
      <c r="X16" s="159">
        <f t="shared" si="10"/>
        <v>0</v>
      </c>
      <c r="Y16" s="160"/>
      <c r="Z16" s="159">
        <f t="shared" si="11"/>
        <v>98166.872688672011</v>
      </c>
      <c r="AA16" s="356">
        <f>RESUMO!H19</f>
        <v>80315.759999999995</v>
      </c>
      <c r="AD16" s="234" t="e">
        <f>E16+G16+I16+K16+M16+O16+#REF!+Q16+S16+U16+W16+Y16</f>
        <v>#REF!</v>
      </c>
    </row>
    <row r="17" spans="1:30" s="161" customFormat="1" ht="12.75" customHeight="1">
      <c r="A17" s="157">
        <v>7</v>
      </c>
      <c r="B17" s="355" t="str">
        <f>RESUMO!C20</f>
        <v>INSTALAÇÕES ELÉTRICAS</v>
      </c>
      <c r="C17" s="158">
        <f t="shared" si="12"/>
        <v>5.1631269105809827E-2</v>
      </c>
      <c r="D17" s="159">
        <f t="shared" si="0"/>
        <v>0</v>
      </c>
      <c r="E17" s="160"/>
      <c r="F17" s="159">
        <f t="shared" si="1"/>
        <v>0</v>
      </c>
      <c r="G17" s="160"/>
      <c r="H17" s="395">
        <f t="shared" si="2"/>
        <v>0</v>
      </c>
      <c r="I17" s="160"/>
      <c r="J17" s="395">
        <f t="shared" si="3"/>
        <v>0</v>
      </c>
      <c r="K17" s="160"/>
      <c r="L17" s="395">
        <f t="shared" si="4"/>
        <v>0</v>
      </c>
      <c r="M17" s="160"/>
      <c r="N17" s="395">
        <f t="shared" si="5"/>
        <v>30091.773613836031</v>
      </c>
      <c r="O17" s="160">
        <v>0.4</v>
      </c>
      <c r="P17" s="395">
        <f t="shared" si="6"/>
        <v>0</v>
      </c>
      <c r="Q17" s="160"/>
      <c r="R17" s="159">
        <f t="shared" si="7"/>
        <v>0</v>
      </c>
      <c r="S17" s="160"/>
      <c r="T17" s="159">
        <f t="shared" si="8"/>
        <v>0</v>
      </c>
      <c r="U17" s="160"/>
      <c r="V17" s="159">
        <f t="shared" si="9"/>
        <v>15045.886806918015</v>
      </c>
      <c r="W17" s="160">
        <v>0.2</v>
      </c>
      <c r="X17" s="159">
        <f t="shared" si="10"/>
        <v>30091.773613836031</v>
      </c>
      <c r="Y17" s="160">
        <v>0.4</v>
      </c>
      <c r="Z17" s="159">
        <f t="shared" si="11"/>
        <v>75229.434034590071</v>
      </c>
      <c r="AA17" s="356">
        <f>RESUMO!H20</f>
        <v>61549.369999999995</v>
      </c>
      <c r="AD17" s="234" t="e">
        <f>E17+G17+I17+K17+M17+O17+#REF!+Q17+S17+U17+W17+Y17</f>
        <v>#REF!</v>
      </c>
    </row>
    <row r="18" spans="1:30" s="161" customFormat="1" ht="12.75" customHeight="1">
      <c r="A18" s="157">
        <v>8</v>
      </c>
      <c r="B18" s="355" t="str">
        <f>RESUMO!C21</f>
        <v>CABEAMENTO ESTRUTURADO</v>
      </c>
      <c r="C18" s="158">
        <f t="shared" si="12"/>
        <v>1.2942686565586625E-2</v>
      </c>
      <c r="D18" s="159">
        <f t="shared" si="0"/>
        <v>0</v>
      </c>
      <c r="E18" s="160"/>
      <c r="F18" s="159">
        <f t="shared" si="1"/>
        <v>0</v>
      </c>
      <c r="G18" s="160"/>
      <c r="H18" s="395">
        <f t="shared" si="2"/>
        <v>0</v>
      </c>
      <c r="I18" s="160"/>
      <c r="J18" s="395">
        <f t="shared" si="3"/>
        <v>0</v>
      </c>
      <c r="K18" s="160"/>
      <c r="L18" s="395">
        <f t="shared" si="4"/>
        <v>0</v>
      </c>
      <c r="M18" s="160"/>
      <c r="N18" s="395">
        <f t="shared" si="5"/>
        <v>7543.2659477790094</v>
      </c>
      <c r="O18" s="160">
        <v>0.4</v>
      </c>
      <c r="P18" s="395">
        <f t="shared" si="6"/>
        <v>0</v>
      </c>
      <c r="Q18" s="160"/>
      <c r="R18" s="159">
        <f t="shared" si="7"/>
        <v>0</v>
      </c>
      <c r="S18" s="160"/>
      <c r="T18" s="159">
        <f t="shared" si="8"/>
        <v>0</v>
      </c>
      <c r="U18" s="160"/>
      <c r="V18" s="159">
        <f t="shared" si="9"/>
        <v>3771.6329738895047</v>
      </c>
      <c r="W18" s="160">
        <v>0.2</v>
      </c>
      <c r="X18" s="159">
        <f t="shared" si="10"/>
        <v>7543.2659477790094</v>
      </c>
      <c r="Y18" s="160">
        <v>0.4</v>
      </c>
      <c r="Z18" s="159">
        <f t="shared" si="11"/>
        <v>18858.164869447523</v>
      </c>
      <c r="AA18" s="356">
        <f>RESUMO!H21</f>
        <v>15428.91</v>
      </c>
      <c r="AD18" s="234" t="e">
        <f>E18+G18+I18+K18+M18+O18+#REF!+Q18+S18+U18+W18+Y18</f>
        <v>#REF!</v>
      </c>
    </row>
    <row r="19" spans="1:30" s="161" customFormat="1" ht="12.75" customHeight="1">
      <c r="A19" s="157">
        <v>9</v>
      </c>
      <c r="B19" s="355" t="str">
        <f>RESUMO!C22</f>
        <v>INSTALAÇÕES HIDROSSANITÁRIAS</v>
      </c>
      <c r="C19" s="158">
        <f t="shared" si="12"/>
        <v>6.6863169486891083E-2</v>
      </c>
      <c r="D19" s="159">
        <f t="shared" si="0"/>
        <v>0</v>
      </c>
      <c r="E19" s="160"/>
      <c r="F19" s="159">
        <f t="shared" si="1"/>
        <v>0</v>
      </c>
      <c r="G19" s="160"/>
      <c r="H19" s="395">
        <f t="shared" si="2"/>
        <v>0</v>
      </c>
      <c r="I19" s="160"/>
      <c r="J19" s="395">
        <f t="shared" si="3"/>
        <v>0</v>
      </c>
      <c r="K19" s="160"/>
      <c r="L19" s="395">
        <f t="shared" si="4"/>
        <v>0</v>
      </c>
      <c r="M19" s="160"/>
      <c r="N19" s="395">
        <f t="shared" si="5"/>
        <v>97423.102034338284</v>
      </c>
      <c r="O19" s="160">
        <v>1</v>
      </c>
      <c r="P19" s="395">
        <f t="shared" si="6"/>
        <v>0</v>
      </c>
      <c r="Q19" s="160"/>
      <c r="R19" s="159">
        <f t="shared" si="7"/>
        <v>0</v>
      </c>
      <c r="S19" s="160"/>
      <c r="T19" s="159">
        <f t="shared" si="8"/>
        <v>0</v>
      </c>
      <c r="U19" s="160"/>
      <c r="V19" s="159">
        <f t="shared" si="9"/>
        <v>0</v>
      </c>
      <c r="W19" s="160"/>
      <c r="X19" s="159">
        <f t="shared" si="10"/>
        <v>0</v>
      </c>
      <c r="Y19" s="160"/>
      <c r="Z19" s="159">
        <f t="shared" si="11"/>
        <v>97423.102034338284</v>
      </c>
      <c r="AA19" s="356">
        <f>RESUMO!H22</f>
        <v>79707.240000000005</v>
      </c>
      <c r="AD19" s="234" t="e">
        <f>E19+G19+I19+K19+M19+O19+#REF!+Q19+S19+U19+W19+Y19</f>
        <v>#REF!</v>
      </c>
    </row>
    <row r="20" spans="1:30" s="161" customFormat="1" ht="12.75" customHeight="1">
      <c r="A20" s="157">
        <v>10</v>
      </c>
      <c r="B20" s="355" t="str">
        <f>RESUMO!C23</f>
        <v>REVESTIMENTOS ARGAMASSADOS</v>
      </c>
      <c r="C20" s="158">
        <f t="shared" si="12"/>
        <v>0.15906464993116951</v>
      </c>
      <c r="D20" s="159">
        <f t="shared" si="0"/>
        <v>0</v>
      </c>
      <c r="E20" s="160"/>
      <c r="F20" s="159">
        <f t="shared" si="1"/>
        <v>0</v>
      </c>
      <c r="G20" s="160"/>
      <c r="H20" s="395">
        <f t="shared" si="2"/>
        <v>0</v>
      </c>
      <c r="I20" s="160"/>
      <c r="J20" s="395">
        <f t="shared" si="3"/>
        <v>0</v>
      </c>
      <c r="K20" s="160"/>
      <c r="L20" s="395">
        <f t="shared" si="4"/>
        <v>0</v>
      </c>
      <c r="M20" s="160"/>
      <c r="N20" s="395">
        <f t="shared" si="5"/>
        <v>0</v>
      </c>
      <c r="O20" s="160"/>
      <c r="P20" s="395">
        <f t="shared" si="6"/>
        <v>92706.174351120586</v>
      </c>
      <c r="Q20" s="160">
        <v>0.4</v>
      </c>
      <c r="R20" s="159">
        <f t="shared" si="7"/>
        <v>92706.174351120586</v>
      </c>
      <c r="S20" s="160">
        <v>0.4</v>
      </c>
      <c r="T20" s="159">
        <f t="shared" si="8"/>
        <v>46353.087175560293</v>
      </c>
      <c r="U20" s="160">
        <v>0.2</v>
      </c>
      <c r="V20" s="159">
        <f t="shared" si="9"/>
        <v>0</v>
      </c>
      <c r="W20" s="160"/>
      <c r="X20" s="159">
        <f t="shared" si="10"/>
        <v>0</v>
      </c>
      <c r="Y20" s="160"/>
      <c r="Z20" s="159">
        <f t="shared" si="11"/>
        <v>231765.43587780144</v>
      </c>
      <c r="AA20" s="356">
        <f>RESUMO!H23</f>
        <v>189620.15</v>
      </c>
      <c r="AD20" s="234" t="e">
        <f>E20+G20+I20+K20+M20+O20+#REF!+Q20+S20+U20+W20+Y20</f>
        <v>#REF!</v>
      </c>
    </row>
    <row r="21" spans="1:30" s="161" customFormat="1" ht="12.75" customHeight="1">
      <c r="A21" s="157">
        <v>11</v>
      </c>
      <c r="B21" s="355" t="str">
        <f>RESUMO!C24</f>
        <v>ACABAMENTOS</v>
      </c>
      <c r="C21" s="158">
        <f t="shared" si="12"/>
        <v>6.6373736955578674E-2</v>
      </c>
      <c r="D21" s="159">
        <f t="shared" si="0"/>
        <v>0</v>
      </c>
      <c r="E21" s="160"/>
      <c r="F21" s="159">
        <f t="shared" si="1"/>
        <v>0</v>
      </c>
      <c r="G21" s="160"/>
      <c r="H21" s="395">
        <f t="shared" si="2"/>
        <v>0</v>
      </c>
      <c r="I21" s="160"/>
      <c r="J21" s="395">
        <f t="shared" si="3"/>
        <v>0</v>
      </c>
      <c r="K21" s="160"/>
      <c r="L21" s="395">
        <f t="shared" si="4"/>
        <v>0</v>
      </c>
      <c r="M21" s="160"/>
      <c r="N21" s="395">
        <f t="shared" si="5"/>
        <v>0</v>
      </c>
      <c r="O21" s="160"/>
      <c r="P21" s="395">
        <f t="shared" si="6"/>
        <v>19341.99469587344</v>
      </c>
      <c r="Q21" s="160">
        <v>0.2</v>
      </c>
      <c r="R21" s="159">
        <f t="shared" si="7"/>
        <v>19341.99469587344</v>
      </c>
      <c r="S21" s="160">
        <v>0.2</v>
      </c>
      <c r="T21" s="159">
        <f t="shared" si="8"/>
        <v>48354.986739683598</v>
      </c>
      <c r="U21" s="160">
        <v>0.5</v>
      </c>
      <c r="V21" s="159">
        <f t="shared" si="9"/>
        <v>0</v>
      </c>
      <c r="W21" s="160"/>
      <c r="X21" s="159">
        <f t="shared" si="10"/>
        <v>9670.99734793672</v>
      </c>
      <c r="Y21" s="160">
        <v>0.1</v>
      </c>
      <c r="Z21" s="159">
        <f t="shared" si="11"/>
        <v>96709.973479367196</v>
      </c>
      <c r="AA21" s="356">
        <f>RESUMO!H24</f>
        <v>79123.790000000008</v>
      </c>
      <c r="AD21" s="234" t="e">
        <f>E21+G21+I21+K21+M21+O21+#REF!+Q21+S21+U21+W21+Y21</f>
        <v>#REF!</v>
      </c>
    </row>
    <row r="22" spans="1:30" s="161" customFormat="1" ht="12.75" customHeight="1">
      <c r="A22" s="157">
        <v>12</v>
      </c>
      <c r="B22" s="355" t="str">
        <f>RESUMO!C25</f>
        <v>ESQUADRIAS</v>
      </c>
      <c r="C22" s="158">
        <f t="shared" si="12"/>
        <v>6.9694563314320168E-2</v>
      </c>
      <c r="D22" s="159">
        <f t="shared" si="0"/>
        <v>0</v>
      </c>
      <c r="E22" s="160"/>
      <c r="F22" s="159">
        <f t="shared" si="1"/>
        <v>0</v>
      </c>
      <c r="G22" s="160"/>
      <c r="H22" s="395">
        <f t="shared" si="2"/>
        <v>0</v>
      </c>
      <c r="I22" s="160"/>
      <c r="J22" s="395">
        <f t="shared" si="3"/>
        <v>0</v>
      </c>
      <c r="K22" s="160"/>
      <c r="L22" s="395">
        <f t="shared" si="4"/>
        <v>0</v>
      </c>
      <c r="M22" s="160"/>
      <c r="N22" s="395">
        <f t="shared" si="5"/>
        <v>0</v>
      </c>
      <c r="O22" s="160"/>
      <c r="P22" s="395">
        <f t="shared" si="6"/>
        <v>0</v>
      </c>
      <c r="Q22" s="160"/>
      <c r="R22" s="159">
        <f t="shared" si="7"/>
        <v>0</v>
      </c>
      <c r="S22" s="160"/>
      <c r="T22" s="159">
        <f t="shared" si="8"/>
        <v>0</v>
      </c>
      <c r="U22" s="160"/>
      <c r="V22" s="159">
        <f t="shared" si="9"/>
        <v>0</v>
      </c>
      <c r="W22" s="160"/>
      <c r="X22" s="159">
        <f t="shared" si="10"/>
        <v>101548.58953165323</v>
      </c>
      <c r="Y22" s="160">
        <v>1</v>
      </c>
      <c r="Z22" s="159">
        <f t="shared" si="11"/>
        <v>101548.58953165323</v>
      </c>
      <c r="AA22" s="356">
        <f>RESUMO!H25</f>
        <v>83082.53</v>
      </c>
      <c r="AD22" s="234" t="e">
        <f>E22+G22+I22+K22+M22+O22+#REF!+Q22+S22+U22+W22+Y22</f>
        <v>#REF!</v>
      </c>
    </row>
    <row r="23" spans="1:30" s="161" customFormat="1" ht="12.75" customHeight="1">
      <c r="A23" s="157">
        <v>13</v>
      </c>
      <c r="B23" s="355" t="str">
        <f>RESUMO!C26</f>
        <v>FORROS, PINTURAS E TEXTURAS</v>
      </c>
      <c r="C23" s="158">
        <f t="shared" si="12"/>
        <v>7.9082801171400083E-2</v>
      </c>
      <c r="D23" s="159">
        <f t="shared" si="0"/>
        <v>0</v>
      </c>
      <c r="E23" s="160"/>
      <c r="F23" s="159">
        <f t="shared" si="1"/>
        <v>0</v>
      </c>
      <c r="G23" s="160"/>
      <c r="H23" s="395">
        <f t="shared" si="2"/>
        <v>0</v>
      </c>
      <c r="I23" s="160"/>
      <c r="J23" s="395">
        <f t="shared" si="3"/>
        <v>0</v>
      </c>
      <c r="K23" s="160"/>
      <c r="L23" s="395">
        <f t="shared" si="4"/>
        <v>0</v>
      </c>
      <c r="M23" s="160"/>
      <c r="N23" s="395">
        <f t="shared" si="5"/>
        <v>0</v>
      </c>
      <c r="O23" s="160"/>
      <c r="P23" s="395">
        <f t="shared" si="6"/>
        <v>0</v>
      </c>
      <c r="Q23" s="160"/>
      <c r="R23" s="159">
        <f t="shared" si="7"/>
        <v>0</v>
      </c>
      <c r="S23" s="160"/>
      <c r="T23" s="159">
        <f t="shared" si="8"/>
        <v>0</v>
      </c>
      <c r="U23" s="160"/>
      <c r="V23" s="159">
        <f t="shared" si="9"/>
        <v>69136.643088926023</v>
      </c>
      <c r="W23" s="160">
        <v>0.6</v>
      </c>
      <c r="X23" s="159">
        <f t="shared" si="10"/>
        <v>46091.095392617353</v>
      </c>
      <c r="Y23" s="160">
        <v>0.4</v>
      </c>
      <c r="Z23" s="159">
        <f t="shared" si="11"/>
        <v>115227.73848154338</v>
      </c>
      <c r="AA23" s="356">
        <f>RESUMO!H26</f>
        <v>94274.2</v>
      </c>
      <c r="AD23" s="234" t="e">
        <f>E23+G23+I23+K23+M23+O23+#REF!+Q23+S23+U23+W23+Y23</f>
        <v>#REF!</v>
      </c>
    </row>
    <row r="24" spans="1:30" s="161" customFormat="1" ht="12.75" customHeight="1">
      <c r="A24" s="157">
        <v>14</v>
      </c>
      <c r="B24" s="355" t="str">
        <f>RESUMO!C27</f>
        <v>SERVIÇOS COMPLEMENTARES</v>
      </c>
      <c r="C24" s="158">
        <f t="shared" si="12"/>
        <v>4.5046583331854843E-3</v>
      </c>
      <c r="D24" s="159">
        <f t="shared" si="0"/>
        <v>0</v>
      </c>
      <c r="E24" s="160"/>
      <c r="F24" s="159">
        <f t="shared" si="1"/>
        <v>0</v>
      </c>
      <c r="G24" s="160"/>
      <c r="H24" s="395">
        <f t="shared" si="2"/>
        <v>0</v>
      </c>
      <c r="I24" s="160"/>
      <c r="J24" s="395">
        <f t="shared" si="3"/>
        <v>0</v>
      </c>
      <c r="K24" s="160"/>
      <c r="L24" s="395">
        <f t="shared" si="4"/>
        <v>0</v>
      </c>
      <c r="M24" s="160"/>
      <c r="N24" s="395">
        <f t="shared" si="5"/>
        <v>0</v>
      </c>
      <c r="O24" s="160"/>
      <c r="P24" s="395">
        <f t="shared" si="6"/>
        <v>0</v>
      </c>
      <c r="Q24" s="160"/>
      <c r="R24" s="159">
        <f t="shared" si="7"/>
        <v>0</v>
      </c>
      <c r="S24" s="160"/>
      <c r="T24" s="159">
        <f t="shared" si="8"/>
        <v>0</v>
      </c>
      <c r="U24" s="160"/>
      <c r="V24" s="159">
        <f t="shared" si="9"/>
        <v>0</v>
      </c>
      <c r="W24" s="160"/>
      <c r="X24" s="159">
        <f t="shared" si="10"/>
        <v>6563.5205718119942</v>
      </c>
      <c r="Y24" s="160">
        <v>1</v>
      </c>
      <c r="Z24" s="159">
        <f t="shared" si="11"/>
        <v>6563.5205718119942</v>
      </c>
      <c r="AA24" s="356">
        <f>RESUMO!H27</f>
        <v>5369.98</v>
      </c>
      <c r="AD24" s="234" t="e">
        <f>E24+G24+I24+K24+M24+O24+#REF!+Q24+S24+U24+W24+Y24</f>
        <v>#REF!</v>
      </c>
    </row>
    <row r="25" spans="1:30" s="161" customFormat="1" ht="12.75" customHeight="1">
      <c r="A25" s="157">
        <v>15</v>
      </c>
      <c r="B25" s="355" t="str">
        <f>RESUMO!C28</f>
        <v/>
      </c>
      <c r="C25" s="158">
        <f t="shared" si="12"/>
        <v>0</v>
      </c>
      <c r="D25" s="159" t="str">
        <f t="shared" si="0"/>
        <v xml:space="preserve"> </v>
      </c>
      <c r="E25" s="160"/>
      <c r="F25" s="159" t="str">
        <f t="shared" si="1"/>
        <v xml:space="preserve"> </v>
      </c>
      <c r="G25" s="160"/>
      <c r="H25" s="395" t="str">
        <f t="shared" si="2"/>
        <v xml:space="preserve"> </v>
      </c>
      <c r="I25" s="160"/>
      <c r="J25" s="395" t="str">
        <f t="shared" si="3"/>
        <v xml:space="preserve"> </v>
      </c>
      <c r="K25" s="160"/>
      <c r="L25" s="395" t="str">
        <f t="shared" si="4"/>
        <v xml:space="preserve"> </v>
      </c>
      <c r="M25" s="160"/>
      <c r="N25" s="395" t="str">
        <f t="shared" si="5"/>
        <v xml:space="preserve"> </v>
      </c>
      <c r="O25" s="160"/>
      <c r="P25" s="395" t="str">
        <f t="shared" si="6"/>
        <v xml:space="preserve"> </v>
      </c>
      <c r="Q25" s="160"/>
      <c r="R25" s="159" t="str">
        <f t="shared" si="7"/>
        <v xml:space="preserve"> </v>
      </c>
      <c r="S25" s="160"/>
      <c r="T25" s="159" t="str">
        <f t="shared" si="8"/>
        <v xml:space="preserve"> </v>
      </c>
      <c r="U25" s="160"/>
      <c r="V25" s="159" t="str">
        <f t="shared" si="9"/>
        <v xml:space="preserve"> </v>
      </c>
      <c r="W25" s="160"/>
      <c r="X25" s="159" t="str">
        <f t="shared" si="10"/>
        <v xml:space="preserve"> </v>
      </c>
      <c r="Y25" s="160"/>
      <c r="Z25" s="159" t="str">
        <f t="shared" si="11"/>
        <v xml:space="preserve"> </v>
      </c>
      <c r="AA25" s="356" t="str">
        <f>RESUMO!H28</f>
        <v/>
      </c>
      <c r="AD25" s="234" t="e">
        <f>E25+G25+I25+K25+M25+O25+#REF!+Q25+S25+U25+W25+Y25</f>
        <v>#REF!</v>
      </c>
    </row>
    <row r="26" spans="1:30" s="161" customFormat="1" ht="12.75" customHeight="1">
      <c r="A26" s="157">
        <v>16</v>
      </c>
      <c r="B26" s="355" t="str">
        <f>RESUMO!C29</f>
        <v/>
      </c>
      <c r="C26" s="158">
        <f t="shared" si="12"/>
        <v>0</v>
      </c>
      <c r="D26" s="159" t="str">
        <f t="shared" si="0"/>
        <v xml:space="preserve"> </v>
      </c>
      <c r="E26" s="160"/>
      <c r="F26" s="159" t="str">
        <f t="shared" si="1"/>
        <v xml:space="preserve"> </v>
      </c>
      <c r="G26" s="160"/>
      <c r="H26" s="395" t="str">
        <f t="shared" si="2"/>
        <v xml:space="preserve"> </v>
      </c>
      <c r="I26" s="160"/>
      <c r="J26" s="395" t="str">
        <f t="shared" si="3"/>
        <v xml:space="preserve"> </v>
      </c>
      <c r="K26" s="160"/>
      <c r="L26" s="395" t="str">
        <f t="shared" si="4"/>
        <v xml:space="preserve"> </v>
      </c>
      <c r="M26" s="160"/>
      <c r="N26" s="395" t="str">
        <f t="shared" si="5"/>
        <v xml:space="preserve"> </v>
      </c>
      <c r="O26" s="160"/>
      <c r="P26" s="395" t="str">
        <f t="shared" si="6"/>
        <v xml:space="preserve"> </v>
      </c>
      <c r="Q26" s="160"/>
      <c r="R26" s="159" t="str">
        <f t="shared" si="7"/>
        <v xml:space="preserve"> </v>
      </c>
      <c r="S26" s="160"/>
      <c r="T26" s="159" t="str">
        <f t="shared" si="8"/>
        <v xml:space="preserve"> </v>
      </c>
      <c r="U26" s="160"/>
      <c r="V26" s="159" t="str">
        <f t="shared" si="9"/>
        <v xml:space="preserve"> </v>
      </c>
      <c r="W26" s="160"/>
      <c r="X26" s="159" t="str">
        <f t="shared" si="10"/>
        <v xml:space="preserve"> </v>
      </c>
      <c r="Y26" s="160"/>
      <c r="Z26" s="159" t="str">
        <f t="shared" si="11"/>
        <v xml:space="preserve"> </v>
      </c>
      <c r="AA26" s="356" t="str">
        <f>RESUMO!H29</f>
        <v/>
      </c>
      <c r="AD26" s="234" t="e">
        <f>E26+G26+I26+K26+M26+O26+#REF!+Q26+S26+U26+W26+Y26</f>
        <v>#REF!</v>
      </c>
    </row>
    <row r="27" spans="1:30" s="161" customFormat="1" ht="12.75" customHeight="1">
      <c r="A27" s="157">
        <v>17</v>
      </c>
      <c r="B27" s="355" t="str">
        <f>RESUMO!C30</f>
        <v/>
      </c>
      <c r="C27" s="158">
        <f t="shared" si="12"/>
        <v>0</v>
      </c>
      <c r="D27" s="159" t="str">
        <f t="shared" si="0"/>
        <v xml:space="preserve"> </v>
      </c>
      <c r="E27" s="160"/>
      <c r="F27" s="159" t="str">
        <f t="shared" si="1"/>
        <v xml:space="preserve"> </v>
      </c>
      <c r="G27" s="160"/>
      <c r="H27" s="395" t="str">
        <f t="shared" si="2"/>
        <v xml:space="preserve"> </v>
      </c>
      <c r="I27" s="160"/>
      <c r="J27" s="395" t="str">
        <f t="shared" si="3"/>
        <v xml:space="preserve"> </v>
      </c>
      <c r="K27" s="160"/>
      <c r="L27" s="395" t="str">
        <f t="shared" si="4"/>
        <v xml:space="preserve"> </v>
      </c>
      <c r="M27" s="160"/>
      <c r="N27" s="395" t="str">
        <f t="shared" si="5"/>
        <v xml:space="preserve"> </v>
      </c>
      <c r="O27" s="160"/>
      <c r="P27" s="395" t="str">
        <f t="shared" si="6"/>
        <v xml:space="preserve"> </v>
      </c>
      <c r="Q27" s="160"/>
      <c r="R27" s="159" t="str">
        <f t="shared" si="7"/>
        <v xml:space="preserve"> </v>
      </c>
      <c r="S27" s="160"/>
      <c r="T27" s="159" t="str">
        <f t="shared" si="8"/>
        <v xml:space="preserve"> </v>
      </c>
      <c r="U27" s="160"/>
      <c r="V27" s="159" t="str">
        <f t="shared" si="9"/>
        <v xml:space="preserve"> </v>
      </c>
      <c r="W27" s="160"/>
      <c r="X27" s="159" t="str">
        <f t="shared" si="10"/>
        <v xml:space="preserve"> </v>
      </c>
      <c r="Y27" s="160"/>
      <c r="Z27" s="159" t="str">
        <f t="shared" si="11"/>
        <v xml:space="preserve"> </v>
      </c>
      <c r="AA27" s="356" t="str">
        <f>RESUMO!H30</f>
        <v/>
      </c>
      <c r="AD27" s="234" t="e">
        <f>E27+G27+I27+K27+M27+O27+#REF!+Q27+S27+U27+W27+Y27</f>
        <v>#REF!</v>
      </c>
    </row>
    <row r="28" spans="1:30" s="161" customFormat="1" ht="12.75" customHeight="1">
      <c r="A28" s="157">
        <v>18</v>
      </c>
      <c r="B28" s="355" t="str">
        <f>RESUMO!C31</f>
        <v/>
      </c>
      <c r="C28" s="158">
        <f t="shared" si="12"/>
        <v>0</v>
      </c>
      <c r="D28" s="159" t="str">
        <f t="shared" si="0"/>
        <v xml:space="preserve"> </v>
      </c>
      <c r="E28" s="160"/>
      <c r="F28" s="159" t="str">
        <f t="shared" si="1"/>
        <v xml:space="preserve"> </v>
      </c>
      <c r="G28" s="160"/>
      <c r="H28" s="395" t="str">
        <f t="shared" si="2"/>
        <v xml:space="preserve"> </v>
      </c>
      <c r="I28" s="160"/>
      <c r="J28" s="395" t="str">
        <f t="shared" si="3"/>
        <v xml:space="preserve"> </v>
      </c>
      <c r="K28" s="160"/>
      <c r="L28" s="395" t="str">
        <f t="shared" si="4"/>
        <v xml:space="preserve"> </v>
      </c>
      <c r="M28" s="160"/>
      <c r="N28" s="395" t="str">
        <f t="shared" si="5"/>
        <v xml:space="preserve"> </v>
      </c>
      <c r="O28" s="160"/>
      <c r="P28" s="395" t="str">
        <f t="shared" si="6"/>
        <v xml:space="preserve"> </v>
      </c>
      <c r="Q28" s="160"/>
      <c r="R28" s="159" t="str">
        <f t="shared" si="7"/>
        <v xml:space="preserve"> </v>
      </c>
      <c r="S28" s="160"/>
      <c r="T28" s="159" t="str">
        <f t="shared" si="8"/>
        <v xml:space="preserve"> </v>
      </c>
      <c r="U28" s="160"/>
      <c r="V28" s="159" t="str">
        <f t="shared" si="9"/>
        <v xml:space="preserve"> </v>
      </c>
      <c r="W28" s="160"/>
      <c r="X28" s="159" t="str">
        <f t="shared" si="10"/>
        <v xml:space="preserve"> </v>
      </c>
      <c r="Y28" s="160"/>
      <c r="Z28" s="159" t="str">
        <f t="shared" si="11"/>
        <v xml:space="preserve"> </v>
      </c>
      <c r="AA28" s="356" t="str">
        <f>RESUMO!H31</f>
        <v/>
      </c>
      <c r="AD28" s="234" t="e">
        <f>E28+G28+I28+K28+M28+O28+#REF!+Q28+S28+U28+W28+Y28</f>
        <v>#REF!</v>
      </c>
    </row>
    <row r="29" spans="1:30" s="161" customFormat="1" ht="12.75" customHeight="1">
      <c r="A29" s="157">
        <v>19</v>
      </c>
      <c r="B29" s="355" t="str">
        <f>RESUMO!C32</f>
        <v/>
      </c>
      <c r="C29" s="158">
        <f t="shared" si="12"/>
        <v>0</v>
      </c>
      <c r="D29" s="159" t="str">
        <f t="shared" si="0"/>
        <v xml:space="preserve"> </v>
      </c>
      <c r="E29" s="160"/>
      <c r="F29" s="159" t="str">
        <f t="shared" si="1"/>
        <v xml:space="preserve"> </v>
      </c>
      <c r="G29" s="160"/>
      <c r="H29" s="395" t="str">
        <f t="shared" si="2"/>
        <v xml:space="preserve"> </v>
      </c>
      <c r="I29" s="160"/>
      <c r="J29" s="395" t="str">
        <f t="shared" si="3"/>
        <v xml:space="preserve"> </v>
      </c>
      <c r="K29" s="160"/>
      <c r="L29" s="395" t="str">
        <f t="shared" si="4"/>
        <v xml:space="preserve"> </v>
      </c>
      <c r="M29" s="160"/>
      <c r="N29" s="395" t="str">
        <f t="shared" si="5"/>
        <v xml:space="preserve"> </v>
      </c>
      <c r="O29" s="160"/>
      <c r="P29" s="395" t="str">
        <f t="shared" si="6"/>
        <v xml:space="preserve"> </v>
      </c>
      <c r="Q29" s="160"/>
      <c r="R29" s="159" t="str">
        <f t="shared" si="7"/>
        <v xml:space="preserve"> </v>
      </c>
      <c r="S29" s="160"/>
      <c r="T29" s="159" t="str">
        <f t="shared" si="8"/>
        <v xml:space="preserve"> </v>
      </c>
      <c r="U29" s="160"/>
      <c r="V29" s="159" t="str">
        <f t="shared" si="9"/>
        <v xml:space="preserve"> </v>
      </c>
      <c r="W29" s="160"/>
      <c r="X29" s="159" t="str">
        <f t="shared" si="10"/>
        <v xml:space="preserve"> </v>
      </c>
      <c r="Y29" s="160"/>
      <c r="Z29" s="159" t="str">
        <f t="shared" si="11"/>
        <v xml:space="preserve"> </v>
      </c>
      <c r="AA29" s="356" t="str">
        <f>RESUMO!H32</f>
        <v/>
      </c>
      <c r="AD29" s="234" t="e">
        <f>E29+G29+I29+K29+M29+O29+#REF!+Q29+S29+U29+W29+Y29</f>
        <v>#REF!</v>
      </c>
    </row>
    <row r="30" spans="1:30" s="161" customFormat="1" ht="12.75" customHeight="1" thickBot="1">
      <c r="A30" s="157">
        <v>20</v>
      </c>
      <c r="B30" s="355" t="str">
        <f>RESUMO!C33</f>
        <v/>
      </c>
      <c r="C30" s="158">
        <f t="shared" si="12"/>
        <v>0</v>
      </c>
      <c r="D30" s="159" t="str">
        <f t="shared" si="0"/>
        <v xml:space="preserve"> </v>
      </c>
      <c r="E30" s="160"/>
      <c r="F30" s="159" t="str">
        <f t="shared" si="1"/>
        <v xml:space="preserve"> </v>
      </c>
      <c r="G30" s="160"/>
      <c r="H30" s="395" t="str">
        <f t="shared" si="2"/>
        <v xml:space="preserve"> </v>
      </c>
      <c r="I30" s="160"/>
      <c r="J30" s="395" t="str">
        <f t="shared" si="3"/>
        <v xml:space="preserve"> </v>
      </c>
      <c r="K30" s="160"/>
      <c r="L30" s="395" t="str">
        <f t="shared" si="4"/>
        <v xml:space="preserve"> </v>
      </c>
      <c r="M30" s="160"/>
      <c r="N30" s="395" t="str">
        <f t="shared" si="5"/>
        <v xml:space="preserve"> </v>
      </c>
      <c r="O30" s="160"/>
      <c r="P30" s="395" t="str">
        <f t="shared" si="6"/>
        <v xml:space="preserve"> </v>
      </c>
      <c r="Q30" s="160"/>
      <c r="R30" s="159" t="str">
        <f t="shared" si="7"/>
        <v xml:space="preserve"> </v>
      </c>
      <c r="S30" s="160"/>
      <c r="T30" s="159" t="str">
        <f t="shared" si="8"/>
        <v xml:space="preserve"> </v>
      </c>
      <c r="U30" s="160"/>
      <c r="V30" s="159" t="str">
        <f t="shared" si="9"/>
        <v xml:space="preserve"> </v>
      </c>
      <c r="W30" s="160"/>
      <c r="X30" s="159" t="str">
        <f t="shared" si="10"/>
        <v xml:space="preserve"> </v>
      </c>
      <c r="Y30" s="160"/>
      <c r="Z30" s="159" t="str">
        <f t="shared" si="11"/>
        <v xml:space="preserve"> </v>
      </c>
      <c r="AA30" s="356" t="str">
        <f>RESUMO!H33</f>
        <v/>
      </c>
      <c r="AD30" s="234" t="e">
        <f>E30+G30+I30+K30+M30+O30+#REF!+Q30+S30+U30+W30+Y30</f>
        <v>#REF!</v>
      </c>
    </row>
    <row r="31" spans="1:30" ht="12.75" customHeight="1">
      <c r="A31" s="815" t="s">
        <v>78</v>
      </c>
      <c r="B31" s="815"/>
      <c r="C31" s="290">
        <f>SUMIF(C11:C30,"&gt;0",C11:C30)</f>
        <v>1</v>
      </c>
      <c r="D31" s="163">
        <f>SUMIF(D11:D30,"&gt;0",D11:D30)</f>
        <v>172319.69297427119</v>
      </c>
      <c r="E31" s="162">
        <f>IF($Z$31=0,0,D31/$Z$31)</f>
        <v>0.11826600258742201</v>
      </c>
      <c r="F31" s="163">
        <f>SUMIF(F11:F30,"&gt;0",F11:F30)</f>
        <v>174179.66025888361</v>
      </c>
      <c r="G31" s="162">
        <f>IF($Z$31=0,0,F31/$Z$31)</f>
        <v>0.1195425304868034</v>
      </c>
      <c r="H31" s="163">
        <f>SUMIF(H11:H30,"&gt;0",H11:H30)</f>
        <v>52319.506843911397</v>
      </c>
      <c r="I31" s="162">
        <f>IF($Z$31=0,0,H31/$Z$31)</f>
        <v>3.5907787583503492E-2</v>
      </c>
      <c r="J31" s="163">
        <f>SUMIF(J11:J30,"&gt;0",J11:J30)</f>
        <v>78424.586293995162</v>
      </c>
      <c r="K31" s="162">
        <f>IF($Z$31=0,0,J31/$Z$31)</f>
        <v>5.3824157677369838E-2</v>
      </c>
      <c r="L31" s="163">
        <f>SUMIF(L11:L30,"&gt;0",L11:L30)</f>
        <v>189970.78970933103</v>
      </c>
      <c r="M31" s="162">
        <f>IF($Z$31=0,0,L31/$Z$31)</f>
        <v>0.1303802572968423</v>
      </c>
      <c r="N31" s="163">
        <f>SUMIF(N11:N30,"&gt;0",N11:N30)</f>
        <v>175938.70616252319</v>
      </c>
      <c r="O31" s="162">
        <f>IF($Z$31=0,0,N31/$Z$31)</f>
        <v>0.12074979428701393</v>
      </c>
      <c r="P31" s="163">
        <f>SUMIF(P11:P30,"&gt;0",P11:P30)</f>
        <v>113085.45678175807</v>
      </c>
      <c r="Q31" s="162">
        <f>IF($Z$31=0,0,P31/$Z$31)</f>
        <v>7.7612515978357027E-2</v>
      </c>
      <c r="R31" s="163">
        <f>SUMIF(R11:R30,"&gt;0",R11:R30)</f>
        <v>113085.45678175807</v>
      </c>
      <c r="S31" s="162">
        <f>IF($Z$31=0,0,R31/$Z$31)</f>
        <v>7.7612515978357027E-2</v>
      </c>
      <c r="T31" s="163">
        <f>SUMIF(T11:T30,"&gt;0",T11:T30)</f>
        <v>95584.835439247079</v>
      </c>
      <c r="U31" s="162">
        <f>IF($Z$31=0,0,T31/$Z$31)</f>
        <v>6.5601535148186174E-2</v>
      </c>
      <c r="V31" s="163">
        <f>SUMIF(V11:V30,"&gt;0",V11:V30)</f>
        <v>88768.399953143176</v>
      </c>
      <c r="W31" s="162">
        <f>IF($Z$31=0,0,V31/$Z$31)</f>
        <v>6.0923296910163523E-2</v>
      </c>
      <c r="X31" s="163">
        <f>SUMIF(X11:X30,"&gt;0",X11:X30)</f>
        <v>203374.71747199883</v>
      </c>
      <c r="Y31" s="162">
        <f>IF($Z$31=0,0,X31/$Z$31)</f>
        <v>0.13957960606598138</v>
      </c>
      <c r="Z31" s="163">
        <f>SUMIF(Z11:Z30,"&gt;0",Z11:Z30)</f>
        <v>1457051.8086708207</v>
      </c>
      <c r="AA31" s="163">
        <f>SUMIF(AA11:AA30,"&gt;0",AA11:AA30)</f>
        <v>1192094.8500000001</v>
      </c>
      <c r="AD31" s="234" t="e">
        <f>E31+G31+I31+K31+M31+O31+#REF!+Q31+S31+U31+W31+Y31</f>
        <v>#REF!</v>
      </c>
    </row>
    <row r="32" spans="1:30" ht="12.75" customHeight="1">
      <c r="A32" s="829" t="s">
        <v>283</v>
      </c>
      <c r="B32" s="830"/>
      <c r="C32" s="289"/>
      <c r="D32" s="799" t="str">
        <f>IF($C$32&lt;&gt;"",(1-$C$33)*D$31," ")</f>
        <v xml:space="preserve"> </v>
      </c>
      <c r="E32" s="807">
        <f>E31</f>
        <v>0.11826600258742201</v>
      </c>
      <c r="F32" s="799" t="str">
        <f>IF($C$32&lt;&gt;"",(1-$C$33)*F$31," ")</f>
        <v xml:space="preserve"> </v>
      </c>
      <c r="G32" s="807">
        <f>G31</f>
        <v>0.1195425304868034</v>
      </c>
      <c r="H32" s="799" t="str">
        <f>IF($C$32&lt;&gt;"",(1-$C$33)*H$31," ")</f>
        <v xml:space="preserve"> </v>
      </c>
      <c r="I32" s="794">
        <f>I31</f>
        <v>3.5907787583503492E-2</v>
      </c>
      <c r="J32" s="799" t="str">
        <f>IF($C$32&lt;&gt;"",(1-$C$33)*J$31," ")</f>
        <v xml:space="preserve"> </v>
      </c>
      <c r="K32" s="794">
        <f>K31</f>
        <v>5.3824157677369838E-2</v>
      </c>
      <c r="L32" s="799" t="str">
        <f>IF($C$32&lt;&gt;"",(1-$C$33)*L$31," ")</f>
        <v xml:space="preserve"> </v>
      </c>
      <c r="M32" s="794">
        <f>M31</f>
        <v>0.1303802572968423</v>
      </c>
      <c r="N32" s="799" t="str">
        <f>IF($C$32&lt;&gt;"",(1-$C$33)*N$31," ")</f>
        <v xml:space="preserve"> </v>
      </c>
      <c r="O32" s="807">
        <f>O31</f>
        <v>0.12074979428701393</v>
      </c>
      <c r="P32" s="799" t="str">
        <f>IF($C$32&lt;&gt;"",(1-$C$33)*P$31," ")</f>
        <v xml:space="preserve"> </v>
      </c>
      <c r="Q32" s="794">
        <f>Q31</f>
        <v>7.7612515978357027E-2</v>
      </c>
      <c r="R32" s="799" t="str">
        <f>IF($C$32&lt;&gt;"",(1-$C$33)*R$31," ")</f>
        <v xml:space="preserve"> </v>
      </c>
      <c r="S32" s="807">
        <f>S31</f>
        <v>7.7612515978357027E-2</v>
      </c>
      <c r="T32" s="799" t="str">
        <f>IF($C$32&lt;&gt;"",(1-$C$33)*T$31," ")</f>
        <v xml:space="preserve"> </v>
      </c>
      <c r="U32" s="807">
        <f>U31</f>
        <v>6.5601535148186174E-2</v>
      </c>
      <c r="V32" s="827" t="str">
        <f>IF($C$32&lt;&gt;"",(1-$C$33)*V$31," ")</f>
        <v xml:space="preserve"> </v>
      </c>
      <c r="W32" s="794">
        <f>W31</f>
        <v>6.0923296910163523E-2</v>
      </c>
      <c r="X32" s="799" t="str">
        <f>IF($C$32&lt;&gt;"",(1-$C$33)*X$31," ")</f>
        <v xml:space="preserve"> </v>
      </c>
      <c r="Y32" s="807">
        <f>Y31</f>
        <v>0.13957960606598138</v>
      </c>
      <c r="Z32" s="823" t="str">
        <f>IF(C32&lt;&gt;"",D32+F32+R32+T32+V32+X32," ")</f>
        <v xml:space="preserve"> </v>
      </c>
      <c r="AA32" s="825"/>
    </row>
    <row r="33" spans="1:27" ht="12.75" customHeight="1">
      <c r="A33" s="828" t="s">
        <v>284</v>
      </c>
      <c r="B33" s="828"/>
      <c r="C33" s="288" t="str">
        <f>IF(C32&lt;&gt;"",(1-(C32/Z31))," ")</f>
        <v xml:space="preserve"> </v>
      </c>
      <c r="D33" s="800"/>
      <c r="E33" s="795"/>
      <c r="F33" s="800"/>
      <c r="G33" s="795"/>
      <c r="H33" s="800"/>
      <c r="I33" s="795"/>
      <c r="J33" s="800"/>
      <c r="K33" s="795"/>
      <c r="L33" s="800"/>
      <c r="M33" s="795"/>
      <c r="N33" s="800"/>
      <c r="O33" s="795"/>
      <c r="P33" s="800"/>
      <c r="Q33" s="795"/>
      <c r="R33" s="800"/>
      <c r="S33" s="795"/>
      <c r="T33" s="800"/>
      <c r="U33" s="795"/>
      <c r="V33" s="800"/>
      <c r="W33" s="795"/>
      <c r="X33" s="800"/>
      <c r="Y33" s="795"/>
      <c r="Z33" s="824"/>
      <c r="AA33" s="826"/>
    </row>
    <row r="34" spans="1:27" s="167" customFormat="1" ht="12.75" customHeight="1" thickBot="1">
      <c r="A34" s="816" t="s">
        <v>169</v>
      </c>
      <c r="B34" s="816"/>
      <c r="C34" s="164"/>
      <c r="D34" s="398">
        <f>IF(C32&lt;&gt;"",D32,D31)</f>
        <v>172319.69297427119</v>
      </c>
      <c r="E34" s="164">
        <f>E32</f>
        <v>0.11826600258742201</v>
      </c>
      <c r="F34" s="398">
        <f>IF(C32&lt;&gt;"",F32+D34,D34+F31)</f>
        <v>346499.3532331548</v>
      </c>
      <c r="G34" s="164">
        <f>G32+E34</f>
        <v>0.23780853307422539</v>
      </c>
      <c r="H34" s="398">
        <f>IF(C32&lt;&gt;"",F34+H32,F34+H31)</f>
        <v>398818.86007706623</v>
      </c>
      <c r="I34" s="634">
        <f>I32+G34</f>
        <v>0.27371632065772888</v>
      </c>
      <c r="J34" s="398">
        <f>IF(C32&lt;&gt;"",H34+J32,H34+J31)</f>
        <v>477243.44637106138</v>
      </c>
      <c r="K34" s="634">
        <f>K32+I34</f>
        <v>0.32754047833509869</v>
      </c>
      <c r="L34" s="398">
        <f>IF(C32&lt;&gt;"",J34+L32,J34+L31)</f>
        <v>667214.23608039238</v>
      </c>
      <c r="M34" s="634">
        <f>M32+K34</f>
        <v>0.45792073563194102</v>
      </c>
      <c r="N34" s="398">
        <f>IF(C32&lt;&gt;"",N32+L34,L34+N31)</f>
        <v>843152.94224291551</v>
      </c>
      <c r="O34" s="164">
        <f>O32+M34</f>
        <v>0.57867052991895496</v>
      </c>
      <c r="P34" s="398">
        <f>IF(C32&lt;&gt;"",N34+P32,N34+P31)</f>
        <v>956238.39902467362</v>
      </c>
      <c r="Q34" s="634">
        <f>Q32+O34</f>
        <v>0.65628304589731201</v>
      </c>
      <c r="R34" s="398">
        <f>IF(C32&lt;&gt;"",P34+R32,P34+R31)</f>
        <v>1069323.8558064317</v>
      </c>
      <c r="S34" s="164">
        <f>S32+Q34</f>
        <v>0.73389556187566907</v>
      </c>
      <c r="T34" s="398">
        <f>IF(C32&lt;&gt;"",R34+T32,R34+T31)</f>
        <v>1164908.6912456788</v>
      </c>
      <c r="U34" s="164">
        <f>U32+S34</f>
        <v>0.7994970970238553</v>
      </c>
      <c r="V34" s="398">
        <f>IF(C32&lt;&gt;"",T34+V32,T34+V31)</f>
        <v>1253677.091198822</v>
      </c>
      <c r="W34" s="164">
        <f>W32+U34</f>
        <v>0.86042039393401881</v>
      </c>
      <c r="X34" s="398">
        <f>IF(C32&lt;&gt;"",V34+X32,V34+X31)</f>
        <v>1457051.8086708209</v>
      </c>
      <c r="Y34" s="164">
        <f>Y32+W34</f>
        <v>1.0000000000000002</v>
      </c>
      <c r="Z34" s="165"/>
      <c r="AA34" s="166"/>
    </row>
    <row r="35" spans="1:27" ht="12.6" customHeight="1">
      <c r="A35" s="168"/>
      <c r="B35" s="169"/>
      <c r="C35" s="170"/>
      <c r="D35" s="171"/>
      <c r="E35" s="172"/>
      <c r="F35" s="171"/>
      <c r="G35" s="172"/>
      <c r="H35" s="171"/>
      <c r="I35" s="172"/>
      <c r="J35" s="171"/>
      <c r="K35" s="172"/>
      <c r="L35" s="171"/>
      <c r="M35" s="172"/>
      <c r="N35" s="171"/>
      <c r="O35" s="172"/>
      <c r="P35" s="171"/>
      <c r="Q35" s="172"/>
      <c r="R35" s="171"/>
      <c r="S35" s="172"/>
      <c r="T35" s="171"/>
      <c r="U35" s="172"/>
      <c r="V35" s="171"/>
      <c r="W35" s="172"/>
      <c r="X35" s="171"/>
      <c r="Y35" s="172"/>
    </row>
    <row r="36" spans="1:27" ht="12.6" customHeight="1">
      <c r="A36" s="168"/>
      <c r="B36" s="821"/>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2"/>
    </row>
    <row r="37" spans="1:27" ht="12.6" customHeight="1">
      <c r="A37" s="168"/>
      <c r="B37" s="822"/>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row>
    <row r="38" spans="1:27" ht="12.6" customHeight="1">
      <c r="A38" s="168"/>
      <c r="B38" s="822"/>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row>
    <row r="39" spans="1:27" ht="12.6" customHeight="1">
      <c r="A39" s="168"/>
      <c r="B39" s="820" t="s">
        <v>288</v>
      </c>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20"/>
      <c r="AA39" s="820"/>
    </row>
    <row r="40" spans="1:27" ht="12.6" customHeight="1">
      <c r="A40" s="168"/>
      <c r="B40" s="820"/>
      <c r="C40" s="820"/>
      <c r="D40" s="820"/>
      <c r="E40" s="820"/>
      <c r="F40" s="820"/>
      <c r="G40" s="820"/>
      <c r="H40" s="820"/>
      <c r="I40" s="820"/>
      <c r="J40" s="820"/>
      <c r="K40" s="820"/>
      <c r="L40" s="820"/>
      <c r="M40" s="820"/>
      <c r="N40" s="820"/>
      <c r="O40" s="820"/>
      <c r="P40" s="820"/>
      <c r="Q40" s="820"/>
      <c r="R40" s="820"/>
      <c r="S40" s="820"/>
      <c r="T40" s="820"/>
      <c r="U40" s="820"/>
      <c r="V40" s="820"/>
      <c r="W40" s="820"/>
      <c r="X40" s="820"/>
      <c r="Y40" s="820"/>
      <c r="Z40" s="820"/>
      <c r="AA40" s="820"/>
    </row>
    <row r="41" spans="1:27" ht="12.6" customHeight="1">
      <c r="A41" s="168"/>
      <c r="B41" s="820"/>
      <c r="C41" s="820"/>
      <c r="D41" s="820"/>
      <c r="E41" s="820"/>
      <c r="F41" s="820"/>
      <c r="G41" s="820"/>
      <c r="H41" s="820"/>
      <c r="I41" s="820"/>
      <c r="J41" s="820"/>
      <c r="K41" s="820"/>
      <c r="L41" s="820"/>
      <c r="M41" s="820"/>
      <c r="N41" s="820"/>
      <c r="O41" s="820"/>
      <c r="P41" s="820"/>
      <c r="Q41" s="820"/>
      <c r="R41" s="820"/>
      <c r="S41" s="820"/>
      <c r="T41" s="820"/>
      <c r="U41" s="820"/>
      <c r="V41" s="820"/>
      <c r="W41" s="820"/>
      <c r="X41" s="820"/>
      <c r="Y41" s="820"/>
      <c r="Z41" s="820"/>
      <c r="AA41" s="820"/>
    </row>
    <row r="42" spans="1:27" ht="12.6" customHeight="1">
      <c r="A42" s="168"/>
      <c r="B42" s="820"/>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row>
    <row r="43" spans="1:27" ht="12.6" customHeight="1">
      <c r="A43" s="168"/>
      <c r="B43" s="169"/>
      <c r="C43" s="170"/>
      <c r="D43" s="174"/>
      <c r="E43" s="175"/>
      <c r="F43" s="174"/>
      <c r="G43" s="175"/>
      <c r="H43" s="174"/>
      <c r="I43" s="175"/>
      <c r="J43" s="174"/>
      <c r="K43" s="175"/>
      <c r="L43" s="174"/>
      <c r="M43" s="175"/>
      <c r="N43" s="174"/>
      <c r="O43" s="175"/>
      <c r="P43" s="174"/>
      <c r="Q43" s="175"/>
      <c r="R43" s="174"/>
      <c r="S43" s="175"/>
      <c r="T43" s="174"/>
      <c r="U43" s="175"/>
      <c r="V43" s="174"/>
      <c r="W43" s="175"/>
      <c r="X43" s="174"/>
      <c r="Y43" s="175"/>
    </row>
  </sheetData>
  <mergeCells count="59">
    <mergeCell ref="B39:AA42"/>
    <mergeCell ref="B36:AA38"/>
    <mergeCell ref="Z32:Z33"/>
    <mergeCell ref="AA32:AA33"/>
    <mergeCell ref="V32:V33"/>
    <mergeCell ref="W32:W33"/>
    <mergeCell ref="G32:G33"/>
    <mergeCell ref="R32:R33"/>
    <mergeCell ref="S32:S33"/>
    <mergeCell ref="A33:B33"/>
    <mergeCell ref="A32:B32"/>
    <mergeCell ref="D32:D33"/>
    <mergeCell ref="E32:E33"/>
    <mergeCell ref="T32:T33"/>
    <mergeCell ref="F32:F33"/>
    <mergeCell ref="U32:U33"/>
    <mergeCell ref="A31:B31"/>
    <mergeCell ref="E8:E10"/>
    <mergeCell ref="A34:B34"/>
    <mergeCell ref="Y8:Y10"/>
    <mergeCell ref="U8:U10"/>
    <mergeCell ref="G8:G10"/>
    <mergeCell ref="R8:R10"/>
    <mergeCell ref="T8:T10"/>
    <mergeCell ref="X32:X33"/>
    <mergeCell ref="Y32:Y33"/>
    <mergeCell ref="B8:B10"/>
    <mergeCell ref="D8:D10"/>
    <mergeCell ref="W8:W10"/>
    <mergeCell ref="J32:J33"/>
    <mergeCell ref="K32:K33"/>
    <mergeCell ref="H32:H33"/>
    <mergeCell ref="A1:AA1"/>
    <mergeCell ref="V8:V10"/>
    <mergeCell ref="A2:A3"/>
    <mergeCell ref="B2:F2"/>
    <mergeCell ref="B3:F3"/>
    <mergeCell ref="B4:F4"/>
    <mergeCell ref="B5:F7"/>
    <mergeCell ref="X8:X10"/>
    <mergeCell ref="F8:F10"/>
    <mergeCell ref="S8:S10"/>
    <mergeCell ref="J8:J10"/>
    <mergeCell ref="K8:K10"/>
    <mergeCell ref="H8:H10"/>
    <mergeCell ref="I8:I10"/>
    <mergeCell ref="Q8:Q10"/>
    <mergeCell ref="Q32:Q33"/>
    <mergeCell ref="I32:I33"/>
    <mergeCell ref="P8:P10"/>
    <mergeCell ref="P32:P33"/>
    <mergeCell ref="L8:L10"/>
    <mergeCell ref="M8:M10"/>
    <mergeCell ref="L32:L33"/>
    <mergeCell ref="M32:M33"/>
    <mergeCell ref="N8:N10"/>
    <mergeCell ref="O8:O10"/>
    <mergeCell ref="N32:N33"/>
    <mergeCell ref="O32:O33"/>
  </mergeCells>
  <printOptions horizontalCentered="1" verticalCentered="1" gridLines="1"/>
  <pageMargins left="0.39370078740157483" right="0.39370078740157483" top="1.1811023622047245" bottom="0.62" header="0" footer="0"/>
  <pageSetup paperSize="9" scale="46"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802"/>
  <sheetViews>
    <sheetView view="pageBreakPreview" topLeftCell="A7" zoomScaleNormal="90" zoomScaleSheetLayoutView="100" workbookViewId="0">
      <selection activeCell="M36" sqref="M36"/>
    </sheetView>
  </sheetViews>
  <sheetFormatPr defaultRowHeight="15"/>
  <cols>
    <col min="1" max="1" width="15.42578125" style="258" customWidth="1"/>
    <col min="2" max="2" width="15.140625" style="20" customWidth="1"/>
    <col min="3" max="3" width="10.85546875" style="20" customWidth="1"/>
    <col min="4" max="4" width="71.140625" style="179" customWidth="1"/>
    <col min="5" max="5" width="10.85546875" style="24" bestFit="1" customWidth="1"/>
    <col min="6" max="6" width="10.5703125" style="29" customWidth="1"/>
    <col min="7" max="7" width="9.140625" style="98" bestFit="1" customWidth="1"/>
    <col min="8" max="8" width="10.5703125" style="238" bestFit="1" customWidth="1"/>
    <col min="9" max="9" width="14.85546875" style="238" bestFit="1" customWidth="1"/>
    <col min="10" max="10" width="12.140625" style="99" bestFit="1" customWidth="1"/>
    <col min="11" max="11" width="18.42578125" style="402" customWidth="1"/>
  </cols>
  <sheetData>
    <row r="1" spans="1:11" ht="19.5" customHeight="1">
      <c r="A1" s="551"/>
      <c r="B1" s="850" t="s">
        <v>82</v>
      </c>
      <c r="C1" s="850"/>
      <c r="D1" s="850"/>
      <c r="E1" s="27"/>
      <c r="F1" s="28"/>
      <c r="G1" s="236"/>
      <c r="H1" s="237"/>
      <c r="I1" s="237"/>
      <c r="J1" s="96"/>
      <c r="K1" s="552"/>
    </row>
    <row r="2" spans="1:11" ht="19.5" customHeight="1">
      <c r="A2" s="255"/>
      <c r="B2" s="851" t="s">
        <v>14095</v>
      </c>
      <c r="C2" s="851"/>
      <c r="D2" s="851"/>
      <c r="E2" s="140" t="s">
        <v>135</v>
      </c>
      <c r="F2" s="852" t="str">
        <f>IF(DADOS!$D$12&lt;&gt;"",DADOS!$D$12," ")</f>
        <v>CONSTRUÇÃO DE UNIDADE BÁSICA DE SAÚDE TIPO 1</v>
      </c>
      <c r="G2" s="852"/>
      <c r="H2" s="852"/>
      <c r="I2" s="140" t="s">
        <v>138</v>
      </c>
      <c r="J2" s="287">
        <f>IF(DADOS!D20&lt;&gt;"",DADOS!D20," ")</f>
        <v>45219</v>
      </c>
      <c r="K2" s="399"/>
    </row>
    <row r="3" spans="1:11" ht="19.5" customHeight="1">
      <c r="A3" s="255"/>
      <c r="B3" s="851" t="s">
        <v>14096</v>
      </c>
      <c r="C3" s="851"/>
      <c r="D3" s="851"/>
      <c r="E3" s="140" t="s">
        <v>151</v>
      </c>
      <c r="F3" s="852" t="str">
        <f>IF(DADOS!$D$16&lt;&gt;"",DADOS!$D$16," ")</f>
        <v>CÉU AZUL</v>
      </c>
      <c r="G3" s="852"/>
      <c r="I3" s="140" t="s">
        <v>712</v>
      </c>
      <c r="J3" s="229" t="str">
        <f>IF('FOLHA FECHAMENTO'!$K$10&lt;&gt;"",'FOLHA FECHAMENTO'!$K$10," ")</f>
        <v>CONSTRUÇÃO</v>
      </c>
      <c r="K3" s="399"/>
    </row>
    <row r="4" spans="1:11" ht="19.5" customHeight="1">
      <c r="A4" s="255"/>
      <c r="B4" s="851" t="s">
        <v>14097</v>
      </c>
      <c r="C4" s="851"/>
      <c r="D4" s="851"/>
      <c r="E4" s="140" t="s">
        <v>69</v>
      </c>
      <c r="F4" s="852" t="str">
        <f>IF(DADOS!$D$32&lt;&gt;"",DADOS!$D$32," ")</f>
        <v>MUNICÍPIO DE CÉU AZUL</v>
      </c>
      <c r="G4" s="852"/>
      <c r="H4" s="852"/>
      <c r="I4" s="140" t="s">
        <v>271</v>
      </c>
      <c r="J4" s="359" t="str">
        <f>IF(DADOS!D24&lt;&gt;"",DADOS!D24," ")</f>
        <v>GIAN CARLOS BORTOLINI VALLI</v>
      </c>
      <c r="K4" s="399"/>
    </row>
    <row r="5" spans="1:11">
      <c r="A5" s="256"/>
      <c r="B5" s="22"/>
      <c r="C5" s="22"/>
      <c r="D5" s="553"/>
      <c r="E5" s="365"/>
      <c r="F5" s="360"/>
      <c r="G5" s="361"/>
      <c r="H5" s="362"/>
      <c r="I5" s="363"/>
      <c r="J5" s="364"/>
      <c r="K5" s="400"/>
    </row>
    <row r="6" spans="1:11" ht="17.25">
      <c r="A6" s="838" t="s">
        <v>295</v>
      </c>
      <c r="B6" s="839"/>
      <c r="C6" s="839"/>
      <c r="D6" s="839"/>
      <c r="E6" s="839"/>
      <c r="F6" s="839"/>
      <c r="G6" s="839"/>
      <c r="H6" s="839"/>
      <c r="I6" s="839"/>
      <c r="J6" s="839"/>
      <c r="K6" s="839"/>
    </row>
    <row r="7" spans="1:11" ht="15" customHeight="1">
      <c r="A7" s="831" t="s">
        <v>83</v>
      </c>
      <c r="B7" s="832"/>
      <c r="C7" s="833" t="s">
        <v>294</v>
      </c>
      <c r="D7" s="840" t="s">
        <v>84</v>
      </c>
      <c r="E7" s="842" t="s">
        <v>85</v>
      </c>
      <c r="F7" s="844" t="s">
        <v>86</v>
      </c>
      <c r="G7" s="846" t="s">
        <v>87</v>
      </c>
      <c r="H7" s="835" t="s">
        <v>149</v>
      </c>
      <c r="I7" s="836"/>
      <c r="J7" s="837"/>
      <c r="K7" s="848" t="s">
        <v>88</v>
      </c>
    </row>
    <row r="8" spans="1:11" ht="24" customHeight="1">
      <c r="A8" s="257" t="s">
        <v>11</v>
      </c>
      <c r="B8" s="235" t="s">
        <v>293</v>
      </c>
      <c r="C8" s="834"/>
      <c r="D8" s="841"/>
      <c r="E8" s="843"/>
      <c r="F8" s="845"/>
      <c r="G8" s="847"/>
      <c r="H8" s="97" t="s">
        <v>180</v>
      </c>
      <c r="I8" s="97" t="s">
        <v>147</v>
      </c>
      <c r="J8" s="97" t="s">
        <v>132</v>
      </c>
      <c r="K8" s="849"/>
    </row>
    <row r="9" spans="1:11" s="78" customFormat="1" ht="31.5">
      <c r="A9" s="474"/>
      <c r="B9" s="474"/>
      <c r="C9" s="475" t="s">
        <v>297</v>
      </c>
      <c r="D9" s="476" t="s">
        <v>11823</v>
      </c>
      <c r="E9" s="477" t="s">
        <v>16</v>
      </c>
      <c r="F9" s="478"/>
      <c r="G9" s="479"/>
      <c r="H9" s="480">
        <f>TRUNC(SUM(H10:H11),2)</f>
        <v>83.58</v>
      </c>
      <c r="I9" s="480">
        <f>TRUNC(SUM(I10:I11),2)</f>
        <v>3049.55</v>
      </c>
      <c r="J9" s="480">
        <f>H9+I9</f>
        <v>3133.13</v>
      </c>
      <c r="K9" s="481" t="s">
        <v>14087</v>
      </c>
    </row>
    <row r="10" spans="1:11" s="23" customFormat="1">
      <c r="A10" s="331">
        <v>93565</v>
      </c>
      <c r="B10" s="332"/>
      <c r="C10" s="333"/>
      <c r="D10" s="334" t="str">
        <f>IF($B10="",IFERROR(VLOOKUP($A10,SERVIÇOS!$A:$F,2,0),IFERROR(VLOOKUP($A10,$C:$J,2,0),"")),IFERROR(VLOOKUP($B10,INSUMOS!$A:$D,2,0),IFERROR(VLOOKUP($B10,COTAÇÕES!$A:$J,2,0),"")))</f>
        <v>ENGENHEIRO CIVIL DE OBRA JUNIOR COM ENCARGOS COMPLEMENTARES</v>
      </c>
      <c r="E10" s="366" t="str">
        <f>IF($B10="",IFERROR(VLOOKUP($A10,SERVIÇOS!$A:$F,3,0),IFERROR(VLOOKUP($A10,$C:$J,3,0),"")),IFERROR(VLOOKUP($B10,INSUMOS!$A:$D,3,0),IFERROR(VLOOKUP($B10,COTAÇÕES!$A:$J,5,0),"")))</f>
        <v>MES</v>
      </c>
      <c r="F10" s="335">
        <v>0.1</v>
      </c>
      <c r="G10" s="336">
        <f>IF($B10="",IFERROR(VLOOKUP($A10,SERVIÇOS!$A:$F,6,0),IFERROR(VLOOKUP($A10,$C:$J,8,0),"")),IFERROR(VLOOKUP($B10,INSUMOS!$A:$D,4,0),IFERROR(VLOOKUP($B10,COTAÇÕES!$A:$J,9,0),"")))</f>
        <v>19699.849999999999</v>
      </c>
      <c r="H10" s="337">
        <f>TRUNC(IF($B10="",IFERROR(VLOOKUP($A10,SERVIÇOS!$A:$F,4,0),IFERROR(VLOOKUP($A10,$C:$J,6,0),)),IFERROR(VLOOKUP($B10,INSUMOS!$A:$D,4,0),IFERROR(VLOOKUP($B10,COTAÇÕES!$A:$J,9,0),)))*$F10,2)</f>
        <v>36.44</v>
      </c>
      <c r="I10" s="337">
        <f>TRUNC(IF($B10="",IFERROR(VLOOKUP($A10,SERVIÇOS!$A:$F,5,0),IFERROR(VLOOKUP($A10,$C:$J,7,0),)),0)*$F10,2)</f>
        <v>1933.54</v>
      </c>
      <c r="J10" s="338">
        <f t="shared" ref="J10:J11" si="0">H10+I10</f>
        <v>1969.98</v>
      </c>
      <c r="K10" s="401"/>
    </row>
    <row r="11" spans="1:11" s="23" customFormat="1">
      <c r="A11" s="331">
        <v>94295</v>
      </c>
      <c r="B11" s="332"/>
      <c r="C11" s="333"/>
      <c r="D11" s="334" t="str">
        <f>IF($B11="",IFERROR(VLOOKUP($A11,SERVIÇOS!$A:$F,2,0),IFERROR(VLOOKUP($A11,$C:$J,2,0),"")),IFERROR(VLOOKUP($B11,INSUMOS!$A:$D,2,0),IFERROR(VLOOKUP($B11,COTAÇÕES!$A:$J,2,0),"")))</f>
        <v>MESTRE DE OBRAS COM ENCARGOS COMPLEMENTARES</v>
      </c>
      <c r="E11" s="366" t="str">
        <f>IF($B11="",IFERROR(VLOOKUP($A11,SERVIÇOS!$A:$F,3,0),IFERROR(VLOOKUP($A11,$C:$J,3,0),"")),IFERROR(VLOOKUP($B11,INSUMOS!$A:$D,3,0),IFERROR(VLOOKUP($B11,COTAÇÕES!$A:$J,5,0),"")))</f>
        <v>MES</v>
      </c>
      <c r="F11" s="335">
        <v>0.1</v>
      </c>
      <c r="G11" s="336">
        <f>IF($B11="",IFERROR(VLOOKUP($A11,SERVIÇOS!$A:$F,6,0),IFERROR(VLOOKUP($A11,$C:$J,8,0),"")),IFERROR(VLOOKUP($B11,INSUMOS!$A:$D,4,0),IFERROR(VLOOKUP($B11,COTAÇÕES!$A:$J,9,0),"")))</f>
        <v>11631.63</v>
      </c>
      <c r="H11" s="337">
        <f>TRUNC(IF($B11="",IFERROR(VLOOKUP($A11,SERVIÇOS!$A:$F,4,0),IFERROR(VLOOKUP($A11,$C:$J,6,0),)),IFERROR(VLOOKUP($B11,INSUMOS!$A:$D,4,0),IFERROR(VLOOKUP($B11,COTAÇÕES!$A:$J,9,0),)))*$F11,2)</f>
        <v>47.14</v>
      </c>
      <c r="I11" s="337">
        <f>TRUNC(IF($B11="",IFERROR(VLOOKUP($A11,SERVIÇOS!$A:$F,5,0),IFERROR(VLOOKUP($A11,$C:$J,7,0),)),0)*$F11,2)</f>
        <v>1116.01</v>
      </c>
      <c r="J11" s="338">
        <f t="shared" si="0"/>
        <v>1163.1500000000001</v>
      </c>
      <c r="K11" s="401"/>
    </row>
    <row r="12" spans="1:11" s="78" customFormat="1" ht="31.5">
      <c r="A12" s="474"/>
      <c r="B12" s="474"/>
      <c r="C12" s="475" t="s">
        <v>298</v>
      </c>
      <c r="D12" s="476" t="s">
        <v>11796</v>
      </c>
      <c r="E12" s="477" t="s">
        <v>98</v>
      </c>
      <c r="F12" s="478"/>
      <c r="G12" s="479"/>
      <c r="H12" s="480">
        <f>TRUNC(SUM(H13:H18),2)</f>
        <v>346.83</v>
      </c>
      <c r="I12" s="480">
        <f>TRUNC(SUM(I13:I18),2)</f>
        <v>59.28</v>
      </c>
      <c r="J12" s="480">
        <f>H12+I12</f>
        <v>406.11</v>
      </c>
      <c r="K12" s="481" t="s">
        <v>11804</v>
      </c>
    </row>
    <row r="13" spans="1:11" s="23" customFormat="1">
      <c r="A13" s="331">
        <v>88262</v>
      </c>
      <c r="B13" s="332"/>
      <c r="C13" s="333"/>
      <c r="D13" s="334" t="str">
        <f>IF($B13="",IFERROR(VLOOKUP($A13,SERVIÇOS!$A:$F,2,0),IFERROR(VLOOKUP($A13,$C:$J,2,0),"")),IFERROR(VLOOKUP($B13,INSUMOS!$A:$D,2,0),IFERROR(VLOOKUP($B13,COTAÇÕES!$A:$J,2,0),"")))</f>
        <v>CARPINTEIRO DE FORMAS COM ENCARGOS COMPLEMENTARES</v>
      </c>
      <c r="E13" s="366" t="str">
        <f>IF($B13="",IFERROR(VLOOKUP($A13,SERVIÇOS!$A:$F,3,0),IFERROR(VLOOKUP($A13,$C:$J,3,0),"")),IFERROR(VLOOKUP($B13,INSUMOS!$A:$D,3,0),IFERROR(VLOOKUP($B13,COTAÇÕES!$A:$J,5,0),"")))</f>
        <v>H</v>
      </c>
      <c r="F13" s="335">
        <v>1</v>
      </c>
      <c r="G13" s="336">
        <f>IF($B13="",IFERROR(VLOOKUP($A13,SERVIÇOS!$A:$F,6,0),IFERROR(VLOOKUP($A13,$C:$J,8,0),"")),IFERROR(VLOOKUP($B13,INSUMOS!$A:$D,4,0),IFERROR(VLOOKUP($B13,COTAÇÕES!$A:$J,9,0),"")))</f>
        <v>32.130000000000003</v>
      </c>
      <c r="H13" s="337">
        <f>TRUNC(IF($B13="",IFERROR(VLOOKUP($A13,SERVIÇOS!$A:$F,4,0),IFERROR(VLOOKUP($A13,$C:$J,6,0),)),IFERROR(VLOOKUP($B13,INSUMOS!$A:$D,4,0),IFERROR(VLOOKUP($B13,COTAÇÕES!$A:$J,9,0),)))*$F13,2)</f>
        <v>7.69</v>
      </c>
      <c r="I13" s="337">
        <f>TRUNC(IF($B13="",IFERROR(VLOOKUP($A13,SERVIÇOS!$A:$F,5,0),IFERROR(VLOOKUP($A13,$C:$J,7,0),)),0)*$F13,2)</f>
        <v>24.44</v>
      </c>
      <c r="J13" s="338">
        <f t="shared" ref="J13:J14" si="1">H13+I13</f>
        <v>32.130000000000003</v>
      </c>
      <c r="K13" s="401"/>
    </row>
    <row r="14" spans="1:11" s="23" customFormat="1">
      <c r="A14" s="331">
        <v>88316</v>
      </c>
      <c r="B14" s="332"/>
      <c r="C14" s="333"/>
      <c r="D14" s="334" t="str">
        <f>IF($B14="",IFERROR(VLOOKUP($A14,SERVIÇOS!$A:$F,2,0),IFERROR(VLOOKUP($A14,$C:$J,2,0),"")),IFERROR(VLOOKUP($B14,INSUMOS!$A:$D,2,0),IFERROR(VLOOKUP($B14,COTAÇÕES!$A:$J,2,0),"")))</f>
        <v>SERVENTE COM ENCARGOS COMPLEMENTARES</v>
      </c>
      <c r="E14" s="366" t="str">
        <f>IF($B14="",IFERROR(VLOOKUP($A14,SERVIÇOS!$A:$F,3,0),IFERROR(VLOOKUP($A14,$C:$J,3,0),"")),IFERROR(VLOOKUP($B14,INSUMOS!$A:$D,3,0),IFERROR(VLOOKUP($B14,COTAÇÕES!$A:$J,5,0),"")))</f>
        <v>H</v>
      </c>
      <c r="F14" s="335">
        <v>2</v>
      </c>
      <c r="G14" s="336">
        <f>IF($B14="",IFERROR(VLOOKUP($A14,SERVIÇOS!$A:$F,6,0),IFERROR(VLOOKUP($A14,$C:$J,8,0),"")),IFERROR(VLOOKUP($B14,INSUMOS!$A:$D,4,0),IFERROR(VLOOKUP($B14,COTAÇÕES!$A:$J,9,0),"")))</f>
        <v>25.12</v>
      </c>
      <c r="H14" s="337">
        <f>TRUNC(IF($B14="",IFERROR(VLOOKUP($A14,SERVIÇOS!$A:$F,4,0),IFERROR(VLOOKUP($A14,$C:$J,6,0),)),IFERROR(VLOOKUP($B14,INSUMOS!$A:$D,4,0),IFERROR(VLOOKUP($B14,COTAÇÕES!$A:$J,9,0),)))*$F14,2)</f>
        <v>15.4</v>
      </c>
      <c r="I14" s="337">
        <f>TRUNC(IF($B14="",IFERROR(VLOOKUP($A14,SERVIÇOS!$A:$F,5,0),IFERROR(VLOOKUP($A14,$C:$J,7,0),)),0)*$F14,2)</f>
        <v>34.840000000000003</v>
      </c>
      <c r="J14" s="338">
        <f t="shared" si="1"/>
        <v>50.24</v>
      </c>
      <c r="K14" s="401"/>
    </row>
    <row r="15" spans="1:11" s="23" customFormat="1">
      <c r="A15" s="331"/>
      <c r="B15" s="332">
        <v>4513</v>
      </c>
      <c r="C15" s="333"/>
      <c r="D15" s="334" t="str">
        <f>IF($B15="",IFERROR(VLOOKUP($A15,SERVIÇOS!$A:$F,2,0),IFERROR(VLOOKUP($A15,$C:$J,2,0),"")),IFERROR(VLOOKUP($B15,INSUMOS!$A:$D,2,0),IFERROR(VLOOKUP($B15,COTAÇÕES!$A:$J,2,0),"")))</f>
        <v>CAIBRO 5 X 5 CM EM PINUS, MISTA OU EQUIVALENTE DA REGIAO - BRUTA</v>
      </c>
      <c r="E15" s="366" t="str">
        <f>IF($B15="",IFERROR(VLOOKUP($A15,SERVIÇOS!$A:$F,3,0),IFERROR(VLOOKUP($A15,$C:$J,3,0),"")),IFERROR(VLOOKUP($B15,INSUMOS!$A:$D,3,0),IFERROR(VLOOKUP($B15,COTAÇÕES!$A:$J,5,0),"")))</f>
        <v xml:space="preserve">M     </v>
      </c>
      <c r="F15" s="335">
        <v>4</v>
      </c>
      <c r="G15" s="336">
        <f>IF($B15="",IFERROR(VLOOKUP($A15,SERVIÇOS!$A:$F,6,0),IFERROR(VLOOKUP($A15,$C:$J,8,0),"")),IFERROR(VLOOKUP($B15,INSUMOS!$A:$D,4,0),IFERROR(VLOOKUP($B15,COTAÇÕES!$A:$J,9,0),"")))</f>
        <v>4.7699999999999996</v>
      </c>
      <c r="H15" s="337">
        <f>TRUNC(IF($B15="",IFERROR(VLOOKUP($A15,SERVIÇOS!$A:$F,4,0),IFERROR(VLOOKUP($A15,$C:$J,6,0),)),IFERROR(VLOOKUP($B15,INSUMOS!$A:$D,4,0),IFERROR(VLOOKUP($B15,COTAÇÕES!$A:$J,9,0),)))*$F15,2)</f>
        <v>19.079999999999998</v>
      </c>
      <c r="I15" s="337">
        <f>TRUNC(IF($B15="",IFERROR(VLOOKUP($A15,SERVIÇOS!$A:$F,5,0),IFERROR(VLOOKUP($A15,$C:$J,7,0),)),0)*$F15,2)</f>
        <v>0</v>
      </c>
      <c r="J15" s="338">
        <f t="shared" ref="J15:J33" si="2">H15+I15</f>
        <v>19.079999999999998</v>
      </c>
      <c r="K15" s="401"/>
    </row>
    <row r="16" spans="1:11" s="23" customFormat="1" ht="30">
      <c r="A16" s="331"/>
      <c r="B16" s="332">
        <v>4813</v>
      </c>
      <c r="C16" s="333"/>
      <c r="D16" s="334" t="str">
        <f>IF($B16="",IFERROR(VLOOKUP($A16,SERVIÇOS!$A:$F,2,0),IFERROR(VLOOKUP($A16,$C:$J,2,0),"")),IFERROR(VLOOKUP($B16,INSUMOS!$A:$D,2,0),IFERROR(VLOOKUP($B16,COTAÇÕES!$A:$J,2,0),"")))</f>
        <v>PLACA DE OBRA (PARA CONSTRUCAO CIVIL) EM CHAPA GALVANIZADA *N. 22*, ADESIVADA, DE *2,4 X 1,2* M (SEM POSTES PARA FIXACAO)</v>
      </c>
      <c r="E16" s="366" t="str">
        <f>IF($B16="",IFERROR(VLOOKUP($A16,SERVIÇOS!$A:$F,3,0),IFERROR(VLOOKUP($A16,$C:$J,3,0),"")),IFERROR(VLOOKUP($B16,INSUMOS!$A:$D,3,0),IFERROR(VLOOKUP($B16,COTAÇÕES!$A:$J,5,0),"")))</f>
        <v xml:space="preserve">M2    </v>
      </c>
      <c r="F16" s="335">
        <v>1</v>
      </c>
      <c r="G16" s="336">
        <f>IF($B16="",IFERROR(VLOOKUP($A16,SERVIÇOS!$A:$F,6,0),IFERROR(VLOOKUP($A16,$C:$J,8,0),"")),IFERROR(VLOOKUP($B16,INSUMOS!$A:$D,4,0),IFERROR(VLOOKUP($B16,COTAÇÕES!$A:$J,9,0),"")))</f>
        <v>300</v>
      </c>
      <c r="H16" s="337">
        <f>TRUNC(IF($B16="",IFERROR(VLOOKUP($A16,SERVIÇOS!$A:$F,4,0),IFERROR(VLOOKUP($A16,$C:$J,6,0),)),IFERROR(VLOOKUP($B16,INSUMOS!$A:$D,4,0),IFERROR(VLOOKUP($B16,COTAÇÕES!$A:$J,9,0),)))*$F16,2)</f>
        <v>300</v>
      </c>
      <c r="I16" s="337">
        <f>TRUNC(IF($B16="",IFERROR(VLOOKUP($A16,SERVIÇOS!$A:$F,5,0),IFERROR(VLOOKUP($A16,$C:$J,7,0),)),0)*$F16,2)</f>
        <v>0</v>
      </c>
      <c r="J16" s="338">
        <f t="shared" si="2"/>
        <v>300</v>
      </c>
      <c r="K16" s="401"/>
    </row>
    <row r="17" spans="1:11" s="23" customFormat="1" ht="30">
      <c r="A17" s="331"/>
      <c r="B17" s="332">
        <v>4512</v>
      </c>
      <c r="C17" s="333"/>
      <c r="D17" s="334" t="str">
        <f>IF($B17="",IFERROR(VLOOKUP($A17,SERVIÇOS!$A:$F,2,0),IFERROR(VLOOKUP($A17,$C:$J,2,0),"")),IFERROR(VLOOKUP($B17,INSUMOS!$A:$D,2,0),IFERROR(VLOOKUP($B17,COTAÇÕES!$A:$J,2,0),"")))</f>
        <v>SARRAFO *2,5 X 5* CM EM PINUS, MISTA OU EQUIVALENTE DA REGIAO - BRUTA</v>
      </c>
      <c r="E17" s="366" t="str">
        <f>IF($B17="",IFERROR(VLOOKUP($A17,SERVIÇOS!$A:$F,3,0),IFERROR(VLOOKUP($A17,$C:$J,3,0),"")),IFERROR(VLOOKUP($B17,INSUMOS!$A:$D,3,0),IFERROR(VLOOKUP($B17,COTAÇÕES!$A:$J,5,0),"")))</f>
        <v xml:space="preserve">M     </v>
      </c>
      <c r="F17" s="335">
        <v>1</v>
      </c>
      <c r="G17" s="336">
        <f>IF($B17="",IFERROR(VLOOKUP($A17,SERVIÇOS!$A:$F,6,0),IFERROR(VLOOKUP($A17,$C:$J,8,0),"")),IFERROR(VLOOKUP($B17,INSUMOS!$A:$D,4,0),IFERROR(VLOOKUP($B17,COTAÇÕES!$A:$J,9,0),"")))</f>
        <v>1.64</v>
      </c>
      <c r="H17" s="337">
        <f>TRUNC(IF($B17="",IFERROR(VLOOKUP($A17,SERVIÇOS!$A:$F,4,0),IFERROR(VLOOKUP($A17,$C:$J,6,0),)),IFERROR(VLOOKUP($B17,INSUMOS!$A:$D,4,0),IFERROR(VLOOKUP($B17,COTAÇÕES!$A:$J,9,0),)))*$F17,2)</f>
        <v>1.64</v>
      </c>
      <c r="I17" s="337">
        <f>TRUNC(IF($B17="",IFERROR(VLOOKUP($A17,SERVIÇOS!$A:$F,5,0),IFERROR(VLOOKUP($A17,$C:$J,7,0),)),0)*$F17,2)</f>
        <v>0</v>
      </c>
      <c r="J17" s="338">
        <f t="shared" si="2"/>
        <v>1.64</v>
      </c>
      <c r="K17" s="401"/>
    </row>
    <row r="18" spans="1:11" s="23" customFormat="1">
      <c r="A18" s="331"/>
      <c r="B18" s="332">
        <v>5075</v>
      </c>
      <c r="C18" s="333"/>
      <c r="D18" s="334" t="str">
        <f>IF($B18="",IFERROR(VLOOKUP($A18,SERVIÇOS!$A:$F,2,0),IFERROR(VLOOKUP($A18,$C:$J,2,0),"")),IFERROR(VLOOKUP($B18,INSUMOS!$A:$D,2,0),IFERROR(VLOOKUP($B18,COTAÇÕES!$A:$J,2,0),"")))</f>
        <v>PREGO DE ACO POLIDO COM CABECA 18 X 30 (2 3/4 X 10)</v>
      </c>
      <c r="E18" s="366" t="str">
        <f>IF($B18="",IFERROR(VLOOKUP($A18,SERVIÇOS!$A:$F,3,0),IFERROR(VLOOKUP($A18,$C:$J,3,0),"")),IFERROR(VLOOKUP($B18,INSUMOS!$A:$D,3,0),IFERROR(VLOOKUP($B18,COTAÇÕES!$A:$J,5,0),"")))</f>
        <v xml:space="preserve">KG    </v>
      </c>
      <c r="F18" s="335">
        <v>0.15</v>
      </c>
      <c r="G18" s="336">
        <f>IF($B18="",IFERROR(VLOOKUP($A18,SERVIÇOS!$A:$F,6,0),IFERROR(VLOOKUP($A18,$C:$J,8,0),"")),IFERROR(VLOOKUP($B18,INSUMOS!$A:$D,4,0),IFERROR(VLOOKUP($B18,COTAÇÕES!$A:$J,9,0),"")))</f>
        <v>20.190000000000001</v>
      </c>
      <c r="H18" s="337">
        <f>TRUNC(IF($B18="",IFERROR(VLOOKUP($A18,SERVIÇOS!$A:$F,4,0),IFERROR(VLOOKUP($A18,$C:$J,6,0),)),IFERROR(VLOOKUP($B18,INSUMOS!$A:$D,4,0),IFERROR(VLOOKUP($B18,COTAÇÕES!$A:$J,9,0),)))*$F18,2)</f>
        <v>3.02</v>
      </c>
      <c r="I18" s="337">
        <f>TRUNC(IF($B18="",IFERROR(VLOOKUP($A18,SERVIÇOS!$A:$F,5,0),IFERROR(VLOOKUP($A18,$C:$J,7,0),)),0)*$F18,2)</f>
        <v>0</v>
      </c>
      <c r="J18" s="338">
        <f t="shared" si="2"/>
        <v>3.02</v>
      </c>
      <c r="K18" s="401"/>
    </row>
    <row r="19" spans="1:11" s="23" customFormat="1" ht="31.5">
      <c r="A19" s="474"/>
      <c r="B19" s="474"/>
      <c r="C19" s="475" t="s">
        <v>14086</v>
      </c>
      <c r="D19" s="476" t="s">
        <v>14313</v>
      </c>
      <c r="E19" s="477" t="s">
        <v>98</v>
      </c>
      <c r="F19" s="478"/>
      <c r="G19" s="479"/>
      <c r="H19" s="480">
        <f>TRUNC(SUM(H20:H25),2)</f>
        <v>153.43</v>
      </c>
      <c r="I19" s="480">
        <f>TRUNC(SUM(I20:I25),2)</f>
        <v>12.8</v>
      </c>
      <c r="J19" s="480">
        <f>H19+I19</f>
        <v>166.23000000000002</v>
      </c>
      <c r="K19" s="481"/>
    </row>
    <row r="20" spans="1:11" s="23" customFormat="1" ht="30">
      <c r="A20" s="331"/>
      <c r="B20" s="332" t="s">
        <v>714</v>
      </c>
      <c r="C20" s="333"/>
      <c r="D20" s="334" t="str">
        <f>IF($B20="",IFERROR(VLOOKUP($A20,SERVIÇOS!$A:$F,2,0),IFERROR(VLOOKUP($A20,$C:$J,2,0),"")),IFERROR(VLOOKUP($B20,INSUMOS!$A:$D,2,0),IFERROR(VLOOKUP($B20,COTAÇÕES!$A:$J,2,0),"")))</f>
        <v>PERFIL DE ALUMÍNIO PARA TELA MOSQUITEIRA, ALUMÍNIO ANODIZADO NA COR BRANCA.</v>
      </c>
      <c r="E20" s="366" t="str">
        <f>IF($B20="",IFERROR(VLOOKUP($A20,SERVIÇOS!$A:$F,3,0),IFERROR(VLOOKUP($A20,$C:$J,3,0),"")),IFERROR(VLOOKUP($B20,INSUMOS!$A:$D,3,0),IFERROR(VLOOKUP($B20,COTAÇÕES!$A:$J,5,0),"")))</f>
        <v>M</v>
      </c>
      <c r="F20" s="335">
        <v>4</v>
      </c>
      <c r="G20" s="336">
        <f>IF($B20="",IFERROR(VLOOKUP($A20,SERVIÇOS!$A:$F,6,0),IFERROR(VLOOKUP($A20,$C:$J,8,0),"")),IFERROR(VLOOKUP($B20,INSUMOS!$A:$D,4,0),IFERROR(VLOOKUP($B20,COTAÇÕES!$A:$J,9,0),"")))</f>
        <v>19.443333333333332</v>
      </c>
      <c r="H20" s="337">
        <f>TRUNC(IF($B20="",IFERROR(VLOOKUP($A20,SERVIÇOS!$A:$F,4,0),IFERROR(VLOOKUP($A20,$C:$J,6,0),)),IFERROR(VLOOKUP($B20,INSUMOS!$A:$D,4,0),IFERROR(VLOOKUP($B20,COTAÇÕES!$A:$J,9,0),)))*$F20,2)</f>
        <v>77.77</v>
      </c>
      <c r="I20" s="337">
        <f>TRUNC(IF($B20="",IFERROR(VLOOKUP($A20,SERVIÇOS!$A:$F,5,0),IFERROR(VLOOKUP($A20,$C:$J,7,0),)),0)*$F20,2)</f>
        <v>0</v>
      </c>
      <c r="J20" s="338">
        <f t="shared" si="2"/>
        <v>77.77</v>
      </c>
      <c r="K20" s="401"/>
    </row>
    <row r="21" spans="1:11" s="23" customFormat="1" ht="30">
      <c r="A21" s="331"/>
      <c r="B21" s="332" t="s">
        <v>715</v>
      </c>
      <c r="C21" s="333"/>
      <c r="D21" s="334" t="str">
        <f>IF($B21="",IFERROR(VLOOKUP($A21,SERVIÇOS!$A:$F,2,0),IFERROR(VLOOKUP($A21,$C:$J,2,0),"")),IFERROR(VLOOKUP($B21,INSUMOS!$A:$D,2,0),IFERROR(VLOOKUP($B21,COTAÇÕES!$A:$J,2,0),"")))</f>
        <v>TELA MOSQUITEIRA COM FIBRA DE VIDRO, REVESTIDA EM PVC, LARGURA DE 150 CM</v>
      </c>
      <c r="E21" s="366" t="str">
        <f>IF($B21="",IFERROR(VLOOKUP($A21,SERVIÇOS!$A:$F,3,0),IFERROR(VLOOKUP($A21,$C:$J,3,0),"")),IFERROR(VLOOKUP($B21,INSUMOS!$A:$D,3,0),IFERROR(VLOOKUP($B21,COTAÇÕES!$A:$J,5,0),"")))</f>
        <v>M2</v>
      </c>
      <c r="F21" s="335">
        <v>1</v>
      </c>
      <c r="G21" s="336">
        <f>IF($B21="",IFERROR(VLOOKUP($A21,SERVIÇOS!$A:$F,6,0),IFERROR(VLOOKUP($A21,$C:$J,8,0),"")),IFERROR(VLOOKUP($B21,INSUMOS!$A:$D,4,0),IFERROR(VLOOKUP($B21,COTAÇÕES!$A:$J,9,0),"")))</f>
        <v>30.97666666666667</v>
      </c>
      <c r="H21" s="337">
        <f>TRUNC(IF($B21="",IFERROR(VLOOKUP($A21,SERVIÇOS!$A:$F,4,0),IFERROR(VLOOKUP($A21,$C:$J,6,0),)),IFERROR(VLOOKUP($B21,INSUMOS!$A:$D,4,0),IFERROR(VLOOKUP($B21,COTAÇÕES!$A:$J,9,0),)))*$F21,2)</f>
        <v>30.97</v>
      </c>
      <c r="I21" s="337">
        <f>TRUNC(IF($B21="",IFERROR(VLOOKUP($A21,SERVIÇOS!$A:$F,5,0),IFERROR(VLOOKUP($A21,$C:$J,7,0),)),0)*$F21,2)</f>
        <v>0</v>
      </c>
      <c r="J21" s="338">
        <f t="shared" si="2"/>
        <v>30.97</v>
      </c>
      <c r="K21" s="401"/>
    </row>
    <row r="22" spans="1:11" s="23" customFormat="1" ht="30">
      <c r="A22" s="331"/>
      <c r="B22" s="332" t="s">
        <v>14318</v>
      </c>
      <c r="C22" s="333"/>
      <c r="D22" s="334" t="str">
        <f>IF($B22="",IFERROR(VLOOKUP($A22,SERVIÇOS!$A:$F,2,0),IFERROR(VLOOKUP($A22,$C:$J,2,0),"")),IFERROR(VLOOKUP($B22,INSUMOS!$A:$D,2,0),IFERROR(VLOOKUP($B22,COTAÇÕES!$A:$J,2,0),"")))</f>
        <v>CANTONEIRA QUADRO FIXO PARA TELA MOSQUITEIRA, EM NYLO, PACOTE COM 04 UNIDADES</v>
      </c>
      <c r="E22" s="366" t="str">
        <f>IF($B22="",IFERROR(VLOOKUP($A22,SERVIÇOS!$A:$F,3,0),IFERROR(VLOOKUP($A22,$C:$J,3,0),"")),IFERROR(VLOOKUP($B22,INSUMOS!$A:$D,3,0),IFERROR(VLOOKUP($B22,COTAÇÕES!$A:$J,5,0),"")))</f>
        <v xml:space="preserve">UN </v>
      </c>
      <c r="F22" s="335">
        <v>1</v>
      </c>
      <c r="G22" s="336">
        <f>IF($B22="",IFERROR(VLOOKUP($A22,SERVIÇOS!$A:$F,6,0),IFERROR(VLOOKUP($A22,$C:$J,8,0),"")),IFERROR(VLOOKUP($B22,INSUMOS!$A:$D,4,0),IFERROR(VLOOKUP($B22,COTAÇÕES!$A:$J,9,0),"")))</f>
        <v>15.36</v>
      </c>
      <c r="H22" s="337">
        <f>TRUNC(IF($B22="",IFERROR(VLOOKUP($A22,SERVIÇOS!$A:$F,4,0),IFERROR(VLOOKUP($A22,$C:$J,6,0),)),IFERROR(VLOOKUP($B22,INSUMOS!$A:$D,4,0),IFERROR(VLOOKUP($B22,COTAÇÕES!$A:$J,9,0),)))*$F22,2)</f>
        <v>15.36</v>
      </c>
      <c r="I22" s="337">
        <f>TRUNC(IF($B22="",IFERROR(VLOOKUP($A22,SERVIÇOS!$A:$F,5,0),IFERROR(VLOOKUP($A22,$C:$J,7,0),)),0)*$F22,2)</f>
        <v>0</v>
      </c>
      <c r="J22" s="338">
        <f t="shared" si="2"/>
        <v>15.36</v>
      </c>
      <c r="K22" s="401"/>
    </row>
    <row r="23" spans="1:11" s="23" customFormat="1">
      <c r="A23" s="331"/>
      <c r="B23" s="332" t="s">
        <v>14321</v>
      </c>
      <c r="C23" s="333"/>
      <c r="D23" s="334" t="str">
        <f>IF($B23="",IFERROR(VLOOKUP($A23,SERVIÇOS!$A:$F,2,0),IFERROR(VLOOKUP($A23,$C:$J,2,0),"")),IFERROR(VLOOKUP($B23,INSUMOS!$A:$D,2,0),IFERROR(VLOOKUP($B23,COTAÇÕES!$A:$J,2,0),"")))</f>
        <v>CORDÃO RAIADO BRANCO PARA TELA MOSQUITEIRO</v>
      </c>
      <c r="E23" s="366" t="str">
        <f>IF($B23="",IFERROR(VLOOKUP($A23,SERVIÇOS!$A:$F,3,0),IFERROR(VLOOKUP($A23,$C:$J,3,0),"")),IFERROR(VLOOKUP($B23,INSUMOS!$A:$D,3,0),IFERROR(VLOOKUP($B23,COTAÇÕES!$A:$J,5,0),"")))</f>
        <v>M</v>
      </c>
      <c r="F23" s="335">
        <v>4</v>
      </c>
      <c r="G23" s="336">
        <f>IF($B23="",IFERROR(VLOOKUP($A23,SERVIÇOS!$A:$F,6,0),IFERROR(VLOOKUP($A23,$C:$J,8,0),"")),IFERROR(VLOOKUP($B23,INSUMOS!$A:$D,4,0),IFERROR(VLOOKUP($B23,COTAÇÕES!$A:$J,9,0),"")))</f>
        <v>3.1133333333333333</v>
      </c>
      <c r="H23" s="337">
        <f>TRUNC(IF($B23="",IFERROR(VLOOKUP($A23,SERVIÇOS!$A:$F,4,0),IFERROR(VLOOKUP($A23,$C:$J,6,0),)),IFERROR(VLOOKUP($B23,INSUMOS!$A:$D,4,0),IFERROR(VLOOKUP($B23,COTAÇÕES!$A:$J,9,0),)))*$F23,2)</f>
        <v>12.45</v>
      </c>
      <c r="I23" s="337">
        <f>TRUNC(IF($B23="",IFERROR(VLOOKUP($A23,SERVIÇOS!$A:$F,5,0),IFERROR(VLOOKUP($A23,$C:$J,7,0),)),0)*$F23,2)</f>
        <v>0</v>
      </c>
      <c r="J23" s="338">
        <f t="shared" si="2"/>
        <v>12.45</v>
      </c>
      <c r="K23" s="401"/>
    </row>
    <row r="24" spans="1:11" s="23" customFormat="1">
      <c r="A24" s="331"/>
      <c r="B24" s="332" t="s">
        <v>14322</v>
      </c>
      <c r="C24" s="333"/>
      <c r="D24" s="334" t="str">
        <f>IF($B24="",IFERROR(VLOOKUP($A24,SERVIÇOS!$A:$F,2,0),IFERROR(VLOOKUP($A24,$C:$J,2,0),"")),IFERROR(VLOOKUP($B24,INSUMOS!$A:$D,2,0),IFERROR(VLOOKUP($B24,COTAÇÕES!$A:$J,2,0),"")))</f>
        <v>ESCOVA DE VEDAÇÃO ADESIVA, 5X7CM</v>
      </c>
      <c r="E24" s="366" t="str">
        <f>IF($B24="",IFERROR(VLOOKUP($A24,SERVIÇOS!$A:$F,3,0),IFERROR(VLOOKUP($A24,$C:$J,3,0),"")),IFERROR(VLOOKUP($B24,INSUMOS!$A:$D,3,0),IFERROR(VLOOKUP($B24,COTAÇÕES!$A:$J,5,0),"")))</f>
        <v>M</v>
      </c>
      <c r="F24" s="335">
        <v>4</v>
      </c>
      <c r="G24" s="336">
        <f>IF($B24="",IFERROR(VLOOKUP($A24,SERVIÇOS!$A:$F,6,0),IFERROR(VLOOKUP($A24,$C:$J,8,0),"")),IFERROR(VLOOKUP($B24,INSUMOS!$A:$D,4,0),IFERROR(VLOOKUP($B24,COTAÇÕES!$A:$J,9,0),"")))</f>
        <v>3.1999999999999997</v>
      </c>
      <c r="H24" s="337">
        <f>TRUNC(IF($B24="",IFERROR(VLOOKUP($A24,SERVIÇOS!$A:$F,4,0),IFERROR(VLOOKUP($A24,$C:$J,6,0),)),IFERROR(VLOOKUP($B24,INSUMOS!$A:$D,4,0),IFERROR(VLOOKUP($B24,COTAÇÕES!$A:$J,9,0),)))*$F24,2)</f>
        <v>12.8</v>
      </c>
      <c r="I24" s="337">
        <f>TRUNC(IF($B24="",IFERROR(VLOOKUP($A24,SERVIÇOS!$A:$F,5,0),IFERROR(VLOOKUP($A24,$C:$J,7,0),)),0)*$F24,2)</f>
        <v>0</v>
      </c>
      <c r="J24" s="338">
        <f t="shared" si="2"/>
        <v>12.8</v>
      </c>
      <c r="K24" s="401"/>
    </row>
    <row r="25" spans="1:11" s="23" customFormat="1">
      <c r="A25" s="331">
        <v>88309</v>
      </c>
      <c r="B25" s="332"/>
      <c r="C25" s="333"/>
      <c r="D25" s="334" t="str">
        <f>IF($B25="",IFERROR(VLOOKUP($A25,SERVIÇOS!$A:$F,2,0),IFERROR(VLOOKUP($A25,$C:$J,2,0),"")),IFERROR(VLOOKUP($B25,INSUMOS!$A:$D,2,0),IFERROR(VLOOKUP($B25,COTAÇÕES!$A:$J,2,0),"")))</f>
        <v>PEDREIRO COM ENCARGOS COMPLEMENTARES</v>
      </c>
      <c r="E25" s="366" t="str">
        <f>IF($B25="",IFERROR(VLOOKUP($A25,SERVIÇOS!$A:$F,3,0),IFERROR(VLOOKUP($A25,$C:$J,3,0),"")),IFERROR(VLOOKUP($B25,INSUMOS!$A:$D,3,0),IFERROR(VLOOKUP($B25,COTAÇÕES!$A:$J,5,0),"")))</f>
        <v>H</v>
      </c>
      <c r="F25" s="335">
        <v>0.51900000000000002</v>
      </c>
      <c r="G25" s="336">
        <f>IF($B25="",IFERROR(VLOOKUP($A25,SERVIÇOS!$A:$F,6,0),IFERROR(VLOOKUP($A25,$C:$J,8,0),"")),IFERROR(VLOOKUP($B25,INSUMOS!$A:$D,4,0),IFERROR(VLOOKUP($B25,COTAÇÕES!$A:$J,9,0),"")))</f>
        <v>32.549999999999997</v>
      </c>
      <c r="H25" s="337">
        <f>TRUNC(IF($B25="",IFERROR(VLOOKUP($A25,SERVIÇOS!$A:$F,4,0),IFERROR(VLOOKUP($A25,$C:$J,6,0),)),IFERROR(VLOOKUP($B25,INSUMOS!$A:$D,4,0),IFERROR(VLOOKUP($B25,COTAÇÕES!$A:$J,9,0),)))*$F25,2)</f>
        <v>4.08</v>
      </c>
      <c r="I25" s="337">
        <f>TRUNC(IF($B25="",IFERROR(VLOOKUP($A25,SERVIÇOS!$A:$F,5,0),IFERROR(VLOOKUP($A25,$C:$J,7,0),)),0)*$F25,2)</f>
        <v>12.8</v>
      </c>
      <c r="J25" s="338">
        <f t="shared" si="2"/>
        <v>16.880000000000003</v>
      </c>
      <c r="K25" s="401"/>
    </row>
    <row r="26" spans="1:11" s="23" customFormat="1">
      <c r="A26" s="331">
        <v>88316</v>
      </c>
      <c r="B26" s="332"/>
      <c r="C26" s="333"/>
      <c r="D26" s="334" t="str">
        <f>IF($B26="",IFERROR(VLOOKUP($A26,SERVIÇOS!$A:$F,2,0),IFERROR(VLOOKUP($A26,$C:$J,2,0),"")),IFERROR(VLOOKUP($B26,INSUMOS!$A:$D,2,0),IFERROR(VLOOKUP($B26,COTAÇÕES!$A:$J,2,0),"")))</f>
        <v>SERVENTE COM ENCARGOS COMPLEMENTARES</v>
      </c>
      <c r="E26" s="366" t="str">
        <f>IF($B26="",IFERROR(VLOOKUP($A26,SERVIÇOS!$A:$F,3,0),IFERROR(VLOOKUP($A26,$C:$J,3,0),"")),IFERROR(VLOOKUP($B26,INSUMOS!$A:$D,3,0),IFERROR(VLOOKUP($B26,COTAÇÕES!$A:$J,5,0),"")))</f>
        <v>H</v>
      </c>
      <c r="F26" s="335">
        <v>0.25900000000000001</v>
      </c>
      <c r="G26" s="336">
        <f>IF($B26="",IFERROR(VLOOKUP($A26,SERVIÇOS!$A:$F,6,0),IFERROR(VLOOKUP($A26,$C:$J,8,0),"")),IFERROR(VLOOKUP($B26,INSUMOS!$A:$D,4,0),IFERROR(VLOOKUP($B26,COTAÇÕES!$A:$J,9,0),"")))</f>
        <v>25.12</v>
      </c>
      <c r="H26" s="337">
        <f>TRUNC(IF($B26="",IFERROR(VLOOKUP($A26,SERVIÇOS!$A:$F,4,0),IFERROR(VLOOKUP($A26,$C:$J,6,0),)),IFERROR(VLOOKUP($B26,INSUMOS!$A:$D,4,0),IFERROR(VLOOKUP($B26,COTAÇÕES!$A:$J,9,0),)))*$F26,2)</f>
        <v>1.99</v>
      </c>
      <c r="I26" s="337">
        <f>TRUNC(IF($B26="",IFERROR(VLOOKUP($A26,SERVIÇOS!$A:$F,5,0),IFERROR(VLOOKUP($A26,$C:$J,7,0),)),0)*$F26,2)</f>
        <v>4.51</v>
      </c>
      <c r="J26" s="338">
        <f t="shared" si="2"/>
        <v>6.5</v>
      </c>
      <c r="K26" s="401"/>
    </row>
    <row r="27" spans="1:11" s="23" customFormat="1">
      <c r="A27" s="331"/>
      <c r="B27" s="332"/>
      <c r="C27" s="333"/>
      <c r="D27" s="334" t="str">
        <f>IF($B27="",IFERROR(VLOOKUP($A27,SERVIÇOS!$A:$F,2,0),IFERROR(VLOOKUP($A27,$C:$J,2,0),"")),IFERROR(VLOOKUP($B27,INSUMOS!$A:$D,2,0),IFERROR(VLOOKUP($B27,COTAÇÕES!$A:$J,2,0),"")))</f>
        <v/>
      </c>
      <c r="E27" s="366" t="str">
        <f>IF($B27="",IFERROR(VLOOKUP($A27,SERVIÇOS!$A:$F,3,0),IFERROR(VLOOKUP($A27,$C:$J,3,0),"")),IFERROR(VLOOKUP($B27,INSUMOS!$A:$D,3,0),IFERROR(VLOOKUP($B27,COTAÇÕES!$A:$J,5,0),"")))</f>
        <v/>
      </c>
      <c r="F27" s="335"/>
      <c r="G27" s="336" t="str">
        <f>IF($B27="",IFERROR(VLOOKUP($A27,SERVIÇOS!$A:$F,6,0),IFERROR(VLOOKUP($A27,$C:$J,8,0),"")),IFERROR(VLOOKUP($B27,INSUMOS!$A:$D,4,0),IFERROR(VLOOKUP($B27,COTAÇÕES!$A:$J,9,0),"")))</f>
        <v/>
      </c>
      <c r="H27" s="337">
        <f>TRUNC(IF($B27="",IFERROR(VLOOKUP($A27,SERVIÇOS!$A:$F,4,0),IFERROR(VLOOKUP($A27,$C:$J,6,0),)),IFERROR(VLOOKUP($B27,INSUMOS!$A:$D,4,0),IFERROR(VLOOKUP($B27,COTAÇÕES!$A:$J,9,0),)))*$F27,2)</f>
        <v>0</v>
      </c>
      <c r="I27" s="337">
        <f>TRUNC(IF($B27="",IFERROR(VLOOKUP($A27,SERVIÇOS!$A:$F,5,0),IFERROR(VLOOKUP($A27,$C:$J,7,0),)),0)*$F27,2)</f>
        <v>0</v>
      </c>
      <c r="J27" s="338">
        <f t="shared" si="2"/>
        <v>0</v>
      </c>
      <c r="K27" s="401"/>
    </row>
    <row r="28" spans="1:11" s="23" customFormat="1">
      <c r="A28" s="331"/>
      <c r="B28" s="332"/>
      <c r="C28" s="333"/>
      <c r="D28" s="334" t="str">
        <f>IF($B28="",IFERROR(VLOOKUP($A28,SERVIÇOS!$A:$F,2,0),IFERROR(VLOOKUP($A28,$C:$J,2,0),"")),IFERROR(VLOOKUP($B28,INSUMOS!$A:$D,2,0),IFERROR(VLOOKUP($B28,COTAÇÕES!$A:$J,2,0),"")))</f>
        <v/>
      </c>
      <c r="E28" s="366" t="str">
        <f>IF($B28="",IFERROR(VLOOKUP($A28,SERVIÇOS!$A:$F,3,0),IFERROR(VLOOKUP($A28,$C:$J,3,0),"")),IFERROR(VLOOKUP($B28,INSUMOS!$A:$D,3,0),IFERROR(VLOOKUP($B28,COTAÇÕES!$A:$J,5,0),"")))</f>
        <v/>
      </c>
      <c r="F28" s="335"/>
      <c r="G28" s="336" t="str">
        <f>IF($B28="",IFERROR(VLOOKUP($A28,SERVIÇOS!$A:$F,6,0),IFERROR(VLOOKUP($A28,$C:$J,8,0),"")),IFERROR(VLOOKUP($B28,INSUMOS!$A:$D,4,0),IFERROR(VLOOKUP($B28,COTAÇÕES!$A:$J,9,0),"")))</f>
        <v/>
      </c>
      <c r="H28" s="337">
        <f>TRUNC(IF($B28="",IFERROR(VLOOKUP($A28,SERVIÇOS!$A:$F,4,0),IFERROR(VLOOKUP($A28,$C:$J,6,0),)),IFERROR(VLOOKUP($B28,INSUMOS!$A:$D,4,0),IFERROR(VLOOKUP($B28,COTAÇÕES!$A:$J,9,0),)))*$F28,2)</f>
        <v>0</v>
      </c>
      <c r="I28" s="337">
        <f>TRUNC(IF($B28="",IFERROR(VLOOKUP($A28,SERVIÇOS!$A:$F,5,0),IFERROR(VLOOKUP($A28,$C:$J,7,0),)),0)*$F28,2)</f>
        <v>0</v>
      </c>
      <c r="J28" s="338">
        <f t="shared" si="2"/>
        <v>0</v>
      </c>
      <c r="K28" s="401"/>
    </row>
    <row r="29" spans="1:11" s="23" customFormat="1">
      <c r="A29" s="331"/>
      <c r="B29" s="332"/>
      <c r="C29" s="333"/>
      <c r="D29" s="334" t="str">
        <f>IF($B29="",IFERROR(VLOOKUP($A29,SERVIÇOS!$A:$F,2,0),IFERROR(VLOOKUP($A29,$C:$J,2,0),"")),IFERROR(VLOOKUP($B29,INSUMOS!$A:$D,2,0),IFERROR(VLOOKUP($B29,COTAÇÕES!$A:$J,2,0),"")))</f>
        <v/>
      </c>
      <c r="E29" s="366" t="str">
        <f>IF($B29="",IFERROR(VLOOKUP($A29,SERVIÇOS!$A:$F,3,0),IFERROR(VLOOKUP($A29,$C:$J,3,0),"")),IFERROR(VLOOKUP($B29,INSUMOS!$A:$D,3,0),IFERROR(VLOOKUP($B29,COTAÇÕES!$A:$J,5,0),"")))</f>
        <v/>
      </c>
      <c r="F29" s="335"/>
      <c r="G29" s="336" t="str">
        <f>IF($B29="",IFERROR(VLOOKUP($A29,SERVIÇOS!$A:$F,6,0),IFERROR(VLOOKUP($A29,$C:$J,8,0),"")),IFERROR(VLOOKUP($B29,INSUMOS!$A:$D,4,0),IFERROR(VLOOKUP($B29,COTAÇÕES!$A:$J,9,0),"")))</f>
        <v/>
      </c>
      <c r="H29" s="337">
        <f>TRUNC(IF($B29="",IFERROR(VLOOKUP($A29,SERVIÇOS!$A:$F,4,0),IFERROR(VLOOKUP($A29,$C:$J,6,0),)),IFERROR(VLOOKUP($B29,INSUMOS!$A:$D,4,0),IFERROR(VLOOKUP($B29,COTAÇÕES!$A:$J,9,0),)))*$F29,2)</f>
        <v>0</v>
      </c>
      <c r="I29" s="337">
        <f>TRUNC(IF($B29="",IFERROR(VLOOKUP($A29,SERVIÇOS!$A:$F,5,0),IFERROR(VLOOKUP($A29,$C:$J,7,0),)),0)*$F29,2)</f>
        <v>0</v>
      </c>
      <c r="J29" s="338">
        <f t="shared" si="2"/>
        <v>0</v>
      </c>
      <c r="K29" s="401"/>
    </row>
    <row r="30" spans="1:11" s="23" customFormat="1">
      <c r="A30" s="331"/>
      <c r="B30" s="332"/>
      <c r="C30" s="333"/>
      <c r="D30" s="334" t="str">
        <f>IF($B30="",IFERROR(VLOOKUP($A30,SERVIÇOS!$A:$F,2,0),IFERROR(VLOOKUP($A30,$C:$J,2,0),"")),IFERROR(VLOOKUP($B30,INSUMOS!$A:$D,2,0),IFERROR(VLOOKUP($B30,COTAÇÕES!$A:$J,2,0),"")))</f>
        <v/>
      </c>
      <c r="E30" s="366" t="str">
        <f>IF($B30="",IFERROR(VLOOKUP($A30,SERVIÇOS!$A:$F,3,0),IFERROR(VLOOKUP($A30,$C:$J,3,0),"")),IFERROR(VLOOKUP($B30,INSUMOS!$A:$D,3,0),IFERROR(VLOOKUP($B30,COTAÇÕES!$A:$J,5,0),"")))</f>
        <v/>
      </c>
      <c r="F30" s="335"/>
      <c r="G30" s="336" t="str">
        <f>IF($B30="",IFERROR(VLOOKUP($A30,SERVIÇOS!$A:$F,6,0),IFERROR(VLOOKUP($A30,$C:$J,8,0),"")),IFERROR(VLOOKUP($B30,INSUMOS!$A:$D,4,0),IFERROR(VLOOKUP($B30,COTAÇÕES!$A:$J,9,0),"")))</f>
        <v/>
      </c>
      <c r="H30" s="337">
        <f>TRUNC(IF($B30="",IFERROR(VLOOKUP($A30,SERVIÇOS!$A:$F,4,0),IFERROR(VLOOKUP($A30,$C:$J,6,0),)),IFERROR(VLOOKUP($B30,INSUMOS!$A:$D,4,0),IFERROR(VLOOKUP($B30,COTAÇÕES!$A:$J,9,0),)))*$F30,2)</f>
        <v>0</v>
      </c>
      <c r="I30" s="337">
        <f>TRUNC(IF($B30="",IFERROR(VLOOKUP($A30,SERVIÇOS!$A:$F,5,0),IFERROR(VLOOKUP($A30,$C:$J,7,0),)),0)*$F30,2)</f>
        <v>0</v>
      </c>
      <c r="J30" s="338">
        <f t="shared" si="2"/>
        <v>0</v>
      </c>
      <c r="K30" s="401"/>
    </row>
    <row r="31" spans="1:11" s="23" customFormat="1">
      <c r="A31" s="331"/>
      <c r="B31" s="332"/>
      <c r="C31" s="333"/>
      <c r="D31" s="334" t="str">
        <f>IF($B31="",IFERROR(VLOOKUP($A31,SERVIÇOS!$A:$F,2,0),IFERROR(VLOOKUP($A31,$C:$J,2,0),"")),IFERROR(VLOOKUP($B31,INSUMOS!$A:$D,2,0),IFERROR(VLOOKUP($B31,COTAÇÕES!$A:$J,2,0),"")))</f>
        <v/>
      </c>
      <c r="E31" s="366" t="str">
        <f>IF($B31="",IFERROR(VLOOKUP($A31,SERVIÇOS!$A:$F,3,0),IFERROR(VLOOKUP($A31,$C:$J,3,0),"")),IFERROR(VLOOKUP($B31,INSUMOS!$A:$D,3,0),IFERROR(VLOOKUP($B31,COTAÇÕES!$A:$J,5,0),"")))</f>
        <v/>
      </c>
      <c r="F31" s="335"/>
      <c r="G31" s="336" t="str">
        <f>IF($B31="",IFERROR(VLOOKUP($A31,SERVIÇOS!$A:$F,6,0),IFERROR(VLOOKUP($A31,$C:$J,8,0),"")),IFERROR(VLOOKUP($B31,INSUMOS!$A:$D,4,0),IFERROR(VLOOKUP($B31,COTAÇÕES!$A:$J,9,0),"")))</f>
        <v/>
      </c>
      <c r="H31" s="337">
        <f>TRUNC(IF($B31="",IFERROR(VLOOKUP($A31,SERVIÇOS!$A:$F,4,0),IFERROR(VLOOKUP($A31,$C:$J,6,0),)),IFERROR(VLOOKUP($B31,INSUMOS!$A:$D,4,0),IFERROR(VLOOKUP($B31,COTAÇÕES!$A:$J,9,0),)))*$F31,2)</f>
        <v>0</v>
      </c>
      <c r="I31" s="337">
        <f>TRUNC(IF($B31="",IFERROR(VLOOKUP($A31,SERVIÇOS!$A:$F,5,0),IFERROR(VLOOKUP($A31,$C:$J,7,0),)),0)*$F31,2)</f>
        <v>0</v>
      </c>
      <c r="J31" s="338">
        <f t="shared" si="2"/>
        <v>0</v>
      </c>
      <c r="K31" s="401"/>
    </row>
    <row r="32" spans="1:11" s="23" customFormat="1">
      <c r="A32" s="331"/>
      <c r="B32" s="332"/>
      <c r="C32" s="333"/>
      <c r="D32" s="334" t="str">
        <f>IF($B32="",IFERROR(VLOOKUP($A32,SERVIÇOS!$A:$F,2,0),IFERROR(VLOOKUP($A32,$C:$J,2,0),"")),IFERROR(VLOOKUP($B32,INSUMOS!$A:$D,2,0),IFERROR(VLOOKUP($B32,COTAÇÕES!$A:$J,2,0),"")))</f>
        <v/>
      </c>
      <c r="E32" s="366" t="str">
        <f>IF($B32="",IFERROR(VLOOKUP($A32,SERVIÇOS!$A:$F,3,0),IFERROR(VLOOKUP($A32,$C:$J,3,0),"")),IFERROR(VLOOKUP($B32,INSUMOS!$A:$D,3,0),IFERROR(VLOOKUP($B32,COTAÇÕES!$A:$J,5,0),"")))</f>
        <v/>
      </c>
      <c r="F32" s="335"/>
      <c r="G32" s="336" t="str">
        <f>IF($B32="",IFERROR(VLOOKUP($A32,SERVIÇOS!$A:$F,6,0),IFERROR(VLOOKUP($A32,$C:$J,8,0),"")),IFERROR(VLOOKUP($B32,INSUMOS!$A:$D,4,0),IFERROR(VLOOKUP($B32,COTAÇÕES!$A:$J,9,0),"")))</f>
        <v/>
      </c>
      <c r="H32" s="337">
        <f>TRUNC(IF($B32="",IFERROR(VLOOKUP($A32,SERVIÇOS!$A:$F,4,0),IFERROR(VLOOKUP($A32,$C:$J,6,0),)),IFERROR(VLOOKUP($B32,INSUMOS!$A:$D,4,0),IFERROR(VLOOKUP($B32,COTAÇÕES!$A:$J,9,0),)))*$F32,2)</f>
        <v>0</v>
      </c>
      <c r="I32" s="337">
        <f>TRUNC(IF($B32="",IFERROR(VLOOKUP($A32,SERVIÇOS!$A:$F,5,0),IFERROR(VLOOKUP($A32,$C:$J,7,0),)),0)*$F32,2)</f>
        <v>0</v>
      </c>
      <c r="J32" s="338">
        <f t="shared" si="2"/>
        <v>0</v>
      </c>
      <c r="K32" s="401"/>
    </row>
    <row r="33" spans="1:11" s="23" customFormat="1">
      <c r="A33" s="331"/>
      <c r="B33" s="332"/>
      <c r="C33" s="333"/>
      <c r="D33" s="334" t="str">
        <f>IF($B33="",IFERROR(VLOOKUP($A33,SERVIÇOS!$A:$F,2,0),IFERROR(VLOOKUP($A33,$C:$J,2,0),"")),IFERROR(VLOOKUP($B33,INSUMOS!$A:$D,2,0),IFERROR(VLOOKUP($B33,COTAÇÕES!$A:$J,2,0),"")))</f>
        <v/>
      </c>
      <c r="E33" s="366" t="str">
        <f>IF($B33="",IFERROR(VLOOKUP($A33,SERVIÇOS!$A:$F,3,0),IFERROR(VLOOKUP($A33,$C:$J,3,0),"")),IFERROR(VLOOKUP($B33,INSUMOS!$A:$D,3,0),IFERROR(VLOOKUP($B33,COTAÇÕES!$A:$J,5,0),"")))</f>
        <v/>
      </c>
      <c r="F33" s="335"/>
      <c r="G33" s="336" t="str">
        <f>IF($B33="",IFERROR(VLOOKUP($A33,SERVIÇOS!$A:$F,6,0),IFERROR(VLOOKUP($A33,$C:$J,8,0),"")),IFERROR(VLOOKUP($B33,INSUMOS!$A:$D,4,0),IFERROR(VLOOKUP($B33,COTAÇÕES!$A:$J,9,0),"")))</f>
        <v/>
      </c>
      <c r="H33" s="337">
        <f>TRUNC(IF($B33="",IFERROR(VLOOKUP($A33,SERVIÇOS!$A:$F,4,0),IFERROR(VLOOKUP($A33,$C:$J,6,0),)),IFERROR(VLOOKUP($B33,INSUMOS!$A:$D,4,0),IFERROR(VLOOKUP($B33,COTAÇÕES!$A:$J,9,0),)))*$F33,2)</f>
        <v>0</v>
      </c>
      <c r="I33" s="337">
        <f>TRUNC(IF($B33="",IFERROR(VLOOKUP($A33,SERVIÇOS!$A:$F,5,0),IFERROR(VLOOKUP($A33,$C:$J,7,0),)),0)*$F33,2)</f>
        <v>0</v>
      </c>
      <c r="J33" s="338">
        <f t="shared" si="2"/>
        <v>0</v>
      </c>
      <c r="K33" s="401"/>
    </row>
    <row r="34" spans="1:11" s="23" customFormat="1">
      <c r="A34" s="331"/>
      <c r="B34" s="332"/>
      <c r="C34" s="333"/>
      <c r="D34" s="334" t="str">
        <f>IF($B34="",IFERROR(VLOOKUP($A34,SERVIÇOS!$A:$F,2,0),IFERROR(VLOOKUP($A34,$C:$J,2,0),"")),IFERROR(VLOOKUP($B34,INSUMOS!$A:$D,2,0),IFERROR(VLOOKUP($B34,COTAÇÕES!$A:$J,2,0),"")))</f>
        <v/>
      </c>
      <c r="E34" s="366" t="str">
        <f>IF($B34="",IFERROR(VLOOKUP($A34,SERVIÇOS!$A:$F,3,0),IFERROR(VLOOKUP($A34,$C:$J,3,0),"")),IFERROR(VLOOKUP($B34,INSUMOS!$A:$D,3,0),IFERROR(VLOOKUP($B34,COTAÇÕES!$A:$J,5,0),"")))</f>
        <v/>
      </c>
      <c r="F34" s="335"/>
      <c r="G34" s="336" t="str">
        <f>IF($B34="",IFERROR(VLOOKUP($A34,SERVIÇOS!$A:$F,6,0),IFERROR(VLOOKUP($A34,$C:$J,8,0),"")),IFERROR(VLOOKUP($B34,INSUMOS!$A:$D,4,0),IFERROR(VLOOKUP($B34,COTAÇÕES!$A:$J,9,0),"")))</f>
        <v/>
      </c>
      <c r="H34" s="337">
        <f>TRUNC(IF($B34="",IFERROR(VLOOKUP($A34,SERVIÇOS!$A:$F,4,0),IFERROR(VLOOKUP($A34,$C:$J,6,0),)),IFERROR(VLOOKUP($B34,INSUMOS!$A:$D,4,0),IFERROR(VLOOKUP($B34,COTAÇÕES!$A:$J,9,0),)))*$F34,2)</f>
        <v>0</v>
      </c>
      <c r="I34" s="337">
        <f>TRUNC(IF($B34="",IFERROR(VLOOKUP($A34,SERVIÇOS!$A:$F,5,0),IFERROR(VLOOKUP($A34,$C:$J,7,0),)),0)*$F34,2)</f>
        <v>0</v>
      </c>
      <c r="J34" s="338">
        <f t="shared" ref="J34:J97" si="3">H34+I34</f>
        <v>0</v>
      </c>
      <c r="K34" s="401"/>
    </row>
    <row r="35" spans="1:11" s="23" customFormat="1">
      <c r="A35" s="331"/>
      <c r="B35" s="332"/>
      <c r="C35" s="333"/>
      <c r="D35" s="334" t="str">
        <f>IF($B35="",IFERROR(VLOOKUP($A35,SERVIÇOS!$A:$F,2,0),IFERROR(VLOOKUP($A35,$C:$J,2,0),"")),IFERROR(VLOOKUP($B35,INSUMOS!$A:$D,2,0),IFERROR(VLOOKUP($B35,COTAÇÕES!$A:$J,2,0),"")))</f>
        <v/>
      </c>
      <c r="E35" s="366" t="str">
        <f>IF($B35="",IFERROR(VLOOKUP($A35,SERVIÇOS!$A:$F,3,0),IFERROR(VLOOKUP($A35,$C:$J,3,0),"")),IFERROR(VLOOKUP($B35,INSUMOS!$A:$D,3,0),IFERROR(VLOOKUP($B35,COTAÇÕES!$A:$J,5,0),"")))</f>
        <v/>
      </c>
      <c r="F35" s="335"/>
      <c r="G35" s="336" t="str">
        <f>IF($B35="",IFERROR(VLOOKUP($A35,SERVIÇOS!$A:$F,6,0),IFERROR(VLOOKUP($A35,$C:$J,8,0),"")),IFERROR(VLOOKUP($B35,INSUMOS!$A:$D,4,0),IFERROR(VLOOKUP($B35,COTAÇÕES!$A:$J,9,0),"")))</f>
        <v/>
      </c>
      <c r="H35" s="337">
        <f>TRUNC(IF($B35="",IFERROR(VLOOKUP($A35,SERVIÇOS!$A:$F,4,0),IFERROR(VLOOKUP($A35,$C:$J,6,0),)),IFERROR(VLOOKUP($B35,INSUMOS!$A:$D,4,0),IFERROR(VLOOKUP($B35,COTAÇÕES!$A:$J,9,0),)))*$F35,2)</f>
        <v>0</v>
      </c>
      <c r="I35" s="337">
        <f>TRUNC(IF($B35="",IFERROR(VLOOKUP($A35,SERVIÇOS!$A:$F,5,0),IFERROR(VLOOKUP($A35,$C:$J,7,0),)),0)*$F35,2)</f>
        <v>0</v>
      </c>
      <c r="J35" s="338">
        <f t="shared" si="3"/>
        <v>0</v>
      </c>
      <c r="K35" s="401"/>
    </row>
    <row r="36" spans="1:11" s="23" customFormat="1">
      <c r="A36" s="331"/>
      <c r="B36" s="332"/>
      <c r="C36" s="333"/>
      <c r="D36" s="334" t="str">
        <f>IF($B36="",IFERROR(VLOOKUP($A36,SERVIÇOS!$A:$F,2,0),IFERROR(VLOOKUP($A36,$C:$J,2,0),"")),IFERROR(VLOOKUP($B36,INSUMOS!$A:$D,2,0),IFERROR(VLOOKUP($B36,COTAÇÕES!$A:$J,2,0),"")))</f>
        <v/>
      </c>
      <c r="E36" s="366" t="str">
        <f>IF($B36="",IFERROR(VLOOKUP($A36,SERVIÇOS!$A:$F,3,0),IFERROR(VLOOKUP($A36,$C:$J,3,0),"")),IFERROR(VLOOKUP($B36,INSUMOS!$A:$D,3,0),IFERROR(VLOOKUP($B36,COTAÇÕES!$A:$J,5,0),"")))</f>
        <v/>
      </c>
      <c r="F36" s="335"/>
      <c r="G36" s="336" t="str">
        <f>IF($B36="",IFERROR(VLOOKUP($A36,SERVIÇOS!$A:$F,6,0),IFERROR(VLOOKUP($A36,$C:$J,8,0),"")),IFERROR(VLOOKUP($B36,INSUMOS!$A:$D,4,0),IFERROR(VLOOKUP($B36,COTAÇÕES!$A:$J,9,0),"")))</f>
        <v/>
      </c>
      <c r="H36" s="337">
        <f>TRUNC(IF($B36="",IFERROR(VLOOKUP($A36,SERVIÇOS!$A:$F,4,0),IFERROR(VLOOKUP($A36,$C:$J,6,0),)),IFERROR(VLOOKUP($B36,INSUMOS!$A:$D,4,0),IFERROR(VLOOKUP($B36,COTAÇÕES!$A:$J,9,0),)))*$F36,2)</f>
        <v>0</v>
      </c>
      <c r="I36" s="337">
        <f>TRUNC(IF($B36="",IFERROR(VLOOKUP($A36,SERVIÇOS!$A:$F,5,0),IFERROR(VLOOKUP($A36,$C:$J,7,0),)),0)*$F36,2)</f>
        <v>0</v>
      </c>
      <c r="J36" s="338">
        <f t="shared" si="3"/>
        <v>0</v>
      </c>
      <c r="K36" s="401"/>
    </row>
    <row r="37" spans="1:11" s="23" customFormat="1">
      <c r="A37" s="331"/>
      <c r="B37" s="332"/>
      <c r="C37" s="333"/>
      <c r="D37" s="334" t="str">
        <f>IF($B37="",IFERROR(VLOOKUP($A37,SERVIÇOS!$A:$F,2,0),IFERROR(VLOOKUP($A37,$C:$J,2,0),"")),IFERROR(VLOOKUP($B37,INSUMOS!$A:$D,2,0),IFERROR(VLOOKUP($B37,COTAÇÕES!$A:$J,2,0),"")))</f>
        <v/>
      </c>
      <c r="E37" s="366" t="str">
        <f>IF($B37="",IFERROR(VLOOKUP($A37,SERVIÇOS!$A:$F,3,0),IFERROR(VLOOKUP($A37,$C:$J,3,0),"")),IFERROR(VLOOKUP($B37,INSUMOS!$A:$D,3,0),IFERROR(VLOOKUP($B37,COTAÇÕES!$A:$J,5,0),"")))</f>
        <v/>
      </c>
      <c r="F37" s="335"/>
      <c r="G37" s="336" t="str">
        <f>IF($B37="",IFERROR(VLOOKUP($A37,SERVIÇOS!$A:$F,6,0),IFERROR(VLOOKUP($A37,$C:$J,8,0),"")),IFERROR(VLOOKUP($B37,INSUMOS!$A:$D,4,0),IFERROR(VLOOKUP($B37,COTAÇÕES!$A:$J,9,0),"")))</f>
        <v/>
      </c>
      <c r="H37" s="337">
        <f>TRUNC(IF($B37="",IFERROR(VLOOKUP($A37,SERVIÇOS!$A:$F,4,0),IFERROR(VLOOKUP($A37,$C:$J,6,0),)),IFERROR(VLOOKUP($B37,INSUMOS!$A:$D,4,0),IFERROR(VLOOKUP($B37,COTAÇÕES!$A:$J,9,0),)))*$F37,2)</f>
        <v>0</v>
      </c>
      <c r="I37" s="337">
        <f>TRUNC(IF($B37="",IFERROR(VLOOKUP($A37,SERVIÇOS!$A:$F,5,0),IFERROR(VLOOKUP($A37,$C:$J,7,0),)),0)*$F37,2)</f>
        <v>0</v>
      </c>
      <c r="J37" s="338">
        <f t="shared" si="3"/>
        <v>0</v>
      </c>
      <c r="K37" s="401"/>
    </row>
    <row r="38" spans="1:11" s="23" customFormat="1">
      <c r="A38" s="331"/>
      <c r="B38" s="332"/>
      <c r="C38" s="333"/>
      <c r="D38" s="334" t="str">
        <f>IF($B38="",IFERROR(VLOOKUP($A38,SERVIÇOS!$A:$F,2,0),IFERROR(VLOOKUP($A38,$C:$J,2,0),"")),IFERROR(VLOOKUP($B38,INSUMOS!$A:$D,2,0),IFERROR(VLOOKUP($B38,COTAÇÕES!$A:$J,2,0),"")))</f>
        <v/>
      </c>
      <c r="E38" s="366" t="str">
        <f>IF($B38="",IFERROR(VLOOKUP($A38,SERVIÇOS!$A:$F,3,0),IFERROR(VLOOKUP($A38,$C:$J,3,0),"")),IFERROR(VLOOKUP($B38,INSUMOS!$A:$D,3,0),IFERROR(VLOOKUP($B38,COTAÇÕES!$A:$J,5,0),"")))</f>
        <v/>
      </c>
      <c r="F38" s="335"/>
      <c r="G38" s="336" t="str">
        <f>IF($B38="",IFERROR(VLOOKUP($A38,SERVIÇOS!$A:$F,6,0),IFERROR(VLOOKUP($A38,$C:$J,8,0),"")),IFERROR(VLOOKUP($B38,INSUMOS!$A:$D,4,0),IFERROR(VLOOKUP($B38,COTAÇÕES!$A:$J,9,0),"")))</f>
        <v/>
      </c>
      <c r="H38" s="337">
        <f>TRUNC(IF($B38="",IFERROR(VLOOKUP($A38,SERVIÇOS!$A:$F,4,0),IFERROR(VLOOKUP($A38,$C:$J,6,0),)),IFERROR(VLOOKUP($B38,INSUMOS!$A:$D,4,0),IFERROR(VLOOKUP($B38,COTAÇÕES!$A:$J,9,0),)))*$F38,2)</f>
        <v>0</v>
      </c>
      <c r="I38" s="337">
        <f>TRUNC(IF($B38="",IFERROR(VLOOKUP($A38,SERVIÇOS!$A:$F,5,0),IFERROR(VLOOKUP($A38,$C:$J,7,0),)),0)*$F38,2)</f>
        <v>0</v>
      </c>
      <c r="J38" s="338">
        <f t="shared" si="3"/>
        <v>0</v>
      </c>
      <c r="K38" s="401"/>
    </row>
    <row r="39" spans="1:11" s="23" customFormat="1">
      <c r="A39" s="331"/>
      <c r="B39" s="332"/>
      <c r="C39" s="333"/>
      <c r="D39" s="334" t="str">
        <f>IF($B39="",IFERROR(VLOOKUP($A39,SERVIÇOS!$A:$F,2,0),IFERROR(VLOOKUP($A39,$C:$J,2,0),"")),IFERROR(VLOOKUP($B39,INSUMOS!$A:$D,2,0),IFERROR(VLOOKUP($B39,COTAÇÕES!$A:$J,2,0),"")))</f>
        <v/>
      </c>
      <c r="E39" s="366" t="str">
        <f>IF($B39="",IFERROR(VLOOKUP($A39,SERVIÇOS!$A:$F,3,0),IFERROR(VLOOKUP($A39,$C:$J,3,0),"")),IFERROR(VLOOKUP($B39,INSUMOS!$A:$D,3,0),IFERROR(VLOOKUP($B39,COTAÇÕES!$A:$J,5,0),"")))</f>
        <v/>
      </c>
      <c r="F39" s="335"/>
      <c r="G39" s="336" t="str">
        <f>IF($B39="",IFERROR(VLOOKUP($A39,SERVIÇOS!$A:$F,6,0),IFERROR(VLOOKUP($A39,$C:$J,8,0),"")),IFERROR(VLOOKUP($B39,INSUMOS!$A:$D,4,0),IFERROR(VLOOKUP($B39,COTAÇÕES!$A:$J,9,0),"")))</f>
        <v/>
      </c>
      <c r="H39" s="337">
        <f>TRUNC(IF($B39="",IFERROR(VLOOKUP($A39,SERVIÇOS!$A:$F,4,0),IFERROR(VLOOKUP($A39,$C:$J,6,0),)),IFERROR(VLOOKUP($B39,INSUMOS!$A:$D,4,0),IFERROR(VLOOKUP($B39,COTAÇÕES!$A:$J,9,0),)))*$F39,2)</f>
        <v>0</v>
      </c>
      <c r="I39" s="337">
        <f>TRUNC(IF($B39="",IFERROR(VLOOKUP($A39,SERVIÇOS!$A:$F,5,0),IFERROR(VLOOKUP($A39,$C:$J,7,0),)),0)*$F39,2)</f>
        <v>0</v>
      </c>
      <c r="J39" s="338">
        <f t="shared" si="3"/>
        <v>0</v>
      </c>
      <c r="K39" s="401"/>
    </row>
    <row r="40" spans="1:11" s="23" customFormat="1">
      <c r="A40" s="331"/>
      <c r="B40" s="332"/>
      <c r="C40" s="333"/>
      <c r="D40" s="334" t="str">
        <f>IF($B40="",IFERROR(VLOOKUP($A40,SERVIÇOS!$A:$F,2,0),IFERROR(VLOOKUP($A40,$C:$J,2,0),"")),IFERROR(VLOOKUP($B40,INSUMOS!$A:$D,2,0),IFERROR(VLOOKUP($B40,COTAÇÕES!$A:$J,2,0),"")))</f>
        <v/>
      </c>
      <c r="E40" s="366" t="str">
        <f>IF($B40="",IFERROR(VLOOKUP($A40,SERVIÇOS!$A:$F,3,0),IFERROR(VLOOKUP($A40,$C:$J,3,0),"")),IFERROR(VLOOKUP($B40,INSUMOS!$A:$D,3,0),IFERROR(VLOOKUP($B40,COTAÇÕES!$A:$J,5,0),"")))</f>
        <v/>
      </c>
      <c r="F40" s="335"/>
      <c r="G40" s="336" t="str">
        <f>IF($B40="",IFERROR(VLOOKUP($A40,SERVIÇOS!$A:$F,6,0),IFERROR(VLOOKUP($A40,$C:$J,8,0),"")),IFERROR(VLOOKUP($B40,INSUMOS!$A:$D,4,0),IFERROR(VLOOKUP($B40,COTAÇÕES!$A:$J,9,0),"")))</f>
        <v/>
      </c>
      <c r="H40" s="337">
        <f>TRUNC(IF($B40="",IFERROR(VLOOKUP($A40,SERVIÇOS!$A:$F,4,0),IFERROR(VLOOKUP($A40,$C:$J,6,0),)),IFERROR(VLOOKUP($B40,INSUMOS!$A:$D,4,0),IFERROR(VLOOKUP($B40,COTAÇÕES!$A:$J,9,0),)))*$F40,2)</f>
        <v>0</v>
      </c>
      <c r="I40" s="337">
        <f>TRUNC(IF($B40="",IFERROR(VLOOKUP($A40,SERVIÇOS!$A:$F,5,0),IFERROR(VLOOKUP($A40,$C:$J,7,0),)),0)*$F40,2)</f>
        <v>0</v>
      </c>
      <c r="J40" s="338">
        <f t="shared" si="3"/>
        <v>0</v>
      </c>
      <c r="K40" s="401"/>
    </row>
    <row r="41" spans="1:11" s="23" customFormat="1">
      <c r="A41" s="331"/>
      <c r="B41" s="332"/>
      <c r="C41" s="333"/>
      <c r="D41" s="334" t="str">
        <f>IF($B41="",IFERROR(VLOOKUP($A41,SERVIÇOS!$A:$F,2,0),IFERROR(VLOOKUP($A41,$C:$J,2,0),"")),IFERROR(VLOOKUP($B41,INSUMOS!$A:$D,2,0),IFERROR(VLOOKUP($B41,COTAÇÕES!$A:$J,2,0),"")))</f>
        <v/>
      </c>
      <c r="E41" s="366" t="str">
        <f>IF($B41="",IFERROR(VLOOKUP($A41,SERVIÇOS!$A:$F,3,0),IFERROR(VLOOKUP($A41,$C:$J,3,0),"")),IFERROR(VLOOKUP($B41,INSUMOS!$A:$D,3,0),IFERROR(VLOOKUP($B41,COTAÇÕES!$A:$J,5,0),"")))</f>
        <v/>
      </c>
      <c r="F41" s="335"/>
      <c r="G41" s="336" t="str">
        <f>IF($B41="",IFERROR(VLOOKUP($A41,SERVIÇOS!$A:$F,6,0),IFERROR(VLOOKUP($A41,$C:$J,8,0),"")),IFERROR(VLOOKUP($B41,INSUMOS!$A:$D,4,0),IFERROR(VLOOKUP($B41,COTAÇÕES!$A:$J,9,0),"")))</f>
        <v/>
      </c>
      <c r="H41" s="337">
        <f>TRUNC(IF($B41="",IFERROR(VLOOKUP($A41,SERVIÇOS!$A:$F,4,0),IFERROR(VLOOKUP($A41,$C:$J,6,0),)),IFERROR(VLOOKUP($B41,INSUMOS!$A:$D,4,0),IFERROR(VLOOKUP($B41,COTAÇÕES!$A:$J,9,0),)))*$F41,2)</f>
        <v>0</v>
      </c>
      <c r="I41" s="337">
        <f>TRUNC(IF($B41="",IFERROR(VLOOKUP($A41,SERVIÇOS!$A:$F,5,0),IFERROR(VLOOKUP($A41,$C:$J,7,0),)),0)*$F41,2)</f>
        <v>0</v>
      </c>
      <c r="J41" s="338">
        <f t="shared" si="3"/>
        <v>0</v>
      </c>
      <c r="K41" s="401"/>
    </row>
    <row r="42" spans="1:11" s="23" customFormat="1">
      <c r="A42" s="331"/>
      <c r="B42" s="332"/>
      <c r="C42" s="333"/>
      <c r="D42" s="334" t="str">
        <f>IF($B42="",IFERROR(VLOOKUP($A42,SERVIÇOS!$A:$F,2,0),IFERROR(VLOOKUP($A42,$C:$J,2,0),"")),IFERROR(VLOOKUP($B42,INSUMOS!$A:$D,2,0),IFERROR(VLOOKUP($B42,COTAÇÕES!$A:$J,2,0),"")))</f>
        <v/>
      </c>
      <c r="E42" s="366" t="str">
        <f>IF($B42="",IFERROR(VLOOKUP($A42,SERVIÇOS!$A:$F,3,0),IFERROR(VLOOKUP($A42,$C:$J,3,0),"")),IFERROR(VLOOKUP($B42,INSUMOS!$A:$D,3,0),IFERROR(VLOOKUP($B42,COTAÇÕES!$A:$J,5,0),"")))</f>
        <v/>
      </c>
      <c r="F42" s="335"/>
      <c r="G42" s="336" t="str">
        <f>IF($B42="",IFERROR(VLOOKUP($A42,SERVIÇOS!$A:$F,6,0),IFERROR(VLOOKUP($A42,$C:$J,8,0),"")),IFERROR(VLOOKUP($B42,INSUMOS!$A:$D,4,0),IFERROR(VLOOKUP($B42,COTAÇÕES!$A:$J,9,0),"")))</f>
        <v/>
      </c>
      <c r="H42" s="337">
        <f>TRUNC(IF($B42="",IFERROR(VLOOKUP($A42,SERVIÇOS!$A:$F,4,0),IFERROR(VLOOKUP($A42,$C:$J,6,0),)),IFERROR(VLOOKUP($B42,INSUMOS!$A:$D,4,0),IFERROR(VLOOKUP($B42,COTAÇÕES!$A:$J,9,0),)))*$F42,2)</f>
        <v>0</v>
      </c>
      <c r="I42" s="337">
        <f>TRUNC(IF($B42="",IFERROR(VLOOKUP($A42,SERVIÇOS!$A:$F,5,0),IFERROR(VLOOKUP($A42,$C:$J,7,0),)),0)*$F42,2)</f>
        <v>0</v>
      </c>
      <c r="J42" s="338">
        <f t="shared" si="3"/>
        <v>0</v>
      </c>
      <c r="K42" s="401"/>
    </row>
    <row r="43" spans="1:11" s="23" customFormat="1">
      <c r="A43" s="331"/>
      <c r="B43" s="332"/>
      <c r="C43" s="333"/>
      <c r="D43" s="334" t="str">
        <f>IF($B43="",IFERROR(VLOOKUP($A43,SERVIÇOS!$A:$F,2,0),IFERROR(VLOOKUP($A43,$C:$J,2,0),"")),IFERROR(VLOOKUP($B43,INSUMOS!$A:$D,2,0),IFERROR(VLOOKUP($B43,COTAÇÕES!$A:$J,2,0),"")))</f>
        <v/>
      </c>
      <c r="E43" s="366" t="str">
        <f>IF($B43="",IFERROR(VLOOKUP($A43,SERVIÇOS!$A:$F,3,0),IFERROR(VLOOKUP($A43,$C:$J,3,0),"")),IFERROR(VLOOKUP($B43,INSUMOS!$A:$D,3,0),IFERROR(VLOOKUP($B43,COTAÇÕES!$A:$J,5,0),"")))</f>
        <v/>
      </c>
      <c r="F43" s="335"/>
      <c r="G43" s="336" t="str">
        <f>IF($B43="",IFERROR(VLOOKUP($A43,SERVIÇOS!$A:$F,6,0),IFERROR(VLOOKUP($A43,$C:$J,8,0),"")),IFERROR(VLOOKUP($B43,INSUMOS!$A:$D,4,0),IFERROR(VLOOKUP($B43,COTAÇÕES!$A:$J,9,0),"")))</f>
        <v/>
      </c>
      <c r="H43" s="337">
        <f>TRUNC(IF($B43="",IFERROR(VLOOKUP($A43,SERVIÇOS!$A:$F,4,0),IFERROR(VLOOKUP($A43,$C:$J,6,0),)),IFERROR(VLOOKUP($B43,INSUMOS!$A:$D,4,0),IFERROR(VLOOKUP($B43,COTAÇÕES!$A:$J,9,0),)))*$F43,2)</f>
        <v>0</v>
      </c>
      <c r="I43" s="337">
        <f>TRUNC(IF($B43="",IFERROR(VLOOKUP($A43,SERVIÇOS!$A:$F,5,0),IFERROR(VLOOKUP($A43,$C:$J,7,0),)),0)*$F43,2)</f>
        <v>0</v>
      </c>
      <c r="J43" s="338">
        <f t="shared" si="3"/>
        <v>0</v>
      </c>
      <c r="K43" s="401"/>
    </row>
    <row r="44" spans="1:11" s="23" customFormat="1">
      <c r="A44" s="331"/>
      <c r="B44" s="332"/>
      <c r="C44" s="333"/>
      <c r="D44" s="334" t="str">
        <f>IF($B44="",IFERROR(VLOOKUP($A44,SERVIÇOS!$A:$F,2,0),IFERROR(VLOOKUP($A44,$C:$J,2,0),"")),IFERROR(VLOOKUP($B44,INSUMOS!$A:$D,2,0),IFERROR(VLOOKUP($B44,COTAÇÕES!$A:$J,2,0),"")))</f>
        <v/>
      </c>
      <c r="E44" s="366" t="str">
        <f>IF($B44="",IFERROR(VLOOKUP($A44,SERVIÇOS!$A:$F,3,0),IFERROR(VLOOKUP($A44,$C:$J,3,0),"")),IFERROR(VLOOKUP($B44,INSUMOS!$A:$D,3,0),IFERROR(VLOOKUP($B44,COTAÇÕES!$A:$J,5,0),"")))</f>
        <v/>
      </c>
      <c r="F44" s="335"/>
      <c r="G44" s="336" t="str">
        <f>IF($B44="",IFERROR(VLOOKUP($A44,SERVIÇOS!$A:$F,6,0),IFERROR(VLOOKUP($A44,$C:$J,8,0),"")),IFERROR(VLOOKUP($B44,INSUMOS!$A:$D,4,0),IFERROR(VLOOKUP($B44,COTAÇÕES!$A:$J,9,0),"")))</f>
        <v/>
      </c>
      <c r="H44" s="337">
        <f>TRUNC(IF($B44="",IFERROR(VLOOKUP($A44,SERVIÇOS!$A:$F,4,0),IFERROR(VLOOKUP($A44,$C:$J,6,0),)),IFERROR(VLOOKUP($B44,INSUMOS!$A:$D,4,0),IFERROR(VLOOKUP($B44,COTAÇÕES!$A:$J,9,0),)))*$F44,2)</f>
        <v>0</v>
      </c>
      <c r="I44" s="337">
        <f>TRUNC(IF($B44="",IFERROR(VLOOKUP($A44,SERVIÇOS!$A:$F,5,0),IFERROR(VLOOKUP($A44,$C:$J,7,0),)),0)*$F44,2)</f>
        <v>0</v>
      </c>
      <c r="J44" s="338">
        <f t="shared" si="3"/>
        <v>0</v>
      </c>
      <c r="K44" s="401"/>
    </row>
    <row r="45" spans="1:11" s="23" customFormat="1">
      <c r="A45" s="331"/>
      <c r="B45" s="332"/>
      <c r="C45" s="333"/>
      <c r="D45" s="334" t="str">
        <f>IF($B45="",IFERROR(VLOOKUP($A45,SERVIÇOS!$A:$F,2,0),IFERROR(VLOOKUP($A45,$C:$J,2,0),"")),IFERROR(VLOOKUP($B45,INSUMOS!$A:$D,2,0),IFERROR(VLOOKUP($B45,COTAÇÕES!$A:$J,2,0),"")))</f>
        <v/>
      </c>
      <c r="E45" s="366" t="str">
        <f>IF($B45="",IFERROR(VLOOKUP($A45,SERVIÇOS!$A:$F,3,0),IFERROR(VLOOKUP($A45,$C:$J,3,0),"")),IFERROR(VLOOKUP($B45,INSUMOS!$A:$D,3,0),IFERROR(VLOOKUP($B45,COTAÇÕES!$A:$J,5,0),"")))</f>
        <v/>
      </c>
      <c r="F45" s="335"/>
      <c r="G45" s="336" t="str">
        <f>IF($B45="",IFERROR(VLOOKUP($A45,SERVIÇOS!$A:$F,6,0),IFERROR(VLOOKUP($A45,$C:$J,8,0),"")),IFERROR(VLOOKUP($B45,INSUMOS!$A:$D,4,0),IFERROR(VLOOKUP($B45,COTAÇÕES!$A:$J,9,0),"")))</f>
        <v/>
      </c>
      <c r="H45" s="337">
        <f>TRUNC(IF($B45="",IFERROR(VLOOKUP($A45,SERVIÇOS!$A:$F,4,0),IFERROR(VLOOKUP($A45,$C:$J,6,0),)),IFERROR(VLOOKUP($B45,INSUMOS!$A:$D,4,0),IFERROR(VLOOKUP($B45,COTAÇÕES!$A:$J,9,0),)))*$F45,2)</f>
        <v>0</v>
      </c>
      <c r="I45" s="337">
        <f>TRUNC(IF($B45="",IFERROR(VLOOKUP($A45,SERVIÇOS!$A:$F,5,0),IFERROR(VLOOKUP($A45,$C:$J,7,0),)),0)*$F45,2)</f>
        <v>0</v>
      </c>
      <c r="J45" s="338">
        <f t="shared" si="3"/>
        <v>0</v>
      </c>
      <c r="K45" s="401"/>
    </row>
    <row r="46" spans="1:11" s="23" customFormat="1">
      <c r="A46" s="331"/>
      <c r="B46" s="332"/>
      <c r="C46" s="333"/>
      <c r="D46" s="334" t="str">
        <f>IF($B46="",IFERROR(VLOOKUP($A46,SERVIÇOS!$A:$F,2,0),IFERROR(VLOOKUP($A46,$C:$J,2,0),"")),IFERROR(VLOOKUP($B46,INSUMOS!$A:$D,2,0),IFERROR(VLOOKUP($B46,COTAÇÕES!$A:$J,2,0),"")))</f>
        <v/>
      </c>
      <c r="E46" s="366" t="str">
        <f>IF($B46="",IFERROR(VLOOKUP($A46,SERVIÇOS!$A:$F,3,0),IFERROR(VLOOKUP($A46,$C:$J,3,0),"")),IFERROR(VLOOKUP($B46,INSUMOS!$A:$D,3,0),IFERROR(VLOOKUP($B46,COTAÇÕES!$A:$J,5,0),"")))</f>
        <v/>
      </c>
      <c r="F46" s="335"/>
      <c r="G46" s="336" t="str">
        <f>IF($B46="",IFERROR(VLOOKUP($A46,SERVIÇOS!$A:$F,6,0),IFERROR(VLOOKUP($A46,$C:$J,8,0),"")),IFERROR(VLOOKUP($B46,INSUMOS!$A:$D,4,0),IFERROR(VLOOKUP($B46,COTAÇÕES!$A:$J,9,0),"")))</f>
        <v/>
      </c>
      <c r="H46" s="337">
        <f>TRUNC(IF($B46="",IFERROR(VLOOKUP($A46,SERVIÇOS!$A:$F,4,0),IFERROR(VLOOKUP($A46,$C:$J,6,0),)),IFERROR(VLOOKUP($B46,INSUMOS!$A:$D,4,0),IFERROR(VLOOKUP($B46,COTAÇÕES!$A:$J,9,0),)))*$F46,2)</f>
        <v>0</v>
      </c>
      <c r="I46" s="337">
        <f>TRUNC(IF($B46="",IFERROR(VLOOKUP($A46,SERVIÇOS!$A:$F,5,0),IFERROR(VLOOKUP($A46,$C:$J,7,0),)),0)*$F46,2)</f>
        <v>0</v>
      </c>
      <c r="J46" s="338">
        <f t="shared" si="3"/>
        <v>0</v>
      </c>
      <c r="K46" s="401"/>
    </row>
    <row r="47" spans="1:11" s="23" customFormat="1">
      <c r="A47" s="331"/>
      <c r="B47" s="332"/>
      <c r="C47" s="333"/>
      <c r="D47" s="334" t="str">
        <f>IF($B47="",IFERROR(VLOOKUP($A47,SERVIÇOS!$A:$F,2,0),IFERROR(VLOOKUP($A47,$C:$J,2,0),"")),IFERROR(VLOOKUP($B47,INSUMOS!$A:$D,2,0),IFERROR(VLOOKUP($B47,COTAÇÕES!$A:$J,2,0),"")))</f>
        <v/>
      </c>
      <c r="E47" s="366" t="str">
        <f>IF($B47="",IFERROR(VLOOKUP($A47,SERVIÇOS!$A:$F,3,0),IFERROR(VLOOKUP($A47,$C:$J,3,0),"")),IFERROR(VLOOKUP($B47,INSUMOS!$A:$D,3,0),IFERROR(VLOOKUP($B47,COTAÇÕES!$A:$J,5,0),"")))</f>
        <v/>
      </c>
      <c r="F47" s="335"/>
      <c r="G47" s="336" t="str">
        <f>IF($B47="",IFERROR(VLOOKUP($A47,SERVIÇOS!$A:$F,6,0),IFERROR(VLOOKUP($A47,$C:$J,8,0),"")),IFERROR(VLOOKUP($B47,INSUMOS!$A:$D,4,0),IFERROR(VLOOKUP($B47,COTAÇÕES!$A:$J,9,0),"")))</f>
        <v/>
      </c>
      <c r="H47" s="337">
        <f>TRUNC(IF($B47="",IFERROR(VLOOKUP($A47,SERVIÇOS!$A:$F,4,0),IFERROR(VLOOKUP($A47,$C:$J,6,0),)),IFERROR(VLOOKUP($B47,INSUMOS!$A:$D,4,0),IFERROR(VLOOKUP($B47,COTAÇÕES!$A:$J,9,0),)))*$F47,2)</f>
        <v>0</v>
      </c>
      <c r="I47" s="337">
        <f>TRUNC(IF($B47="",IFERROR(VLOOKUP($A47,SERVIÇOS!$A:$F,5,0),IFERROR(VLOOKUP($A47,$C:$J,7,0),)),0)*$F47,2)</f>
        <v>0</v>
      </c>
      <c r="J47" s="338">
        <f t="shared" si="3"/>
        <v>0</v>
      </c>
      <c r="K47" s="401"/>
    </row>
    <row r="48" spans="1:11" s="23" customFormat="1">
      <c r="A48" s="331"/>
      <c r="B48" s="332"/>
      <c r="C48" s="333"/>
      <c r="D48" s="334" t="str">
        <f>IF($B48="",IFERROR(VLOOKUP($A48,SERVIÇOS!$A:$F,2,0),IFERROR(VLOOKUP($A48,$C:$J,2,0),"")),IFERROR(VLOOKUP($B48,INSUMOS!$A:$D,2,0),IFERROR(VLOOKUP($B48,COTAÇÕES!$A:$J,2,0),"")))</f>
        <v/>
      </c>
      <c r="E48" s="366" t="str">
        <f>IF($B48="",IFERROR(VLOOKUP($A48,SERVIÇOS!$A:$F,3,0),IFERROR(VLOOKUP($A48,$C:$J,3,0),"")),IFERROR(VLOOKUP($B48,INSUMOS!$A:$D,3,0),IFERROR(VLOOKUP($B48,COTAÇÕES!$A:$J,5,0),"")))</f>
        <v/>
      </c>
      <c r="F48" s="335"/>
      <c r="G48" s="336" t="str">
        <f>IF($B48="",IFERROR(VLOOKUP($A48,SERVIÇOS!$A:$F,6,0),IFERROR(VLOOKUP($A48,$C:$J,8,0),"")),IFERROR(VLOOKUP($B48,INSUMOS!$A:$D,4,0),IFERROR(VLOOKUP($B48,COTAÇÕES!$A:$J,9,0),"")))</f>
        <v/>
      </c>
      <c r="H48" s="337">
        <f>TRUNC(IF($B48="",IFERROR(VLOOKUP($A48,SERVIÇOS!$A:$F,4,0),IFERROR(VLOOKUP($A48,$C:$J,6,0),)),IFERROR(VLOOKUP($B48,INSUMOS!$A:$D,4,0),IFERROR(VLOOKUP($B48,COTAÇÕES!$A:$J,9,0),)))*$F48,2)</f>
        <v>0</v>
      </c>
      <c r="I48" s="337">
        <f>TRUNC(IF($B48="",IFERROR(VLOOKUP($A48,SERVIÇOS!$A:$F,5,0),IFERROR(VLOOKUP($A48,$C:$J,7,0),)),0)*$F48,2)</f>
        <v>0</v>
      </c>
      <c r="J48" s="338">
        <f t="shared" si="3"/>
        <v>0</v>
      </c>
      <c r="K48" s="401"/>
    </row>
    <row r="49" spans="1:11" s="23" customFormat="1">
      <c r="A49" s="331"/>
      <c r="B49" s="332"/>
      <c r="C49" s="333"/>
      <c r="D49" s="334" t="str">
        <f>IF($B49="",IFERROR(VLOOKUP($A49,SERVIÇOS!$A:$F,2,0),IFERROR(VLOOKUP($A49,$C:$J,2,0),"")),IFERROR(VLOOKUP($B49,INSUMOS!$A:$D,2,0),IFERROR(VLOOKUP($B49,COTAÇÕES!$A:$J,2,0),"")))</f>
        <v/>
      </c>
      <c r="E49" s="366" t="str">
        <f>IF($B49="",IFERROR(VLOOKUP($A49,SERVIÇOS!$A:$F,3,0),IFERROR(VLOOKUP($A49,$C:$J,3,0),"")),IFERROR(VLOOKUP($B49,INSUMOS!$A:$D,3,0),IFERROR(VLOOKUP($B49,COTAÇÕES!$A:$J,5,0),"")))</f>
        <v/>
      </c>
      <c r="F49" s="335"/>
      <c r="G49" s="336" t="str">
        <f>IF($B49="",IFERROR(VLOOKUP($A49,SERVIÇOS!$A:$F,6,0),IFERROR(VLOOKUP($A49,$C:$J,8,0),"")),IFERROR(VLOOKUP($B49,INSUMOS!$A:$D,4,0),IFERROR(VLOOKUP($B49,COTAÇÕES!$A:$J,9,0),"")))</f>
        <v/>
      </c>
      <c r="H49" s="337">
        <f>TRUNC(IF($B49="",IFERROR(VLOOKUP($A49,SERVIÇOS!$A:$F,4,0),IFERROR(VLOOKUP($A49,$C:$J,6,0),)),IFERROR(VLOOKUP($B49,INSUMOS!$A:$D,4,0),IFERROR(VLOOKUP($B49,COTAÇÕES!$A:$J,9,0),)))*$F49,2)</f>
        <v>0</v>
      </c>
      <c r="I49" s="337">
        <f>TRUNC(IF($B49="",IFERROR(VLOOKUP($A49,SERVIÇOS!$A:$F,5,0),IFERROR(VLOOKUP($A49,$C:$J,7,0),)),0)*$F49,2)</f>
        <v>0</v>
      </c>
      <c r="J49" s="338">
        <f t="shared" si="3"/>
        <v>0</v>
      </c>
      <c r="K49" s="401"/>
    </row>
    <row r="50" spans="1:11" s="23" customFormat="1">
      <c r="A50" s="331"/>
      <c r="B50" s="332"/>
      <c r="C50" s="333"/>
      <c r="D50" s="334" t="str">
        <f>IF($B50="",IFERROR(VLOOKUP($A50,SERVIÇOS!$A:$F,2,0),IFERROR(VLOOKUP($A50,$C:$J,2,0),"")),IFERROR(VLOOKUP($B50,INSUMOS!$A:$D,2,0),IFERROR(VLOOKUP($B50,COTAÇÕES!$A:$J,2,0),"")))</f>
        <v/>
      </c>
      <c r="E50" s="366" t="str">
        <f>IF($B50="",IFERROR(VLOOKUP($A50,SERVIÇOS!$A:$F,3,0),IFERROR(VLOOKUP($A50,$C:$J,3,0),"")),IFERROR(VLOOKUP($B50,INSUMOS!$A:$D,3,0),IFERROR(VLOOKUP($B50,COTAÇÕES!$A:$J,5,0),"")))</f>
        <v/>
      </c>
      <c r="F50" s="335"/>
      <c r="G50" s="336" t="str">
        <f>IF($B50="",IFERROR(VLOOKUP($A50,SERVIÇOS!$A:$F,6,0),IFERROR(VLOOKUP($A50,$C:$J,8,0),"")),IFERROR(VLOOKUP($B50,INSUMOS!$A:$D,4,0),IFERROR(VLOOKUP($B50,COTAÇÕES!$A:$J,9,0),"")))</f>
        <v/>
      </c>
      <c r="H50" s="337">
        <f>TRUNC(IF($B50="",IFERROR(VLOOKUP($A50,SERVIÇOS!$A:$F,4,0),IFERROR(VLOOKUP($A50,$C:$J,6,0),)),IFERROR(VLOOKUP($B50,INSUMOS!$A:$D,4,0),IFERROR(VLOOKUP($B50,COTAÇÕES!$A:$J,9,0),)))*$F50,2)</f>
        <v>0</v>
      </c>
      <c r="I50" s="337">
        <f>TRUNC(IF($B50="",IFERROR(VLOOKUP($A50,SERVIÇOS!$A:$F,5,0),IFERROR(VLOOKUP($A50,$C:$J,7,0),)),0)*$F50,2)</f>
        <v>0</v>
      </c>
      <c r="J50" s="338">
        <f t="shared" si="3"/>
        <v>0</v>
      </c>
      <c r="K50" s="401"/>
    </row>
    <row r="51" spans="1:11" s="23" customFormat="1">
      <c r="A51" s="331"/>
      <c r="B51" s="332"/>
      <c r="C51" s="333"/>
      <c r="D51" s="334" t="str">
        <f>IF($B51="",IFERROR(VLOOKUP($A51,SERVIÇOS!$A:$F,2,0),IFERROR(VLOOKUP($A51,$C:$J,2,0),"")),IFERROR(VLOOKUP($B51,INSUMOS!$A:$D,2,0),IFERROR(VLOOKUP($B51,COTAÇÕES!$A:$J,2,0),"")))</f>
        <v/>
      </c>
      <c r="E51" s="366" t="str">
        <f>IF($B51="",IFERROR(VLOOKUP($A51,SERVIÇOS!$A:$F,3,0),IFERROR(VLOOKUP($A51,$C:$J,3,0),"")),IFERROR(VLOOKUP($B51,INSUMOS!$A:$D,3,0),IFERROR(VLOOKUP($B51,COTAÇÕES!$A:$J,5,0),"")))</f>
        <v/>
      </c>
      <c r="F51" s="335"/>
      <c r="G51" s="336" t="str">
        <f>IF($B51="",IFERROR(VLOOKUP($A51,SERVIÇOS!$A:$F,6,0),IFERROR(VLOOKUP($A51,$C:$J,8,0),"")),IFERROR(VLOOKUP($B51,INSUMOS!$A:$D,4,0),IFERROR(VLOOKUP($B51,COTAÇÕES!$A:$J,9,0),"")))</f>
        <v/>
      </c>
      <c r="H51" s="337">
        <f>TRUNC(IF($B51="",IFERROR(VLOOKUP($A51,SERVIÇOS!$A:$F,4,0),IFERROR(VLOOKUP($A51,$C:$J,6,0),)),IFERROR(VLOOKUP($B51,INSUMOS!$A:$D,4,0),IFERROR(VLOOKUP($B51,COTAÇÕES!$A:$J,9,0),)))*$F51,2)</f>
        <v>0</v>
      </c>
      <c r="I51" s="337">
        <f>TRUNC(IF($B51="",IFERROR(VLOOKUP($A51,SERVIÇOS!$A:$F,5,0),IFERROR(VLOOKUP($A51,$C:$J,7,0),)),0)*$F51,2)</f>
        <v>0</v>
      </c>
      <c r="J51" s="338">
        <f t="shared" si="3"/>
        <v>0</v>
      </c>
      <c r="K51" s="401"/>
    </row>
    <row r="52" spans="1:11" s="23" customFormat="1">
      <c r="A52" s="331"/>
      <c r="B52" s="332"/>
      <c r="C52" s="333"/>
      <c r="D52" s="334" t="str">
        <f>IF($B52="",IFERROR(VLOOKUP($A52,SERVIÇOS!$A:$F,2,0),IFERROR(VLOOKUP($A52,$C:$J,2,0),"")),IFERROR(VLOOKUP($B52,INSUMOS!$A:$D,2,0),IFERROR(VLOOKUP($B52,COTAÇÕES!$A:$J,2,0),"")))</f>
        <v/>
      </c>
      <c r="E52" s="366" t="str">
        <f>IF($B52="",IFERROR(VLOOKUP($A52,SERVIÇOS!$A:$F,3,0),IFERROR(VLOOKUP($A52,$C:$J,3,0),"")),IFERROR(VLOOKUP($B52,INSUMOS!$A:$D,3,0),IFERROR(VLOOKUP($B52,COTAÇÕES!$A:$J,5,0),"")))</f>
        <v/>
      </c>
      <c r="F52" s="335"/>
      <c r="G52" s="336" t="str">
        <f>IF($B52="",IFERROR(VLOOKUP($A52,SERVIÇOS!$A:$F,6,0),IFERROR(VLOOKUP($A52,$C:$J,8,0),"")),IFERROR(VLOOKUP($B52,INSUMOS!$A:$D,4,0),IFERROR(VLOOKUP($B52,COTAÇÕES!$A:$J,9,0),"")))</f>
        <v/>
      </c>
      <c r="H52" s="337">
        <f>TRUNC(IF($B52="",IFERROR(VLOOKUP($A52,SERVIÇOS!$A:$F,4,0),IFERROR(VLOOKUP($A52,$C:$J,6,0),)),IFERROR(VLOOKUP($B52,INSUMOS!$A:$D,4,0),IFERROR(VLOOKUP($B52,COTAÇÕES!$A:$J,9,0),)))*$F52,2)</f>
        <v>0</v>
      </c>
      <c r="I52" s="337">
        <f>TRUNC(IF($B52="",IFERROR(VLOOKUP($A52,SERVIÇOS!$A:$F,5,0),IFERROR(VLOOKUP($A52,$C:$J,7,0),)),0)*$F52,2)</f>
        <v>0</v>
      </c>
      <c r="J52" s="338">
        <f t="shared" si="3"/>
        <v>0</v>
      </c>
      <c r="K52" s="401"/>
    </row>
    <row r="53" spans="1:11" s="23" customFormat="1">
      <c r="A53" s="331"/>
      <c r="B53" s="332"/>
      <c r="C53" s="333"/>
      <c r="D53" s="334" t="str">
        <f>IF($B53="",IFERROR(VLOOKUP($A53,SERVIÇOS!$A:$F,2,0),IFERROR(VLOOKUP($A53,$C:$J,2,0),"")),IFERROR(VLOOKUP($B53,INSUMOS!$A:$D,2,0),IFERROR(VLOOKUP($B53,COTAÇÕES!$A:$J,2,0),"")))</f>
        <v/>
      </c>
      <c r="E53" s="366" t="str">
        <f>IF($B53="",IFERROR(VLOOKUP($A53,SERVIÇOS!$A:$F,3,0),IFERROR(VLOOKUP($A53,$C:$J,3,0),"")),IFERROR(VLOOKUP($B53,INSUMOS!$A:$D,3,0),IFERROR(VLOOKUP($B53,COTAÇÕES!$A:$J,5,0),"")))</f>
        <v/>
      </c>
      <c r="F53" s="335"/>
      <c r="G53" s="336" t="str">
        <f>IF($B53="",IFERROR(VLOOKUP($A53,SERVIÇOS!$A:$F,6,0),IFERROR(VLOOKUP($A53,$C:$J,8,0),"")),IFERROR(VLOOKUP($B53,INSUMOS!$A:$D,4,0),IFERROR(VLOOKUP($B53,COTAÇÕES!$A:$J,9,0),"")))</f>
        <v/>
      </c>
      <c r="H53" s="337">
        <f>TRUNC(IF($B53="",IFERROR(VLOOKUP($A53,SERVIÇOS!$A:$F,4,0),IFERROR(VLOOKUP($A53,$C:$J,6,0),)),IFERROR(VLOOKUP($B53,INSUMOS!$A:$D,4,0),IFERROR(VLOOKUP($B53,COTAÇÕES!$A:$J,9,0),)))*$F53,2)</f>
        <v>0</v>
      </c>
      <c r="I53" s="337">
        <f>TRUNC(IF($B53="",IFERROR(VLOOKUP($A53,SERVIÇOS!$A:$F,5,0),IFERROR(VLOOKUP($A53,$C:$J,7,0),)),0)*$F53,2)</f>
        <v>0</v>
      </c>
      <c r="J53" s="338">
        <f t="shared" si="3"/>
        <v>0</v>
      </c>
      <c r="K53" s="401"/>
    </row>
    <row r="54" spans="1:11" s="23" customFormat="1">
      <c r="A54" s="331"/>
      <c r="B54" s="332"/>
      <c r="C54" s="333"/>
      <c r="D54" s="334" t="str">
        <f>IF($B54="",IFERROR(VLOOKUP($A54,SERVIÇOS!$A:$F,2,0),IFERROR(VLOOKUP($A54,$C:$J,2,0),"")),IFERROR(VLOOKUP($B54,INSUMOS!$A:$D,2,0),IFERROR(VLOOKUP($B54,COTAÇÕES!$A:$J,2,0),"")))</f>
        <v/>
      </c>
      <c r="E54" s="366" t="str">
        <f>IF($B54="",IFERROR(VLOOKUP($A54,SERVIÇOS!$A:$F,3,0),IFERROR(VLOOKUP($A54,$C:$J,3,0),"")),IFERROR(VLOOKUP($B54,INSUMOS!$A:$D,3,0),IFERROR(VLOOKUP($B54,COTAÇÕES!$A:$J,5,0),"")))</f>
        <v/>
      </c>
      <c r="F54" s="335"/>
      <c r="G54" s="336" t="str">
        <f>IF($B54="",IFERROR(VLOOKUP($A54,SERVIÇOS!$A:$F,6,0),IFERROR(VLOOKUP($A54,$C:$J,8,0),"")),IFERROR(VLOOKUP($B54,INSUMOS!$A:$D,4,0),IFERROR(VLOOKUP($B54,COTAÇÕES!$A:$J,9,0),"")))</f>
        <v/>
      </c>
      <c r="H54" s="337">
        <f>TRUNC(IF($B54="",IFERROR(VLOOKUP($A54,SERVIÇOS!$A:$F,4,0),IFERROR(VLOOKUP($A54,$C:$J,6,0),)),IFERROR(VLOOKUP($B54,INSUMOS!$A:$D,4,0),IFERROR(VLOOKUP($B54,COTAÇÕES!$A:$J,9,0),)))*$F54,2)</f>
        <v>0</v>
      </c>
      <c r="I54" s="337">
        <f>TRUNC(IF($B54="",IFERROR(VLOOKUP($A54,SERVIÇOS!$A:$F,5,0),IFERROR(VLOOKUP($A54,$C:$J,7,0),)),0)*$F54,2)</f>
        <v>0</v>
      </c>
      <c r="J54" s="338">
        <f t="shared" si="3"/>
        <v>0</v>
      </c>
      <c r="K54" s="401"/>
    </row>
    <row r="55" spans="1:11" s="23" customFormat="1">
      <c r="A55" s="331"/>
      <c r="B55" s="332"/>
      <c r="C55" s="333"/>
      <c r="D55" s="334" t="str">
        <f>IF($B55="",IFERROR(VLOOKUP($A55,SERVIÇOS!$A:$F,2,0),IFERROR(VLOOKUP($A55,$C:$J,2,0),"")),IFERROR(VLOOKUP($B55,INSUMOS!$A:$D,2,0),IFERROR(VLOOKUP($B55,COTAÇÕES!$A:$J,2,0),"")))</f>
        <v/>
      </c>
      <c r="E55" s="366" t="str">
        <f>IF($B55="",IFERROR(VLOOKUP($A55,SERVIÇOS!$A:$F,3,0),IFERROR(VLOOKUP($A55,$C:$J,3,0),"")),IFERROR(VLOOKUP($B55,INSUMOS!$A:$D,3,0),IFERROR(VLOOKUP($B55,COTAÇÕES!$A:$J,5,0),"")))</f>
        <v/>
      </c>
      <c r="F55" s="335"/>
      <c r="G55" s="336" t="str">
        <f>IF($B55="",IFERROR(VLOOKUP($A55,SERVIÇOS!$A:$F,6,0),IFERROR(VLOOKUP($A55,$C:$J,8,0),"")),IFERROR(VLOOKUP($B55,INSUMOS!$A:$D,4,0),IFERROR(VLOOKUP($B55,COTAÇÕES!$A:$J,9,0),"")))</f>
        <v/>
      </c>
      <c r="H55" s="337">
        <f>TRUNC(IF($B55="",IFERROR(VLOOKUP($A55,SERVIÇOS!$A:$F,4,0),IFERROR(VLOOKUP($A55,$C:$J,6,0),)),IFERROR(VLOOKUP($B55,INSUMOS!$A:$D,4,0),IFERROR(VLOOKUP($B55,COTAÇÕES!$A:$J,9,0),)))*$F55,2)</f>
        <v>0</v>
      </c>
      <c r="I55" s="337">
        <f>TRUNC(IF($B55="",IFERROR(VLOOKUP($A55,SERVIÇOS!$A:$F,5,0),IFERROR(VLOOKUP($A55,$C:$J,7,0),)),0)*$F55,2)</f>
        <v>0</v>
      </c>
      <c r="J55" s="338">
        <f t="shared" si="3"/>
        <v>0</v>
      </c>
      <c r="K55" s="401"/>
    </row>
    <row r="56" spans="1:11" s="23" customFormat="1">
      <c r="A56" s="331"/>
      <c r="B56" s="332"/>
      <c r="C56" s="333"/>
      <c r="D56" s="334" t="str">
        <f>IF($B56="",IFERROR(VLOOKUP($A56,SERVIÇOS!$A:$F,2,0),IFERROR(VLOOKUP($A56,$C:$J,2,0),"")),IFERROR(VLOOKUP($B56,INSUMOS!$A:$D,2,0),IFERROR(VLOOKUP($B56,COTAÇÕES!$A:$J,2,0),"")))</f>
        <v/>
      </c>
      <c r="E56" s="366" t="str">
        <f>IF($B56="",IFERROR(VLOOKUP($A56,SERVIÇOS!$A:$F,3,0),IFERROR(VLOOKUP($A56,$C:$J,3,0),"")),IFERROR(VLOOKUP($B56,INSUMOS!$A:$D,3,0),IFERROR(VLOOKUP($B56,COTAÇÕES!$A:$J,5,0),"")))</f>
        <v/>
      </c>
      <c r="F56" s="335"/>
      <c r="G56" s="336" t="str">
        <f>IF($B56="",IFERROR(VLOOKUP($A56,SERVIÇOS!$A:$F,6,0),IFERROR(VLOOKUP($A56,$C:$J,8,0),"")),IFERROR(VLOOKUP($B56,INSUMOS!$A:$D,4,0),IFERROR(VLOOKUP($B56,COTAÇÕES!$A:$J,9,0),"")))</f>
        <v/>
      </c>
      <c r="H56" s="337">
        <f>TRUNC(IF($B56="",IFERROR(VLOOKUP($A56,SERVIÇOS!$A:$F,4,0),IFERROR(VLOOKUP($A56,$C:$J,6,0),)),IFERROR(VLOOKUP($B56,INSUMOS!$A:$D,4,0),IFERROR(VLOOKUP($B56,COTAÇÕES!$A:$J,9,0),)))*$F56,2)</f>
        <v>0</v>
      </c>
      <c r="I56" s="337">
        <f>TRUNC(IF($B56="",IFERROR(VLOOKUP($A56,SERVIÇOS!$A:$F,5,0),IFERROR(VLOOKUP($A56,$C:$J,7,0),)),0)*$F56,2)</f>
        <v>0</v>
      </c>
      <c r="J56" s="338">
        <f t="shared" si="3"/>
        <v>0</v>
      </c>
      <c r="K56" s="401"/>
    </row>
    <row r="57" spans="1:11" s="23" customFormat="1">
      <c r="A57" s="331"/>
      <c r="B57" s="332"/>
      <c r="C57" s="333"/>
      <c r="D57" s="334" t="str">
        <f>IF($B57="",IFERROR(VLOOKUP($A57,SERVIÇOS!$A:$F,2,0),IFERROR(VLOOKUP($A57,$C:$J,2,0),"")),IFERROR(VLOOKUP($B57,INSUMOS!$A:$D,2,0),IFERROR(VLOOKUP($B57,COTAÇÕES!$A:$J,2,0),"")))</f>
        <v/>
      </c>
      <c r="E57" s="366" t="str">
        <f>IF($B57="",IFERROR(VLOOKUP($A57,SERVIÇOS!$A:$F,3,0),IFERROR(VLOOKUP($A57,$C:$J,3,0),"")),IFERROR(VLOOKUP($B57,INSUMOS!$A:$D,3,0),IFERROR(VLOOKUP($B57,COTAÇÕES!$A:$J,5,0),"")))</f>
        <v/>
      </c>
      <c r="F57" s="335"/>
      <c r="G57" s="336" t="str">
        <f>IF($B57="",IFERROR(VLOOKUP($A57,SERVIÇOS!$A:$F,6,0),IFERROR(VLOOKUP($A57,$C:$J,8,0),"")),IFERROR(VLOOKUP($B57,INSUMOS!$A:$D,4,0),IFERROR(VLOOKUP($B57,COTAÇÕES!$A:$J,9,0),"")))</f>
        <v/>
      </c>
      <c r="H57" s="337">
        <f>TRUNC(IF($B57="",IFERROR(VLOOKUP($A57,SERVIÇOS!$A:$F,4,0),IFERROR(VLOOKUP($A57,$C:$J,6,0),)),IFERROR(VLOOKUP($B57,INSUMOS!$A:$D,4,0),IFERROR(VLOOKUP($B57,COTAÇÕES!$A:$J,9,0),)))*$F57,2)</f>
        <v>0</v>
      </c>
      <c r="I57" s="337">
        <f>TRUNC(IF($B57="",IFERROR(VLOOKUP($A57,SERVIÇOS!$A:$F,5,0),IFERROR(VLOOKUP($A57,$C:$J,7,0),)),0)*$F57,2)</f>
        <v>0</v>
      </c>
      <c r="J57" s="338">
        <f t="shared" si="3"/>
        <v>0</v>
      </c>
      <c r="K57" s="401"/>
    </row>
    <row r="58" spans="1:11" s="23" customFormat="1">
      <c r="A58" s="331"/>
      <c r="B58" s="332"/>
      <c r="C58" s="333"/>
      <c r="D58" s="334" t="str">
        <f>IF($B58="",IFERROR(VLOOKUP($A58,SERVIÇOS!$A:$F,2,0),IFERROR(VLOOKUP($A58,$C:$J,2,0),"")),IFERROR(VLOOKUP($B58,INSUMOS!$A:$D,2,0),IFERROR(VLOOKUP($B58,COTAÇÕES!$A:$J,2,0),"")))</f>
        <v/>
      </c>
      <c r="E58" s="366" t="str">
        <f>IF($B58="",IFERROR(VLOOKUP($A58,SERVIÇOS!$A:$F,3,0),IFERROR(VLOOKUP($A58,$C:$J,3,0),"")),IFERROR(VLOOKUP($B58,INSUMOS!$A:$D,3,0),IFERROR(VLOOKUP($B58,COTAÇÕES!$A:$J,5,0),"")))</f>
        <v/>
      </c>
      <c r="F58" s="335"/>
      <c r="G58" s="336" t="str">
        <f>IF($B58="",IFERROR(VLOOKUP($A58,SERVIÇOS!$A:$F,6,0),IFERROR(VLOOKUP($A58,$C:$J,8,0),"")),IFERROR(VLOOKUP($B58,INSUMOS!$A:$D,4,0),IFERROR(VLOOKUP($B58,COTAÇÕES!$A:$J,9,0),"")))</f>
        <v/>
      </c>
      <c r="H58" s="337">
        <f>TRUNC(IF($B58="",IFERROR(VLOOKUP($A58,SERVIÇOS!$A:$F,4,0),IFERROR(VLOOKUP($A58,$C:$J,6,0),)),IFERROR(VLOOKUP($B58,INSUMOS!$A:$D,4,0),IFERROR(VLOOKUP($B58,COTAÇÕES!$A:$J,9,0),)))*$F58,2)</f>
        <v>0</v>
      </c>
      <c r="I58" s="337">
        <f>TRUNC(IF($B58="",IFERROR(VLOOKUP($A58,SERVIÇOS!$A:$F,5,0),IFERROR(VLOOKUP($A58,$C:$J,7,0),)),0)*$F58,2)</f>
        <v>0</v>
      </c>
      <c r="J58" s="338">
        <f t="shared" si="3"/>
        <v>0</v>
      </c>
      <c r="K58" s="401"/>
    </row>
    <row r="59" spans="1:11" s="23" customFormat="1">
      <c r="A59" s="331"/>
      <c r="B59" s="332"/>
      <c r="C59" s="333"/>
      <c r="D59" s="334" t="str">
        <f>IF($B59="",IFERROR(VLOOKUP($A59,SERVIÇOS!$A:$F,2,0),IFERROR(VLOOKUP($A59,$C:$J,2,0),"")),IFERROR(VLOOKUP($B59,INSUMOS!$A:$D,2,0),IFERROR(VLOOKUP($B59,COTAÇÕES!$A:$J,2,0),"")))</f>
        <v/>
      </c>
      <c r="E59" s="366" t="str">
        <f>IF($B59="",IFERROR(VLOOKUP($A59,SERVIÇOS!$A:$F,3,0),IFERROR(VLOOKUP($A59,$C:$J,3,0),"")),IFERROR(VLOOKUP($B59,INSUMOS!$A:$D,3,0),IFERROR(VLOOKUP($B59,COTAÇÕES!$A:$J,5,0),"")))</f>
        <v/>
      </c>
      <c r="F59" s="335"/>
      <c r="G59" s="336" t="str">
        <f>IF($B59="",IFERROR(VLOOKUP($A59,SERVIÇOS!$A:$F,6,0),IFERROR(VLOOKUP($A59,$C:$J,8,0),"")),IFERROR(VLOOKUP($B59,INSUMOS!$A:$D,4,0),IFERROR(VLOOKUP($B59,COTAÇÕES!$A:$J,9,0),"")))</f>
        <v/>
      </c>
      <c r="H59" s="337">
        <f>TRUNC(IF($B59="",IFERROR(VLOOKUP($A59,SERVIÇOS!$A:$F,4,0),IFERROR(VLOOKUP($A59,$C:$J,6,0),)),IFERROR(VLOOKUP($B59,INSUMOS!$A:$D,4,0),IFERROR(VLOOKUP($B59,COTAÇÕES!$A:$J,9,0),)))*$F59,2)</f>
        <v>0</v>
      </c>
      <c r="I59" s="337">
        <f>TRUNC(IF($B59="",IFERROR(VLOOKUP($A59,SERVIÇOS!$A:$F,5,0),IFERROR(VLOOKUP($A59,$C:$J,7,0),)),0)*$F59,2)</f>
        <v>0</v>
      </c>
      <c r="J59" s="338">
        <f t="shared" si="3"/>
        <v>0</v>
      </c>
      <c r="K59" s="401"/>
    </row>
    <row r="60" spans="1:11" s="23" customFormat="1">
      <c r="A60" s="331"/>
      <c r="B60" s="332"/>
      <c r="C60" s="333"/>
      <c r="D60" s="334" t="str">
        <f>IF($B60="",IFERROR(VLOOKUP($A60,SERVIÇOS!$A:$F,2,0),IFERROR(VLOOKUP($A60,$C:$J,2,0),"")),IFERROR(VLOOKUP($B60,INSUMOS!$A:$D,2,0),IFERROR(VLOOKUP($B60,COTAÇÕES!$A:$J,2,0),"")))</f>
        <v/>
      </c>
      <c r="E60" s="366" t="str">
        <f>IF($B60="",IFERROR(VLOOKUP($A60,SERVIÇOS!$A:$F,3,0),IFERROR(VLOOKUP($A60,$C:$J,3,0),"")),IFERROR(VLOOKUP($B60,INSUMOS!$A:$D,3,0),IFERROR(VLOOKUP($B60,COTAÇÕES!$A:$J,5,0),"")))</f>
        <v/>
      </c>
      <c r="F60" s="335"/>
      <c r="G60" s="336" t="str">
        <f>IF($B60="",IFERROR(VLOOKUP($A60,SERVIÇOS!$A:$F,6,0),IFERROR(VLOOKUP($A60,$C:$J,8,0),"")),IFERROR(VLOOKUP($B60,INSUMOS!$A:$D,4,0),IFERROR(VLOOKUP($B60,COTAÇÕES!$A:$J,9,0),"")))</f>
        <v/>
      </c>
      <c r="H60" s="337">
        <f>TRUNC(IF($B60="",IFERROR(VLOOKUP($A60,SERVIÇOS!$A:$F,4,0),IFERROR(VLOOKUP($A60,$C:$J,6,0),)),IFERROR(VLOOKUP($B60,INSUMOS!$A:$D,4,0),IFERROR(VLOOKUP($B60,COTAÇÕES!$A:$J,9,0),)))*$F60,2)</f>
        <v>0</v>
      </c>
      <c r="I60" s="337">
        <f>TRUNC(IF($B60="",IFERROR(VLOOKUP($A60,SERVIÇOS!$A:$F,5,0),IFERROR(VLOOKUP($A60,$C:$J,7,0),)),0)*$F60,2)</f>
        <v>0</v>
      </c>
      <c r="J60" s="338">
        <f t="shared" si="3"/>
        <v>0</v>
      </c>
      <c r="K60" s="401"/>
    </row>
    <row r="61" spans="1:11" s="23" customFormat="1">
      <c r="A61" s="331"/>
      <c r="B61" s="332"/>
      <c r="C61" s="333"/>
      <c r="D61" s="334" t="str">
        <f>IF($B61="",IFERROR(VLOOKUP($A61,SERVIÇOS!$A:$F,2,0),IFERROR(VLOOKUP($A61,$C:$J,2,0),"")),IFERROR(VLOOKUP($B61,INSUMOS!$A:$D,2,0),IFERROR(VLOOKUP($B61,COTAÇÕES!$A:$J,2,0),"")))</f>
        <v/>
      </c>
      <c r="E61" s="366" t="str">
        <f>IF($B61="",IFERROR(VLOOKUP($A61,SERVIÇOS!$A:$F,3,0),IFERROR(VLOOKUP($A61,$C:$J,3,0),"")),IFERROR(VLOOKUP($B61,INSUMOS!$A:$D,3,0),IFERROR(VLOOKUP($B61,COTAÇÕES!$A:$J,5,0),"")))</f>
        <v/>
      </c>
      <c r="F61" s="335"/>
      <c r="G61" s="336" t="str">
        <f>IF($B61="",IFERROR(VLOOKUP($A61,SERVIÇOS!$A:$F,6,0),IFERROR(VLOOKUP($A61,$C:$J,8,0),"")),IFERROR(VLOOKUP($B61,INSUMOS!$A:$D,4,0),IFERROR(VLOOKUP($B61,COTAÇÕES!$A:$J,9,0),"")))</f>
        <v/>
      </c>
      <c r="H61" s="337">
        <f>TRUNC(IF($B61="",IFERROR(VLOOKUP($A61,SERVIÇOS!$A:$F,4,0),IFERROR(VLOOKUP($A61,$C:$J,6,0),)),IFERROR(VLOOKUP($B61,INSUMOS!$A:$D,4,0),IFERROR(VLOOKUP($B61,COTAÇÕES!$A:$J,9,0),)))*$F61,2)</f>
        <v>0</v>
      </c>
      <c r="I61" s="337">
        <f>TRUNC(IF($B61="",IFERROR(VLOOKUP($A61,SERVIÇOS!$A:$F,5,0),IFERROR(VLOOKUP($A61,$C:$J,7,0),)),0)*$F61,2)</f>
        <v>0</v>
      </c>
      <c r="J61" s="338">
        <f t="shared" si="3"/>
        <v>0</v>
      </c>
      <c r="K61" s="401"/>
    </row>
    <row r="62" spans="1:11" s="23" customFormat="1">
      <c r="A62" s="331"/>
      <c r="B62" s="332"/>
      <c r="C62" s="333"/>
      <c r="D62" s="334" t="str">
        <f>IF($B62="",IFERROR(VLOOKUP($A62,SERVIÇOS!$A:$F,2,0),IFERROR(VLOOKUP($A62,$C:$J,2,0),"")),IFERROR(VLOOKUP($B62,INSUMOS!$A:$D,2,0),IFERROR(VLOOKUP($B62,COTAÇÕES!$A:$J,2,0),"")))</f>
        <v/>
      </c>
      <c r="E62" s="366" t="str">
        <f>IF($B62="",IFERROR(VLOOKUP($A62,SERVIÇOS!$A:$F,3,0),IFERROR(VLOOKUP($A62,$C:$J,3,0),"")),IFERROR(VLOOKUP($B62,INSUMOS!$A:$D,3,0),IFERROR(VLOOKUP($B62,COTAÇÕES!$A:$J,5,0),"")))</f>
        <v/>
      </c>
      <c r="F62" s="335"/>
      <c r="G62" s="336" t="str">
        <f>IF($B62="",IFERROR(VLOOKUP($A62,SERVIÇOS!$A:$F,6,0),IFERROR(VLOOKUP($A62,$C:$J,8,0),"")),IFERROR(VLOOKUP($B62,INSUMOS!$A:$D,4,0),IFERROR(VLOOKUP($B62,COTAÇÕES!$A:$J,9,0),"")))</f>
        <v/>
      </c>
      <c r="H62" s="337">
        <f>TRUNC(IF($B62="",IFERROR(VLOOKUP($A62,SERVIÇOS!$A:$F,4,0),IFERROR(VLOOKUP($A62,$C:$J,6,0),)),IFERROR(VLOOKUP($B62,INSUMOS!$A:$D,4,0),IFERROR(VLOOKUP($B62,COTAÇÕES!$A:$J,9,0),)))*$F62,2)</f>
        <v>0</v>
      </c>
      <c r="I62" s="337">
        <f>TRUNC(IF($B62="",IFERROR(VLOOKUP($A62,SERVIÇOS!$A:$F,5,0),IFERROR(VLOOKUP($A62,$C:$J,7,0),)),0)*$F62,2)</f>
        <v>0</v>
      </c>
      <c r="J62" s="338">
        <f t="shared" si="3"/>
        <v>0</v>
      </c>
      <c r="K62" s="401"/>
    </row>
    <row r="63" spans="1:11" s="23" customFormat="1">
      <c r="A63" s="331"/>
      <c r="B63" s="332"/>
      <c r="C63" s="333"/>
      <c r="D63" s="334" t="str">
        <f>IF($B63="",IFERROR(VLOOKUP($A63,SERVIÇOS!$A:$F,2,0),IFERROR(VLOOKUP($A63,$C:$J,2,0),"")),IFERROR(VLOOKUP($B63,INSUMOS!$A:$D,2,0),IFERROR(VLOOKUP($B63,COTAÇÕES!$A:$J,2,0),"")))</f>
        <v/>
      </c>
      <c r="E63" s="366" t="str">
        <f>IF($B63="",IFERROR(VLOOKUP($A63,SERVIÇOS!$A:$F,3,0),IFERROR(VLOOKUP($A63,$C:$J,3,0),"")),IFERROR(VLOOKUP($B63,INSUMOS!$A:$D,3,0),IFERROR(VLOOKUP($B63,COTAÇÕES!$A:$J,5,0),"")))</f>
        <v/>
      </c>
      <c r="F63" s="335"/>
      <c r="G63" s="336" t="str">
        <f>IF($B63="",IFERROR(VLOOKUP($A63,SERVIÇOS!$A:$F,6,0),IFERROR(VLOOKUP($A63,$C:$J,8,0),"")),IFERROR(VLOOKUP($B63,INSUMOS!$A:$D,4,0),IFERROR(VLOOKUP($B63,COTAÇÕES!$A:$J,9,0),"")))</f>
        <v/>
      </c>
      <c r="H63" s="337">
        <f>TRUNC(IF($B63="",IFERROR(VLOOKUP($A63,SERVIÇOS!$A:$F,4,0),IFERROR(VLOOKUP($A63,$C:$J,6,0),)),IFERROR(VLOOKUP($B63,INSUMOS!$A:$D,4,0),IFERROR(VLOOKUP($B63,COTAÇÕES!$A:$J,9,0),)))*$F63,2)</f>
        <v>0</v>
      </c>
      <c r="I63" s="337">
        <f>TRUNC(IF($B63="",IFERROR(VLOOKUP($A63,SERVIÇOS!$A:$F,5,0),IFERROR(VLOOKUP($A63,$C:$J,7,0),)),0)*$F63,2)</f>
        <v>0</v>
      </c>
      <c r="J63" s="338">
        <f t="shared" si="3"/>
        <v>0</v>
      </c>
      <c r="K63" s="401"/>
    </row>
    <row r="64" spans="1:11" s="23" customFormat="1">
      <c r="A64" s="331"/>
      <c r="B64" s="332"/>
      <c r="C64" s="333"/>
      <c r="D64" s="334" t="str">
        <f>IF($B64="",IFERROR(VLOOKUP($A64,SERVIÇOS!$A:$F,2,0),IFERROR(VLOOKUP($A64,$C:$J,2,0),"")),IFERROR(VLOOKUP($B64,INSUMOS!$A:$D,2,0),IFERROR(VLOOKUP($B64,COTAÇÕES!$A:$J,2,0),"")))</f>
        <v/>
      </c>
      <c r="E64" s="366" t="str">
        <f>IF($B64="",IFERROR(VLOOKUP($A64,SERVIÇOS!$A:$F,3,0),IFERROR(VLOOKUP($A64,$C:$J,3,0),"")),IFERROR(VLOOKUP($B64,INSUMOS!$A:$D,3,0),IFERROR(VLOOKUP($B64,COTAÇÕES!$A:$J,5,0),"")))</f>
        <v/>
      </c>
      <c r="F64" s="335"/>
      <c r="G64" s="336" t="str">
        <f>IF($B64="",IFERROR(VLOOKUP($A64,SERVIÇOS!$A:$F,6,0),IFERROR(VLOOKUP($A64,$C:$J,8,0),"")),IFERROR(VLOOKUP($B64,INSUMOS!$A:$D,4,0),IFERROR(VLOOKUP($B64,COTAÇÕES!$A:$J,9,0),"")))</f>
        <v/>
      </c>
      <c r="H64" s="337">
        <f>TRUNC(IF($B64="",IFERROR(VLOOKUP($A64,SERVIÇOS!$A:$F,4,0),IFERROR(VLOOKUP($A64,$C:$J,6,0),)),IFERROR(VLOOKUP($B64,INSUMOS!$A:$D,4,0),IFERROR(VLOOKUP($B64,COTAÇÕES!$A:$J,9,0),)))*$F64,2)</f>
        <v>0</v>
      </c>
      <c r="I64" s="337">
        <f>TRUNC(IF($B64="",IFERROR(VLOOKUP($A64,SERVIÇOS!$A:$F,5,0),IFERROR(VLOOKUP($A64,$C:$J,7,0),)),0)*$F64,2)</f>
        <v>0</v>
      </c>
      <c r="J64" s="338">
        <f t="shared" si="3"/>
        <v>0</v>
      </c>
      <c r="K64" s="401"/>
    </row>
    <row r="65" spans="1:11" s="23" customFormat="1">
      <c r="A65" s="331"/>
      <c r="B65" s="332"/>
      <c r="C65" s="333"/>
      <c r="D65" s="334" t="str">
        <f>IF($B65="",IFERROR(VLOOKUP($A65,SERVIÇOS!$A:$F,2,0),IFERROR(VLOOKUP($A65,$C:$J,2,0),"")),IFERROR(VLOOKUP($B65,INSUMOS!$A:$D,2,0),IFERROR(VLOOKUP($B65,COTAÇÕES!$A:$J,2,0),"")))</f>
        <v/>
      </c>
      <c r="E65" s="366" t="str">
        <f>IF($B65="",IFERROR(VLOOKUP($A65,SERVIÇOS!$A:$F,3,0),IFERROR(VLOOKUP($A65,$C:$J,3,0),"")),IFERROR(VLOOKUP($B65,INSUMOS!$A:$D,3,0),IFERROR(VLOOKUP($B65,COTAÇÕES!$A:$J,5,0),"")))</f>
        <v/>
      </c>
      <c r="F65" s="335"/>
      <c r="G65" s="336" t="str">
        <f>IF($B65="",IFERROR(VLOOKUP($A65,SERVIÇOS!$A:$F,6,0),IFERROR(VLOOKUP($A65,$C:$J,8,0),"")),IFERROR(VLOOKUP($B65,INSUMOS!$A:$D,4,0),IFERROR(VLOOKUP($B65,COTAÇÕES!$A:$J,9,0),"")))</f>
        <v/>
      </c>
      <c r="H65" s="337">
        <f>TRUNC(IF($B65="",IFERROR(VLOOKUP($A65,SERVIÇOS!$A:$F,4,0),IFERROR(VLOOKUP($A65,$C:$J,6,0),)),IFERROR(VLOOKUP($B65,INSUMOS!$A:$D,4,0),IFERROR(VLOOKUP($B65,COTAÇÕES!$A:$J,9,0),)))*$F65,2)</f>
        <v>0</v>
      </c>
      <c r="I65" s="337">
        <f>TRUNC(IF($B65="",IFERROR(VLOOKUP($A65,SERVIÇOS!$A:$F,5,0),IFERROR(VLOOKUP($A65,$C:$J,7,0),)),0)*$F65,2)</f>
        <v>0</v>
      </c>
      <c r="J65" s="338">
        <f t="shared" si="3"/>
        <v>0</v>
      </c>
      <c r="K65" s="401"/>
    </row>
    <row r="66" spans="1:11" s="23" customFormat="1">
      <c r="A66" s="331"/>
      <c r="B66" s="332"/>
      <c r="C66" s="333"/>
      <c r="D66" s="334" t="str">
        <f>IF($B66="",IFERROR(VLOOKUP($A66,SERVIÇOS!$A:$F,2,0),IFERROR(VLOOKUP($A66,$C:$J,2,0),"")),IFERROR(VLOOKUP($B66,INSUMOS!$A:$D,2,0),IFERROR(VLOOKUP($B66,COTAÇÕES!$A:$J,2,0),"")))</f>
        <v/>
      </c>
      <c r="E66" s="366" t="str">
        <f>IF($B66="",IFERROR(VLOOKUP($A66,SERVIÇOS!$A:$F,3,0),IFERROR(VLOOKUP($A66,$C:$J,3,0),"")),IFERROR(VLOOKUP($B66,INSUMOS!$A:$D,3,0),IFERROR(VLOOKUP($B66,COTAÇÕES!$A:$J,5,0),"")))</f>
        <v/>
      </c>
      <c r="F66" s="335"/>
      <c r="G66" s="336" t="str">
        <f>IF($B66="",IFERROR(VLOOKUP($A66,SERVIÇOS!$A:$F,6,0),IFERROR(VLOOKUP($A66,$C:$J,8,0),"")),IFERROR(VLOOKUP($B66,INSUMOS!$A:$D,4,0),IFERROR(VLOOKUP($B66,COTAÇÕES!$A:$J,9,0),"")))</f>
        <v/>
      </c>
      <c r="H66" s="337">
        <f>TRUNC(IF($B66="",IFERROR(VLOOKUP($A66,SERVIÇOS!$A:$F,4,0),IFERROR(VLOOKUP($A66,$C:$J,6,0),)),IFERROR(VLOOKUP($B66,INSUMOS!$A:$D,4,0),IFERROR(VLOOKUP($B66,COTAÇÕES!$A:$J,9,0),)))*$F66,2)</f>
        <v>0</v>
      </c>
      <c r="I66" s="337">
        <f>TRUNC(IF($B66="",IFERROR(VLOOKUP($A66,SERVIÇOS!$A:$F,5,0),IFERROR(VLOOKUP($A66,$C:$J,7,0),)),0)*$F66,2)</f>
        <v>0</v>
      </c>
      <c r="J66" s="338">
        <f t="shared" si="3"/>
        <v>0</v>
      </c>
      <c r="K66" s="401"/>
    </row>
    <row r="67" spans="1:11" s="23" customFormat="1">
      <c r="A67" s="331"/>
      <c r="B67" s="332"/>
      <c r="C67" s="333"/>
      <c r="D67" s="334" t="str">
        <f>IF($B67="",IFERROR(VLOOKUP($A67,SERVIÇOS!$A:$F,2,0),IFERROR(VLOOKUP($A67,$C:$J,2,0),"")),IFERROR(VLOOKUP($B67,INSUMOS!$A:$D,2,0),IFERROR(VLOOKUP($B67,COTAÇÕES!$A:$J,2,0),"")))</f>
        <v/>
      </c>
      <c r="E67" s="366" t="str">
        <f>IF($B67="",IFERROR(VLOOKUP($A67,SERVIÇOS!$A:$F,3,0),IFERROR(VLOOKUP($A67,$C:$J,3,0),"")),IFERROR(VLOOKUP($B67,INSUMOS!$A:$D,3,0),IFERROR(VLOOKUP($B67,COTAÇÕES!$A:$J,5,0),"")))</f>
        <v/>
      </c>
      <c r="F67" s="335"/>
      <c r="G67" s="336" t="str">
        <f>IF($B67="",IFERROR(VLOOKUP($A67,SERVIÇOS!$A:$F,6,0),IFERROR(VLOOKUP($A67,$C:$J,8,0),"")),IFERROR(VLOOKUP($B67,INSUMOS!$A:$D,4,0),IFERROR(VLOOKUP($B67,COTAÇÕES!$A:$J,9,0),"")))</f>
        <v/>
      </c>
      <c r="H67" s="337">
        <f>TRUNC(IF($B67="",IFERROR(VLOOKUP($A67,SERVIÇOS!$A:$F,4,0),IFERROR(VLOOKUP($A67,$C:$J,6,0),)),IFERROR(VLOOKUP($B67,INSUMOS!$A:$D,4,0),IFERROR(VLOOKUP($B67,COTAÇÕES!$A:$J,9,0),)))*$F67,2)</f>
        <v>0</v>
      </c>
      <c r="I67" s="337">
        <f>TRUNC(IF($B67="",IFERROR(VLOOKUP($A67,SERVIÇOS!$A:$F,5,0),IFERROR(VLOOKUP($A67,$C:$J,7,0),)),0)*$F67,2)</f>
        <v>0</v>
      </c>
      <c r="J67" s="338">
        <f t="shared" si="3"/>
        <v>0</v>
      </c>
      <c r="K67" s="401"/>
    </row>
    <row r="68" spans="1:11" s="23" customFormat="1">
      <c r="A68" s="331"/>
      <c r="B68" s="332"/>
      <c r="C68" s="333"/>
      <c r="D68" s="334" t="str">
        <f>IF($B68="",IFERROR(VLOOKUP($A68,SERVIÇOS!$A:$F,2,0),IFERROR(VLOOKUP($A68,$C:$J,2,0),"")),IFERROR(VLOOKUP($B68,INSUMOS!$A:$D,2,0),IFERROR(VLOOKUP($B68,COTAÇÕES!$A:$J,2,0),"")))</f>
        <v/>
      </c>
      <c r="E68" s="366" t="str">
        <f>IF($B68="",IFERROR(VLOOKUP($A68,SERVIÇOS!$A:$F,3,0),IFERROR(VLOOKUP($A68,$C:$J,3,0),"")),IFERROR(VLOOKUP($B68,INSUMOS!$A:$D,3,0),IFERROR(VLOOKUP($B68,COTAÇÕES!$A:$J,5,0),"")))</f>
        <v/>
      </c>
      <c r="F68" s="335"/>
      <c r="G68" s="336" t="str">
        <f>IF($B68="",IFERROR(VLOOKUP($A68,SERVIÇOS!$A:$F,6,0),IFERROR(VLOOKUP($A68,$C:$J,8,0),"")),IFERROR(VLOOKUP($B68,INSUMOS!$A:$D,4,0),IFERROR(VLOOKUP($B68,COTAÇÕES!$A:$J,9,0),"")))</f>
        <v/>
      </c>
      <c r="H68" s="337">
        <f>TRUNC(IF($B68="",IFERROR(VLOOKUP($A68,SERVIÇOS!$A:$F,4,0),IFERROR(VLOOKUP($A68,$C:$J,6,0),)),IFERROR(VLOOKUP($B68,INSUMOS!$A:$D,4,0),IFERROR(VLOOKUP($B68,COTAÇÕES!$A:$J,9,0),)))*$F68,2)</f>
        <v>0</v>
      </c>
      <c r="I68" s="337">
        <f>TRUNC(IF($B68="",IFERROR(VLOOKUP($A68,SERVIÇOS!$A:$F,5,0),IFERROR(VLOOKUP($A68,$C:$J,7,0),)),0)*$F68,2)</f>
        <v>0</v>
      </c>
      <c r="J68" s="338">
        <f t="shared" si="3"/>
        <v>0</v>
      </c>
      <c r="K68" s="401"/>
    </row>
    <row r="69" spans="1:11" s="23" customFormat="1">
      <c r="A69" s="331"/>
      <c r="B69" s="332"/>
      <c r="C69" s="333"/>
      <c r="D69" s="334" t="str">
        <f>IF($B69="",IFERROR(VLOOKUP($A69,SERVIÇOS!$A:$F,2,0),IFERROR(VLOOKUP($A69,$C:$J,2,0),"")),IFERROR(VLOOKUP($B69,INSUMOS!$A:$D,2,0),IFERROR(VLOOKUP($B69,COTAÇÕES!$A:$J,2,0),"")))</f>
        <v/>
      </c>
      <c r="E69" s="366" t="str">
        <f>IF($B69="",IFERROR(VLOOKUP($A69,SERVIÇOS!$A:$F,3,0),IFERROR(VLOOKUP($A69,$C:$J,3,0),"")),IFERROR(VLOOKUP($B69,INSUMOS!$A:$D,3,0),IFERROR(VLOOKUP($B69,COTAÇÕES!$A:$J,5,0),"")))</f>
        <v/>
      </c>
      <c r="F69" s="335"/>
      <c r="G69" s="336" t="str">
        <f>IF($B69="",IFERROR(VLOOKUP($A69,SERVIÇOS!$A:$F,6,0),IFERROR(VLOOKUP($A69,$C:$J,8,0),"")),IFERROR(VLOOKUP($B69,INSUMOS!$A:$D,4,0),IFERROR(VLOOKUP($B69,COTAÇÕES!$A:$J,9,0),"")))</f>
        <v/>
      </c>
      <c r="H69" s="337">
        <f>TRUNC(IF($B69="",IFERROR(VLOOKUP($A69,SERVIÇOS!$A:$F,4,0),IFERROR(VLOOKUP($A69,$C:$J,6,0),)),IFERROR(VLOOKUP($B69,INSUMOS!$A:$D,4,0),IFERROR(VLOOKUP($B69,COTAÇÕES!$A:$J,9,0),)))*$F69,2)</f>
        <v>0</v>
      </c>
      <c r="I69" s="337">
        <f>TRUNC(IF($B69="",IFERROR(VLOOKUP($A69,SERVIÇOS!$A:$F,5,0),IFERROR(VLOOKUP($A69,$C:$J,7,0),)),0)*$F69,2)</f>
        <v>0</v>
      </c>
      <c r="J69" s="338">
        <f t="shared" si="3"/>
        <v>0</v>
      </c>
      <c r="K69" s="401"/>
    </row>
    <row r="70" spans="1:11" s="23" customFormat="1">
      <c r="A70" s="331"/>
      <c r="B70" s="332"/>
      <c r="C70" s="333"/>
      <c r="D70" s="334" t="str">
        <f>IF($B70="",IFERROR(VLOOKUP($A70,SERVIÇOS!$A:$F,2,0),IFERROR(VLOOKUP($A70,$C:$J,2,0),"")),IFERROR(VLOOKUP($B70,INSUMOS!$A:$D,2,0),IFERROR(VLOOKUP($B70,COTAÇÕES!$A:$J,2,0),"")))</f>
        <v/>
      </c>
      <c r="E70" s="366" t="str">
        <f>IF($B70="",IFERROR(VLOOKUP($A70,SERVIÇOS!$A:$F,3,0),IFERROR(VLOOKUP($A70,$C:$J,3,0),"")),IFERROR(VLOOKUP($B70,INSUMOS!$A:$D,3,0),IFERROR(VLOOKUP($B70,COTAÇÕES!$A:$J,5,0),"")))</f>
        <v/>
      </c>
      <c r="F70" s="335"/>
      <c r="G70" s="336" t="str">
        <f>IF($B70="",IFERROR(VLOOKUP($A70,SERVIÇOS!$A:$F,6,0),IFERROR(VLOOKUP($A70,$C:$J,8,0),"")),IFERROR(VLOOKUP($B70,INSUMOS!$A:$D,4,0),IFERROR(VLOOKUP($B70,COTAÇÕES!$A:$J,9,0),"")))</f>
        <v/>
      </c>
      <c r="H70" s="337">
        <f>TRUNC(IF($B70="",IFERROR(VLOOKUP($A70,SERVIÇOS!$A:$F,4,0),IFERROR(VLOOKUP($A70,$C:$J,6,0),)),IFERROR(VLOOKUP($B70,INSUMOS!$A:$D,4,0),IFERROR(VLOOKUP($B70,COTAÇÕES!$A:$J,9,0),)))*$F70,2)</f>
        <v>0</v>
      </c>
      <c r="I70" s="337">
        <f>TRUNC(IF($B70="",IFERROR(VLOOKUP($A70,SERVIÇOS!$A:$F,5,0),IFERROR(VLOOKUP($A70,$C:$J,7,0),)),0)*$F70,2)</f>
        <v>0</v>
      </c>
      <c r="J70" s="338">
        <f t="shared" si="3"/>
        <v>0</v>
      </c>
      <c r="K70" s="401"/>
    </row>
    <row r="71" spans="1:11" s="23" customFormat="1">
      <c r="A71" s="331"/>
      <c r="B71" s="332"/>
      <c r="C71" s="333"/>
      <c r="D71" s="334" t="str">
        <f>IF($B71="",IFERROR(VLOOKUP($A71,SERVIÇOS!$A:$F,2,0),IFERROR(VLOOKUP($A71,$C:$J,2,0),"")),IFERROR(VLOOKUP($B71,INSUMOS!$A:$D,2,0),IFERROR(VLOOKUP($B71,COTAÇÕES!$A:$J,2,0),"")))</f>
        <v/>
      </c>
      <c r="E71" s="366" t="str">
        <f>IF($B71="",IFERROR(VLOOKUP($A71,SERVIÇOS!$A:$F,3,0),IFERROR(VLOOKUP($A71,$C:$J,3,0),"")),IFERROR(VLOOKUP($B71,INSUMOS!$A:$D,3,0),IFERROR(VLOOKUP($B71,COTAÇÕES!$A:$J,5,0),"")))</f>
        <v/>
      </c>
      <c r="F71" s="335"/>
      <c r="G71" s="336" t="str">
        <f>IF($B71="",IFERROR(VLOOKUP($A71,SERVIÇOS!$A:$F,6,0),IFERROR(VLOOKUP($A71,$C:$J,8,0),"")),IFERROR(VLOOKUP($B71,INSUMOS!$A:$D,4,0),IFERROR(VLOOKUP($B71,COTAÇÕES!$A:$J,9,0),"")))</f>
        <v/>
      </c>
      <c r="H71" s="337">
        <f>TRUNC(IF($B71="",IFERROR(VLOOKUP($A71,SERVIÇOS!$A:$F,4,0),IFERROR(VLOOKUP($A71,$C:$J,6,0),)),IFERROR(VLOOKUP($B71,INSUMOS!$A:$D,4,0),IFERROR(VLOOKUP($B71,COTAÇÕES!$A:$J,9,0),)))*$F71,2)</f>
        <v>0</v>
      </c>
      <c r="I71" s="337">
        <f>TRUNC(IF($B71="",IFERROR(VLOOKUP($A71,SERVIÇOS!$A:$F,5,0),IFERROR(VLOOKUP($A71,$C:$J,7,0),)),0)*$F71,2)</f>
        <v>0</v>
      </c>
      <c r="J71" s="338">
        <f t="shared" si="3"/>
        <v>0</v>
      </c>
      <c r="K71" s="401"/>
    </row>
    <row r="72" spans="1:11" s="23" customFormat="1">
      <c r="A72" s="331"/>
      <c r="B72" s="332"/>
      <c r="C72" s="333"/>
      <c r="D72" s="334" t="str">
        <f>IF($B72="",IFERROR(VLOOKUP($A72,SERVIÇOS!$A:$F,2,0),IFERROR(VLOOKUP($A72,$C:$J,2,0),"")),IFERROR(VLOOKUP($B72,INSUMOS!$A:$D,2,0),IFERROR(VLOOKUP($B72,COTAÇÕES!$A:$J,2,0),"")))</f>
        <v/>
      </c>
      <c r="E72" s="366" t="str">
        <f>IF($B72="",IFERROR(VLOOKUP($A72,SERVIÇOS!$A:$F,3,0),IFERROR(VLOOKUP($A72,$C:$J,3,0),"")),IFERROR(VLOOKUP($B72,INSUMOS!$A:$D,3,0),IFERROR(VLOOKUP($B72,COTAÇÕES!$A:$J,5,0),"")))</f>
        <v/>
      </c>
      <c r="F72" s="335"/>
      <c r="G72" s="336" t="str">
        <f>IF($B72="",IFERROR(VLOOKUP($A72,SERVIÇOS!$A:$F,6,0),IFERROR(VLOOKUP($A72,$C:$J,8,0),"")),IFERROR(VLOOKUP($B72,INSUMOS!$A:$D,4,0),IFERROR(VLOOKUP($B72,COTAÇÕES!$A:$J,9,0),"")))</f>
        <v/>
      </c>
      <c r="H72" s="337">
        <f>TRUNC(IF($B72="",IFERROR(VLOOKUP($A72,SERVIÇOS!$A:$F,4,0),IFERROR(VLOOKUP($A72,$C:$J,6,0),)),IFERROR(VLOOKUP($B72,INSUMOS!$A:$D,4,0),IFERROR(VLOOKUP($B72,COTAÇÕES!$A:$J,9,0),)))*$F72,2)</f>
        <v>0</v>
      </c>
      <c r="I72" s="337">
        <f>TRUNC(IF($B72="",IFERROR(VLOOKUP($A72,SERVIÇOS!$A:$F,5,0),IFERROR(VLOOKUP($A72,$C:$J,7,0),)),0)*$F72,2)</f>
        <v>0</v>
      </c>
      <c r="J72" s="338">
        <f t="shared" si="3"/>
        <v>0</v>
      </c>
      <c r="K72" s="401"/>
    </row>
    <row r="73" spans="1:11" s="23" customFormat="1">
      <c r="A73" s="331"/>
      <c r="B73" s="332"/>
      <c r="C73" s="333"/>
      <c r="D73" s="334" t="str">
        <f>IF($B73="",IFERROR(VLOOKUP($A73,SERVIÇOS!$A:$F,2,0),IFERROR(VLOOKUP($A73,$C:$J,2,0),"")),IFERROR(VLOOKUP($B73,INSUMOS!$A:$D,2,0),IFERROR(VLOOKUP($B73,COTAÇÕES!$A:$J,2,0),"")))</f>
        <v/>
      </c>
      <c r="E73" s="366" t="str">
        <f>IF($B73="",IFERROR(VLOOKUP($A73,SERVIÇOS!$A:$F,3,0),IFERROR(VLOOKUP($A73,$C:$J,3,0),"")),IFERROR(VLOOKUP($B73,INSUMOS!$A:$D,3,0),IFERROR(VLOOKUP($B73,COTAÇÕES!$A:$J,5,0),"")))</f>
        <v/>
      </c>
      <c r="F73" s="335"/>
      <c r="G73" s="336" t="str">
        <f>IF($B73="",IFERROR(VLOOKUP($A73,SERVIÇOS!$A:$F,6,0),IFERROR(VLOOKUP($A73,$C:$J,8,0),"")),IFERROR(VLOOKUP($B73,INSUMOS!$A:$D,4,0),IFERROR(VLOOKUP($B73,COTAÇÕES!$A:$J,9,0),"")))</f>
        <v/>
      </c>
      <c r="H73" s="337">
        <f>TRUNC(IF($B73="",IFERROR(VLOOKUP($A73,SERVIÇOS!$A:$F,4,0),IFERROR(VLOOKUP($A73,$C:$J,6,0),)),IFERROR(VLOOKUP($B73,INSUMOS!$A:$D,4,0),IFERROR(VLOOKUP($B73,COTAÇÕES!$A:$J,9,0),)))*$F73,2)</f>
        <v>0</v>
      </c>
      <c r="I73" s="337">
        <f>TRUNC(IF($B73="",IFERROR(VLOOKUP($A73,SERVIÇOS!$A:$F,5,0),IFERROR(VLOOKUP($A73,$C:$J,7,0),)),0)*$F73,2)</f>
        <v>0</v>
      </c>
      <c r="J73" s="338">
        <f t="shared" si="3"/>
        <v>0</v>
      </c>
      <c r="K73" s="401"/>
    </row>
    <row r="74" spans="1:11" s="23" customFormat="1">
      <c r="A74" s="331"/>
      <c r="B74" s="332"/>
      <c r="C74" s="333"/>
      <c r="D74" s="334" t="str">
        <f>IF($B74="",IFERROR(VLOOKUP($A74,SERVIÇOS!$A:$F,2,0),IFERROR(VLOOKUP($A74,$C:$J,2,0),"")),IFERROR(VLOOKUP($B74,INSUMOS!$A:$D,2,0),IFERROR(VLOOKUP($B74,COTAÇÕES!$A:$J,2,0),"")))</f>
        <v/>
      </c>
      <c r="E74" s="366" t="str">
        <f>IF($B74="",IFERROR(VLOOKUP($A74,SERVIÇOS!$A:$F,3,0),IFERROR(VLOOKUP($A74,$C:$J,3,0),"")),IFERROR(VLOOKUP($B74,INSUMOS!$A:$D,3,0),IFERROR(VLOOKUP($B74,COTAÇÕES!$A:$J,5,0),"")))</f>
        <v/>
      </c>
      <c r="F74" s="335"/>
      <c r="G74" s="336" t="str">
        <f>IF($B74="",IFERROR(VLOOKUP($A74,SERVIÇOS!$A:$F,6,0),IFERROR(VLOOKUP($A74,$C:$J,8,0),"")),IFERROR(VLOOKUP($B74,INSUMOS!$A:$D,4,0),IFERROR(VLOOKUP($B74,COTAÇÕES!$A:$J,9,0),"")))</f>
        <v/>
      </c>
      <c r="H74" s="337">
        <f>TRUNC(IF($B74="",IFERROR(VLOOKUP($A74,SERVIÇOS!$A:$F,4,0),IFERROR(VLOOKUP($A74,$C:$J,6,0),)),IFERROR(VLOOKUP($B74,INSUMOS!$A:$D,4,0),IFERROR(VLOOKUP($B74,COTAÇÕES!$A:$J,9,0),)))*$F74,2)</f>
        <v>0</v>
      </c>
      <c r="I74" s="337">
        <f>TRUNC(IF($B74="",IFERROR(VLOOKUP($A74,SERVIÇOS!$A:$F,5,0),IFERROR(VLOOKUP($A74,$C:$J,7,0),)),0)*$F74,2)</f>
        <v>0</v>
      </c>
      <c r="J74" s="338">
        <f t="shared" si="3"/>
        <v>0</v>
      </c>
      <c r="K74" s="401"/>
    </row>
    <row r="75" spans="1:11" s="23" customFormat="1">
      <c r="A75" s="331"/>
      <c r="B75" s="332"/>
      <c r="C75" s="333"/>
      <c r="D75" s="334" t="str">
        <f>IF($B75="",IFERROR(VLOOKUP($A75,SERVIÇOS!$A:$F,2,0),IFERROR(VLOOKUP($A75,$C:$J,2,0),"")),IFERROR(VLOOKUP($B75,INSUMOS!$A:$D,2,0),IFERROR(VLOOKUP($B75,COTAÇÕES!$A:$J,2,0),"")))</f>
        <v/>
      </c>
      <c r="E75" s="366" t="str">
        <f>IF($B75="",IFERROR(VLOOKUP($A75,SERVIÇOS!$A:$F,3,0),IFERROR(VLOOKUP($A75,$C:$J,3,0),"")),IFERROR(VLOOKUP($B75,INSUMOS!$A:$D,3,0),IFERROR(VLOOKUP($B75,COTAÇÕES!$A:$J,5,0),"")))</f>
        <v/>
      </c>
      <c r="F75" s="335"/>
      <c r="G75" s="336" t="str">
        <f>IF($B75="",IFERROR(VLOOKUP($A75,SERVIÇOS!$A:$F,6,0),IFERROR(VLOOKUP($A75,$C:$J,8,0),"")),IFERROR(VLOOKUP($B75,INSUMOS!$A:$D,4,0),IFERROR(VLOOKUP($B75,COTAÇÕES!$A:$J,9,0),"")))</f>
        <v/>
      </c>
      <c r="H75" s="337">
        <f>TRUNC(IF($B75="",IFERROR(VLOOKUP($A75,SERVIÇOS!$A:$F,4,0),IFERROR(VLOOKUP($A75,$C:$J,6,0),)),IFERROR(VLOOKUP($B75,INSUMOS!$A:$D,4,0),IFERROR(VLOOKUP($B75,COTAÇÕES!$A:$J,9,0),)))*$F75,2)</f>
        <v>0</v>
      </c>
      <c r="I75" s="337">
        <f>TRUNC(IF($B75="",IFERROR(VLOOKUP($A75,SERVIÇOS!$A:$F,5,0),IFERROR(VLOOKUP($A75,$C:$J,7,0),)),0)*$F75,2)</f>
        <v>0</v>
      </c>
      <c r="J75" s="338">
        <f t="shared" si="3"/>
        <v>0</v>
      </c>
      <c r="K75" s="401"/>
    </row>
    <row r="76" spans="1:11" s="23" customFormat="1">
      <c r="A76" s="331"/>
      <c r="B76" s="332"/>
      <c r="C76" s="333"/>
      <c r="D76" s="334" t="str">
        <f>IF($B76="",IFERROR(VLOOKUP($A76,SERVIÇOS!$A:$F,2,0),IFERROR(VLOOKUP($A76,$C:$J,2,0),"")),IFERROR(VLOOKUP($B76,INSUMOS!$A:$D,2,0),IFERROR(VLOOKUP($B76,COTAÇÕES!$A:$J,2,0),"")))</f>
        <v/>
      </c>
      <c r="E76" s="366" t="str">
        <f>IF($B76="",IFERROR(VLOOKUP($A76,SERVIÇOS!$A:$F,3,0),IFERROR(VLOOKUP($A76,$C:$J,3,0),"")),IFERROR(VLOOKUP($B76,INSUMOS!$A:$D,3,0),IFERROR(VLOOKUP($B76,COTAÇÕES!$A:$J,5,0),"")))</f>
        <v/>
      </c>
      <c r="F76" s="335"/>
      <c r="G76" s="336" t="str">
        <f>IF($B76="",IFERROR(VLOOKUP($A76,SERVIÇOS!$A:$F,6,0),IFERROR(VLOOKUP($A76,$C:$J,8,0),"")),IFERROR(VLOOKUP($B76,INSUMOS!$A:$D,4,0),IFERROR(VLOOKUP($B76,COTAÇÕES!$A:$J,9,0),"")))</f>
        <v/>
      </c>
      <c r="H76" s="337">
        <f>TRUNC(IF($B76="",IFERROR(VLOOKUP($A76,SERVIÇOS!$A:$F,4,0),IFERROR(VLOOKUP($A76,$C:$J,6,0),)),IFERROR(VLOOKUP($B76,INSUMOS!$A:$D,4,0),IFERROR(VLOOKUP($B76,COTAÇÕES!$A:$J,9,0),)))*$F76,2)</f>
        <v>0</v>
      </c>
      <c r="I76" s="337">
        <f>TRUNC(IF($B76="",IFERROR(VLOOKUP($A76,SERVIÇOS!$A:$F,5,0),IFERROR(VLOOKUP($A76,$C:$J,7,0),)),0)*$F76,2)</f>
        <v>0</v>
      </c>
      <c r="J76" s="338">
        <f t="shared" si="3"/>
        <v>0</v>
      </c>
      <c r="K76" s="401"/>
    </row>
    <row r="77" spans="1:11">
      <c r="A77" s="331"/>
      <c r="B77" s="332"/>
      <c r="C77" s="333"/>
      <c r="D77" s="334" t="str">
        <f>IF($B77="",IFERROR(VLOOKUP($A77,SERVIÇOS!$A:$F,2,0),IFERROR(VLOOKUP($A77,$C:$J,2,0),"")),IFERROR(VLOOKUP($B77,INSUMOS!$A:$D,2,0),IFERROR(VLOOKUP($B77,COTAÇÕES!$A:$J,2,0),"")))</f>
        <v/>
      </c>
      <c r="E77" s="366" t="str">
        <f>IF($B77="",IFERROR(VLOOKUP($A77,SERVIÇOS!$A:$F,3,0),IFERROR(VLOOKUP($A77,$C:$J,3,0),"")),IFERROR(VLOOKUP($B77,INSUMOS!$A:$D,3,0),IFERROR(VLOOKUP($B77,COTAÇÕES!$A:$J,5,0),"")))</f>
        <v/>
      </c>
      <c r="F77" s="335"/>
      <c r="G77" s="336" t="str">
        <f>IF($B77="",IFERROR(VLOOKUP($A77,SERVIÇOS!$A:$F,6,0),IFERROR(VLOOKUP($A77,$C:$J,8,0),"")),IFERROR(VLOOKUP($B77,INSUMOS!$A:$D,4,0),IFERROR(VLOOKUP($B77,COTAÇÕES!$A:$J,9,0),"")))</f>
        <v/>
      </c>
      <c r="H77" s="337">
        <f>TRUNC(IF($B77="",IFERROR(VLOOKUP($A77,SERVIÇOS!$A:$F,4,0),IFERROR(VLOOKUP($A77,$C:$J,6,0),)),IFERROR(VLOOKUP($B77,INSUMOS!$A:$D,4,0),IFERROR(VLOOKUP($B77,COTAÇÕES!$A:$J,9,0),)))*$F77,2)</f>
        <v>0</v>
      </c>
      <c r="I77" s="337">
        <f>TRUNC(IF($B77="",IFERROR(VLOOKUP($A77,SERVIÇOS!$A:$F,5,0),IFERROR(VLOOKUP($A77,$C:$J,7,0),)),0)*$F77,2)</f>
        <v>0</v>
      </c>
      <c r="J77" s="338">
        <f t="shared" si="3"/>
        <v>0</v>
      </c>
      <c r="K77" s="401"/>
    </row>
    <row r="78" spans="1:11">
      <c r="A78" s="331"/>
      <c r="B78" s="332"/>
      <c r="C78" s="333"/>
      <c r="D78" s="334" t="str">
        <f>IF($B78="",IFERROR(VLOOKUP($A78,SERVIÇOS!$A:$F,2,0),IFERROR(VLOOKUP($A78,$C:$J,2,0),"")),IFERROR(VLOOKUP($B78,INSUMOS!$A:$D,2,0),IFERROR(VLOOKUP($B78,COTAÇÕES!$A:$J,2,0),"")))</f>
        <v/>
      </c>
      <c r="E78" s="366" t="str">
        <f>IF($B78="",IFERROR(VLOOKUP($A78,SERVIÇOS!$A:$F,3,0),IFERROR(VLOOKUP($A78,$C:$J,3,0),"")),IFERROR(VLOOKUP($B78,INSUMOS!$A:$D,3,0),IFERROR(VLOOKUP($B78,COTAÇÕES!$A:$J,5,0),"")))</f>
        <v/>
      </c>
      <c r="F78" s="335"/>
      <c r="G78" s="336" t="str">
        <f>IF($B78="",IFERROR(VLOOKUP($A78,SERVIÇOS!$A:$F,6,0),IFERROR(VLOOKUP($A78,$C:$J,8,0),"")),IFERROR(VLOOKUP($B78,INSUMOS!$A:$D,4,0),IFERROR(VLOOKUP($B78,COTAÇÕES!$A:$J,9,0),"")))</f>
        <v/>
      </c>
      <c r="H78" s="337">
        <f>TRUNC(IF($B78="",IFERROR(VLOOKUP($A78,SERVIÇOS!$A:$F,4,0),IFERROR(VLOOKUP($A78,$C:$J,6,0),)),IFERROR(VLOOKUP($B78,INSUMOS!$A:$D,4,0),IFERROR(VLOOKUP($B78,COTAÇÕES!$A:$J,9,0),)))*$F78,2)</f>
        <v>0</v>
      </c>
      <c r="I78" s="337">
        <f>TRUNC(IF($B78="",IFERROR(VLOOKUP($A78,SERVIÇOS!$A:$F,5,0),IFERROR(VLOOKUP($A78,$C:$J,7,0),)),0)*$F78,2)</f>
        <v>0</v>
      </c>
      <c r="J78" s="338">
        <f t="shared" si="3"/>
        <v>0</v>
      </c>
      <c r="K78" s="401"/>
    </row>
    <row r="79" spans="1:11">
      <c r="A79" s="331"/>
      <c r="B79" s="332"/>
      <c r="C79" s="333"/>
      <c r="D79" s="334" t="str">
        <f>IF($B79="",IFERROR(VLOOKUP($A79,SERVIÇOS!$A:$F,2,0),IFERROR(VLOOKUP($A79,$C:$J,2,0),"")),IFERROR(VLOOKUP($B79,INSUMOS!$A:$D,2,0),IFERROR(VLOOKUP($B79,COTAÇÕES!$A:$J,2,0),"")))</f>
        <v/>
      </c>
      <c r="E79" s="366" t="str">
        <f>IF($B79="",IFERROR(VLOOKUP($A79,SERVIÇOS!$A:$F,3,0),IFERROR(VLOOKUP($A79,$C:$J,3,0),"")),IFERROR(VLOOKUP($B79,INSUMOS!$A:$D,3,0),IFERROR(VLOOKUP($B79,COTAÇÕES!$A:$J,5,0),"")))</f>
        <v/>
      </c>
      <c r="F79" s="335"/>
      <c r="G79" s="336" t="str">
        <f>IF($B79="",IFERROR(VLOOKUP($A79,SERVIÇOS!$A:$F,6,0),IFERROR(VLOOKUP($A79,$C:$J,8,0),"")),IFERROR(VLOOKUP($B79,INSUMOS!$A:$D,4,0),IFERROR(VLOOKUP($B79,COTAÇÕES!$A:$J,9,0),"")))</f>
        <v/>
      </c>
      <c r="H79" s="337">
        <f>TRUNC(IF($B79="",IFERROR(VLOOKUP($A79,SERVIÇOS!$A:$F,4,0),IFERROR(VLOOKUP($A79,$C:$J,6,0),)),IFERROR(VLOOKUP($B79,INSUMOS!$A:$D,4,0),IFERROR(VLOOKUP($B79,COTAÇÕES!$A:$J,9,0),)))*$F79,2)</f>
        <v>0</v>
      </c>
      <c r="I79" s="337">
        <f>TRUNC(IF($B79="",IFERROR(VLOOKUP($A79,SERVIÇOS!$A:$F,5,0),IFERROR(VLOOKUP($A79,$C:$J,7,0),)),0)*$F79,2)</f>
        <v>0</v>
      </c>
      <c r="J79" s="338">
        <f t="shared" si="3"/>
        <v>0</v>
      </c>
      <c r="K79" s="401"/>
    </row>
    <row r="80" spans="1:11">
      <c r="A80" s="331"/>
      <c r="B80" s="332"/>
      <c r="C80" s="333"/>
      <c r="D80" s="334" t="str">
        <f>IF($B80="",IFERROR(VLOOKUP($A80,SERVIÇOS!$A:$F,2,0),IFERROR(VLOOKUP($A80,$C:$J,2,0),"")),IFERROR(VLOOKUP($B80,INSUMOS!$A:$D,2,0),IFERROR(VLOOKUP($B80,COTAÇÕES!$A:$J,2,0),"")))</f>
        <v/>
      </c>
      <c r="E80" s="366" t="str">
        <f>IF($B80="",IFERROR(VLOOKUP($A80,SERVIÇOS!$A:$F,3,0),IFERROR(VLOOKUP($A80,$C:$J,3,0),"")),IFERROR(VLOOKUP($B80,INSUMOS!$A:$D,3,0),IFERROR(VLOOKUP($B80,COTAÇÕES!$A:$J,5,0),"")))</f>
        <v/>
      </c>
      <c r="F80" s="335"/>
      <c r="G80" s="336" t="str">
        <f>IF($B80="",IFERROR(VLOOKUP($A80,SERVIÇOS!$A:$F,6,0),IFERROR(VLOOKUP($A80,$C:$J,8,0),"")),IFERROR(VLOOKUP($B80,INSUMOS!$A:$D,4,0),IFERROR(VLOOKUP($B80,COTAÇÕES!$A:$J,9,0),"")))</f>
        <v/>
      </c>
      <c r="H80" s="337">
        <f>TRUNC(IF($B80="",IFERROR(VLOOKUP($A80,SERVIÇOS!$A:$F,4,0),IFERROR(VLOOKUP($A80,$C:$J,6,0),)),IFERROR(VLOOKUP($B80,INSUMOS!$A:$D,4,0),IFERROR(VLOOKUP($B80,COTAÇÕES!$A:$J,9,0),)))*$F80,2)</f>
        <v>0</v>
      </c>
      <c r="I80" s="337">
        <f>TRUNC(IF($B80="",IFERROR(VLOOKUP($A80,SERVIÇOS!$A:$F,5,0),IFERROR(VLOOKUP($A80,$C:$J,7,0),)),0)*$F80,2)</f>
        <v>0</v>
      </c>
      <c r="J80" s="338">
        <f t="shared" si="3"/>
        <v>0</v>
      </c>
      <c r="K80" s="401"/>
    </row>
    <row r="81" spans="1:11">
      <c r="A81" s="331"/>
      <c r="B81" s="332"/>
      <c r="C81" s="333"/>
      <c r="D81" s="334" t="str">
        <f>IF($B81="",IFERROR(VLOOKUP($A81,SERVIÇOS!$A:$F,2,0),IFERROR(VLOOKUP($A81,$C:$J,2,0),"")),IFERROR(VLOOKUP($B81,INSUMOS!$A:$D,2,0),IFERROR(VLOOKUP($B81,COTAÇÕES!$A:$J,2,0),"")))</f>
        <v/>
      </c>
      <c r="E81" s="366" t="str">
        <f>IF($B81="",IFERROR(VLOOKUP($A81,SERVIÇOS!$A:$F,3,0),IFERROR(VLOOKUP($A81,$C:$J,3,0),"")),IFERROR(VLOOKUP($B81,INSUMOS!$A:$D,3,0),IFERROR(VLOOKUP($B81,COTAÇÕES!$A:$J,5,0),"")))</f>
        <v/>
      </c>
      <c r="F81" s="335"/>
      <c r="G81" s="336" t="str">
        <f>IF($B81="",IFERROR(VLOOKUP($A81,SERVIÇOS!$A:$F,6,0),IFERROR(VLOOKUP($A81,$C:$J,8,0),"")),IFERROR(VLOOKUP($B81,INSUMOS!$A:$D,4,0),IFERROR(VLOOKUP($B81,COTAÇÕES!$A:$J,9,0),"")))</f>
        <v/>
      </c>
      <c r="H81" s="337">
        <f>TRUNC(IF($B81="",IFERROR(VLOOKUP($A81,SERVIÇOS!$A:$F,4,0),IFERROR(VLOOKUP($A81,$C:$J,6,0),)),IFERROR(VLOOKUP($B81,INSUMOS!$A:$D,4,0),IFERROR(VLOOKUP($B81,COTAÇÕES!$A:$J,9,0),)))*$F81,2)</f>
        <v>0</v>
      </c>
      <c r="I81" s="337">
        <f>TRUNC(IF($B81="",IFERROR(VLOOKUP($A81,SERVIÇOS!$A:$F,5,0),IFERROR(VLOOKUP($A81,$C:$J,7,0),)),0)*$F81,2)</f>
        <v>0</v>
      </c>
      <c r="J81" s="338">
        <f t="shared" si="3"/>
        <v>0</v>
      </c>
      <c r="K81" s="401"/>
    </row>
    <row r="82" spans="1:11">
      <c r="A82" s="331"/>
      <c r="B82" s="332"/>
      <c r="C82" s="333"/>
      <c r="D82" s="334" t="str">
        <f>IF($B82="",IFERROR(VLOOKUP($A82,SERVIÇOS!$A:$F,2,0),IFERROR(VLOOKUP($A82,$C:$J,2,0),"")),IFERROR(VLOOKUP($B82,INSUMOS!$A:$D,2,0),IFERROR(VLOOKUP($B82,COTAÇÕES!$A:$J,2,0),"")))</f>
        <v/>
      </c>
      <c r="E82" s="366" t="str">
        <f>IF($B82="",IFERROR(VLOOKUP($A82,SERVIÇOS!$A:$F,3,0),IFERROR(VLOOKUP($A82,$C:$J,3,0),"")),IFERROR(VLOOKUP($B82,INSUMOS!$A:$D,3,0),IFERROR(VLOOKUP($B82,COTAÇÕES!$A:$J,5,0),"")))</f>
        <v/>
      </c>
      <c r="F82" s="335"/>
      <c r="G82" s="336" t="str">
        <f>IF($B82="",IFERROR(VLOOKUP($A82,SERVIÇOS!$A:$F,6,0),IFERROR(VLOOKUP($A82,$C:$J,8,0),"")),IFERROR(VLOOKUP($B82,INSUMOS!$A:$D,4,0),IFERROR(VLOOKUP($B82,COTAÇÕES!$A:$J,9,0),"")))</f>
        <v/>
      </c>
      <c r="H82" s="337">
        <f>TRUNC(IF($B82="",IFERROR(VLOOKUP($A82,SERVIÇOS!$A:$F,4,0),IFERROR(VLOOKUP($A82,$C:$J,6,0),)),IFERROR(VLOOKUP($B82,INSUMOS!$A:$D,4,0),IFERROR(VLOOKUP($B82,COTAÇÕES!$A:$J,9,0),)))*$F82,2)</f>
        <v>0</v>
      </c>
      <c r="I82" s="337">
        <f>TRUNC(IF($B82="",IFERROR(VLOOKUP($A82,SERVIÇOS!$A:$F,5,0),IFERROR(VLOOKUP($A82,$C:$J,7,0),)),0)*$F82,2)</f>
        <v>0</v>
      </c>
      <c r="J82" s="338">
        <f t="shared" si="3"/>
        <v>0</v>
      </c>
      <c r="K82" s="401"/>
    </row>
    <row r="83" spans="1:11">
      <c r="A83" s="331"/>
      <c r="B83" s="332"/>
      <c r="C83" s="333"/>
      <c r="D83" s="334" t="str">
        <f>IF($B83="",IFERROR(VLOOKUP($A83,SERVIÇOS!$A:$F,2,0),IFERROR(VLOOKUP($A83,$C:$J,2,0),"")),IFERROR(VLOOKUP($B83,INSUMOS!$A:$D,2,0),IFERROR(VLOOKUP($B83,COTAÇÕES!$A:$J,2,0),"")))</f>
        <v/>
      </c>
      <c r="E83" s="366" t="str">
        <f>IF($B83="",IFERROR(VLOOKUP($A83,SERVIÇOS!$A:$F,3,0),IFERROR(VLOOKUP($A83,$C:$J,3,0),"")),IFERROR(VLOOKUP($B83,INSUMOS!$A:$D,3,0),IFERROR(VLOOKUP($B83,COTAÇÕES!$A:$J,5,0),"")))</f>
        <v/>
      </c>
      <c r="F83" s="335"/>
      <c r="G83" s="336" t="str">
        <f>IF($B83="",IFERROR(VLOOKUP($A83,SERVIÇOS!$A:$F,6,0),IFERROR(VLOOKUP($A83,$C:$J,8,0),"")),IFERROR(VLOOKUP($B83,INSUMOS!$A:$D,4,0),IFERROR(VLOOKUP($B83,COTAÇÕES!$A:$J,9,0),"")))</f>
        <v/>
      </c>
      <c r="H83" s="337">
        <f>TRUNC(IF($B83="",IFERROR(VLOOKUP($A83,SERVIÇOS!$A:$F,4,0),IFERROR(VLOOKUP($A83,$C:$J,6,0),)),IFERROR(VLOOKUP($B83,INSUMOS!$A:$D,4,0),IFERROR(VLOOKUP($B83,COTAÇÕES!$A:$J,9,0),)))*$F83,2)</f>
        <v>0</v>
      </c>
      <c r="I83" s="337">
        <f>TRUNC(IF($B83="",IFERROR(VLOOKUP($A83,SERVIÇOS!$A:$F,5,0),IFERROR(VLOOKUP($A83,$C:$J,7,0),)),0)*$F83,2)</f>
        <v>0</v>
      </c>
      <c r="J83" s="338">
        <f t="shared" si="3"/>
        <v>0</v>
      </c>
      <c r="K83" s="401"/>
    </row>
    <row r="84" spans="1:11">
      <c r="A84" s="331"/>
      <c r="B84" s="332"/>
      <c r="C84" s="333"/>
      <c r="D84" s="334" t="str">
        <f>IF($B84="",IFERROR(VLOOKUP($A84,SERVIÇOS!$A:$F,2,0),IFERROR(VLOOKUP($A84,$C:$J,2,0),"")),IFERROR(VLOOKUP($B84,INSUMOS!$A:$D,2,0),IFERROR(VLOOKUP($B84,COTAÇÕES!$A:$J,2,0),"")))</f>
        <v/>
      </c>
      <c r="E84" s="366" t="str">
        <f>IF($B84="",IFERROR(VLOOKUP($A84,SERVIÇOS!$A:$F,3,0),IFERROR(VLOOKUP($A84,$C:$J,3,0),"")),IFERROR(VLOOKUP($B84,INSUMOS!$A:$D,3,0),IFERROR(VLOOKUP($B84,COTAÇÕES!$A:$J,5,0),"")))</f>
        <v/>
      </c>
      <c r="F84" s="335"/>
      <c r="G84" s="336" t="str">
        <f>IF($B84="",IFERROR(VLOOKUP($A84,SERVIÇOS!$A:$F,6,0),IFERROR(VLOOKUP($A84,$C:$J,8,0),"")),IFERROR(VLOOKUP($B84,INSUMOS!$A:$D,4,0),IFERROR(VLOOKUP($B84,COTAÇÕES!$A:$J,9,0),"")))</f>
        <v/>
      </c>
      <c r="H84" s="337">
        <f>TRUNC(IF($B84="",IFERROR(VLOOKUP($A84,SERVIÇOS!$A:$F,4,0),IFERROR(VLOOKUP($A84,$C:$J,6,0),)),IFERROR(VLOOKUP($B84,INSUMOS!$A:$D,4,0),IFERROR(VLOOKUP($B84,COTAÇÕES!$A:$J,9,0),)))*$F84,2)</f>
        <v>0</v>
      </c>
      <c r="I84" s="337">
        <f>TRUNC(IF($B84="",IFERROR(VLOOKUP($A84,SERVIÇOS!$A:$F,5,0),IFERROR(VLOOKUP($A84,$C:$J,7,0),)),0)*$F84,2)</f>
        <v>0</v>
      </c>
      <c r="J84" s="338">
        <f t="shared" si="3"/>
        <v>0</v>
      </c>
      <c r="K84" s="401"/>
    </row>
    <row r="85" spans="1:11">
      <c r="A85" s="331"/>
      <c r="B85" s="332"/>
      <c r="C85" s="333"/>
      <c r="D85" s="334" t="str">
        <f>IF($B85="",IFERROR(VLOOKUP($A85,SERVIÇOS!$A:$F,2,0),IFERROR(VLOOKUP($A85,$C:$J,2,0),"")),IFERROR(VLOOKUP($B85,INSUMOS!$A:$D,2,0),IFERROR(VLOOKUP($B85,COTAÇÕES!$A:$J,2,0),"")))</f>
        <v/>
      </c>
      <c r="E85" s="366" t="str">
        <f>IF($B85="",IFERROR(VLOOKUP($A85,SERVIÇOS!$A:$F,3,0),IFERROR(VLOOKUP($A85,$C:$J,3,0),"")),IFERROR(VLOOKUP($B85,INSUMOS!$A:$D,3,0),IFERROR(VLOOKUP($B85,COTAÇÕES!$A:$J,5,0),"")))</f>
        <v/>
      </c>
      <c r="F85" s="335"/>
      <c r="G85" s="336" t="str">
        <f>IF($B85="",IFERROR(VLOOKUP($A85,SERVIÇOS!$A:$F,6,0),IFERROR(VLOOKUP($A85,$C:$J,8,0),"")),IFERROR(VLOOKUP($B85,INSUMOS!$A:$D,4,0),IFERROR(VLOOKUP($B85,COTAÇÕES!$A:$J,9,0),"")))</f>
        <v/>
      </c>
      <c r="H85" s="337">
        <f>TRUNC(IF($B85="",IFERROR(VLOOKUP($A85,SERVIÇOS!$A:$F,4,0),IFERROR(VLOOKUP($A85,$C:$J,6,0),)),IFERROR(VLOOKUP($B85,INSUMOS!$A:$D,4,0),IFERROR(VLOOKUP($B85,COTAÇÕES!$A:$J,9,0),)))*$F85,2)</f>
        <v>0</v>
      </c>
      <c r="I85" s="337">
        <f>TRUNC(IF($B85="",IFERROR(VLOOKUP($A85,SERVIÇOS!$A:$F,5,0),IFERROR(VLOOKUP($A85,$C:$J,7,0),)),0)*$F85,2)</f>
        <v>0</v>
      </c>
      <c r="J85" s="338">
        <f t="shared" si="3"/>
        <v>0</v>
      </c>
      <c r="K85" s="401"/>
    </row>
    <row r="86" spans="1:11">
      <c r="A86" s="331"/>
      <c r="B86" s="332"/>
      <c r="C86" s="333"/>
      <c r="D86" s="334" t="str">
        <f>IF($B86="",IFERROR(VLOOKUP($A86,SERVIÇOS!$A:$F,2,0),IFERROR(VLOOKUP($A86,$C:$J,2,0),"")),IFERROR(VLOOKUP($B86,INSUMOS!$A:$D,2,0),IFERROR(VLOOKUP($B86,COTAÇÕES!$A:$J,2,0),"")))</f>
        <v/>
      </c>
      <c r="E86" s="366" t="str">
        <f>IF($B86="",IFERROR(VLOOKUP($A86,SERVIÇOS!$A:$F,3,0),IFERROR(VLOOKUP($A86,$C:$J,3,0),"")),IFERROR(VLOOKUP($B86,INSUMOS!$A:$D,3,0),IFERROR(VLOOKUP($B86,COTAÇÕES!$A:$J,5,0),"")))</f>
        <v/>
      </c>
      <c r="F86" s="335"/>
      <c r="G86" s="336" t="str">
        <f>IF($B86="",IFERROR(VLOOKUP($A86,SERVIÇOS!$A:$F,6,0),IFERROR(VLOOKUP($A86,$C:$J,8,0),"")),IFERROR(VLOOKUP($B86,INSUMOS!$A:$D,4,0),IFERROR(VLOOKUP($B86,COTAÇÕES!$A:$J,9,0),"")))</f>
        <v/>
      </c>
      <c r="H86" s="337">
        <f>TRUNC(IF($B86="",IFERROR(VLOOKUP($A86,SERVIÇOS!$A:$F,4,0),IFERROR(VLOOKUP($A86,$C:$J,6,0),)),IFERROR(VLOOKUP($B86,INSUMOS!$A:$D,4,0),IFERROR(VLOOKUP($B86,COTAÇÕES!$A:$J,9,0),)))*$F86,2)</f>
        <v>0</v>
      </c>
      <c r="I86" s="337">
        <f>TRUNC(IF($B86="",IFERROR(VLOOKUP($A86,SERVIÇOS!$A:$F,5,0),IFERROR(VLOOKUP($A86,$C:$J,7,0),)),0)*$F86,2)</f>
        <v>0</v>
      </c>
      <c r="J86" s="338">
        <f t="shared" si="3"/>
        <v>0</v>
      </c>
      <c r="K86" s="401"/>
    </row>
    <row r="87" spans="1:11">
      <c r="A87" s="331"/>
      <c r="B87" s="332"/>
      <c r="C87" s="333"/>
      <c r="D87" s="334" t="str">
        <f>IF($B87="",IFERROR(VLOOKUP($A87,SERVIÇOS!$A:$F,2,0),IFERROR(VLOOKUP($A87,$C:$J,2,0),"")),IFERROR(VLOOKUP($B87,INSUMOS!$A:$D,2,0),IFERROR(VLOOKUP($B87,COTAÇÕES!$A:$J,2,0),"")))</f>
        <v/>
      </c>
      <c r="E87" s="366" t="str">
        <f>IF($B87="",IFERROR(VLOOKUP($A87,SERVIÇOS!$A:$F,3,0),IFERROR(VLOOKUP($A87,$C:$J,3,0),"")),IFERROR(VLOOKUP($B87,INSUMOS!$A:$D,3,0),IFERROR(VLOOKUP($B87,COTAÇÕES!$A:$J,5,0),"")))</f>
        <v/>
      </c>
      <c r="F87" s="335"/>
      <c r="G87" s="336" t="str">
        <f>IF($B87="",IFERROR(VLOOKUP($A87,SERVIÇOS!$A:$F,6,0),IFERROR(VLOOKUP($A87,$C:$J,8,0),"")),IFERROR(VLOOKUP($B87,INSUMOS!$A:$D,4,0),IFERROR(VLOOKUP($B87,COTAÇÕES!$A:$J,9,0),"")))</f>
        <v/>
      </c>
      <c r="H87" s="337">
        <f>TRUNC(IF($B87="",IFERROR(VLOOKUP($A87,SERVIÇOS!$A:$F,4,0),IFERROR(VLOOKUP($A87,$C:$J,6,0),)),IFERROR(VLOOKUP($B87,INSUMOS!$A:$D,4,0),IFERROR(VLOOKUP($B87,COTAÇÕES!$A:$J,9,0),)))*$F87,2)</f>
        <v>0</v>
      </c>
      <c r="I87" s="337">
        <f>TRUNC(IF($B87="",IFERROR(VLOOKUP($A87,SERVIÇOS!$A:$F,5,0),IFERROR(VLOOKUP($A87,$C:$J,7,0),)),0)*$F87,2)</f>
        <v>0</v>
      </c>
      <c r="J87" s="338">
        <f t="shared" si="3"/>
        <v>0</v>
      </c>
      <c r="K87" s="401"/>
    </row>
    <row r="88" spans="1:11">
      <c r="A88" s="331"/>
      <c r="B88" s="332"/>
      <c r="C88" s="333"/>
      <c r="D88" s="334" t="str">
        <f>IF($B88="",IFERROR(VLOOKUP($A88,SERVIÇOS!$A:$F,2,0),IFERROR(VLOOKUP($A88,$C:$J,2,0),"")),IFERROR(VLOOKUP($B88,INSUMOS!$A:$D,2,0),IFERROR(VLOOKUP($B88,COTAÇÕES!$A:$J,2,0),"")))</f>
        <v/>
      </c>
      <c r="E88" s="366" t="str">
        <f>IF($B88="",IFERROR(VLOOKUP($A88,SERVIÇOS!$A:$F,3,0),IFERROR(VLOOKUP($A88,$C:$J,3,0),"")),IFERROR(VLOOKUP($B88,INSUMOS!$A:$D,3,0),IFERROR(VLOOKUP($B88,COTAÇÕES!$A:$J,5,0),"")))</f>
        <v/>
      </c>
      <c r="F88" s="335"/>
      <c r="G88" s="336" t="str">
        <f>IF($B88="",IFERROR(VLOOKUP($A88,SERVIÇOS!$A:$F,6,0),IFERROR(VLOOKUP($A88,$C:$J,8,0),"")),IFERROR(VLOOKUP($B88,INSUMOS!$A:$D,4,0),IFERROR(VLOOKUP($B88,COTAÇÕES!$A:$J,9,0),"")))</f>
        <v/>
      </c>
      <c r="H88" s="337">
        <f>TRUNC(IF($B88="",IFERROR(VLOOKUP($A88,SERVIÇOS!$A:$F,4,0),IFERROR(VLOOKUP($A88,$C:$J,6,0),)),IFERROR(VLOOKUP($B88,INSUMOS!$A:$D,4,0),IFERROR(VLOOKUP($B88,COTAÇÕES!$A:$J,9,0),)))*$F88,2)</f>
        <v>0</v>
      </c>
      <c r="I88" s="337">
        <f>TRUNC(IF($B88="",IFERROR(VLOOKUP($A88,SERVIÇOS!$A:$F,5,0),IFERROR(VLOOKUP($A88,$C:$J,7,0),)),0)*$F88,2)</f>
        <v>0</v>
      </c>
      <c r="J88" s="338">
        <f t="shared" si="3"/>
        <v>0</v>
      </c>
      <c r="K88" s="401"/>
    </row>
    <row r="89" spans="1:11">
      <c r="A89" s="331"/>
      <c r="B89" s="332"/>
      <c r="C89" s="333"/>
      <c r="D89" s="334" t="str">
        <f>IF($B89="",IFERROR(VLOOKUP($A89,SERVIÇOS!$A:$F,2,0),IFERROR(VLOOKUP($A89,$C:$J,2,0),"")),IFERROR(VLOOKUP($B89,INSUMOS!$A:$D,2,0),IFERROR(VLOOKUP($B89,COTAÇÕES!$A:$J,2,0),"")))</f>
        <v/>
      </c>
      <c r="E89" s="366" t="str">
        <f>IF($B89="",IFERROR(VLOOKUP($A89,SERVIÇOS!$A:$F,3,0),IFERROR(VLOOKUP($A89,$C:$J,3,0),"")),IFERROR(VLOOKUP($B89,INSUMOS!$A:$D,3,0),IFERROR(VLOOKUP($B89,COTAÇÕES!$A:$J,5,0),"")))</f>
        <v/>
      </c>
      <c r="F89" s="335"/>
      <c r="G89" s="336" t="str">
        <f>IF($B89="",IFERROR(VLOOKUP($A89,SERVIÇOS!$A:$F,6,0),IFERROR(VLOOKUP($A89,$C:$J,8,0),"")),IFERROR(VLOOKUP($B89,INSUMOS!$A:$D,4,0),IFERROR(VLOOKUP($B89,COTAÇÕES!$A:$J,9,0),"")))</f>
        <v/>
      </c>
      <c r="H89" s="337">
        <f>TRUNC(IF($B89="",IFERROR(VLOOKUP($A89,SERVIÇOS!$A:$F,4,0),IFERROR(VLOOKUP($A89,$C:$J,6,0),)),IFERROR(VLOOKUP($B89,INSUMOS!$A:$D,4,0),IFERROR(VLOOKUP($B89,COTAÇÕES!$A:$J,9,0),)))*$F89,2)</f>
        <v>0</v>
      </c>
      <c r="I89" s="337">
        <f>TRUNC(IF($B89="",IFERROR(VLOOKUP($A89,SERVIÇOS!$A:$F,5,0),IFERROR(VLOOKUP($A89,$C:$J,7,0),)),0)*$F89,2)</f>
        <v>0</v>
      </c>
      <c r="J89" s="338">
        <f t="shared" si="3"/>
        <v>0</v>
      </c>
      <c r="K89" s="401"/>
    </row>
    <row r="90" spans="1:11">
      <c r="A90" s="331"/>
      <c r="B90" s="332"/>
      <c r="C90" s="333"/>
      <c r="D90" s="334" t="str">
        <f>IF($B90="",IFERROR(VLOOKUP($A90,SERVIÇOS!$A:$F,2,0),IFERROR(VLOOKUP($A90,$C:$J,2,0),"")),IFERROR(VLOOKUP($B90,INSUMOS!$A:$D,2,0),IFERROR(VLOOKUP($B90,COTAÇÕES!$A:$J,2,0),"")))</f>
        <v/>
      </c>
      <c r="E90" s="366" t="str">
        <f>IF($B90="",IFERROR(VLOOKUP($A90,SERVIÇOS!$A:$F,3,0),IFERROR(VLOOKUP($A90,$C:$J,3,0),"")),IFERROR(VLOOKUP($B90,INSUMOS!$A:$D,3,0),IFERROR(VLOOKUP($B90,COTAÇÕES!$A:$J,5,0),"")))</f>
        <v/>
      </c>
      <c r="F90" s="335"/>
      <c r="G90" s="336" t="str">
        <f>IF($B90="",IFERROR(VLOOKUP($A90,SERVIÇOS!$A:$F,6,0),IFERROR(VLOOKUP($A90,$C:$J,8,0),"")),IFERROR(VLOOKUP($B90,INSUMOS!$A:$D,4,0),IFERROR(VLOOKUP($B90,COTAÇÕES!$A:$J,9,0),"")))</f>
        <v/>
      </c>
      <c r="H90" s="337">
        <f>TRUNC(IF($B90="",IFERROR(VLOOKUP($A90,SERVIÇOS!$A:$F,4,0),IFERROR(VLOOKUP($A90,$C:$J,6,0),)),IFERROR(VLOOKUP($B90,INSUMOS!$A:$D,4,0),IFERROR(VLOOKUP($B90,COTAÇÕES!$A:$J,9,0),)))*$F90,2)</f>
        <v>0</v>
      </c>
      <c r="I90" s="337">
        <f>TRUNC(IF($B90="",IFERROR(VLOOKUP($A90,SERVIÇOS!$A:$F,5,0),IFERROR(VLOOKUP($A90,$C:$J,7,0),)),0)*$F90,2)</f>
        <v>0</v>
      </c>
      <c r="J90" s="338">
        <f t="shared" si="3"/>
        <v>0</v>
      </c>
      <c r="K90" s="401"/>
    </row>
    <row r="91" spans="1:11">
      <c r="A91" s="331"/>
      <c r="B91" s="332"/>
      <c r="C91" s="333"/>
      <c r="D91" s="334" t="str">
        <f>IF($B91="",IFERROR(VLOOKUP($A91,SERVIÇOS!$A:$F,2,0),IFERROR(VLOOKUP($A91,$C:$J,2,0),"")),IFERROR(VLOOKUP($B91,INSUMOS!$A:$D,2,0),IFERROR(VLOOKUP($B91,COTAÇÕES!$A:$J,2,0),"")))</f>
        <v/>
      </c>
      <c r="E91" s="366" t="str">
        <f>IF($B91="",IFERROR(VLOOKUP($A91,SERVIÇOS!$A:$F,3,0),IFERROR(VLOOKUP($A91,$C:$J,3,0),"")),IFERROR(VLOOKUP($B91,INSUMOS!$A:$D,3,0),IFERROR(VLOOKUP($B91,COTAÇÕES!$A:$J,5,0),"")))</f>
        <v/>
      </c>
      <c r="F91" s="335"/>
      <c r="G91" s="336" t="str">
        <f>IF($B91="",IFERROR(VLOOKUP($A91,SERVIÇOS!$A:$F,6,0),IFERROR(VLOOKUP($A91,$C:$J,8,0),"")),IFERROR(VLOOKUP($B91,INSUMOS!$A:$D,4,0),IFERROR(VLOOKUP($B91,COTAÇÕES!$A:$J,9,0),"")))</f>
        <v/>
      </c>
      <c r="H91" s="337">
        <f>TRUNC(IF($B91="",IFERROR(VLOOKUP($A91,SERVIÇOS!$A:$F,4,0),IFERROR(VLOOKUP($A91,$C:$J,6,0),)),IFERROR(VLOOKUP($B91,INSUMOS!$A:$D,4,0),IFERROR(VLOOKUP($B91,COTAÇÕES!$A:$J,9,0),)))*$F91,2)</f>
        <v>0</v>
      </c>
      <c r="I91" s="337">
        <f>TRUNC(IF($B91="",IFERROR(VLOOKUP($A91,SERVIÇOS!$A:$F,5,0),IFERROR(VLOOKUP($A91,$C:$J,7,0),)),0)*$F91,2)</f>
        <v>0</v>
      </c>
      <c r="J91" s="338">
        <f t="shared" si="3"/>
        <v>0</v>
      </c>
      <c r="K91" s="401"/>
    </row>
    <row r="92" spans="1:11">
      <c r="A92" s="331"/>
      <c r="B92" s="332"/>
      <c r="C92" s="333"/>
      <c r="D92" s="334" t="str">
        <f>IF($B92="",IFERROR(VLOOKUP($A92,SERVIÇOS!$A:$F,2,0),IFERROR(VLOOKUP($A92,$C:$J,2,0),"")),IFERROR(VLOOKUP($B92,INSUMOS!$A:$D,2,0),IFERROR(VLOOKUP($B92,COTAÇÕES!$A:$J,2,0),"")))</f>
        <v/>
      </c>
      <c r="E92" s="366" t="str">
        <f>IF($B92="",IFERROR(VLOOKUP($A92,SERVIÇOS!$A:$F,3,0),IFERROR(VLOOKUP($A92,$C:$J,3,0),"")),IFERROR(VLOOKUP($B92,INSUMOS!$A:$D,3,0),IFERROR(VLOOKUP($B92,COTAÇÕES!$A:$J,5,0),"")))</f>
        <v/>
      </c>
      <c r="F92" s="335"/>
      <c r="G92" s="336" t="str">
        <f>IF($B92="",IFERROR(VLOOKUP($A92,SERVIÇOS!$A:$F,6,0),IFERROR(VLOOKUP($A92,$C:$J,8,0),"")),IFERROR(VLOOKUP($B92,INSUMOS!$A:$D,4,0),IFERROR(VLOOKUP($B92,COTAÇÕES!$A:$J,9,0),"")))</f>
        <v/>
      </c>
      <c r="H92" s="337">
        <f>TRUNC(IF($B92="",IFERROR(VLOOKUP($A92,SERVIÇOS!$A:$F,4,0),IFERROR(VLOOKUP($A92,$C:$J,6,0),)),IFERROR(VLOOKUP($B92,INSUMOS!$A:$D,4,0),IFERROR(VLOOKUP($B92,COTAÇÕES!$A:$J,9,0),)))*$F92,2)</f>
        <v>0</v>
      </c>
      <c r="I92" s="337">
        <f>TRUNC(IF($B92="",IFERROR(VLOOKUP($A92,SERVIÇOS!$A:$F,5,0),IFERROR(VLOOKUP($A92,$C:$J,7,0),)),0)*$F92,2)</f>
        <v>0</v>
      </c>
      <c r="J92" s="338">
        <f t="shared" si="3"/>
        <v>0</v>
      </c>
      <c r="K92" s="401"/>
    </row>
    <row r="93" spans="1:11">
      <c r="A93" s="331"/>
      <c r="B93" s="332"/>
      <c r="C93" s="333"/>
      <c r="D93" s="334" t="str">
        <f>IF($B93="",IFERROR(VLOOKUP($A93,SERVIÇOS!$A:$F,2,0),IFERROR(VLOOKUP($A93,$C:$J,2,0),"")),IFERROR(VLOOKUP($B93,INSUMOS!$A:$D,2,0),IFERROR(VLOOKUP($B93,COTAÇÕES!$A:$J,2,0),"")))</f>
        <v/>
      </c>
      <c r="E93" s="366" t="str">
        <f>IF($B93="",IFERROR(VLOOKUP($A93,SERVIÇOS!$A:$F,3,0),IFERROR(VLOOKUP($A93,$C:$J,3,0),"")),IFERROR(VLOOKUP($B93,INSUMOS!$A:$D,3,0),IFERROR(VLOOKUP($B93,COTAÇÕES!$A:$J,5,0),"")))</f>
        <v/>
      </c>
      <c r="F93" s="335"/>
      <c r="G93" s="336" t="str">
        <f>IF($B93="",IFERROR(VLOOKUP($A93,SERVIÇOS!$A:$F,6,0),IFERROR(VLOOKUP($A93,$C:$J,8,0),"")),IFERROR(VLOOKUP($B93,INSUMOS!$A:$D,4,0),IFERROR(VLOOKUP($B93,COTAÇÕES!$A:$J,9,0),"")))</f>
        <v/>
      </c>
      <c r="H93" s="337">
        <f>TRUNC(IF($B93="",IFERROR(VLOOKUP($A93,SERVIÇOS!$A:$F,4,0),IFERROR(VLOOKUP($A93,$C:$J,6,0),)),IFERROR(VLOOKUP($B93,INSUMOS!$A:$D,4,0),IFERROR(VLOOKUP($B93,COTAÇÕES!$A:$J,9,0),)))*$F93,2)</f>
        <v>0</v>
      </c>
      <c r="I93" s="337">
        <f>TRUNC(IF($B93="",IFERROR(VLOOKUP($A93,SERVIÇOS!$A:$F,5,0),IFERROR(VLOOKUP($A93,$C:$J,7,0),)),0)*$F93,2)</f>
        <v>0</v>
      </c>
      <c r="J93" s="338">
        <f t="shared" si="3"/>
        <v>0</v>
      </c>
      <c r="K93" s="401"/>
    </row>
    <row r="94" spans="1:11">
      <c r="A94" s="331"/>
      <c r="B94" s="332"/>
      <c r="C94" s="333"/>
      <c r="D94" s="334" t="str">
        <f>IF($B94="",IFERROR(VLOOKUP($A94,SERVIÇOS!$A:$F,2,0),IFERROR(VLOOKUP($A94,$C:$J,2,0),"")),IFERROR(VLOOKUP($B94,INSUMOS!$A:$D,2,0),IFERROR(VLOOKUP($B94,COTAÇÕES!$A:$J,2,0),"")))</f>
        <v/>
      </c>
      <c r="E94" s="366" t="str">
        <f>IF($B94="",IFERROR(VLOOKUP($A94,SERVIÇOS!$A:$F,3,0),IFERROR(VLOOKUP($A94,$C:$J,3,0),"")),IFERROR(VLOOKUP($B94,INSUMOS!$A:$D,3,0),IFERROR(VLOOKUP($B94,COTAÇÕES!$A:$J,5,0),"")))</f>
        <v/>
      </c>
      <c r="F94" s="335"/>
      <c r="G94" s="336" t="str">
        <f>IF($B94="",IFERROR(VLOOKUP($A94,SERVIÇOS!$A:$F,6,0),IFERROR(VLOOKUP($A94,$C:$J,8,0),"")),IFERROR(VLOOKUP($B94,INSUMOS!$A:$D,4,0),IFERROR(VLOOKUP($B94,COTAÇÕES!$A:$J,9,0),"")))</f>
        <v/>
      </c>
      <c r="H94" s="337">
        <f>TRUNC(IF($B94="",IFERROR(VLOOKUP($A94,SERVIÇOS!$A:$F,4,0),IFERROR(VLOOKUP($A94,$C:$J,6,0),)),IFERROR(VLOOKUP($B94,INSUMOS!$A:$D,4,0),IFERROR(VLOOKUP($B94,COTAÇÕES!$A:$J,9,0),)))*$F94,2)</f>
        <v>0</v>
      </c>
      <c r="I94" s="337">
        <f>TRUNC(IF($B94="",IFERROR(VLOOKUP($A94,SERVIÇOS!$A:$F,5,0),IFERROR(VLOOKUP($A94,$C:$J,7,0),)),0)*$F94,2)</f>
        <v>0</v>
      </c>
      <c r="J94" s="338">
        <f t="shared" si="3"/>
        <v>0</v>
      </c>
      <c r="K94" s="401"/>
    </row>
    <row r="95" spans="1:11">
      <c r="A95" s="331"/>
      <c r="B95" s="332"/>
      <c r="C95" s="333"/>
      <c r="D95" s="334" t="str">
        <f>IF($B95="",IFERROR(VLOOKUP($A95,SERVIÇOS!$A:$F,2,0),IFERROR(VLOOKUP($A95,$C:$J,2,0),"")),IFERROR(VLOOKUP($B95,INSUMOS!$A:$D,2,0),IFERROR(VLOOKUP($B95,COTAÇÕES!$A:$J,2,0),"")))</f>
        <v/>
      </c>
      <c r="E95" s="366" t="str">
        <f>IF($B95="",IFERROR(VLOOKUP($A95,SERVIÇOS!$A:$F,3,0),IFERROR(VLOOKUP($A95,$C:$J,3,0),"")),IFERROR(VLOOKUP($B95,INSUMOS!$A:$D,3,0),IFERROR(VLOOKUP($B95,COTAÇÕES!$A:$J,5,0),"")))</f>
        <v/>
      </c>
      <c r="F95" s="335"/>
      <c r="G95" s="336" t="str">
        <f>IF($B95="",IFERROR(VLOOKUP($A95,SERVIÇOS!$A:$F,6,0),IFERROR(VLOOKUP($A95,$C:$J,8,0),"")),IFERROR(VLOOKUP($B95,INSUMOS!$A:$D,4,0),IFERROR(VLOOKUP($B95,COTAÇÕES!$A:$J,9,0),"")))</f>
        <v/>
      </c>
      <c r="H95" s="337">
        <f>TRUNC(IF($B95="",IFERROR(VLOOKUP($A95,SERVIÇOS!$A:$F,4,0),IFERROR(VLOOKUP($A95,$C:$J,6,0),)),IFERROR(VLOOKUP($B95,INSUMOS!$A:$D,4,0),IFERROR(VLOOKUP($B95,COTAÇÕES!$A:$J,9,0),)))*$F95,2)</f>
        <v>0</v>
      </c>
      <c r="I95" s="337">
        <f>TRUNC(IF($B95="",IFERROR(VLOOKUP($A95,SERVIÇOS!$A:$F,5,0),IFERROR(VLOOKUP($A95,$C:$J,7,0),)),0)*$F95,2)</f>
        <v>0</v>
      </c>
      <c r="J95" s="338">
        <f t="shared" si="3"/>
        <v>0</v>
      </c>
      <c r="K95" s="401"/>
    </row>
    <row r="96" spans="1:11">
      <c r="A96" s="331"/>
      <c r="B96" s="332"/>
      <c r="C96" s="333"/>
      <c r="D96" s="334" t="str">
        <f>IF($B96="",IFERROR(VLOOKUP($A96,SERVIÇOS!$A:$F,2,0),IFERROR(VLOOKUP($A96,$C:$J,2,0),"")),IFERROR(VLOOKUP($B96,INSUMOS!$A:$D,2,0),IFERROR(VLOOKUP($B96,COTAÇÕES!$A:$J,2,0),"")))</f>
        <v/>
      </c>
      <c r="E96" s="366" t="str">
        <f>IF($B96="",IFERROR(VLOOKUP($A96,SERVIÇOS!$A:$F,3,0),IFERROR(VLOOKUP($A96,$C:$J,3,0),"")),IFERROR(VLOOKUP($B96,INSUMOS!$A:$D,3,0),IFERROR(VLOOKUP($B96,COTAÇÕES!$A:$J,5,0),"")))</f>
        <v/>
      </c>
      <c r="F96" s="335"/>
      <c r="G96" s="336" t="str">
        <f>IF($B96="",IFERROR(VLOOKUP($A96,SERVIÇOS!$A:$F,6,0),IFERROR(VLOOKUP($A96,$C:$J,8,0),"")),IFERROR(VLOOKUP($B96,INSUMOS!$A:$D,4,0),IFERROR(VLOOKUP($B96,COTAÇÕES!$A:$J,9,0),"")))</f>
        <v/>
      </c>
      <c r="H96" s="337">
        <f>TRUNC(IF($B96="",IFERROR(VLOOKUP($A96,SERVIÇOS!$A:$F,4,0),IFERROR(VLOOKUP($A96,$C:$J,6,0),)),IFERROR(VLOOKUP($B96,INSUMOS!$A:$D,4,0),IFERROR(VLOOKUP($B96,COTAÇÕES!$A:$J,9,0),)))*$F96,2)</f>
        <v>0</v>
      </c>
      <c r="I96" s="337">
        <f>TRUNC(IF($B96="",IFERROR(VLOOKUP($A96,SERVIÇOS!$A:$F,5,0),IFERROR(VLOOKUP($A96,$C:$J,7,0),)),0)*$F96,2)</f>
        <v>0</v>
      </c>
      <c r="J96" s="338">
        <f t="shared" si="3"/>
        <v>0</v>
      </c>
      <c r="K96" s="401"/>
    </row>
    <row r="97" spans="1:11">
      <c r="A97" s="331"/>
      <c r="B97" s="332"/>
      <c r="C97" s="333"/>
      <c r="D97" s="334" t="str">
        <f>IF($B97="",IFERROR(VLOOKUP($A97,SERVIÇOS!$A:$F,2,0),IFERROR(VLOOKUP($A97,$C:$J,2,0),"")),IFERROR(VLOOKUP($B97,INSUMOS!$A:$D,2,0),IFERROR(VLOOKUP($B97,COTAÇÕES!$A:$J,2,0),"")))</f>
        <v/>
      </c>
      <c r="E97" s="366" t="str">
        <f>IF($B97="",IFERROR(VLOOKUP($A97,SERVIÇOS!$A:$F,3,0),IFERROR(VLOOKUP($A97,$C:$J,3,0),"")),IFERROR(VLOOKUP($B97,INSUMOS!$A:$D,3,0),IFERROR(VLOOKUP($B97,COTAÇÕES!$A:$J,5,0),"")))</f>
        <v/>
      </c>
      <c r="F97" s="335"/>
      <c r="G97" s="336" t="str">
        <f>IF($B97="",IFERROR(VLOOKUP($A97,SERVIÇOS!$A:$F,6,0),IFERROR(VLOOKUP($A97,$C:$J,8,0),"")),IFERROR(VLOOKUP($B97,INSUMOS!$A:$D,4,0),IFERROR(VLOOKUP($B97,COTAÇÕES!$A:$J,9,0),"")))</f>
        <v/>
      </c>
      <c r="H97" s="337">
        <f>TRUNC(IF($B97="",IFERROR(VLOOKUP($A97,SERVIÇOS!$A:$F,4,0),IFERROR(VLOOKUP($A97,$C:$J,6,0),)),IFERROR(VLOOKUP($B97,INSUMOS!$A:$D,4,0),IFERROR(VLOOKUP($B97,COTAÇÕES!$A:$J,9,0),)))*$F97,2)</f>
        <v>0</v>
      </c>
      <c r="I97" s="337">
        <f>TRUNC(IF($B97="",IFERROR(VLOOKUP($A97,SERVIÇOS!$A:$F,5,0),IFERROR(VLOOKUP($A97,$C:$J,7,0),)),0)*$F97,2)</f>
        <v>0</v>
      </c>
      <c r="J97" s="338">
        <f t="shared" si="3"/>
        <v>0</v>
      </c>
      <c r="K97" s="401"/>
    </row>
    <row r="98" spans="1:11">
      <c r="A98" s="331"/>
      <c r="B98" s="332"/>
      <c r="C98" s="333"/>
      <c r="D98" s="334" t="str">
        <f>IF($B98="",IFERROR(VLOOKUP($A98,SERVIÇOS!$A:$F,2,0),IFERROR(VLOOKUP($A98,$C:$J,2,0),"")),IFERROR(VLOOKUP($B98,INSUMOS!$A:$D,2,0),IFERROR(VLOOKUP($B98,COTAÇÕES!$A:$J,2,0),"")))</f>
        <v/>
      </c>
      <c r="E98" s="366" t="str">
        <f>IF($B98="",IFERROR(VLOOKUP($A98,SERVIÇOS!$A:$F,3,0),IFERROR(VLOOKUP($A98,$C:$J,3,0),"")),IFERROR(VLOOKUP($B98,INSUMOS!$A:$D,3,0),IFERROR(VLOOKUP($B98,COTAÇÕES!$A:$J,5,0),"")))</f>
        <v/>
      </c>
      <c r="F98" s="335"/>
      <c r="G98" s="336" t="str">
        <f>IF($B98="",IFERROR(VLOOKUP($A98,SERVIÇOS!$A:$F,6,0),IFERROR(VLOOKUP($A98,$C:$J,8,0),"")),IFERROR(VLOOKUP($B98,INSUMOS!$A:$D,4,0),IFERROR(VLOOKUP($B98,COTAÇÕES!$A:$J,9,0),"")))</f>
        <v/>
      </c>
      <c r="H98" s="337">
        <f>TRUNC(IF($B98="",IFERROR(VLOOKUP($A98,SERVIÇOS!$A:$F,4,0),IFERROR(VLOOKUP($A98,$C:$J,6,0),)),IFERROR(VLOOKUP($B98,INSUMOS!$A:$D,4,0),IFERROR(VLOOKUP($B98,COTAÇÕES!$A:$J,9,0),)))*$F98,2)</f>
        <v>0</v>
      </c>
      <c r="I98" s="337">
        <f>TRUNC(IF($B98="",IFERROR(VLOOKUP($A98,SERVIÇOS!$A:$F,5,0),IFERROR(VLOOKUP($A98,$C:$J,7,0),)),0)*$F98,2)</f>
        <v>0</v>
      </c>
      <c r="J98" s="338">
        <f t="shared" ref="J98:J161" si="4">H98+I98</f>
        <v>0</v>
      </c>
      <c r="K98" s="401"/>
    </row>
    <row r="99" spans="1:11">
      <c r="A99" s="331"/>
      <c r="B99" s="332"/>
      <c r="C99" s="333"/>
      <c r="D99" s="334" t="str">
        <f>IF($B99="",IFERROR(VLOOKUP($A99,SERVIÇOS!$A:$F,2,0),IFERROR(VLOOKUP($A99,$C:$J,2,0),"")),IFERROR(VLOOKUP($B99,INSUMOS!$A:$D,2,0),IFERROR(VLOOKUP($B99,COTAÇÕES!$A:$J,2,0),"")))</f>
        <v/>
      </c>
      <c r="E99" s="366" t="str">
        <f>IF($B99="",IFERROR(VLOOKUP($A99,SERVIÇOS!$A:$F,3,0),IFERROR(VLOOKUP($A99,$C:$J,3,0),"")),IFERROR(VLOOKUP($B99,INSUMOS!$A:$D,3,0),IFERROR(VLOOKUP($B99,COTAÇÕES!$A:$J,5,0),"")))</f>
        <v/>
      </c>
      <c r="F99" s="335"/>
      <c r="G99" s="336" t="str">
        <f>IF($B99="",IFERROR(VLOOKUP($A99,SERVIÇOS!$A:$F,6,0),IFERROR(VLOOKUP($A99,$C:$J,8,0),"")),IFERROR(VLOOKUP($B99,INSUMOS!$A:$D,4,0),IFERROR(VLOOKUP($B99,COTAÇÕES!$A:$J,9,0),"")))</f>
        <v/>
      </c>
      <c r="H99" s="337">
        <f>TRUNC(IF($B99="",IFERROR(VLOOKUP($A99,SERVIÇOS!$A:$F,4,0),IFERROR(VLOOKUP($A99,$C:$J,6,0),)),IFERROR(VLOOKUP($B99,INSUMOS!$A:$D,4,0),IFERROR(VLOOKUP($B99,COTAÇÕES!$A:$J,9,0),)))*$F99,2)</f>
        <v>0</v>
      </c>
      <c r="I99" s="337">
        <f>TRUNC(IF($B99="",IFERROR(VLOOKUP($A99,SERVIÇOS!$A:$F,5,0),IFERROR(VLOOKUP($A99,$C:$J,7,0),)),0)*$F99,2)</f>
        <v>0</v>
      </c>
      <c r="J99" s="338">
        <f t="shared" si="4"/>
        <v>0</v>
      </c>
      <c r="K99" s="401"/>
    </row>
    <row r="100" spans="1:11">
      <c r="A100" s="331"/>
      <c r="B100" s="332"/>
      <c r="C100" s="333"/>
      <c r="D100" s="334" t="str">
        <f>IF($B100="",IFERROR(VLOOKUP($A100,SERVIÇOS!$A:$F,2,0),IFERROR(VLOOKUP($A100,$C:$J,2,0),"")),IFERROR(VLOOKUP($B100,INSUMOS!$A:$D,2,0),IFERROR(VLOOKUP($B100,COTAÇÕES!$A:$J,2,0),"")))</f>
        <v/>
      </c>
      <c r="E100" s="366" t="str">
        <f>IF($B100="",IFERROR(VLOOKUP($A100,SERVIÇOS!$A:$F,3,0),IFERROR(VLOOKUP($A100,$C:$J,3,0),"")),IFERROR(VLOOKUP($B100,INSUMOS!$A:$D,3,0),IFERROR(VLOOKUP($B100,COTAÇÕES!$A:$J,5,0),"")))</f>
        <v/>
      </c>
      <c r="F100" s="335"/>
      <c r="G100" s="336" t="str">
        <f>IF($B100="",IFERROR(VLOOKUP($A100,SERVIÇOS!$A:$F,6,0),IFERROR(VLOOKUP($A100,$C:$J,8,0),"")),IFERROR(VLOOKUP($B100,INSUMOS!$A:$D,4,0),IFERROR(VLOOKUP($B100,COTAÇÕES!$A:$J,9,0),"")))</f>
        <v/>
      </c>
      <c r="H100" s="337">
        <f>TRUNC(IF($B100="",IFERROR(VLOOKUP($A100,SERVIÇOS!$A:$F,4,0),IFERROR(VLOOKUP($A100,$C:$J,6,0),)),IFERROR(VLOOKUP($B100,INSUMOS!$A:$D,4,0),IFERROR(VLOOKUP($B100,COTAÇÕES!$A:$J,9,0),)))*$F100,2)</f>
        <v>0</v>
      </c>
      <c r="I100" s="337">
        <f>TRUNC(IF($B100="",IFERROR(VLOOKUP($A100,SERVIÇOS!$A:$F,5,0),IFERROR(VLOOKUP($A100,$C:$J,7,0),)),0)*$F100,2)</f>
        <v>0</v>
      </c>
      <c r="J100" s="338">
        <f t="shared" si="4"/>
        <v>0</v>
      </c>
      <c r="K100" s="401"/>
    </row>
    <row r="101" spans="1:11">
      <c r="A101" s="331"/>
      <c r="B101" s="332"/>
      <c r="C101" s="333"/>
      <c r="D101" s="334" t="str">
        <f>IF($B101="",IFERROR(VLOOKUP($A101,SERVIÇOS!$A:$F,2,0),IFERROR(VLOOKUP($A101,$C:$J,2,0),"")),IFERROR(VLOOKUP($B101,INSUMOS!$A:$D,2,0),IFERROR(VLOOKUP($B101,COTAÇÕES!$A:$J,2,0),"")))</f>
        <v/>
      </c>
      <c r="E101" s="366" t="str">
        <f>IF($B101="",IFERROR(VLOOKUP($A101,SERVIÇOS!$A:$F,3,0),IFERROR(VLOOKUP($A101,$C:$J,3,0),"")),IFERROR(VLOOKUP($B101,INSUMOS!$A:$D,3,0),IFERROR(VLOOKUP($B101,COTAÇÕES!$A:$J,5,0),"")))</f>
        <v/>
      </c>
      <c r="F101" s="335"/>
      <c r="G101" s="336" t="str">
        <f>IF($B101="",IFERROR(VLOOKUP($A101,SERVIÇOS!$A:$F,6,0),IFERROR(VLOOKUP($A101,$C:$J,8,0),"")),IFERROR(VLOOKUP($B101,INSUMOS!$A:$D,4,0),IFERROR(VLOOKUP($B101,COTAÇÕES!$A:$J,9,0),"")))</f>
        <v/>
      </c>
      <c r="H101" s="337">
        <f>TRUNC(IF($B101="",IFERROR(VLOOKUP($A101,SERVIÇOS!$A:$F,4,0),IFERROR(VLOOKUP($A101,$C:$J,6,0),)),IFERROR(VLOOKUP($B101,INSUMOS!$A:$D,4,0),IFERROR(VLOOKUP($B101,COTAÇÕES!$A:$J,9,0),)))*$F101,2)</f>
        <v>0</v>
      </c>
      <c r="I101" s="337">
        <f>TRUNC(IF($B101="",IFERROR(VLOOKUP($A101,SERVIÇOS!$A:$F,5,0),IFERROR(VLOOKUP($A101,$C:$J,7,0),)),0)*$F101,2)</f>
        <v>0</v>
      </c>
      <c r="J101" s="338">
        <f t="shared" si="4"/>
        <v>0</v>
      </c>
      <c r="K101" s="401"/>
    </row>
    <row r="102" spans="1:11">
      <c r="A102" s="331"/>
      <c r="B102" s="332"/>
      <c r="C102" s="333"/>
      <c r="D102" s="334" t="str">
        <f>IF($B102="",IFERROR(VLOOKUP($A102,SERVIÇOS!$A:$F,2,0),IFERROR(VLOOKUP($A102,$C:$J,2,0),"")),IFERROR(VLOOKUP($B102,INSUMOS!$A:$D,2,0),IFERROR(VLOOKUP($B102,COTAÇÕES!$A:$J,2,0),"")))</f>
        <v/>
      </c>
      <c r="E102" s="366" t="str">
        <f>IF($B102="",IFERROR(VLOOKUP($A102,SERVIÇOS!$A:$F,3,0),IFERROR(VLOOKUP($A102,$C:$J,3,0),"")),IFERROR(VLOOKUP($B102,INSUMOS!$A:$D,3,0),IFERROR(VLOOKUP($B102,COTAÇÕES!$A:$J,5,0),"")))</f>
        <v/>
      </c>
      <c r="F102" s="335"/>
      <c r="G102" s="336" t="str">
        <f>IF($B102="",IFERROR(VLOOKUP($A102,SERVIÇOS!$A:$F,6,0),IFERROR(VLOOKUP($A102,$C:$J,8,0),"")),IFERROR(VLOOKUP($B102,INSUMOS!$A:$D,4,0),IFERROR(VLOOKUP($B102,COTAÇÕES!$A:$J,9,0),"")))</f>
        <v/>
      </c>
      <c r="H102" s="337">
        <f>TRUNC(IF($B102="",IFERROR(VLOOKUP($A102,SERVIÇOS!$A:$F,4,0),IFERROR(VLOOKUP($A102,$C:$J,6,0),)),IFERROR(VLOOKUP($B102,INSUMOS!$A:$D,4,0),IFERROR(VLOOKUP($B102,COTAÇÕES!$A:$J,9,0),)))*$F102,2)</f>
        <v>0</v>
      </c>
      <c r="I102" s="337">
        <f>TRUNC(IF($B102="",IFERROR(VLOOKUP($A102,SERVIÇOS!$A:$F,5,0),IFERROR(VLOOKUP($A102,$C:$J,7,0),)),0)*$F102,2)</f>
        <v>0</v>
      </c>
      <c r="J102" s="338">
        <f t="shared" si="4"/>
        <v>0</v>
      </c>
      <c r="K102" s="401"/>
    </row>
    <row r="103" spans="1:11">
      <c r="A103" s="331"/>
      <c r="B103" s="332"/>
      <c r="C103" s="333"/>
      <c r="D103" s="334" t="str">
        <f>IF($B103="",IFERROR(VLOOKUP($A103,SERVIÇOS!$A:$F,2,0),IFERROR(VLOOKUP($A103,$C:$J,2,0),"")),IFERROR(VLOOKUP($B103,INSUMOS!$A:$D,2,0),IFERROR(VLOOKUP($B103,COTAÇÕES!$A:$J,2,0),"")))</f>
        <v/>
      </c>
      <c r="E103" s="366" t="str">
        <f>IF($B103="",IFERROR(VLOOKUP($A103,SERVIÇOS!$A:$F,3,0),IFERROR(VLOOKUP($A103,$C:$J,3,0),"")),IFERROR(VLOOKUP($B103,INSUMOS!$A:$D,3,0),IFERROR(VLOOKUP($B103,COTAÇÕES!$A:$J,5,0),"")))</f>
        <v/>
      </c>
      <c r="F103" s="335"/>
      <c r="G103" s="336" t="str">
        <f>IF($B103="",IFERROR(VLOOKUP($A103,SERVIÇOS!$A:$F,6,0),IFERROR(VLOOKUP($A103,$C:$J,8,0),"")),IFERROR(VLOOKUP($B103,INSUMOS!$A:$D,4,0),IFERROR(VLOOKUP($B103,COTAÇÕES!$A:$J,9,0),"")))</f>
        <v/>
      </c>
      <c r="H103" s="337">
        <f>TRUNC(IF($B103="",IFERROR(VLOOKUP($A103,SERVIÇOS!$A:$F,4,0),IFERROR(VLOOKUP($A103,$C:$J,6,0),)),IFERROR(VLOOKUP($B103,INSUMOS!$A:$D,4,0),IFERROR(VLOOKUP($B103,COTAÇÕES!$A:$J,9,0),)))*$F103,2)</f>
        <v>0</v>
      </c>
      <c r="I103" s="337">
        <f>TRUNC(IF($B103="",IFERROR(VLOOKUP($A103,SERVIÇOS!$A:$F,5,0),IFERROR(VLOOKUP($A103,$C:$J,7,0),)),0)*$F103,2)</f>
        <v>0</v>
      </c>
      <c r="J103" s="338">
        <f t="shared" si="4"/>
        <v>0</v>
      </c>
      <c r="K103" s="401"/>
    </row>
    <row r="104" spans="1:11">
      <c r="A104" s="331"/>
      <c r="B104" s="332"/>
      <c r="C104" s="333"/>
      <c r="D104" s="334" t="str">
        <f>IF($B104="",IFERROR(VLOOKUP($A104,SERVIÇOS!$A:$F,2,0),IFERROR(VLOOKUP($A104,$C:$J,2,0),"")),IFERROR(VLOOKUP($B104,INSUMOS!$A:$D,2,0),IFERROR(VLOOKUP($B104,COTAÇÕES!$A:$J,2,0),"")))</f>
        <v/>
      </c>
      <c r="E104" s="366" t="str">
        <f>IF($B104="",IFERROR(VLOOKUP($A104,SERVIÇOS!$A:$F,3,0),IFERROR(VLOOKUP($A104,$C:$J,3,0),"")),IFERROR(VLOOKUP($B104,INSUMOS!$A:$D,3,0),IFERROR(VLOOKUP($B104,COTAÇÕES!$A:$J,5,0),"")))</f>
        <v/>
      </c>
      <c r="F104" s="335"/>
      <c r="G104" s="336" t="str">
        <f>IF($B104="",IFERROR(VLOOKUP($A104,SERVIÇOS!$A:$F,6,0),IFERROR(VLOOKUP($A104,$C:$J,8,0),"")),IFERROR(VLOOKUP($B104,INSUMOS!$A:$D,4,0),IFERROR(VLOOKUP($B104,COTAÇÕES!$A:$J,9,0),"")))</f>
        <v/>
      </c>
      <c r="H104" s="337">
        <f>TRUNC(IF($B104="",IFERROR(VLOOKUP($A104,SERVIÇOS!$A:$F,4,0),IFERROR(VLOOKUP($A104,$C:$J,6,0),)),IFERROR(VLOOKUP($B104,INSUMOS!$A:$D,4,0),IFERROR(VLOOKUP($B104,COTAÇÕES!$A:$J,9,0),)))*$F104,2)</f>
        <v>0</v>
      </c>
      <c r="I104" s="337">
        <f>TRUNC(IF($B104="",IFERROR(VLOOKUP($A104,SERVIÇOS!$A:$F,5,0),IFERROR(VLOOKUP($A104,$C:$J,7,0),)),0)*$F104,2)</f>
        <v>0</v>
      </c>
      <c r="J104" s="338">
        <f t="shared" si="4"/>
        <v>0</v>
      </c>
      <c r="K104" s="401"/>
    </row>
    <row r="105" spans="1:11">
      <c r="A105" s="331"/>
      <c r="B105" s="332"/>
      <c r="C105" s="333"/>
      <c r="D105" s="334" t="str">
        <f>IF($B105="",IFERROR(VLOOKUP($A105,SERVIÇOS!$A:$F,2,0),IFERROR(VLOOKUP($A105,$C:$J,2,0),"")),IFERROR(VLOOKUP($B105,INSUMOS!$A:$D,2,0),IFERROR(VLOOKUP($B105,COTAÇÕES!$A:$J,2,0),"")))</f>
        <v/>
      </c>
      <c r="E105" s="366" t="str">
        <f>IF($B105="",IFERROR(VLOOKUP($A105,SERVIÇOS!$A:$F,3,0),IFERROR(VLOOKUP($A105,$C:$J,3,0),"")),IFERROR(VLOOKUP($B105,INSUMOS!$A:$D,3,0),IFERROR(VLOOKUP($B105,COTAÇÕES!$A:$J,5,0),"")))</f>
        <v/>
      </c>
      <c r="F105" s="335"/>
      <c r="G105" s="336" t="str">
        <f>IF($B105="",IFERROR(VLOOKUP($A105,SERVIÇOS!$A:$F,6,0),IFERROR(VLOOKUP($A105,$C:$J,8,0),"")),IFERROR(VLOOKUP($B105,INSUMOS!$A:$D,4,0),IFERROR(VLOOKUP($B105,COTAÇÕES!$A:$J,9,0),"")))</f>
        <v/>
      </c>
      <c r="H105" s="337">
        <f>TRUNC(IF($B105="",IFERROR(VLOOKUP($A105,SERVIÇOS!$A:$F,4,0),IFERROR(VLOOKUP($A105,$C:$J,6,0),)),IFERROR(VLOOKUP($B105,INSUMOS!$A:$D,4,0),IFERROR(VLOOKUP($B105,COTAÇÕES!$A:$J,9,0),)))*$F105,2)</f>
        <v>0</v>
      </c>
      <c r="I105" s="337">
        <f>TRUNC(IF($B105="",IFERROR(VLOOKUP($A105,SERVIÇOS!$A:$F,5,0),IFERROR(VLOOKUP($A105,$C:$J,7,0),)),0)*$F105,2)</f>
        <v>0</v>
      </c>
      <c r="J105" s="338">
        <f t="shared" si="4"/>
        <v>0</v>
      </c>
      <c r="K105" s="401"/>
    </row>
    <row r="106" spans="1:11">
      <c r="A106" s="331"/>
      <c r="B106" s="332"/>
      <c r="C106" s="333"/>
      <c r="D106" s="334" t="str">
        <f>IF($B106="",IFERROR(VLOOKUP($A106,SERVIÇOS!$A:$F,2,0),IFERROR(VLOOKUP($A106,$C:$J,2,0),"")),IFERROR(VLOOKUP($B106,INSUMOS!$A:$D,2,0),IFERROR(VLOOKUP($B106,COTAÇÕES!$A:$J,2,0),"")))</f>
        <v/>
      </c>
      <c r="E106" s="366" t="str">
        <f>IF($B106="",IFERROR(VLOOKUP($A106,SERVIÇOS!$A:$F,3,0),IFERROR(VLOOKUP($A106,$C:$J,3,0),"")),IFERROR(VLOOKUP($B106,INSUMOS!$A:$D,3,0),IFERROR(VLOOKUP($B106,COTAÇÕES!$A:$J,5,0),"")))</f>
        <v/>
      </c>
      <c r="F106" s="335"/>
      <c r="G106" s="336" t="str">
        <f>IF($B106="",IFERROR(VLOOKUP($A106,SERVIÇOS!$A:$F,6,0),IFERROR(VLOOKUP($A106,$C:$J,8,0),"")),IFERROR(VLOOKUP($B106,INSUMOS!$A:$D,4,0),IFERROR(VLOOKUP($B106,COTAÇÕES!$A:$J,9,0),"")))</f>
        <v/>
      </c>
      <c r="H106" s="337">
        <f>TRUNC(IF($B106="",IFERROR(VLOOKUP($A106,SERVIÇOS!$A:$F,4,0),IFERROR(VLOOKUP($A106,$C:$J,6,0),)),IFERROR(VLOOKUP($B106,INSUMOS!$A:$D,4,0),IFERROR(VLOOKUP($B106,COTAÇÕES!$A:$J,9,0),)))*$F106,2)</f>
        <v>0</v>
      </c>
      <c r="I106" s="337">
        <f>TRUNC(IF($B106="",IFERROR(VLOOKUP($A106,SERVIÇOS!$A:$F,5,0),IFERROR(VLOOKUP($A106,$C:$J,7,0),)),0)*$F106,2)</f>
        <v>0</v>
      </c>
      <c r="J106" s="338">
        <f t="shared" si="4"/>
        <v>0</v>
      </c>
      <c r="K106" s="401"/>
    </row>
    <row r="107" spans="1:11">
      <c r="A107" s="331"/>
      <c r="B107" s="332"/>
      <c r="C107" s="333"/>
      <c r="D107" s="334" t="str">
        <f>IF($B107="",IFERROR(VLOOKUP($A107,SERVIÇOS!$A:$F,2,0),IFERROR(VLOOKUP($A107,$C:$J,2,0),"")),IFERROR(VLOOKUP($B107,INSUMOS!$A:$D,2,0),IFERROR(VLOOKUP($B107,COTAÇÕES!$A:$J,2,0),"")))</f>
        <v/>
      </c>
      <c r="E107" s="366" t="str">
        <f>IF($B107="",IFERROR(VLOOKUP($A107,SERVIÇOS!$A:$F,3,0),IFERROR(VLOOKUP($A107,$C:$J,3,0),"")),IFERROR(VLOOKUP($B107,INSUMOS!$A:$D,3,0),IFERROR(VLOOKUP($B107,COTAÇÕES!$A:$J,5,0),"")))</f>
        <v/>
      </c>
      <c r="F107" s="335"/>
      <c r="G107" s="336" t="str">
        <f>IF($B107="",IFERROR(VLOOKUP($A107,SERVIÇOS!$A:$F,6,0),IFERROR(VLOOKUP($A107,$C:$J,8,0),"")),IFERROR(VLOOKUP($B107,INSUMOS!$A:$D,4,0),IFERROR(VLOOKUP($B107,COTAÇÕES!$A:$J,9,0),"")))</f>
        <v/>
      </c>
      <c r="H107" s="337">
        <f>TRUNC(IF($B107="",IFERROR(VLOOKUP($A107,SERVIÇOS!$A:$F,4,0),IFERROR(VLOOKUP($A107,$C:$J,6,0),)),IFERROR(VLOOKUP($B107,INSUMOS!$A:$D,4,0),IFERROR(VLOOKUP($B107,COTAÇÕES!$A:$J,9,0),)))*$F107,2)</f>
        <v>0</v>
      </c>
      <c r="I107" s="337">
        <f>TRUNC(IF($B107="",IFERROR(VLOOKUP($A107,SERVIÇOS!$A:$F,5,0),IFERROR(VLOOKUP($A107,$C:$J,7,0),)),0)*$F107,2)</f>
        <v>0</v>
      </c>
      <c r="J107" s="338">
        <f t="shared" si="4"/>
        <v>0</v>
      </c>
      <c r="K107" s="401"/>
    </row>
    <row r="108" spans="1:11">
      <c r="A108" s="331"/>
      <c r="B108" s="332"/>
      <c r="C108" s="333"/>
      <c r="D108" s="334" t="str">
        <f>IF($B108="",IFERROR(VLOOKUP($A108,SERVIÇOS!$A:$F,2,0),IFERROR(VLOOKUP($A108,$C:$J,2,0),"")),IFERROR(VLOOKUP($B108,INSUMOS!$A:$D,2,0),IFERROR(VLOOKUP($B108,COTAÇÕES!$A:$J,2,0),"")))</f>
        <v/>
      </c>
      <c r="E108" s="366" t="str">
        <f>IF($B108="",IFERROR(VLOOKUP($A108,SERVIÇOS!$A:$F,3,0),IFERROR(VLOOKUP($A108,$C:$J,3,0),"")),IFERROR(VLOOKUP($B108,INSUMOS!$A:$D,3,0),IFERROR(VLOOKUP($B108,COTAÇÕES!$A:$J,5,0),"")))</f>
        <v/>
      </c>
      <c r="F108" s="335"/>
      <c r="G108" s="336" t="str">
        <f>IF($B108="",IFERROR(VLOOKUP($A108,SERVIÇOS!$A:$F,6,0),IFERROR(VLOOKUP($A108,$C:$J,8,0),"")),IFERROR(VLOOKUP($B108,INSUMOS!$A:$D,4,0),IFERROR(VLOOKUP($B108,COTAÇÕES!$A:$J,9,0),"")))</f>
        <v/>
      </c>
      <c r="H108" s="337">
        <f>TRUNC(IF($B108="",IFERROR(VLOOKUP($A108,SERVIÇOS!$A:$F,4,0),IFERROR(VLOOKUP($A108,$C:$J,6,0),)),IFERROR(VLOOKUP($B108,INSUMOS!$A:$D,4,0),IFERROR(VLOOKUP($B108,COTAÇÕES!$A:$J,9,0),)))*$F108,2)</f>
        <v>0</v>
      </c>
      <c r="I108" s="337">
        <f>TRUNC(IF($B108="",IFERROR(VLOOKUP($A108,SERVIÇOS!$A:$F,5,0),IFERROR(VLOOKUP($A108,$C:$J,7,0),)),0)*$F108,2)</f>
        <v>0</v>
      </c>
      <c r="J108" s="338">
        <f t="shared" si="4"/>
        <v>0</v>
      </c>
      <c r="K108" s="401"/>
    </row>
    <row r="109" spans="1:11">
      <c r="A109" s="331"/>
      <c r="B109" s="332"/>
      <c r="C109" s="333"/>
      <c r="D109" s="334" t="str">
        <f>IF($B109="",IFERROR(VLOOKUP($A109,SERVIÇOS!$A:$F,2,0),IFERROR(VLOOKUP($A109,$C:$J,2,0),"")),IFERROR(VLOOKUP($B109,INSUMOS!$A:$D,2,0),IFERROR(VLOOKUP($B109,COTAÇÕES!$A:$J,2,0),"")))</f>
        <v/>
      </c>
      <c r="E109" s="366" t="str">
        <f>IF($B109="",IFERROR(VLOOKUP($A109,SERVIÇOS!$A:$F,3,0),IFERROR(VLOOKUP($A109,$C:$J,3,0),"")),IFERROR(VLOOKUP($B109,INSUMOS!$A:$D,3,0),IFERROR(VLOOKUP($B109,COTAÇÕES!$A:$J,5,0),"")))</f>
        <v/>
      </c>
      <c r="F109" s="335"/>
      <c r="G109" s="336" t="str">
        <f>IF($B109="",IFERROR(VLOOKUP($A109,SERVIÇOS!$A:$F,6,0),IFERROR(VLOOKUP($A109,$C:$J,8,0),"")),IFERROR(VLOOKUP($B109,INSUMOS!$A:$D,4,0),IFERROR(VLOOKUP($B109,COTAÇÕES!$A:$J,9,0),"")))</f>
        <v/>
      </c>
      <c r="H109" s="337">
        <f>TRUNC(IF($B109="",IFERROR(VLOOKUP($A109,SERVIÇOS!$A:$F,4,0),IFERROR(VLOOKUP($A109,$C:$J,6,0),)),IFERROR(VLOOKUP($B109,INSUMOS!$A:$D,4,0),IFERROR(VLOOKUP($B109,COTAÇÕES!$A:$J,9,0),)))*$F109,2)</f>
        <v>0</v>
      </c>
      <c r="I109" s="337">
        <f>TRUNC(IF($B109="",IFERROR(VLOOKUP($A109,SERVIÇOS!$A:$F,5,0),IFERROR(VLOOKUP($A109,$C:$J,7,0),)),0)*$F109,2)</f>
        <v>0</v>
      </c>
      <c r="J109" s="338">
        <f t="shared" si="4"/>
        <v>0</v>
      </c>
      <c r="K109" s="401"/>
    </row>
    <row r="110" spans="1:11">
      <c r="A110" s="331"/>
      <c r="B110" s="332"/>
      <c r="C110" s="333"/>
      <c r="D110" s="334" t="str">
        <f>IF($B110="",IFERROR(VLOOKUP($A110,SERVIÇOS!$A:$F,2,0),IFERROR(VLOOKUP($A110,$C:$J,2,0),"")),IFERROR(VLOOKUP($B110,INSUMOS!$A:$D,2,0),IFERROR(VLOOKUP($B110,COTAÇÕES!$A:$J,2,0),"")))</f>
        <v/>
      </c>
      <c r="E110" s="366" t="str">
        <f>IF($B110="",IFERROR(VLOOKUP($A110,SERVIÇOS!$A:$F,3,0),IFERROR(VLOOKUP($A110,$C:$J,3,0),"")),IFERROR(VLOOKUP($B110,INSUMOS!$A:$D,3,0),IFERROR(VLOOKUP($B110,COTAÇÕES!$A:$J,5,0),"")))</f>
        <v/>
      </c>
      <c r="F110" s="335"/>
      <c r="G110" s="336" t="str">
        <f>IF($B110="",IFERROR(VLOOKUP($A110,SERVIÇOS!$A:$F,6,0),IFERROR(VLOOKUP($A110,$C:$J,8,0),"")),IFERROR(VLOOKUP($B110,INSUMOS!$A:$D,4,0),IFERROR(VLOOKUP($B110,COTAÇÕES!$A:$J,9,0),"")))</f>
        <v/>
      </c>
      <c r="H110" s="337">
        <f>TRUNC(IF($B110="",IFERROR(VLOOKUP($A110,SERVIÇOS!$A:$F,4,0),IFERROR(VLOOKUP($A110,$C:$J,6,0),)),IFERROR(VLOOKUP($B110,INSUMOS!$A:$D,4,0),IFERROR(VLOOKUP($B110,COTAÇÕES!$A:$J,9,0),)))*$F110,2)</f>
        <v>0</v>
      </c>
      <c r="I110" s="337">
        <f>TRUNC(IF($B110="",IFERROR(VLOOKUP($A110,SERVIÇOS!$A:$F,5,0),IFERROR(VLOOKUP($A110,$C:$J,7,0),)),0)*$F110,2)</f>
        <v>0</v>
      </c>
      <c r="J110" s="338">
        <f t="shared" si="4"/>
        <v>0</v>
      </c>
      <c r="K110" s="401"/>
    </row>
    <row r="111" spans="1:11">
      <c r="A111" s="331"/>
      <c r="B111" s="332"/>
      <c r="C111" s="333"/>
      <c r="D111" s="334" t="str">
        <f>IF($B111="",IFERROR(VLOOKUP($A111,SERVIÇOS!$A:$F,2,0),IFERROR(VLOOKUP($A111,$C:$J,2,0),"")),IFERROR(VLOOKUP($B111,INSUMOS!$A:$D,2,0),IFERROR(VLOOKUP($B111,COTAÇÕES!$A:$J,2,0),"")))</f>
        <v/>
      </c>
      <c r="E111" s="366" t="str">
        <f>IF($B111="",IFERROR(VLOOKUP($A111,SERVIÇOS!$A:$F,3,0),IFERROR(VLOOKUP($A111,$C:$J,3,0),"")),IFERROR(VLOOKUP($B111,INSUMOS!$A:$D,3,0),IFERROR(VLOOKUP($B111,COTAÇÕES!$A:$J,5,0),"")))</f>
        <v/>
      </c>
      <c r="F111" s="335"/>
      <c r="G111" s="336" t="str">
        <f>IF($B111="",IFERROR(VLOOKUP($A111,SERVIÇOS!$A:$F,6,0),IFERROR(VLOOKUP($A111,$C:$J,8,0),"")),IFERROR(VLOOKUP($B111,INSUMOS!$A:$D,4,0),IFERROR(VLOOKUP($B111,COTAÇÕES!$A:$J,9,0),"")))</f>
        <v/>
      </c>
      <c r="H111" s="337">
        <f>TRUNC(IF($B111="",IFERROR(VLOOKUP($A111,SERVIÇOS!$A:$F,4,0),IFERROR(VLOOKUP($A111,$C:$J,6,0),)),IFERROR(VLOOKUP($B111,INSUMOS!$A:$D,4,0),IFERROR(VLOOKUP($B111,COTAÇÕES!$A:$J,9,0),)))*$F111,2)</f>
        <v>0</v>
      </c>
      <c r="I111" s="337">
        <f>TRUNC(IF($B111="",IFERROR(VLOOKUP($A111,SERVIÇOS!$A:$F,5,0),IFERROR(VLOOKUP($A111,$C:$J,7,0),)),0)*$F111,2)</f>
        <v>0</v>
      </c>
      <c r="J111" s="338">
        <f t="shared" si="4"/>
        <v>0</v>
      </c>
      <c r="K111" s="401"/>
    </row>
    <row r="112" spans="1:11">
      <c r="A112" s="331"/>
      <c r="B112" s="332"/>
      <c r="C112" s="333"/>
      <c r="D112" s="334" t="str">
        <f>IF($B112="",IFERROR(VLOOKUP($A112,SERVIÇOS!$A:$F,2,0),IFERROR(VLOOKUP($A112,$C:$J,2,0),"")),IFERROR(VLOOKUP($B112,INSUMOS!$A:$D,2,0),IFERROR(VLOOKUP($B112,COTAÇÕES!$A:$J,2,0),"")))</f>
        <v/>
      </c>
      <c r="E112" s="366" t="str">
        <f>IF($B112="",IFERROR(VLOOKUP($A112,SERVIÇOS!$A:$F,3,0),IFERROR(VLOOKUP($A112,$C:$J,3,0),"")),IFERROR(VLOOKUP($B112,INSUMOS!$A:$D,3,0),IFERROR(VLOOKUP($B112,COTAÇÕES!$A:$J,5,0),"")))</f>
        <v/>
      </c>
      <c r="F112" s="335"/>
      <c r="G112" s="336" t="str">
        <f>IF($B112="",IFERROR(VLOOKUP($A112,SERVIÇOS!$A:$F,6,0),IFERROR(VLOOKUP($A112,$C:$J,8,0),"")),IFERROR(VLOOKUP($B112,INSUMOS!$A:$D,4,0),IFERROR(VLOOKUP($B112,COTAÇÕES!$A:$J,9,0),"")))</f>
        <v/>
      </c>
      <c r="H112" s="337">
        <f>TRUNC(IF($B112="",IFERROR(VLOOKUP($A112,SERVIÇOS!$A:$F,4,0),IFERROR(VLOOKUP($A112,$C:$J,6,0),)),IFERROR(VLOOKUP($B112,INSUMOS!$A:$D,4,0),IFERROR(VLOOKUP($B112,COTAÇÕES!$A:$J,9,0),)))*$F112,2)</f>
        <v>0</v>
      </c>
      <c r="I112" s="337">
        <f>TRUNC(IF($B112="",IFERROR(VLOOKUP($A112,SERVIÇOS!$A:$F,5,0),IFERROR(VLOOKUP($A112,$C:$J,7,0),)),0)*$F112,2)</f>
        <v>0</v>
      </c>
      <c r="J112" s="338">
        <f t="shared" si="4"/>
        <v>0</v>
      </c>
      <c r="K112" s="401"/>
    </row>
    <row r="113" spans="1:11">
      <c r="A113" s="331"/>
      <c r="B113" s="332"/>
      <c r="C113" s="333"/>
      <c r="D113" s="334" t="str">
        <f>IF($B113="",IFERROR(VLOOKUP($A113,SERVIÇOS!$A:$F,2,0),IFERROR(VLOOKUP($A113,$C:$J,2,0),"")),IFERROR(VLOOKUP($B113,INSUMOS!$A:$D,2,0),IFERROR(VLOOKUP($B113,COTAÇÕES!$A:$J,2,0),"")))</f>
        <v/>
      </c>
      <c r="E113" s="366" t="str">
        <f>IF($B113="",IFERROR(VLOOKUP($A113,SERVIÇOS!$A:$F,3,0),IFERROR(VLOOKUP($A113,$C:$J,3,0),"")),IFERROR(VLOOKUP($B113,INSUMOS!$A:$D,3,0),IFERROR(VLOOKUP($B113,COTAÇÕES!$A:$J,5,0),"")))</f>
        <v/>
      </c>
      <c r="F113" s="335"/>
      <c r="G113" s="336" t="str">
        <f>IF($B113="",IFERROR(VLOOKUP($A113,SERVIÇOS!$A:$F,6,0),IFERROR(VLOOKUP($A113,$C:$J,8,0),"")),IFERROR(VLOOKUP($B113,INSUMOS!$A:$D,4,0),IFERROR(VLOOKUP($B113,COTAÇÕES!$A:$J,9,0),"")))</f>
        <v/>
      </c>
      <c r="H113" s="337">
        <f>TRUNC(IF($B113="",IFERROR(VLOOKUP($A113,SERVIÇOS!$A:$F,4,0),IFERROR(VLOOKUP($A113,$C:$J,6,0),)),IFERROR(VLOOKUP($B113,INSUMOS!$A:$D,4,0),IFERROR(VLOOKUP($B113,COTAÇÕES!$A:$J,9,0),)))*$F113,2)</f>
        <v>0</v>
      </c>
      <c r="I113" s="337">
        <f>TRUNC(IF($B113="",IFERROR(VLOOKUP($A113,SERVIÇOS!$A:$F,5,0),IFERROR(VLOOKUP($A113,$C:$J,7,0),)),0)*$F113,2)</f>
        <v>0</v>
      </c>
      <c r="J113" s="338">
        <f t="shared" si="4"/>
        <v>0</v>
      </c>
      <c r="K113" s="401"/>
    </row>
    <row r="114" spans="1:11">
      <c r="A114" s="331"/>
      <c r="B114" s="332"/>
      <c r="C114" s="333"/>
      <c r="D114" s="334" t="str">
        <f>IF($B114="",IFERROR(VLOOKUP($A114,SERVIÇOS!$A:$F,2,0),IFERROR(VLOOKUP($A114,$C:$J,2,0),"")),IFERROR(VLOOKUP($B114,INSUMOS!$A:$D,2,0),IFERROR(VLOOKUP($B114,COTAÇÕES!$A:$J,2,0),"")))</f>
        <v/>
      </c>
      <c r="E114" s="366" t="str">
        <f>IF($B114="",IFERROR(VLOOKUP($A114,SERVIÇOS!$A:$F,3,0),IFERROR(VLOOKUP($A114,$C:$J,3,0),"")),IFERROR(VLOOKUP($B114,INSUMOS!$A:$D,3,0),IFERROR(VLOOKUP($B114,COTAÇÕES!$A:$J,5,0),"")))</f>
        <v/>
      </c>
      <c r="F114" s="335"/>
      <c r="G114" s="336" t="str">
        <f>IF($B114="",IFERROR(VLOOKUP($A114,SERVIÇOS!$A:$F,6,0),IFERROR(VLOOKUP($A114,$C:$J,8,0),"")),IFERROR(VLOOKUP($B114,INSUMOS!$A:$D,4,0),IFERROR(VLOOKUP($B114,COTAÇÕES!$A:$J,9,0),"")))</f>
        <v/>
      </c>
      <c r="H114" s="337">
        <f>TRUNC(IF($B114="",IFERROR(VLOOKUP($A114,SERVIÇOS!$A:$F,4,0),IFERROR(VLOOKUP($A114,$C:$J,6,0),)),IFERROR(VLOOKUP($B114,INSUMOS!$A:$D,4,0),IFERROR(VLOOKUP($B114,COTAÇÕES!$A:$J,9,0),)))*$F114,2)</f>
        <v>0</v>
      </c>
      <c r="I114" s="337">
        <f>TRUNC(IF($B114="",IFERROR(VLOOKUP($A114,SERVIÇOS!$A:$F,5,0),IFERROR(VLOOKUP($A114,$C:$J,7,0),)),0)*$F114,2)</f>
        <v>0</v>
      </c>
      <c r="J114" s="338">
        <f t="shared" si="4"/>
        <v>0</v>
      </c>
      <c r="K114" s="401"/>
    </row>
    <row r="115" spans="1:11">
      <c r="A115" s="331"/>
      <c r="B115" s="332"/>
      <c r="C115" s="333"/>
      <c r="D115" s="334" t="str">
        <f>IF($B115="",IFERROR(VLOOKUP($A115,SERVIÇOS!$A:$F,2,0),IFERROR(VLOOKUP($A115,$C:$J,2,0),"")),IFERROR(VLOOKUP($B115,INSUMOS!$A:$D,2,0),IFERROR(VLOOKUP($B115,COTAÇÕES!$A:$J,2,0),"")))</f>
        <v/>
      </c>
      <c r="E115" s="366" t="str">
        <f>IF($B115="",IFERROR(VLOOKUP($A115,SERVIÇOS!$A:$F,3,0),IFERROR(VLOOKUP($A115,$C:$J,3,0),"")),IFERROR(VLOOKUP($B115,INSUMOS!$A:$D,3,0),IFERROR(VLOOKUP($B115,COTAÇÕES!$A:$J,5,0),"")))</f>
        <v/>
      </c>
      <c r="F115" s="335"/>
      <c r="G115" s="336" t="str">
        <f>IF($B115="",IFERROR(VLOOKUP($A115,SERVIÇOS!$A:$F,6,0),IFERROR(VLOOKUP($A115,$C:$J,8,0),"")),IFERROR(VLOOKUP($B115,INSUMOS!$A:$D,4,0),IFERROR(VLOOKUP($B115,COTAÇÕES!$A:$J,9,0),"")))</f>
        <v/>
      </c>
      <c r="H115" s="337">
        <f>TRUNC(IF($B115="",IFERROR(VLOOKUP($A115,SERVIÇOS!$A:$F,4,0),IFERROR(VLOOKUP($A115,$C:$J,6,0),)),IFERROR(VLOOKUP($B115,INSUMOS!$A:$D,4,0),IFERROR(VLOOKUP($B115,COTAÇÕES!$A:$J,9,0),)))*$F115,2)</f>
        <v>0</v>
      </c>
      <c r="I115" s="337">
        <f>TRUNC(IF($B115="",IFERROR(VLOOKUP($A115,SERVIÇOS!$A:$F,5,0),IFERROR(VLOOKUP($A115,$C:$J,7,0),)),0)*$F115,2)</f>
        <v>0</v>
      </c>
      <c r="J115" s="338">
        <f t="shared" si="4"/>
        <v>0</v>
      </c>
      <c r="K115" s="401"/>
    </row>
    <row r="116" spans="1:11">
      <c r="A116" s="331"/>
      <c r="B116" s="332"/>
      <c r="C116" s="333"/>
      <c r="D116" s="334" t="str">
        <f>IF($B116="",IFERROR(VLOOKUP($A116,SERVIÇOS!$A:$F,2,0),IFERROR(VLOOKUP($A116,$C:$J,2,0),"")),IFERROR(VLOOKUP($B116,INSUMOS!$A:$D,2,0),IFERROR(VLOOKUP($B116,COTAÇÕES!$A:$J,2,0),"")))</f>
        <v/>
      </c>
      <c r="E116" s="366" t="str">
        <f>IF($B116="",IFERROR(VLOOKUP($A116,SERVIÇOS!$A:$F,3,0),IFERROR(VLOOKUP($A116,$C:$J,3,0),"")),IFERROR(VLOOKUP($B116,INSUMOS!$A:$D,3,0),IFERROR(VLOOKUP($B116,COTAÇÕES!$A:$J,5,0),"")))</f>
        <v/>
      </c>
      <c r="F116" s="335"/>
      <c r="G116" s="336" t="str">
        <f>IF($B116="",IFERROR(VLOOKUP($A116,SERVIÇOS!$A:$F,6,0),IFERROR(VLOOKUP($A116,$C:$J,8,0),"")),IFERROR(VLOOKUP($B116,INSUMOS!$A:$D,4,0),IFERROR(VLOOKUP($B116,COTAÇÕES!$A:$J,9,0),"")))</f>
        <v/>
      </c>
      <c r="H116" s="337">
        <f>TRUNC(IF($B116="",IFERROR(VLOOKUP($A116,SERVIÇOS!$A:$F,4,0),IFERROR(VLOOKUP($A116,$C:$J,6,0),)),IFERROR(VLOOKUP($B116,INSUMOS!$A:$D,4,0),IFERROR(VLOOKUP($B116,COTAÇÕES!$A:$J,9,0),)))*$F116,2)</f>
        <v>0</v>
      </c>
      <c r="I116" s="337">
        <f>TRUNC(IF($B116="",IFERROR(VLOOKUP($A116,SERVIÇOS!$A:$F,5,0),IFERROR(VLOOKUP($A116,$C:$J,7,0),)),0)*$F116,2)</f>
        <v>0</v>
      </c>
      <c r="J116" s="338">
        <f t="shared" si="4"/>
        <v>0</v>
      </c>
      <c r="K116" s="401"/>
    </row>
    <row r="117" spans="1:11">
      <c r="A117" s="331"/>
      <c r="B117" s="332"/>
      <c r="C117" s="333"/>
      <c r="D117" s="334" t="str">
        <f>IF($B117="",IFERROR(VLOOKUP($A117,SERVIÇOS!$A:$F,2,0),IFERROR(VLOOKUP($A117,$C:$J,2,0),"")),IFERROR(VLOOKUP($B117,INSUMOS!$A:$D,2,0),IFERROR(VLOOKUP($B117,COTAÇÕES!$A:$J,2,0),"")))</f>
        <v/>
      </c>
      <c r="E117" s="366" t="str">
        <f>IF($B117="",IFERROR(VLOOKUP($A117,SERVIÇOS!$A:$F,3,0),IFERROR(VLOOKUP($A117,$C:$J,3,0),"")),IFERROR(VLOOKUP($B117,INSUMOS!$A:$D,3,0),IFERROR(VLOOKUP($B117,COTAÇÕES!$A:$J,5,0),"")))</f>
        <v/>
      </c>
      <c r="F117" s="335"/>
      <c r="G117" s="336" t="str">
        <f>IF($B117="",IFERROR(VLOOKUP($A117,SERVIÇOS!$A:$F,6,0),IFERROR(VLOOKUP($A117,$C:$J,8,0),"")),IFERROR(VLOOKUP($B117,INSUMOS!$A:$D,4,0),IFERROR(VLOOKUP($B117,COTAÇÕES!$A:$J,9,0),"")))</f>
        <v/>
      </c>
      <c r="H117" s="337">
        <f>TRUNC(IF($B117="",IFERROR(VLOOKUP($A117,SERVIÇOS!$A:$F,4,0),IFERROR(VLOOKUP($A117,$C:$J,6,0),)),IFERROR(VLOOKUP($B117,INSUMOS!$A:$D,4,0),IFERROR(VLOOKUP($B117,COTAÇÕES!$A:$J,9,0),)))*$F117,2)</f>
        <v>0</v>
      </c>
      <c r="I117" s="337">
        <f>TRUNC(IF($B117="",IFERROR(VLOOKUP($A117,SERVIÇOS!$A:$F,5,0),IFERROR(VLOOKUP($A117,$C:$J,7,0),)),0)*$F117,2)</f>
        <v>0</v>
      </c>
      <c r="J117" s="338">
        <f t="shared" si="4"/>
        <v>0</v>
      </c>
      <c r="K117" s="401"/>
    </row>
    <row r="118" spans="1:11">
      <c r="A118" s="331"/>
      <c r="B118" s="332"/>
      <c r="C118" s="333"/>
      <c r="D118" s="334" t="str">
        <f>IF($B118="",IFERROR(VLOOKUP($A118,SERVIÇOS!$A:$F,2,0),IFERROR(VLOOKUP($A118,$C:$J,2,0),"")),IFERROR(VLOOKUP($B118,INSUMOS!$A:$D,2,0),IFERROR(VLOOKUP($B118,COTAÇÕES!$A:$J,2,0),"")))</f>
        <v/>
      </c>
      <c r="E118" s="366" t="str">
        <f>IF($B118="",IFERROR(VLOOKUP($A118,SERVIÇOS!$A:$F,3,0),IFERROR(VLOOKUP($A118,$C:$J,3,0),"")),IFERROR(VLOOKUP($B118,INSUMOS!$A:$D,3,0),IFERROR(VLOOKUP($B118,COTAÇÕES!$A:$J,5,0),"")))</f>
        <v/>
      </c>
      <c r="F118" s="335"/>
      <c r="G118" s="336" t="str">
        <f>IF($B118="",IFERROR(VLOOKUP($A118,SERVIÇOS!$A:$F,6,0),IFERROR(VLOOKUP($A118,$C:$J,8,0),"")),IFERROR(VLOOKUP($B118,INSUMOS!$A:$D,4,0),IFERROR(VLOOKUP($B118,COTAÇÕES!$A:$J,9,0),"")))</f>
        <v/>
      </c>
      <c r="H118" s="337">
        <f>TRUNC(IF($B118="",IFERROR(VLOOKUP($A118,SERVIÇOS!$A:$F,4,0),IFERROR(VLOOKUP($A118,$C:$J,6,0),)),IFERROR(VLOOKUP($B118,INSUMOS!$A:$D,4,0),IFERROR(VLOOKUP($B118,COTAÇÕES!$A:$J,9,0),)))*$F118,2)</f>
        <v>0</v>
      </c>
      <c r="I118" s="337">
        <f>TRUNC(IF($B118="",IFERROR(VLOOKUP($A118,SERVIÇOS!$A:$F,5,0),IFERROR(VLOOKUP($A118,$C:$J,7,0),)),0)*$F118,2)</f>
        <v>0</v>
      </c>
      <c r="J118" s="338">
        <f t="shared" si="4"/>
        <v>0</v>
      </c>
      <c r="K118" s="401"/>
    </row>
    <row r="119" spans="1:11">
      <c r="A119" s="331"/>
      <c r="B119" s="332"/>
      <c r="C119" s="333"/>
      <c r="D119" s="334" t="str">
        <f>IF($B119="",IFERROR(VLOOKUP($A119,SERVIÇOS!$A:$F,2,0),IFERROR(VLOOKUP($A119,$C:$J,2,0),"")),IFERROR(VLOOKUP($B119,INSUMOS!$A:$D,2,0),IFERROR(VLOOKUP($B119,COTAÇÕES!$A:$J,2,0),"")))</f>
        <v/>
      </c>
      <c r="E119" s="366" t="str">
        <f>IF($B119="",IFERROR(VLOOKUP($A119,SERVIÇOS!$A:$F,3,0),IFERROR(VLOOKUP($A119,$C:$J,3,0),"")),IFERROR(VLOOKUP($B119,INSUMOS!$A:$D,3,0),IFERROR(VLOOKUP($B119,COTAÇÕES!$A:$J,5,0),"")))</f>
        <v/>
      </c>
      <c r="F119" s="335"/>
      <c r="G119" s="336" t="str">
        <f>IF($B119="",IFERROR(VLOOKUP($A119,SERVIÇOS!$A:$F,6,0),IFERROR(VLOOKUP($A119,$C:$J,8,0),"")),IFERROR(VLOOKUP($B119,INSUMOS!$A:$D,4,0),IFERROR(VLOOKUP($B119,COTAÇÕES!$A:$J,9,0),"")))</f>
        <v/>
      </c>
      <c r="H119" s="337">
        <f>TRUNC(IF($B119="",IFERROR(VLOOKUP($A119,SERVIÇOS!$A:$F,4,0),IFERROR(VLOOKUP($A119,$C:$J,6,0),)),IFERROR(VLOOKUP($B119,INSUMOS!$A:$D,4,0),IFERROR(VLOOKUP($B119,COTAÇÕES!$A:$J,9,0),)))*$F119,2)</f>
        <v>0</v>
      </c>
      <c r="I119" s="337">
        <f>TRUNC(IF($B119="",IFERROR(VLOOKUP($A119,SERVIÇOS!$A:$F,5,0),IFERROR(VLOOKUP($A119,$C:$J,7,0),)),0)*$F119,2)</f>
        <v>0</v>
      </c>
      <c r="J119" s="338">
        <f t="shared" si="4"/>
        <v>0</v>
      </c>
      <c r="K119" s="401"/>
    </row>
    <row r="120" spans="1:11">
      <c r="A120" s="331"/>
      <c r="B120" s="332"/>
      <c r="C120" s="333"/>
      <c r="D120" s="334" t="str">
        <f>IF($B120="",IFERROR(VLOOKUP($A120,SERVIÇOS!$A:$F,2,0),IFERROR(VLOOKUP($A120,$C:$J,2,0),"")),IFERROR(VLOOKUP($B120,INSUMOS!$A:$D,2,0),IFERROR(VLOOKUP($B120,COTAÇÕES!$A:$J,2,0),"")))</f>
        <v/>
      </c>
      <c r="E120" s="366" t="str">
        <f>IF($B120="",IFERROR(VLOOKUP($A120,SERVIÇOS!$A:$F,3,0),IFERROR(VLOOKUP($A120,$C:$J,3,0),"")),IFERROR(VLOOKUP($B120,INSUMOS!$A:$D,3,0),IFERROR(VLOOKUP($B120,COTAÇÕES!$A:$J,5,0),"")))</f>
        <v/>
      </c>
      <c r="F120" s="335"/>
      <c r="G120" s="336" t="str">
        <f>IF($B120="",IFERROR(VLOOKUP($A120,SERVIÇOS!$A:$F,6,0),IFERROR(VLOOKUP($A120,$C:$J,8,0),"")),IFERROR(VLOOKUP($B120,INSUMOS!$A:$D,4,0),IFERROR(VLOOKUP($B120,COTAÇÕES!$A:$J,9,0),"")))</f>
        <v/>
      </c>
      <c r="H120" s="337">
        <f>TRUNC(IF($B120="",IFERROR(VLOOKUP($A120,SERVIÇOS!$A:$F,4,0),IFERROR(VLOOKUP($A120,$C:$J,6,0),)),IFERROR(VLOOKUP($B120,INSUMOS!$A:$D,4,0),IFERROR(VLOOKUP($B120,COTAÇÕES!$A:$J,9,0),)))*$F120,2)</f>
        <v>0</v>
      </c>
      <c r="I120" s="337">
        <f>TRUNC(IF($B120="",IFERROR(VLOOKUP($A120,SERVIÇOS!$A:$F,5,0),IFERROR(VLOOKUP($A120,$C:$J,7,0),)),0)*$F120,2)</f>
        <v>0</v>
      </c>
      <c r="J120" s="338">
        <f t="shared" si="4"/>
        <v>0</v>
      </c>
      <c r="K120" s="401"/>
    </row>
    <row r="121" spans="1:11">
      <c r="A121" s="331"/>
      <c r="B121" s="332"/>
      <c r="C121" s="333"/>
      <c r="D121" s="334" t="str">
        <f>IF($B121="",IFERROR(VLOOKUP($A121,SERVIÇOS!$A:$F,2,0),IFERROR(VLOOKUP($A121,$C:$J,2,0),"")),IFERROR(VLOOKUP($B121,INSUMOS!$A:$D,2,0),IFERROR(VLOOKUP($B121,COTAÇÕES!$A:$J,2,0),"")))</f>
        <v/>
      </c>
      <c r="E121" s="366" t="str">
        <f>IF($B121="",IFERROR(VLOOKUP($A121,SERVIÇOS!$A:$F,3,0),IFERROR(VLOOKUP($A121,$C:$J,3,0),"")),IFERROR(VLOOKUP($B121,INSUMOS!$A:$D,3,0),IFERROR(VLOOKUP($B121,COTAÇÕES!$A:$J,5,0),"")))</f>
        <v/>
      </c>
      <c r="F121" s="335"/>
      <c r="G121" s="336" t="str">
        <f>IF($B121="",IFERROR(VLOOKUP($A121,SERVIÇOS!$A:$F,6,0),IFERROR(VLOOKUP($A121,$C:$J,8,0),"")),IFERROR(VLOOKUP($B121,INSUMOS!$A:$D,4,0),IFERROR(VLOOKUP($B121,COTAÇÕES!$A:$J,9,0),"")))</f>
        <v/>
      </c>
      <c r="H121" s="337">
        <f>TRUNC(IF($B121="",IFERROR(VLOOKUP($A121,SERVIÇOS!$A:$F,4,0),IFERROR(VLOOKUP($A121,$C:$J,6,0),)),IFERROR(VLOOKUP($B121,INSUMOS!$A:$D,4,0),IFERROR(VLOOKUP($B121,COTAÇÕES!$A:$J,9,0),)))*$F121,2)</f>
        <v>0</v>
      </c>
      <c r="I121" s="337">
        <f>TRUNC(IF($B121="",IFERROR(VLOOKUP($A121,SERVIÇOS!$A:$F,5,0),IFERROR(VLOOKUP($A121,$C:$J,7,0),)),0)*$F121,2)</f>
        <v>0</v>
      </c>
      <c r="J121" s="338">
        <f t="shared" si="4"/>
        <v>0</v>
      </c>
      <c r="K121" s="401"/>
    </row>
    <row r="122" spans="1:11">
      <c r="A122" s="331"/>
      <c r="B122" s="332"/>
      <c r="C122" s="333"/>
      <c r="D122" s="334" t="str">
        <f>IF($B122="",IFERROR(VLOOKUP($A122,SERVIÇOS!$A:$F,2,0),IFERROR(VLOOKUP($A122,$C:$J,2,0),"")),IFERROR(VLOOKUP($B122,INSUMOS!$A:$D,2,0),IFERROR(VLOOKUP($B122,COTAÇÕES!$A:$J,2,0),"")))</f>
        <v/>
      </c>
      <c r="E122" s="366" t="str">
        <f>IF($B122="",IFERROR(VLOOKUP($A122,SERVIÇOS!$A:$F,3,0),IFERROR(VLOOKUP($A122,$C:$J,3,0),"")),IFERROR(VLOOKUP($B122,INSUMOS!$A:$D,3,0),IFERROR(VLOOKUP($B122,COTAÇÕES!$A:$J,5,0),"")))</f>
        <v/>
      </c>
      <c r="F122" s="335"/>
      <c r="G122" s="336" t="str">
        <f>IF($B122="",IFERROR(VLOOKUP($A122,SERVIÇOS!$A:$F,6,0),IFERROR(VLOOKUP($A122,$C:$J,8,0),"")),IFERROR(VLOOKUP($B122,INSUMOS!$A:$D,4,0),IFERROR(VLOOKUP($B122,COTAÇÕES!$A:$J,9,0),"")))</f>
        <v/>
      </c>
      <c r="H122" s="337">
        <f>TRUNC(IF($B122="",IFERROR(VLOOKUP($A122,SERVIÇOS!$A:$F,4,0),IFERROR(VLOOKUP($A122,$C:$J,6,0),)),IFERROR(VLOOKUP($B122,INSUMOS!$A:$D,4,0),IFERROR(VLOOKUP($B122,COTAÇÕES!$A:$J,9,0),)))*$F122,2)</f>
        <v>0</v>
      </c>
      <c r="I122" s="337">
        <f>TRUNC(IF($B122="",IFERROR(VLOOKUP($A122,SERVIÇOS!$A:$F,5,0),IFERROR(VLOOKUP($A122,$C:$J,7,0),)),0)*$F122,2)</f>
        <v>0</v>
      </c>
      <c r="J122" s="338">
        <f t="shared" si="4"/>
        <v>0</v>
      </c>
      <c r="K122" s="401"/>
    </row>
    <row r="123" spans="1:11">
      <c r="A123" s="331"/>
      <c r="B123" s="332"/>
      <c r="C123" s="333"/>
      <c r="D123" s="334" t="str">
        <f>IF($B123="",IFERROR(VLOOKUP($A123,SERVIÇOS!$A:$F,2,0),IFERROR(VLOOKUP($A123,$C:$J,2,0),"")),IFERROR(VLOOKUP($B123,INSUMOS!$A:$D,2,0),IFERROR(VLOOKUP($B123,COTAÇÕES!$A:$J,2,0),"")))</f>
        <v/>
      </c>
      <c r="E123" s="366" t="str">
        <f>IF($B123="",IFERROR(VLOOKUP($A123,SERVIÇOS!$A:$F,3,0),IFERROR(VLOOKUP($A123,$C:$J,3,0),"")),IFERROR(VLOOKUP($B123,INSUMOS!$A:$D,3,0),IFERROR(VLOOKUP($B123,COTAÇÕES!$A:$J,5,0),"")))</f>
        <v/>
      </c>
      <c r="F123" s="335"/>
      <c r="G123" s="336" t="str">
        <f>IF($B123="",IFERROR(VLOOKUP($A123,SERVIÇOS!$A:$F,6,0),IFERROR(VLOOKUP($A123,$C:$J,8,0),"")),IFERROR(VLOOKUP($B123,INSUMOS!$A:$D,4,0),IFERROR(VLOOKUP($B123,COTAÇÕES!$A:$J,9,0),"")))</f>
        <v/>
      </c>
      <c r="H123" s="337">
        <f>TRUNC(IF($B123="",IFERROR(VLOOKUP($A123,SERVIÇOS!$A:$F,4,0),IFERROR(VLOOKUP($A123,$C:$J,6,0),)),IFERROR(VLOOKUP($B123,INSUMOS!$A:$D,4,0),IFERROR(VLOOKUP($B123,COTAÇÕES!$A:$J,9,0),)))*$F123,2)</f>
        <v>0</v>
      </c>
      <c r="I123" s="337">
        <f>TRUNC(IF($B123="",IFERROR(VLOOKUP($A123,SERVIÇOS!$A:$F,5,0),IFERROR(VLOOKUP($A123,$C:$J,7,0),)),0)*$F123,2)</f>
        <v>0</v>
      </c>
      <c r="J123" s="338">
        <f t="shared" si="4"/>
        <v>0</v>
      </c>
      <c r="K123" s="401"/>
    </row>
    <row r="124" spans="1:11">
      <c r="A124" s="331"/>
      <c r="B124" s="332"/>
      <c r="C124" s="333"/>
      <c r="D124" s="334" t="str">
        <f>IF($B124="",IFERROR(VLOOKUP($A124,SERVIÇOS!$A:$F,2,0),IFERROR(VLOOKUP($A124,$C:$J,2,0),"")),IFERROR(VLOOKUP($B124,INSUMOS!$A:$D,2,0),IFERROR(VLOOKUP($B124,COTAÇÕES!$A:$J,2,0),"")))</f>
        <v/>
      </c>
      <c r="E124" s="366" t="str">
        <f>IF($B124="",IFERROR(VLOOKUP($A124,SERVIÇOS!$A:$F,3,0),IFERROR(VLOOKUP($A124,$C:$J,3,0),"")),IFERROR(VLOOKUP($B124,INSUMOS!$A:$D,3,0),IFERROR(VLOOKUP($B124,COTAÇÕES!$A:$J,5,0),"")))</f>
        <v/>
      </c>
      <c r="F124" s="335"/>
      <c r="G124" s="336" t="str">
        <f>IF($B124="",IFERROR(VLOOKUP($A124,SERVIÇOS!$A:$F,6,0),IFERROR(VLOOKUP($A124,$C:$J,8,0),"")),IFERROR(VLOOKUP($B124,INSUMOS!$A:$D,4,0),IFERROR(VLOOKUP($B124,COTAÇÕES!$A:$J,9,0),"")))</f>
        <v/>
      </c>
      <c r="H124" s="337">
        <f>TRUNC(IF($B124="",IFERROR(VLOOKUP($A124,SERVIÇOS!$A:$F,4,0),IFERROR(VLOOKUP($A124,$C:$J,6,0),)),IFERROR(VLOOKUP($B124,INSUMOS!$A:$D,4,0),IFERROR(VLOOKUP($B124,COTAÇÕES!$A:$J,9,0),)))*$F124,2)</f>
        <v>0</v>
      </c>
      <c r="I124" s="337">
        <f>TRUNC(IF($B124="",IFERROR(VLOOKUP($A124,SERVIÇOS!$A:$F,5,0),IFERROR(VLOOKUP($A124,$C:$J,7,0),)),0)*$F124,2)</f>
        <v>0</v>
      </c>
      <c r="J124" s="338">
        <f t="shared" si="4"/>
        <v>0</v>
      </c>
      <c r="K124" s="401"/>
    </row>
    <row r="125" spans="1:11">
      <c r="A125" s="331"/>
      <c r="B125" s="332"/>
      <c r="C125" s="333"/>
      <c r="D125" s="334" t="str">
        <f>IF($B125="",IFERROR(VLOOKUP($A125,SERVIÇOS!$A:$F,2,0),IFERROR(VLOOKUP($A125,$C:$J,2,0),"")),IFERROR(VLOOKUP($B125,INSUMOS!$A:$D,2,0),IFERROR(VLOOKUP($B125,COTAÇÕES!$A:$J,2,0),"")))</f>
        <v/>
      </c>
      <c r="E125" s="366" t="str">
        <f>IF($B125="",IFERROR(VLOOKUP($A125,SERVIÇOS!$A:$F,3,0),IFERROR(VLOOKUP($A125,$C:$J,3,0),"")),IFERROR(VLOOKUP($B125,INSUMOS!$A:$D,3,0),IFERROR(VLOOKUP($B125,COTAÇÕES!$A:$J,5,0),"")))</f>
        <v/>
      </c>
      <c r="F125" s="335"/>
      <c r="G125" s="336" t="str">
        <f>IF($B125="",IFERROR(VLOOKUP($A125,SERVIÇOS!$A:$F,6,0),IFERROR(VLOOKUP($A125,$C:$J,8,0),"")),IFERROR(VLOOKUP($B125,INSUMOS!$A:$D,4,0),IFERROR(VLOOKUP($B125,COTAÇÕES!$A:$J,9,0),"")))</f>
        <v/>
      </c>
      <c r="H125" s="337">
        <f>TRUNC(IF($B125="",IFERROR(VLOOKUP($A125,SERVIÇOS!$A:$F,4,0),IFERROR(VLOOKUP($A125,$C:$J,6,0),)),IFERROR(VLOOKUP($B125,INSUMOS!$A:$D,4,0),IFERROR(VLOOKUP($B125,COTAÇÕES!$A:$J,9,0),)))*$F125,2)</f>
        <v>0</v>
      </c>
      <c r="I125" s="337">
        <f>TRUNC(IF($B125="",IFERROR(VLOOKUP($A125,SERVIÇOS!$A:$F,5,0),IFERROR(VLOOKUP($A125,$C:$J,7,0),)),0)*$F125,2)</f>
        <v>0</v>
      </c>
      <c r="J125" s="338">
        <f t="shared" si="4"/>
        <v>0</v>
      </c>
      <c r="K125" s="401"/>
    </row>
    <row r="126" spans="1:11">
      <c r="A126" s="331"/>
      <c r="B126" s="332"/>
      <c r="C126" s="333"/>
      <c r="D126" s="334" t="str">
        <f>IF($B126="",IFERROR(VLOOKUP($A126,SERVIÇOS!$A:$F,2,0),IFERROR(VLOOKUP($A126,$C:$J,2,0),"")),IFERROR(VLOOKUP($B126,INSUMOS!$A:$D,2,0),IFERROR(VLOOKUP($B126,COTAÇÕES!$A:$J,2,0),"")))</f>
        <v/>
      </c>
      <c r="E126" s="366" t="str">
        <f>IF($B126="",IFERROR(VLOOKUP($A126,SERVIÇOS!$A:$F,3,0),IFERROR(VLOOKUP($A126,$C:$J,3,0),"")),IFERROR(VLOOKUP($B126,INSUMOS!$A:$D,3,0),IFERROR(VLOOKUP($B126,COTAÇÕES!$A:$J,5,0),"")))</f>
        <v/>
      </c>
      <c r="F126" s="335"/>
      <c r="G126" s="336" t="str">
        <f>IF($B126="",IFERROR(VLOOKUP($A126,SERVIÇOS!$A:$F,6,0),IFERROR(VLOOKUP($A126,$C:$J,8,0),"")),IFERROR(VLOOKUP($B126,INSUMOS!$A:$D,4,0),IFERROR(VLOOKUP($B126,COTAÇÕES!$A:$J,9,0),"")))</f>
        <v/>
      </c>
      <c r="H126" s="337">
        <f>TRUNC(IF($B126="",IFERROR(VLOOKUP($A126,SERVIÇOS!$A:$F,4,0),IFERROR(VLOOKUP($A126,$C:$J,6,0),)),IFERROR(VLOOKUP($B126,INSUMOS!$A:$D,4,0),IFERROR(VLOOKUP($B126,COTAÇÕES!$A:$J,9,0),)))*$F126,2)</f>
        <v>0</v>
      </c>
      <c r="I126" s="337">
        <f>TRUNC(IF($B126="",IFERROR(VLOOKUP($A126,SERVIÇOS!$A:$F,5,0),IFERROR(VLOOKUP($A126,$C:$J,7,0),)),0)*$F126,2)</f>
        <v>0</v>
      </c>
      <c r="J126" s="338">
        <f t="shared" si="4"/>
        <v>0</v>
      </c>
      <c r="K126" s="401"/>
    </row>
    <row r="127" spans="1:11">
      <c r="A127" s="331"/>
      <c r="B127" s="332"/>
      <c r="C127" s="333"/>
      <c r="D127" s="334" t="str">
        <f>IF($B127="",IFERROR(VLOOKUP($A127,SERVIÇOS!$A:$F,2,0),IFERROR(VLOOKUP($A127,$C:$J,2,0),"")),IFERROR(VLOOKUP($B127,INSUMOS!$A:$D,2,0),IFERROR(VLOOKUP($B127,COTAÇÕES!$A:$J,2,0),"")))</f>
        <v/>
      </c>
      <c r="E127" s="366" t="str">
        <f>IF($B127="",IFERROR(VLOOKUP($A127,SERVIÇOS!$A:$F,3,0),IFERROR(VLOOKUP($A127,$C:$J,3,0),"")),IFERROR(VLOOKUP($B127,INSUMOS!$A:$D,3,0),IFERROR(VLOOKUP($B127,COTAÇÕES!$A:$J,5,0),"")))</f>
        <v/>
      </c>
      <c r="F127" s="335"/>
      <c r="G127" s="336" t="str">
        <f>IF($B127="",IFERROR(VLOOKUP($A127,SERVIÇOS!$A:$F,6,0),IFERROR(VLOOKUP($A127,$C:$J,8,0),"")),IFERROR(VLOOKUP($B127,INSUMOS!$A:$D,4,0),IFERROR(VLOOKUP($B127,COTAÇÕES!$A:$J,9,0),"")))</f>
        <v/>
      </c>
      <c r="H127" s="337">
        <f>TRUNC(IF($B127="",IFERROR(VLOOKUP($A127,SERVIÇOS!$A:$F,4,0),IFERROR(VLOOKUP($A127,$C:$J,6,0),)),IFERROR(VLOOKUP($B127,INSUMOS!$A:$D,4,0),IFERROR(VLOOKUP($B127,COTAÇÕES!$A:$J,9,0),)))*$F127,2)</f>
        <v>0</v>
      </c>
      <c r="I127" s="337">
        <f>TRUNC(IF($B127="",IFERROR(VLOOKUP($A127,SERVIÇOS!$A:$F,5,0),IFERROR(VLOOKUP($A127,$C:$J,7,0),)),0)*$F127,2)</f>
        <v>0</v>
      </c>
      <c r="J127" s="338">
        <f t="shared" si="4"/>
        <v>0</v>
      </c>
      <c r="K127" s="401"/>
    </row>
    <row r="128" spans="1:11">
      <c r="A128" s="331"/>
      <c r="B128" s="332"/>
      <c r="C128" s="333"/>
      <c r="D128" s="334" t="str">
        <f>IF($B128="",IFERROR(VLOOKUP($A128,SERVIÇOS!$A:$F,2,0),IFERROR(VLOOKUP($A128,$C:$J,2,0),"")),IFERROR(VLOOKUP($B128,INSUMOS!$A:$D,2,0),IFERROR(VLOOKUP($B128,COTAÇÕES!$A:$J,2,0),"")))</f>
        <v/>
      </c>
      <c r="E128" s="366" t="str">
        <f>IF($B128="",IFERROR(VLOOKUP($A128,SERVIÇOS!$A:$F,3,0),IFERROR(VLOOKUP($A128,$C:$J,3,0),"")),IFERROR(VLOOKUP($B128,INSUMOS!$A:$D,3,0),IFERROR(VLOOKUP($B128,COTAÇÕES!$A:$J,5,0),"")))</f>
        <v/>
      </c>
      <c r="F128" s="335"/>
      <c r="G128" s="336" t="str">
        <f>IF($B128="",IFERROR(VLOOKUP($A128,SERVIÇOS!$A:$F,6,0),IFERROR(VLOOKUP($A128,$C:$J,8,0),"")),IFERROR(VLOOKUP($B128,INSUMOS!$A:$D,4,0),IFERROR(VLOOKUP($B128,COTAÇÕES!$A:$J,9,0),"")))</f>
        <v/>
      </c>
      <c r="H128" s="337">
        <f>TRUNC(IF($B128="",IFERROR(VLOOKUP($A128,SERVIÇOS!$A:$F,4,0),IFERROR(VLOOKUP($A128,$C:$J,6,0),)),IFERROR(VLOOKUP($B128,INSUMOS!$A:$D,4,0),IFERROR(VLOOKUP($B128,COTAÇÕES!$A:$J,9,0),)))*$F128,2)</f>
        <v>0</v>
      </c>
      <c r="I128" s="337">
        <f>TRUNC(IF($B128="",IFERROR(VLOOKUP($A128,SERVIÇOS!$A:$F,5,0),IFERROR(VLOOKUP($A128,$C:$J,7,0),)),0)*$F128,2)</f>
        <v>0</v>
      </c>
      <c r="J128" s="338">
        <f t="shared" si="4"/>
        <v>0</v>
      </c>
      <c r="K128" s="401"/>
    </row>
    <row r="129" spans="1:11">
      <c r="A129" s="331"/>
      <c r="B129" s="332"/>
      <c r="C129" s="333"/>
      <c r="D129" s="334" t="str">
        <f>IF($B129="",IFERROR(VLOOKUP($A129,SERVIÇOS!$A:$F,2,0),IFERROR(VLOOKUP($A129,$C:$J,2,0),"")),IFERROR(VLOOKUP($B129,INSUMOS!$A:$D,2,0),IFERROR(VLOOKUP($B129,COTAÇÕES!$A:$J,2,0),"")))</f>
        <v/>
      </c>
      <c r="E129" s="366" t="str">
        <f>IF($B129="",IFERROR(VLOOKUP($A129,SERVIÇOS!$A:$F,3,0),IFERROR(VLOOKUP($A129,$C:$J,3,0),"")),IFERROR(VLOOKUP($B129,INSUMOS!$A:$D,3,0),IFERROR(VLOOKUP($B129,COTAÇÕES!$A:$J,5,0),"")))</f>
        <v/>
      </c>
      <c r="F129" s="335"/>
      <c r="G129" s="336" t="str">
        <f>IF($B129="",IFERROR(VLOOKUP($A129,SERVIÇOS!$A:$F,6,0),IFERROR(VLOOKUP($A129,$C:$J,8,0),"")),IFERROR(VLOOKUP($B129,INSUMOS!$A:$D,4,0),IFERROR(VLOOKUP($B129,COTAÇÕES!$A:$J,9,0),"")))</f>
        <v/>
      </c>
      <c r="H129" s="337">
        <f>TRUNC(IF($B129="",IFERROR(VLOOKUP($A129,SERVIÇOS!$A:$F,4,0),IFERROR(VLOOKUP($A129,$C:$J,6,0),)),IFERROR(VLOOKUP($B129,INSUMOS!$A:$D,4,0),IFERROR(VLOOKUP($B129,COTAÇÕES!$A:$J,9,0),)))*$F129,2)</f>
        <v>0</v>
      </c>
      <c r="I129" s="337">
        <f>TRUNC(IF($B129="",IFERROR(VLOOKUP($A129,SERVIÇOS!$A:$F,5,0),IFERROR(VLOOKUP($A129,$C:$J,7,0),)),0)*$F129,2)</f>
        <v>0</v>
      </c>
      <c r="J129" s="338">
        <f t="shared" si="4"/>
        <v>0</v>
      </c>
      <c r="K129" s="401"/>
    </row>
    <row r="130" spans="1:11">
      <c r="A130" s="331"/>
      <c r="B130" s="332"/>
      <c r="C130" s="333"/>
      <c r="D130" s="334" t="str">
        <f>IF($B130="",IFERROR(VLOOKUP($A130,SERVIÇOS!$A:$F,2,0),IFERROR(VLOOKUP($A130,$C:$J,2,0),"")),IFERROR(VLOOKUP($B130,INSUMOS!$A:$D,2,0),IFERROR(VLOOKUP($B130,COTAÇÕES!$A:$J,2,0),"")))</f>
        <v/>
      </c>
      <c r="E130" s="366" t="str">
        <f>IF($B130="",IFERROR(VLOOKUP($A130,SERVIÇOS!$A:$F,3,0),IFERROR(VLOOKUP($A130,$C:$J,3,0),"")),IFERROR(VLOOKUP($B130,INSUMOS!$A:$D,3,0),IFERROR(VLOOKUP($B130,COTAÇÕES!$A:$J,5,0),"")))</f>
        <v/>
      </c>
      <c r="F130" s="335"/>
      <c r="G130" s="336" t="str">
        <f>IF($B130="",IFERROR(VLOOKUP($A130,SERVIÇOS!$A:$F,6,0),IFERROR(VLOOKUP($A130,$C:$J,8,0),"")),IFERROR(VLOOKUP($B130,INSUMOS!$A:$D,4,0),IFERROR(VLOOKUP($B130,COTAÇÕES!$A:$J,9,0),"")))</f>
        <v/>
      </c>
      <c r="H130" s="337">
        <f>TRUNC(IF($B130="",IFERROR(VLOOKUP($A130,SERVIÇOS!$A:$F,4,0),IFERROR(VLOOKUP($A130,$C:$J,6,0),)),IFERROR(VLOOKUP($B130,INSUMOS!$A:$D,4,0),IFERROR(VLOOKUP($B130,COTAÇÕES!$A:$J,9,0),)))*$F130,2)</f>
        <v>0</v>
      </c>
      <c r="I130" s="337">
        <f>TRUNC(IF($B130="",IFERROR(VLOOKUP($A130,SERVIÇOS!$A:$F,5,0),IFERROR(VLOOKUP($A130,$C:$J,7,0),)),0)*$F130,2)</f>
        <v>0</v>
      </c>
      <c r="J130" s="338">
        <f t="shared" si="4"/>
        <v>0</v>
      </c>
      <c r="K130" s="401"/>
    </row>
    <row r="131" spans="1:11">
      <c r="A131" s="331"/>
      <c r="B131" s="332"/>
      <c r="C131" s="333"/>
      <c r="D131" s="334" t="str">
        <f>IF($B131="",IFERROR(VLOOKUP($A131,SERVIÇOS!$A:$F,2,0),IFERROR(VLOOKUP($A131,$C:$J,2,0),"")),IFERROR(VLOOKUP($B131,INSUMOS!$A:$D,2,0),IFERROR(VLOOKUP($B131,COTAÇÕES!$A:$J,2,0),"")))</f>
        <v/>
      </c>
      <c r="E131" s="366" t="str">
        <f>IF($B131="",IFERROR(VLOOKUP($A131,SERVIÇOS!$A:$F,3,0),IFERROR(VLOOKUP($A131,$C:$J,3,0),"")),IFERROR(VLOOKUP($B131,INSUMOS!$A:$D,3,0),IFERROR(VLOOKUP($B131,COTAÇÕES!$A:$J,5,0),"")))</f>
        <v/>
      </c>
      <c r="F131" s="335"/>
      <c r="G131" s="336" t="str">
        <f>IF($B131="",IFERROR(VLOOKUP($A131,SERVIÇOS!$A:$F,6,0),IFERROR(VLOOKUP($A131,$C:$J,8,0),"")),IFERROR(VLOOKUP($B131,INSUMOS!$A:$D,4,0),IFERROR(VLOOKUP($B131,COTAÇÕES!$A:$J,9,0),"")))</f>
        <v/>
      </c>
      <c r="H131" s="337">
        <f>TRUNC(IF($B131="",IFERROR(VLOOKUP($A131,SERVIÇOS!$A:$F,4,0),IFERROR(VLOOKUP($A131,$C:$J,6,0),)),IFERROR(VLOOKUP($B131,INSUMOS!$A:$D,4,0),IFERROR(VLOOKUP($B131,COTAÇÕES!$A:$J,9,0),)))*$F131,2)</f>
        <v>0</v>
      </c>
      <c r="I131" s="337">
        <f>TRUNC(IF($B131="",IFERROR(VLOOKUP($A131,SERVIÇOS!$A:$F,5,0),IFERROR(VLOOKUP($A131,$C:$J,7,0),)),0)*$F131,2)</f>
        <v>0</v>
      </c>
      <c r="J131" s="338">
        <f t="shared" si="4"/>
        <v>0</v>
      </c>
      <c r="K131" s="401"/>
    </row>
    <row r="132" spans="1:11">
      <c r="A132" s="331"/>
      <c r="B132" s="332"/>
      <c r="C132" s="333"/>
      <c r="D132" s="334" t="str">
        <f>IF($B132="",IFERROR(VLOOKUP($A132,SERVIÇOS!$A:$F,2,0),IFERROR(VLOOKUP($A132,$C:$J,2,0),"")),IFERROR(VLOOKUP($B132,INSUMOS!$A:$D,2,0),IFERROR(VLOOKUP($B132,COTAÇÕES!$A:$J,2,0),"")))</f>
        <v/>
      </c>
      <c r="E132" s="366" t="str">
        <f>IF($B132="",IFERROR(VLOOKUP($A132,SERVIÇOS!$A:$F,3,0),IFERROR(VLOOKUP($A132,$C:$J,3,0),"")),IFERROR(VLOOKUP($B132,INSUMOS!$A:$D,3,0),IFERROR(VLOOKUP($B132,COTAÇÕES!$A:$J,5,0),"")))</f>
        <v/>
      </c>
      <c r="F132" s="335"/>
      <c r="G132" s="336" t="str">
        <f>IF($B132="",IFERROR(VLOOKUP($A132,SERVIÇOS!$A:$F,6,0),IFERROR(VLOOKUP($A132,$C:$J,8,0),"")),IFERROR(VLOOKUP($B132,INSUMOS!$A:$D,4,0),IFERROR(VLOOKUP($B132,COTAÇÕES!$A:$J,9,0),"")))</f>
        <v/>
      </c>
      <c r="H132" s="337">
        <f>TRUNC(IF($B132="",IFERROR(VLOOKUP($A132,SERVIÇOS!$A:$F,4,0),IFERROR(VLOOKUP($A132,$C:$J,6,0),)),IFERROR(VLOOKUP($B132,INSUMOS!$A:$D,4,0),IFERROR(VLOOKUP($B132,COTAÇÕES!$A:$J,9,0),)))*$F132,2)</f>
        <v>0</v>
      </c>
      <c r="I132" s="337">
        <f>TRUNC(IF($B132="",IFERROR(VLOOKUP($A132,SERVIÇOS!$A:$F,5,0),IFERROR(VLOOKUP($A132,$C:$J,7,0),)),0)*$F132,2)</f>
        <v>0</v>
      </c>
      <c r="J132" s="338">
        <f t="shared" si="4"/>
        <v>0</v>
      </c>
      <c r="K132" s="401"/>
    </row>
    <row r="133" spans="1:11">
      <c r="A133" s="331"/>
      <c r="B133" s="332"/>
      <c r="C133" s="333"/>
      <c r="D133" s="334" t="str">
        <f>IF($B133="",IFERROR(VLOOKUP($A133,SERVIÇOS!$A:$F,2,0),IFERROR(VLOOKUP($A133,$C:$J,2,0),"")),IFERROR(VLOOKUP($B133,INSUMOS!$A:$D,2,0),IFERROR(VLOOKUP($B133,COTAÇÕES!$A:$J,2,0),"")))</f>
        <v/>
      </c>
      <c r="E133" s="366" t="str">
        <f>IF($B133="",IFERROR(VLOOKUP($A133,SERVIÇOS!$A:$F,3,0),IFERROR(VLOOKUP($A133,$C:$J,3,0),"")),IFERROR(VLOOKUP($B133,INSUMOS!$A:$D,3,0),IFERROR(VLOOKUP($B133,COTAÇÕES!$A:$J,5,0),"")))</f>
        <v/>
      </c>
      <c r="F133" s="335"/>
      <c r="G133" s="336" t="str">
        <f>IF($B133="",IFERROR(VLOOKUP($A133,SERVIÇOS!$A:$F,6,0),IFERROR(VLOOKUP($A133,$C:$J,8,0),"")),IFERROR(VLOOKUP($B133,INSUMOS!$A:$D,4,0),IFERROR(VLOOKUP($B133,COTAÇÕES!$A:$J,9,0),"")))</f>
        <v/>
      </c>
      <c r="H133" s="337">
        <f>TRUNC(IF($B133="",IFERROR(VLOOKUP($A133,SERVIÇOS!$A:$F,4,0),IFERROR(VLOOKUP($A133,$C:$J,6,0),)),IFERROR(VLOOKUP($B133,INSUMOS!$A:$D,4,0),IFERROR(VLOOKUP($B133,COTAÇÕES!$A:$J,9,0),)))*$F133,2)</f>
        <v>0</v>
      </c>
      <c r="I133" s="337">
        <f>TRUNC(IF($B133="",IFERROR(VLOOKUP($A133,SERVIÇOS!$A:$F,5,0),IFERROR(VLOOKUP($A133,$C:$J,7,0),)),0)*$F133,2)</f>
        <v>0</v>
      </c>
      <c r="J133" s="338">
        <f t="shared" si="4"/>
        <v>0</v>
      </c>
      <c r="K133" s="401"/>
    </row>
    <row r="134" spans="1:11">
      <c r="A134" s="331"/>
      <c r="B134" s="332"/>
      <c r="C134" s="333"/>
      <c r="D134" s="334" t="str">
        <f>IF($B134="",IFERROR(VLOOKUP($A134,SERVIÇOS!$A:$F,2,0),IFERROR(VLOOKUP($A134,$C:$J,2,0),"")),IFERROR(VLOOKUP($B134,INSUMOS!$A:$D,2,0),IFERROR(VLOOKUP($B134,COTAÇÕES!$A:$J,2,0),"")))</f>
        <v/>
      </c>
      <c r="E134" s="366" t="str">
        <f>IF($B134="",IFERROR(VLOOKUP($A134,SERVIÇOS!$A:$F,3,0),IFERROR(VLOOKUP($A134,$C:$J,3,0),"")),IFERROR(VLOOKUP($B134,INSUMOS!$A:$D,3,0),IFERROR(VLOOKUP($B134,COTAÇÕES!$A:$J,5,0),"")))</f>
        <v/>
      </c>
      <c r="F134" s="335"/>
      <c r="G134" s="336" t="str">
        <f>IF($B134="",IFERROR(VLOOKUP($A134,SERVIÇOS!$A:$F,6,0),IFERROR(VLOOKUP($A134,$C:$J,8,0),"")),IFERROR(VLOOKUP($B134,INSUMOS!$A:$D,4,0),IFERROR(VLOOKUP($B134,COTAÇÕES!$A:$J,9,0),"")))</f>
        <v/>
      </c>
      <c r="H134" s="337">
        <f>TRUNC(IF($B134="",IFERROR(VLOOKUP($A134,SERVIÇOS!$A:$F,4,0),IFERROR(VLOOKUP($A134,$C:$J,6,0),)),IFERROR(VLOOKUP($B134,INSUMOS!$A:$D,4,0),IFERROR(VLOOKUP($B134,COTAÇÕES!$A:$J,9,0),)))*$F134,2)</f>
        <v>0</v>
      </c>
      <c r="I134" s="337">
        <f>TRUNC(IF($B134="",IFERROR(VLOOKUP($A134,SERVIÇOS!$A:$F,5,0),IFERROR(VLOOKUP($A134,$C:$J,7,0),)),0)*$F134,2)</f>
        <v>0</v>
      </c>
      <c r="J134" s="338">
        <f t="shared" si="4"/>
        <v>0</v>
      </c>
      <c r="K134" s="401"/>
    </row>
    <row r="135" spans="1:11">
      <c r="A135" s="331"/>
      <c r="B135" s="332"/>
      <c r="C135" s="333"/>
      <c r="D135" s="334" t="str">
        <f>IF($B135="",IFERROR(VLOOKUP($A135,SERVIÇOS!$A:$F,2,0),IFERROR(VLOOKUP($A135,$C:$J,2,0),"")),IFERROR(VLOOKUP($B135,INSUMOS!$A:$D,2,0),IFERROR(VLOOKUP($B135,COTAÇÕES!$A:$J,2,0),"")))</f>
        <v/>
      </c>
      <c r="E135" s="366" t="str">
        <f>IF($B135="",IFERROR(VLOOKUP($A135,SERVIÇOS!$A:$F,3,0),IFERROR(VLOOKUP($A135,$C:$J,3,0),"")),IFERROR(VLOOKUP($B135,INSUMOS!$A:$D,3,0),IFERROR(VLOOKUP($B135,COTAÇÕES!$A:$J,5,0),"")))</f>
        <v/>
      </c>
      <c r="F135" s="335"/>
      <c r="G135" s="336" t="str">
        <f>IF($B135="",IFERROR(VLOOKUP($A135,SERVIÇOS!$A:$F,6,0),IFERROR(VLOOKUP($A135,$C:$J,8,0),"")),IFERROR(VLOOKUP($B135,INSUMOS!$A:$D,4,0),IFERROR(VLOOKUP($B135,COTAÇÕES!$A:$J,9,0),"")))</f>
        <v/>
      </c>
      <c r="H135" s="337">
        <f>TRUNC(IF($B135="",IFERROR(VLOOKUP($A135,SERVIÇOS!$A:$F,4,0),IFERROR(VLOOKUP($A135,$C:$J,6,0),)),IFERROR(VLOOKUP($B135,INSUMOS!$A:$D,4,0),IFERROR(VLOOKUP($B135,COTAÇÕES!$A:$J,9,0),)))*$F135,2)</f>
        <v>0</v>
      </c>
      <c r="I135" s="337">
        <f>TRUNC(IF($B135="",IFERROR(VLOOKUP($A135,SERVIÇOS!$A:$F,5,0),IFERROR(VLOOKUP($A135,$C:$J,7,0),)),0)*$F135,2)</f>
        <v>0</v>
      </c>
      <c r="J135" s="338">
        <f t="shared" si="4"/>
        <v>0</v>
      </c>
      <c r="K135" s="401"/>
    </row>
    <row r="136" spans="1:11">
      <c r="A136" s="331"/>
      <c r="B136" s="332"/>
      <c r="C136" s="333"/>
      <c r="D136" s="334" t="str">
        <f>IF($B136="",IFERROR(VLOOKUP($A136,SERVIÇOS!$A:$F,2,0),IFERROR(VLOOKUP($A136,$C:$J,2,0),"")),IFERROR(VLOOKUP($B136,INSUMOS!$A:$D,2,0),IFERROR(VLOOKUP($B136,COTAÇÕES!$A:$J,2,0),"")))</f>
        <v/>
      </c>
      <c r="E136" s="366" t="str">
        <f>IF($B136="",IFERROR(VLOOKUP($A136,SERVIÇOS!$A:$F,3,0),IFERROR(VLOOKUP($A136,$C:$J,3,0),"")),IFERROR(VLOOKUP($B136,INSUMOS!$A:$D,3,0),IFERROR(VLOOKUP($B136,COTAÇÕES!$A:$J,5,0),"")))</f>
        <v/>
      </c>
      <c r="F136" s="335"/>
      <c r="G136" s="336" t="str">
        <f>IF($B136="",IFERROR(VLOOKUP($A136,SERVIÇOS!$A:$F,6,0),IFERROR(VLOOKUP($A136,$C:$J,8,0),"")),IFERROR(VLOOKUP($B136,INSUMOS!$A:$D,4,0),IFERROR(VLOOKUP($B136,COTAÇÕES!$A:$J,9,0),"")))</f>
        <v/>
      </c>
      <c r="H136" s="337">
        <f>TRUNC(IF($B136="",IFERROR(VLOOKUP($A136,SERVIÇOS!$A:$F,4,0),IFERROR(VLOOKUP($A136,$C:$J,6,0),)),IFERROR(VLOOKUP($B136,INSUMOS!$A:$D,4,0),IFERROR(VLOOKUP($B136,COTAÇÕES!$A:$J,9,0),)))*$F136,2)</f>
        <v>0</v>
      </c>
      <c r="I136" s="337">
        <f>TRUNC(IF($B136="",IFERROR(VLOOKUP($A136,SERVIÇOS!$A:$F,5,0),IFERROR(VLOOKUP($A136,$C:$J,7,0),)),0)*$F136,2)</f>
        <v>0</v>
      </c>
      <c r="J136" s="338">
        <f t="shared" si="4"/>
        <v>0</v>
      </c>
      <c r="K136" s="401"/>
    </row>
    <row r="137" spans="1:11">
      <c r="A137" s="331"/>
      <c r="B137" s="332"/>
      <c r="C137" s="333"/>
      <c r="D137" s="334" t="str">
        <f>IF($B137="",IFERROR(VLOOKUP($A137,SERVIÇOS!$A:$F,2,0),IFERROR(VLOOKUP($A137,$C:$J,2,0),"")),IFERROR(VLOOKUP($B137,INSUMOS!$A:$D,2,0),IFERROR(VLOOKUP($B137,COTAÇÕES!$A:$J,2,0),"")))</f>
        <v/>
      </c>
      <c r="E137" s="366" t="str">
        <f>IF($B137="",IFERROR(VLOOKUP($A137,SERVIÇOS!$A:$F,3,0),IFERROR(VLOOKUP($A137,$C:$J,3,0),"")),IFERROR(VLOOKUP($B137,INSUMOS!$A:$D,3,0),IFERROR(VLOOKUP($B137,COTAÇÕES!$A:$J,5,0),"")))</f>
        <v/>
      </c>
      <c r="F137" s="335"/>
      <c r="G137" s="336" t="str">
        <f>IF($B137="",IFERROR(VLOOKUP($A137,SERVIÇOS!$A:$F,6,0),IFERROR(VLOOKUP($A137,$C:$J,8,0),"")),IFERROR(VLOOKUP($B137,INSUMOS!$A:$D,4,0),IFERROR(VLOOKUP($B137,COTAÇÕES!$A:$J,9,0),"")))</f>
        <v/>
      </c>
      <c r="H137" s="337">
        <f>TRUNC(IF($B137="",IFERROR(VLOOKUP($A137,SERVIÇOS!$A:$F,4,0),IFERROR(VLOOKUP($A137,$C:$J,6,0),)),IFERROR(VLOOKUP($B137,INSUMOS!$A:$D,4,0),IFERROR(VLOOKUP($B137,COTAÇÕES!$A:$J,9,0),)))*$F137,2)</f>
        <v>0</v>
      </c>
      <c r="I137" s="337">
        <f>TRUNC(IF($B137="",IFERROR(VLOOKUP($A137,SERVIÇOS!$A:$F,5,0),IFERROR(VLOOKUP($A137,$C:$J,7,0),)),0)*$F137,2)</f>
        <v>0</v>
      </c>
      <c r="J137" s="338">
        <f t="shared" si="4"/>
        <v>0</v>
      </c>
      <c r="K137" s="401"/>
    </row>
    <row r="138" spans="1:11">
      <c r="A138" s="331"/>
      <c r="B138" s="332"/>
      <c r="C138" s="333"/>
      <c r="D138" s="334" t="str">
        <f>IF($B138="",IFERROR(VLOOKUP($A138,SERVIÇOS!$A:$F,2,0),IFERROR(VLOOKUP($A138,$C:$J,2,0),"")),IFERROR(VLOOKUP($B138,INSUMOS!$A:$D,2,0),IFERROR(VLOOKUP($B138,COTAÇÕES!$A:$J,2,0),"")))</f>
        <v/>
      </c>
      <c r="E138" s="366" t="str">
        <f>IF($B138="",IFERROR(VLOOKUP($A138,SERVIÇOS!$A:$F,3,0),IFERROR(VLOOKUP($A138,$C:$J,3,0),"")),IFERROR(VLOOKUP($B138,INSUMOS!$A:$D,3,0),IFERROR(VLOOKUP($B138,COTAÇÕES!$A:$J,5,0),"")))</f>
        <v/>
      </c>
      <c r="F138" s="335"/>
      <c r="G138" s="336" t="str">
        <f>IF($B138="",IFERROR(VLOOKUP($A138,SERVIÇOS!$A:$F,6,0),IFERROR(VLOOKUP($A138,$C:$J,8,0),"")),IFERROR(VLOOKUP($B138,INSUMOS!$A:$D,4,0),IFERROR(VLOOKUP($B138,COTAÇÕES!$A:$J,9,0),"")))</f>
        <v/>
      </c>
      <c r="H138" s="337">
        <f>TRUNC(IF($B138="",IFERROR(VLOOKUP($A138,SERVIÇOS!$A:$F,4,0),IFERROR(VLOOKUP($A138,$C:$J,6,0),)),IFERROR(VLOOKUP($B138,INSUMOS!$A:$D,4,0),IFERROR(VLOOKUP($B138,COTAÇÕES!$A:$J,9,0),)))*$F138,2)</f>
        <v>0</v>
      </c>
      <c r="I138" s="337">
        <f>TRUNC(IF($B138="",IFERROR(VLOOKUP($A138,SERVIÇOS!$A:$F,5,0),IFERROR(VLOOKUP($A138,$C:$J,7,0),)),0)*$F138,2)</f>
        <v>0</v>
      </c>
      <c r="J138" s="338">
        <f t="shared" si="4"/>
        <v>0</v>
      </c>
      <c r="K138" s="401"/>
    </row>
    <row r="139" spans="1:11">
      <c r="A139" s="331"/>
      <c r="B139" s="332"/>
      <c r="C139" s="333"/>
      <c r="D139" s="334" t="str">
        <f>IF($B139="",IFERROR(VLOOKUP($A139,SERVIÇOS!$A:$F,2,0),IFERROR(VLOOKUP($A139,$C:$J,2,0),"")),IFERROR(VLOOKUP($B139,INSUMOS!$A:$D,2,0),IFERROR(VLOOKUP($B139,COTAÇÕES!$A:$J,2,0),"")))</f>
        <v/>
      </c>
      <c r="E139" s="366" t="str">
        <f>IF($B139="",IFERROR(VLOOKUP($A139,SERVIÇOS!$A:$F,3,0),IFERROR(VLOOKUP($A139,$C:$J,3,0),"")),IFERROR(VLOOKUP($B139,INSUMOS!$A:$D,3,0),IFERROR(VLOOKUP($B139,COTAÇÕES!$A:$J,5,0),"")))</f>
        <v/>
      </c>
      <c r="F139" s="335"/>
      <c r="G139" s="336" t="str">
        <f>IF($B139="",IFERROR(VLOOKUP($A139,SERVIÇOS!$A:$F,6,0),IFERROR(VLOOKUP($A139,$C:$J,8,0),"")),IFERROR(VLOOKUP($B139,INSUMOS!$A:$D,4,0),IFERROR(VLOOKUP($B139,COTAÇÕES!$A:$J,9,0),"")))</f>
        <v/>
      </c>
      <c r="H139" s="337">
        <f>TRUNC(IF($B139="",IFERROR(VLOOKUP($A139,SERVIÇOS!$A:$F,4,0),IFERROR(VLOOKUP($A139,$C:$J,6,0),)),IFERROR(VLOOKUP($B139,INSUMOS!$A:$D,4,0),IFERROR(VLOOKUP($B139,COTAÇÕES!$A:$J,9,0),)))*$F139,2)</f>
        <v>0</v>
      </c>
      <c r="I139" s="337">
        <f>TRUNC(IF($B139="",IFERROR(VLOOKUP($A139,SERVIÇOS!$A:$F,5,0),IFERROR(VLOOKUP($A139,$C:$J,7,0),)),0)*$F139,2)</f>
        <v>0</v>
      </c>
      <c r="J139" s="338">
        <f t="shared" si="4"/>
        <v>0</v>
      </c>
      <c r="K139" s="401"/>
    </row>
    <row r="140" spans="1:11">
      <c r="A140" s="331"/>
      <c r="B140" s="332"/>
      <c r="C140" s="333"/>
      <c r="D140" s="334" t="str">
        <f>IF($B140="",IFERROR(VLOOKUP($A140,SERVIÇOS!$A:$F,2,0),IFERROR(VLOOKUP($A140,$C:$J,2,0),"")),IFERROR(VLOOKUP($B140,INSUMOS!$A:$D,2,0),IFERROR(VLOOKUP($B140,COTAÇÕES!$A:$J,2,0),"")))</f>
        <v/>
      </c>
      <c r="E140" s="366" t="str">
        <f>IF($B140="",IFERROR(VLOOKUP($A140,SERVIÇOS!$A:$F,3,0),IFERROR(VLOOKUP($A140,$C:$J,3,0),"")),IFERROR(VLOOKUP($B140,INSUMOS!$A:$D,3,0),IFERROR(VLOOKUP($B140,COTAÇÕES!$A:$J,5,0),"")))</f>
        <v/>
      </c>
      <c r="F140" s="335"/>
      <c r="G140" s="336" t="str">
        <f>IF($B140="",IFERROR(VLOOKUP($A140,SERVIÇOS!$A:$F,6,0),IFERROR(VLOOKUP($A140,$C:$J,8,0),"")),IFERROR(VLOOKUP($B140,INSUMOS!$A:$D,4,0),IFERROR(VLOOKUP($B140,COTAÇÕES!$A:$J,9,0),"")))</f>
        <v/>
      </c>
      <c r="H140" s="337">
        <f>TRUNC(IF($B140="",IFERROR(VLOOKUP($A140,SERVIÇOS!$A:$F,4,0),IFERROR(VLOOKUP($A140,$C:$J,6,0),)),IFERROR(VLOOKUP($B140,INSUMOS!$A:$D,4,0),IFERROR(VLOOKUP($B140,COTAÇÕES!$A:$J,9,0),)))*$F140,2)</f>
        <v>0</v>
      </c>
      <c r="I140" s="337">
        <f>TRUNC(IF($B140="",IFERROR(VLOOKUP($A140,SERVIÇOS!$A:$F,5,0),IFERROR(VLOOKUP($A140,$C:$J,7,0),)),0)*$F140,2)</f>
        <v>0</v>
      </c>
      <c r="J140" s="338">
        <f t="shared" si="4"/>
        <v>0</v>
      </c>
      <c r="K140" s="401"/>
    </row>
    <row r="141" spans="1:11">
      <c r="A141" s="331"/>
      <c r="B141" s="332"/>
      <c r="C141" s="333"/>
      <c r="D141" s="334" t="str">
        <f>IF($B141="",IFERROR(VLOOKUP($A141,SERVIÇOS!$A:$F,2,0),IFERROR(VLOOKUP($A141,$C:$J,2,0),"")),IFERROR(VLOOKUP($B141,INSUMOS!$A:$D,2,0),IFERROR(VLOOKUP($B141,COTAÇÕES!$A:$J,2,0),"")))</f>
        <v/>
      </c>
      <c r="E141" s="366" t="str">
        <f>IF($B141="",IFERROR(VLOOKUP($A141,SERVIÇOS!$A:$F,3,0),IFERROR(VLOOKUP($A141,$C:$J,3,0),"")),IFERROR(VLOOKUP($B141,INSUMOS!$A:$D,3,0),IFERROR(VLOOKUP($B141,COTAÇÕES!$A:$J,5,0),"")))</f>
        <v/>
      </c>
      <c r="F141" s="335"/>
      <c r="G141" s="336" t="str">
        <f>IF($B141="",IFERROR(VLOOKUP($A141,SERVIÇOS!$A:$F,6,0),IFERROR(VLOOKUP($A141,$C:$J,8,0),"")),IFERROR(VLOOKUP($B141,INSUMOS!$A:$D,4,0),IFERROR(VLOOKUP($B141,COTAÇÕES!$A:$J,9,0),"")))</f>
        <v/>
      </c>
      <c r="H141" s="337">
        <f>TRUNC(IF($B141="",IFERROR(VLOOKUP($A141,SERVIÇOS!$A:$F,4,0),IFERROR(VLOOKUP($A141,$C:$J,6,0),)),IFERROR(VLOOKUP($B141,INSUMOS!$A:$D,4,0),IFERROR(VLOOKUP($B141,COTAÇÕES!$A:$J,9,0),)))*$F141,2)</f>
        <v>0</v>
      </c>
      <c r="I141" s="337">
        <f>TRUNC(IF($B141="",IFERROR(VLOOKUP($A141,SERVIÇOS!$A:$F,5,0),IFERROR(VLOOKUP($A141,$C:$J,7,0),)),0)*$F141,2)</f>
        <v>0</v>
      </c>
      <c r="J141" s="338">
        <f t="shared" si="4"/>
        <v>0</v>
      </c>
      <c r="K141" s="401"/>
    </row>
    <row r="142" spans="1:11">
      <c r="A142" s="331"/>
      <c r="B142" s="332"/>
      <c r="C142" s="333"/>
      <c r="D142" s="334" t="str">
        <f>IF($B142="",IFERROR(VLOOKUP($A142,SERVIÇOS!$A:$F,2,0),IFERROR(VLOOKUP($A142,$C:$J,2,0),"")),IFERROR(VLOOKUP($B142,INSUMOS!$A:$D,2,0),IFERROR(VLOOKUP($B142,COTAÇÕES!$A:$J,2,0),"")))</f>
        <v/>
      </c>
      <c r="E142" s="366" t="str">
        <f>IF($B142="",IFERROR(VLOOKUP($A142,SERVIÇOS!$A:$F,3,0),IFERROR(VLOOKUP($A142,$C:$J,3,0),"")),IFERROR(VLOOKUP($B142,INSUMOS!$A:$D,3,0),IFERROR(VLOOKUP($B142,COTAÇÕES!$A:$J,5,0),"")))</f>
        <v/>
      </c>
      <c r="F142" s="335"/>
      <c r="G142" s="336" t="str">
        <f>IF($B142="",IFERROR(VLOOKUP($A142,SERVIÇOS!$A:$F,6,0),IFERROR(VLOOKUP($A142,$C:$J,8,0),"")),IFERROR(VLOOKUP($B142,INSUMOS!$A:$D,4,0),IFERROR(VLOOKUP($B142,COTAÇÕES!$A:$J,9,0),"")))</f>
        <v/>
      </c>
      <c r="H142" s="337">
        <f>TRUNC(IF($B142="",IFERROR(VLOOKUP($A142,SERVIÇOS!$A:$F,4,0),IFERROR(VLOOKUP($A142,$C:$J,6,0),)),IFERROR(VLOOKUP($B142,INSUMOS!$A:$D,4,0),IFERROR(VLOOKUP($B142,COTAÇÕES!$A:$J,9,0),)))*$F142,2)</f>
        <v>0</v>
      </c>
      <c r="I142" s="337">
        <f>TRUNC(IF($B142="",IFERROR(VLOOKUP($A142,SERVIÇOS!$A:$F,5,0),IFERROR(VLOOKUP($A142,$C:$J,7,0),)),0)*$F142,2)</f>
        <v>0</v>
      </c>
      <c r="J142" s="338">
        <f t="shared" si="4"/>
        <v>0</v>
      </c>
      <c r="K142" s="401"/>
    </row>
    <row r="143" spans="1:11">
      <c r="A143" s="331"/>
      <c r="B143" s="332"/>
      <c r="C143" s="333"/>
      <c r="D143" s="334" t="str">
        <f>IF($B143="",IFERROR(VLOOKUP($A143,SERVIÇOS!$A:$F,2,0),IFERROR(VLOOKUP($A143,$C:$J,2,0),"")),IFERROR(VLOOKUP($B143,INSUMOS!$A:$D,2,0),IFERROR(VLOOKUP($B143,COTAÇÕES!$A:$J,2,0),"")))</f>
        <v/>
      </c>
      <c r="E143" s="366" t="str">
        <f>IF($B143="",IFERROR(VLOOKUP($A143,SERVIÇOS!$A:$F,3,0),IFERROR(VLOOKUP($A143,$C:$J,3,0),"")),IFERROR(VLOOKUP($B143,INSUMOS!$A:$D,3,0),IFERROR(VLOOKUP($B143,COTAÇÕES!$A:$J,5,0),"")))</f>
        <v/>
      </c>
      <c r="F143" s="335"/>
      <c r="G143" s="336" t="str">
        <f>IF($B143="",IFERROR(VLOOKUP($A143,SERVIÇOS!$A:$F,6,0),IFERROR(VLOOKUP($A143,$C:$J,8,0),"")),IFERROR(VLOOKUP($B143,INSUMOS!$A:$D,4,0),IFERROR(VLOOKUP($B143,COTAÇÕES!$A:$J,9,0),"")))</f>
        <v/>
      </c>
      <c r="H143" s="337">
        <f>TRUNC(IF($B143="",IFERROR(VLOOKUP($A143,SERVIÇOS!$A:$F,4,0),IFERROR(VLOOKUP($A143,$C:$J,6,0),)),IFERROR(VLOOKUP($B143,INSUMOS!$A:$D,4,0),IFERROR(VLOOKUP($B143,COTAÇÕES!$A:$J,9,0),)))*$F143,2)</f>
        <v>0</v>
      </c>
      <c r="I143" s="337">
        <f>TRUNC(IF($B143="",IFERROR(VLOOKUP($A143,SERVIÇOS!$A:$F,5,0),IFERROR(VLOOKUP($A143,$C:$J,7,0),)),0)*$F143,2)</f>
        <v>0</v>
      </c>
      <c r="J143" s="338">
        <f t="shared" si="4"/>
        <v>0</v>
      </c>
      <c r="K143" s="401"/>
    </row>
    <row r="144" spans="1:11">
      <c r="A144" s="331"/>
      <c r="B144" s="332"/>
      <c r="C144" s="333"/>
      <c r="D144" s="334" t="str">
        <f>IF($B144="",IFERROR(VLOOKUP($A144,SERVIÇOS!$A:$F,2,0),IFERROR(VLOOKUP($A144,$C:$J,2,0),"")),IFERROR(VLOOKUP($B144,INSUMOS!$A:$D,2,0),IFERROR(VLOOKUP($B144,COTAÇÕES!$A:$J,2,0),"")))</f>
        <v/>
      </c>
      <c r="E144" s="366" t="str">
        <f>IF($B144="",IFERROR(VLOOKUP($A144,SERVIÇOS!$A:$F,3,0),IFERROR(VLOOKUP($A144,$C:$J,3,0),"")),IFERROR(VLOOKUP($B144,INSUMOS!$A:$D,3,0),IFERROR(VLOOKUP($B144,COTAÇÕES!$A:$J,5,0),"")))</f>
        <v/>
      </c>
      <c r="F144" s="335"/>
      <c r="G144" s="336" t="str">
        <f>IF($B144="",IFERROR(VLOOKUP($A144,SERVIÇOS!$A:$F,6,0),IFERROR(VLOOKUP($A144,$C:$J,8,0),"")),IFERROR(VLOOKUP($B144,INSUMOS!$A:$D,4,0),IFERROR(VLOOKUP($B144,COTAÇÕES!$A:$J,9,0),"")))</f>
        <v/>
      </c>
      <c r="H144" s="337">
        <f>TRUNC(IF($B144="",IFERROR(VLOOKUP($A144,SERVIÇOS!$A:$F,4,0),IFERROR(VLOOKUP($A144,$C:$J,6,0),)),IFERROR(VLOOKUP($B144,INSUMOS!$A:$D,4,0),IFERROR(VLOOKUP($B144,COTAÇÕES!$A:$J,9,0),)))*$F144,2)</f>
        <v>0</v>
      </c>
      <c r="I144" s="337">
        <f>TRUNC(IF($B144="",IFERROR(VLOOKUP($A144,SERVIÇOS!$A:$F,5,0),IFERROR(VLOOKUP($A144,$C:$J,7,0),)),0)*$F144,2)</f>
        <v>0</v>
      </c>
      <c r="J144" s="338">
        <f t="shared" si="4"/>
        <v>0</v>
      </c>
      <c r="K144" s="401"/>
    </row>
    <row r="145" spans="1:11">
      <c r="A145" s="331"/>
      <c r="B145" s="332"/>
      <c r="C145" s="333"/>
      <c r="D145" s="334" t="str">
        <f>IF($B145="",IFERROR(VLOOKUP($A145,SERVIÇOS!$A:$F,2,0),IFERROR(VLOOKUP($A145,$C:$J,2,0),"")),IFERROR(VLOOKUP($B145,INSUMOS!$A:$D,2,0),IFERROR(VLOOKUP($B145,COTAÇÕES!$A:$J,2,0),"")))</f>
        <v/>
      </c>
      <c r="E145" s="366" t="str">
        <f>IF($B145="",IFERROR(VLOOKUP($A145,SERVIÇOS!$A:$F,3,0),IFERROR(VLOOKUP($A145,$C:$J,3,0),"")),IFERROR(VLOOKUP($B145,INSUMOS!$A:$D,3,0),IFERROR(VLOOKUP($B145,COTAÇÕES!$A:$J,5,0),"")))</f>
        <v/>
      </c>
      <c r="F145" s="335"/>
      <c r="G145" s="336" t="str">
        <f>IF($B145="",IFERROR(VLOOKUP($A145,SERVIÇOS!$A:$F,6,0),IFERROR(VLOOKUP($A145,$C:$J,8,0),"")),IFERROR(VLOOKUP($B145,INSUMOS!$A:$D,4,0),IFERROR(VLOOKUP($B145,COTAÇÕES!$A:$J,9,0),"")))</f>
        <v/>
      </c>
      <c r="H145" s="337">
        <f>TRUNC(IF($B145="",IFERROR(VLOOKUP($A145,SERVIÇOS!$A:$F,4,0),IFERROR(VLOOKUP($A145,$C:$J,6,0),)),IFERROR(VLOOKUP($B145,INSUMOS!$A:$D,4,0),IFERROR(VLOOKUP($B145,COTAÇÕES!$A:$J,9,0),)))*$F145,2)</f>
        <v>0</v>
      </c>
      <c r="I145" s="337">
        <f>TRUNC(IF($B145="",IFERROR(VLOOKUP($A145,SERVIÇOS!$A:$F,5,0),IFERROR(VLOOKUP($A145,$C:$J,7,0),)),0)*$F145,2)</f>
        <v>0</v>
      </c>
      <c r="J145" s="338">
        <f t="shared" si="4"/>
        <v>0</v>
      </c>
      <c r="K145" s="401"/>
    </row>
    <row r="146" spans="1:11">
      <c r="A146" s="331"/>
      <c r="B146" s="332"/>
      <c r="C146" s="333"/>
      <c r="D146" s="334" t="str">
        <f>IF($B146="",IFERROR(VLOOKUP($A146,SERVIÇOS!$A:$F,2,0),IFERROR(VLOOKUP($A146,$C:$J,2,0),"")),IFERROR(VLOOKUP($B146,INSUMOS!$A:$D,2,0),IFERROR(VLOOKUP($B146,COTAÇÕES!$A:$J,2,0),"")))</f>
        <v/>
      </c>
      <c r="E146" s="366" t="str">
        <f>IF($B146="",IFERROR(VLOOKUP($A146,SERVIÇOS!$A:$F,3,0),IFERROR(VLOOKUP($A146,$C:$J,3,0),"")),IFERROR(VLOOKUP($B146,INSUMOS!$A:$D,3,0),IFERROR(VLOOKUP($B146,COTAÇÕES!$A:$J,5,0),"")))</f>
        <v/>
      </c>
      <c r="F146" s="335"/>
      <c r="G146" s="336" t="str">
        <f>IF($B146="",IFERROR(VLOOKUP($A146,SERVIÇOS!$A:$F,6,0),IFERROR(VLOOKUP($A146,$C:$J,8,0),"")),IFERROR(VLOOKUP($B146,INSUMOS!$A:$D,4,0),IFERROR(VLOOKUP($B146,COTAÇÕES!$A:$J,9,0),"")))</f>
        <v/>
      </c>
      <c r="H146" s="337">
        <f>TRUNC(IF($B146="",IFERROR(VLOOKUP($A146,SERVIÇOS!$A:$F,4,0),IFERROR(VLOOKUP($A146,$C:$J,6,0),)),IFERROR(VLOOKUP($B146,INSUMOS!$A:$D,4,0),IFERROR(VLOOKUP($B146,COTAÇÕES!$A:$J,9,0),)))*$F146,2)</f>
        <v>0</v>
      </c>
      <c r="I146" s="337">
        <f>TRUNC(IF($B146="",IFERROR(VLOOKUP($A146,SERVIÇOS!$A:$F,5,0),IFERROR(VLOOKUP($A146,$C:$J,7,0),)),0)*$F146,2)</f>
        <v>0</v>
      </c>
      <c r="J146" s="338">
        <f t="shared" si="4"/>
        <v>0</v>
      </c>
      <c r="K146" s="401"/>
    </row>
    <row r="147" spans="1:11">
      <c r="A147" s="331"/>
      <c r="B147" s="332"/>
      <c r="C147" s="333"/>
      <c r="D147" s="334" t="str">
        <f>IF($B147="",IFERROR(VLOOKUP($A147,SERVIÇOS!$A:$F,2,0),IFERROR(VLOOKUP($A147,$C:$J,2,0),"")),IFERROR(VLOOKUP($B147,INSUMOS!$A:$D,2,0),IFERROR(VLOOKUP($B147,COTAÇÕES!$A:$J,2,0),"")))</f>
        <v/>
      </c>
      <c r="E147" s="366" t="str">
        <f>IF($B147="",IFERROR(VLOOKUP($A147,SERVIÇOS!$A:$F,3,0),IFERROR(VLOOKUP($A147,$C:$J,3,0),"")),IFERROR(VLOOKUP($B147,INSUMOS!$A:$D,3,0),IFERROR(VLOOKUP($B147,COTAÇÕES!$A:$J,5,0),"")))</f>
        <v/>
      </c>
      <c r="F147" s="335"/>
      <c r="G147" s="336" t="str">
        <f>IF($B147="",IFERROR(VLOOKUP($A147,SERVIÇOS!$A:$F,6,0),IFERROR(VLOOKUP($A147,$C:$J,8,0),"")),IFERROR(VLOOKUP($B147,INSUMOS!$A:$D,4,0),IFERROR(VLOOKUP($B147,COTAÇÕES!$A:$J,9,0),"")))</f>
        <v/>
      </c>
      <c r="H147" s="337">
        <f>TRUNC(IF($B147="",IFERROR(VLOOKUP($A147,SERVIÇOS!$A:$F,4,0),IFERROR(VLOOKUP($A147,$C:$J,6,0),)),IFERROR(VLOOKUP($B147,INSUMOS!$A:$D,4,0),IFERROR(VLOOKUP($B147,COTAÇÕES!$A:$J,9,0),)))*$F147,2)</f>
        <v>0</v>
      </c>
      <c r="I147" s="337">
        <f>TRUNC(IF($B147="",IFERROR(VLOOKUP($A147,SERVIÇOS!$A:$F,5,0),IFERROR(VLOOKUP($A147,$C:$J,7,0),)),0)*$F147,2)</f>
        <v>0</v>
      </c>
      <c r="J147" s="338">
        <f t="shared" si="4"/>
        <v>0</v>
      </c>
      <c r="K147" s="401"/>
    </row>
    <row r="148" spans="1:11">
      <c r="A148" s="331"/>
      <c r="B148" s="332"/>
      <c r="C148" s="333"/>
      <c r="D148" s="334" t="str">
        <f>IF($B148="",IFERROR(VLOOKUP($A148,SERVIÇOS!$A:$F,2,0),IFERROR(VLOOKUP($A148,$C:$J,2,0),"")),IFERROR(VLOOKUP($B148,INSUMOS!$A:$D,2,0),IFERROR(VLOOKUP($B148,COTAÇÕES!$A:$J,2,0),"")))</f>
        <v/>
      </c>
      <c r="E148" s="366" t="str">
        <f>IF($B148="",IFERROR(VLOOKUP($A148,SERVIÇOS!$A:$F,3,0),IFERROR(VLOOKUP($A148,$C:$J,3,0),"")),IFERROR(VLOOKUP($B148,INSUMOS!$A:$D,3,0),IFERROR(VLOOKUP($B148,COTAÇÕES!$A:$J,5,0),"")))</f>
        <v/>
      </c>
      <c r="F148" s="335"/>
      <c r="G148" s="336" t="str">
        <f>IF($B148="",IFERROR(VLOOKUP($A148,SERVIÇOS!$A:$F,6,0),IFERROR(VLOOKUP($A148,$C:$J,8,0),"")),IFERROR(VLOOKUP($B148,INSUMOS!$A:$D,4,0),IFERROR(VLOOKUP($B148,COTAÇÕES!$A:$J,9,0),"")))</f>
        <v/>
      </c>
      <c r="H148" s="337">
        <f>TRUNC(IF($B148="",IFERROR(VLOOKUP($A148,SERVIÇOS!$A:$F,4,0),IFERROR(VLOOKUP($A148,$C:$J,6,0),)),IFERROR(VLOOKUP($B148,INSUMOS!$A:$D,4,0),IFERROR(VLOOKUP($B148,COTAÇÕES!$A:$J,9,0),)))*$F148,2)</f>
        <v>0</v>
      </c>
      <c r="I148" s="337">
        <f>TRUNC(IF($B148="",IFERROR(VLOOKUP($A148,SERVIÇOS!$A:$F,5,0),IFERROR(VLOOKUP($A148,$C:$J,7,0),)),0)*$F148,2)</f>
        <v>0</v>
      </c>
      <c r="J148" s="338">
        <f t="shared" si="4"/>
        <v>0</v>
      </c>
      <c r="K148" s="401"/>
    </row>
    <row r="149" spans="1:11">
      <c r="A149" s="331"/>
      <c r="B149" s="332"/>
      <c r="C149" s="333"/>
      <c r="D149" s="334" t="str">
        <f>IF($B149="",IFERROR(VLOOKUP($A149,SERVIÇOS!$A:$F,2,0),IFERROR(VLOOKUP($A149,$C:$J,2,0),"")),IFERROR(VLOOKUP($B149,INSUMOS!$A:$D,2,0),IFERROR(VLOOKUP($B149,COTAÇÕES!$A:$J,2,0),"")))</f>
        <v/>
      </c>
      <c r="E149" s="366" t="str">
        <f>IF($B149="",IFERROR(VLOOKUP($A149,SERVIÇOS!$A:$F,3,0),IFERROR(VLOOKUP($A149,$C:$J,3,0),"")),IFERROR(VLOOKUP($B149,INSUMOS!$A:$D,3,0),IFERROR(VLOOKUP($B149,COTAÇÕES!$A:$J,5,0),"")))</f>
        <v/>
      </c>
      <c r="F149" s="335"/>
      <c r="G149" s="336" t="str">
        <f>IF($B149="",IFERROR(VLOOKUP($A149,SERVIÇOS!$A:$F,6,0),IFERROR(VLOOKUP($A149,$C:$J,8,0),"")),IFERROR(VLOOKUP($B149,INSUMOS!$A:$D,4,0),IFERROR(VLOOKUP($B149,COTAÇÕES!$A:$J,9,0),"")))</f>
        <v/>
      </c>
      <c r="H149" s="337">
        <f>TRUNC(IF($B149="",IFERROR(VLOOKUP($A149,SERVIÇOS!$A:$F,4,0),IFERROR(VLOOKUP($A149,$C:$J,6,0),)),IFERROR(VLOOKUP($B149,INSUMOS!$A:$D,4,0),IFERROR(VLOOKUP($B149,COTAÇÕES!$A:$J,9,0),)))*$F149,2)</f>
        <v>0</v>
      </c>
      <c r="I149" s="337">
        <f>TRUNC(IF($B149="",IFERROR(VLOOKUP($A149,SERVIÇOS!$A:$F,5,0),IFERROR(VLOOKUP($A149,$C:$J,7,0),)),0)*$F149,2)</f>
        <v>0</v>
      </c>
      <c r="J149" s="338">
        <f t="shared" si="4"/>
        <v>0</v>
      </c>
      <c r="K149" s="401"/>
    </row>
    <row r="150" spans="1:11">
      <c r="A150" s="331"/>
      <c r="B150" s="332"/>
      <c r="C150" s="333"/>
      <c r="D150" s="334" t="str">
        <f>IF($B150="",IFERROR(VLOOKUP($A150,SERVIÇOS!$A:$F,2,0),IFERROR(VLOOKUP($A150,$C:$J,2,0),"")),IFERROR(VLOOKUP($B150,INSUMOS!$A:$D,2,0),IFERROR(VLOOKUP($B150,COTAÇÕES!$A:$J,2,0),"")))</f>
        <v/>
      </c>
      <c r="E150" s="366" t="str">
        <f>IF($B150="",IFERROR(VLOOKUP($A150,SERVIÇOS!$A:$F,3,0),IFERROR(VLOOKUP($A150,$C:$J,3,0),"")),IFERROR(VLOOKUP($B150,INSUMOS!$A:$D,3,0),IFERROR(VLOOKUP($B150,COTAÇÕES!$A:$J,5,0),"")))</f>
        <v/>
      </c>
      <c r="F150" s="335"/>
      <c r="G150" s="336" t="str">
        <f>IF($B150="",IFERROR(VLOOKUP($A150,SERVIÇOS!$A:$F,6,0),IFERROR(VLOOKUP($A150,$C:$J,8,0),"")),IFERROR(VLOOKUP($B150,INSUMOS!$A:$D,4,0),IFERROR(VLOOKUP($B150,COTAÇÕES!$A:$J,9,0),"")))</f>
        <v/>
      </c>
      <c r="H150" s="337">
        <f>TRUNC(IF($B150="",IFERROR(VLOOKUP($A150,SERVIÇOS!$A:$F,4,0),IFERROR(VLOOKUP($A150,$C:$J,6,0),)),IFERROR(VLOOKUP($B150,INSUMOS!$A:$D,4,0),IFERROR(VLOOKUP($B150,COTAÇÕES!$A:$J,9,0),)))*$F150,2)</f>
        <v>0</v>
      </c>
      <c r="I150" s="337">
        <f>TRUNC(IF($B150="",IFERROR(VLOOKUP($A150,SERVIÇOS!$A:$F,5,0),IFERROR(VLOOKUP($A150,$C:$J,7,0),)),0)*$F150,2)</f>
        <v>0</v>
      </c>
      <c r="J150" s="338">
        <f t="shared" si="4"/>
        <v>0</v>
      </c>
      <c r="K150" s="401"/>
    </row>
    <row r="151" spans="1:11">
      <c r="A151" s="331"/>
      <c r="B151" s="332"/>
      <c r="C151" s="333"/>
      <c r="D151" s="334" t="str">
        <f>IF($B151="",IFERROR(VLOOKUP($A151,SERVIÇOS!$A:$F,2,0),IFERROR(VLOOKUP($A151,$C:$J,2,0),"")),IFERROR(VLOOKUP($B151,INSUMOS!$A:$D,2,0),IFERROR(VLOOKUP($B151,COTAÇÕES!$A:$J,2,0),"")))</f>
        <v/>
      </c>
      <c r="E151" s="366" t="str">
        <f>IF($B151="",IFERROR(VLOOKUP($A151,SERVIÇOS!$A:$F,3,0),IFERROR(VLOOKUP($A151,$C:$J,3,0),"")),IFERROR(VLOOKUP($B151,INSUMOS!$A:$D,3,0),IFERROR(VLOOKUP($B151,COTAÇÕES!$A:$J,5,0),"")))</f>
        <v/>
      </c>
      <c r="F151" s="335"/>
      <c r="G151" s="336" t="str">
        <f>IF($B151="",IFERROR(VLOOKUP($A151,SERVIÇOS!$A:$F,6,0),IFERROR(VLOOKUP($A151,$C:$J,8,0),"")),IFERROR(VLOOKUP($B151,INSUMOS!$A:$D,4,0),IFERROR(VLOOKUP($B151,COTAÇÕES!$A:$J,9,0),"")))</f>
        <v/>
      </c>
      <c r="H151" s="337">
        <f>TRUNC(IF($B151="",IFERROR(VLOOKUP($A151,SERVIÇOS!$A:$F,4,0),IFERROR(VLOOKUP($A151,$C:$J,6,0),)),IFERROR(VLOOKUP($B151,INSUMOS!$A:$D,4,0),IFERROR(VLOOKUP($B151,COTAÇÕES!$A:$J,9,0),)))*$F151,2)</f>
        <v>0</v>
      </c>
      <c r="I151" s="337">
        <f>TRUNC(IF($B151="",IFERROR(VLOOKUP($A151,SERVIÇOS!$A:$F,5,0),IFERROR(VLOOKUP($A151,$C:$J,7,0),)),0)*$F151,2)</f>
        <v>0</v>
      </c>
      <c r="J151" s="338">
        <f t="shared" si="4"/>
        <v>0</v>
      </c>
      <c r="K151" s="401"/>
    </row>
    <row r="152" spans="1:11">
      <c r="A152" s="331"/>
      <c r="B152" s="332"/>
      <c r="C152" s="333"/>
      <c r="D152" s="334" t="str">
        <f>IF($B152="",IFERROR(VLOOKUP($A152,SERVIÇOS!$A:$F,2,0),IFERROR(VLOOKUP($A152,$C:$J,2,0),"")),IFERROR(VLOOKUP($B152,INSUMOS!$A:$D,2,0),IFERROR(VLOOKUP($B152,COTAÇÕES!$A:$J,2,0),"")))</f>
        <v/>
      </c>
      <c r="E152" s="366" t="str">
        <f>IF($B152="",IFERROR(VLOOKUP($A152,SERVIÇOS!$A:$F,3,0),IFERROR(VLOOKUP($A152,$C:$J,3,0),"")),IFERROR(VLOOKUP($B152,INSUMOS!$A:$D,3,0),IFERROR(VLOOKUP($B152,COTAÇÕES!$A:$J,5,0),"")))</f>
        <v/>
      </c>
      <c r="F152" s="335"/>
      <c r="G152" s="336" t="str">
        <f>IF($B152="",IFERROR(VLOOKUP($A152,SERVIÇOS!$A:$F,6,0),IFERROR(VLOOKUP($A152,$C:$J,8,0),"")),IFERROR(VLOOKUP($B152,INSUMOS!$A:$D,4,0),IFERROR(VLOOKUP($B152,COTAÇÕES!$A:$J,9,0),"")))</f>
        <v/>
      </c>
      <c r="H152" s="337">
        <f>TRUNC(IF($B152="",IFERROR(VLOOKUP($A152,SERVIÇOS!$A:$F,4,0),IFERROR(VLOOKUP($A152,$C:$J,6,0),)),IFERROR(VLOOKUP($B152,INSUMOS!$A:$D,4,0),IFERROR(VLOOKUP($B152,COTAÇÕES!$A:$J,9,0),)))*$F152,2)</f>
        <v>0</v>
      </c>
      <c r="I152" s="337">
        <f>TRUNC(IF($B152="",IFERROR(VLOOKUP($A152,SERVIÇOS!$A:$F,5,0),IFERROR(VLOOKUP($A152,$C:$J,7,0),)),0)*$F152,2)</f>
        <v>0</v>
      </c>
      <c r="J152" s="338">
        <f t="shared" si="4"/>
        <v>0</v>
      </c>
      <c r="K152" s="401"/>
    </row>
    <row r="153" spans="1:11">
      <c r="A153" s="331"/>
      <c r="B153" s="332"/>
      <c r="C153" s="333"/>
      <c r="D153" s="334" t="str">
        <f>IF($B153="",IFERROR(VLOOKUP($A153,SERVIÇOS!$A:$F,2,0),IFERROR(VLOOKUP($A153,$C:$J,2,0),"")),IFERROR(VLOOKUP($B153,INSUMOS!$A:$D,2,0),IFERROR(VLOOKUP($B153,COTAÇÕES!$A:$J,2,0),"")))</f>
        <v/>
      </c>
      <c r="E153" s="366" t="str">
        <f>IF($B153="",IFERROR(VLOOKUP($A153,SERVIÇOS!$A:$F,3,0),IFERROR(VLOOKUP($A153,$C:$J,3,0),"")),IFERROR(VLOOKUP($B153,INSUMOS!$A:$D,3,0),IFERROR(VLOOKUP($B153,COTAÇÕES!$A:$J,5,0),"")))</f>
        <v/>
      </c>
      <c r="F153" s="335"/>
      <c r="G153" s="336" t="str">
        <f>IF($B153="",IFERROR(VLOOKUP($A153,SERVIÇOS!$A:$F,6,0),IFERROR(VLOOKUP($A153,$C:$J,8,0),"")),IFERROR(VLOOKUP($B153,INSUMOS!$A:$D,4,0),IFERROR(VLOOKUP($B153,COTAÇÕES!$A:$J,9,0),"")))</f>
        <v/>
      </c>
      <c r="H153" s="337">
        <f>TRUNC(IF($B153="",IFERROR(VLOOKUP($A153,SERVIÇOS!$A:$F,4,0),IFERROR(VLOOKUP($A153,$C:$J,6,0),)),IFERROR(VLOOKUP($B153,INSUMOS!$A:$D,4,0),IFERROR(VLOOKUP($B153,COTAÇÕES!$A:$J,9,0),)))*$F153,2)</f>
        <v>0</v>
      </c>
      <c r="I153" s="337">
        <f>TRUNC(IF($B153="",IFERROR(VLOOKUP($A153,SERVIÇOS!$A:$F,5,0),IFERROR(VLOOKUP($A153,$C:$J,7,0),)),0)*$F153,2)</f>
        <v>0</v>
      </c>
      <c r="J153" s="338">
        <f t="shared" si="4"/>
        <v>0</v>
      </c>
      <c r="K153" s="401"/>
    </row>
    <row r="154" spans="1:11">
      <c r="A154" s="331"/>
      <c r="B154" s="332"/>
      <c r="C154" s="333"/>
      <c r="D154" s="334" t="str">
        <f>IF($B154="",IFERROR(VLOOKUP($A154,SERVIÇOS!$A:$F,2,0),IFERROR(VLOOKUP($A154,$C:$J,2,0),"")),IFERROR(VLOOKUP($B154,INSUMOS!$A:$D,2,0),IFERROR(VLOOKUP($B154,COTAÇÕES!$A:$J,2,0),"")))</f>
        <v/>
      </c>
      <c r="E154" s="366" t="str">
        <f>IF($B154="",IFERROR(VLOOKUP($A154,SERVIÇOS!$A:$F,3,0),IFERROR(VLOOKUP($A154,$C:$J,3,0),"")),IFERROR(VLOOKUP($B154,INSUMOS!$A:$D,3,0),IFERROR(VLOOKUP($B154,COTAÇÕES!$A:$J,5,0),"")))</f>
        <v/>
      </c>
      <c r="F154" s="335"/>
      <c r="G154" s="336" t="str">
        <f>IF($B154="",IFERROR(VLOOKUP($A154,SERVIÇOS!$A:$F,6,0),IFERROR(VLOOKUP($A154,$C:$J,8,0),"")),IFERROR(VLOOKUP($B154,INSUMOS!$A:$D,4,0),IFERROR(VLOOKUP($B154,COTAÇÕES!$A:$J,9,0),"")))</f>
        <v/>
      </c>
      <c r="H154" s="337">
        <f>TRUNC(IF($B154="",IFERROR(VLOOKUP($A154,SERVIÇOS!$A:$F,4,0),IFERROR(VLOOKUP($A154,$C:$J,6,0),)),IFERROR(VLOOKUP($B154,INSUMOS!$A:$D,4,0),IFERROR(VLOOKUP($B154,COTAÇÕES!$A:$J,9,0),)))*$F154,2)</f>
        <v>0</v>
      </c>
      <c r="I154" s="337">
        <f>TRUNC(IF($B154="",IFERROR(VLOOKUP($A154,SERVIÇOS!$A:$F,5,0),IFERROR(VLOOKUP($A154,$C:$J,7,0),)),0)*$F154,2)</f>
        <v>0</v>
      </c>
      <c r="J154" s="338">
        <f t="shared" si="4"/>
        <v>0</v>
      </c>
      <c r="K154" s="401"/>
    </row>
    <row r="155" spans="1:11">
      <c r="A155" s="331"/>
      <c r="B155" s="332"/>
      <c r="C155" s="333"/>
      <c r="D155" s="334" t="str">
        <f>IF($B155="",IFERROR(VLOOKUP($A155,SERVIÇOS!$A:$F,2,0),IFERROR(VLOOKUP($A155,$C:$J,2,0),"")),IFERROR(VLOOKUP($B155,INSUMOS!$A:$D,2,0),IFERROR(VLOOKUP($B155,COTAÇÕES!$A:$J,2,0),"")))</f>
        <v/>
      </c>
      <c r="E155" s="366" t="str">
        <f>IF($B155="",IFERROR(VLOOKUP($A155,SERVIÇOS!$A:$F,3,0),IFERROR(VLOOKUP($A155,$C:$J,3,0),"")),IFERROR(VLOOKUP($B155,INSUMOS!$A:$D,3,0),IFERROR(VLOOKUP($B155,COTAÇÕES!$A:$J,5,0),"")))</f>
        <v/>
      </c>
      <c r="F155" s="335"/>
      <c r="G155" s="336" t="str">
        <f>IF($B155="",IFERROR(VLOOKUP($A155,SERVIÇOS!$A:$F,6,0),IFERROR(VLOOKUP($A155,$C:$J,8,0),"")),IFERROR(VLOOKUP($B155,INSUMOS!$A:$D,4,0),IFERROR(VLOOKUP($B155,COTAÇÕES!$A:$J,9,0),"")))</f>
        <v/>
      </c>
      <c r="H155" s="337">
        <f>TRUNC(IF($B155="",IFERROR(VLOOKUP($A155,SERVIÇOS!$A:$F,4,0),IFERROR(VLOOKUP($A155,$C:$J,6,0),)),IFERROR(VLOOKUP($B155,INSUMOS!$A:$D,4,0),IFERROR(VLOOKUP($B155,COTAÇÕES!$A:$J,9,0),)))*$F155,2)</f>
        <v>0</v>
      </c>
      <c r="I155" s="337">
        <f>TRUNC(IF($B155="",IFERROR(VLOOKUP($A155,SERVIÇOS!$A:$F,5,0),IFERROR(VLOOKUP($A155,$C:$J,7,0),)),0)*$F155,2)</f>
        <v>0</v>
      </c>
      <c r="J155" s="338">
        <f t="shared" si="4"/>
        <v>0</v>
      </c>
      <c r="K155" s="401"/>
    </row>
    <row r="156" spans="1:11">
      <c r="A156" s="331"/>
      <c r="B156" s="332"/>
      <c r="C156" s="333"/>
      <c r="D156" s="334" t="str">
        <f>IF($B156="",IFERROR(VLOOKUP($A156,SERVIÇOS!$A:$F,2,0),IFERROR(VLOOKUP($A156,$C:$J,2,0),"")),IFERROR(VLOOKUP($B156,INSUMOS!$A:$D,2,0),IFERROR(VLOOKUP($B156,COTAÇÕES!$A:$J,2,0),"")))</f>
        <v/>
      </c>
      <c r="E156" s="366" t="str">
        <f>IF($B156="",IFERROR(VLOOKUP($A156,SERVIÇOS!$A:$F,3,0),IFERROR(VLOOKUP($A156,$C:$J,3,0),"")),IFERROR(VLOOKUP($B156,INSUMOS!$A:$D,3,0),IFERROR(VLOOKUP($B156,COTAÇÕES!$A:$J,5,0),"")))</f>
        <v/>
      </c>
      <c r="F156" s="335"/>
      <c r="G156" s="336" t="str">
        <f>IF($B156="",IFERROR(VLOOKUP($A156,SERVIÇOS!$A:$F,6,0),IFERROR(VLOOKUP($A156,$C:$J,8,0),"")),IFERROR(VLOOKUP($B156,INSUMOS!$A:$D,4,0),IFERROR(VLOOKUP($B156,COTAÇÕES!$A:$J,9,0),"")))</f>
        <v/>
      </c>
      <c r="H156" s="337">
        <f>TRUNC(IF($B156="",IFERROR(VLOOKUP($A156,SERVIÇOS!$A:$F,4,0),IFERROR(VLOOKUP($A156,$C:$J,6,0),)),IFERROR(VLOOKUP($B156,INSUMOS!$A:$D,4,0),IFERROR(VLOOKUP($B156,COTAÇÕES!$A:$J,9,0),)))*$F156,2)</f>
        <v>0</v>
      </c>
      <c r="I156" s="337">
        <f>TRUNC(IF($B156="",IFERROR(VLOOKUP($A156,SERVIÇOS!$A:$F,5,0),IFERROR(VLOOKUP($A156,$C:$J,7,0),)),0)*$F156,2)</f>
        <v>0</v>
      </c>
      <c r="J156" s="338">
        <f t="shared" si="4"/>
        <v>0</v>
      </c>
      <c r="K156" s="401"/>
    </row>
    <row r="157" spans="1:11">
      <c r="A157" s="331"/>
      <c r="B157" s="332"/>
      <c r="C157" s="333"/>
      <c r="D157" s="334" t="str">
        <f>IF($B157="",IFERROR(VLOOKUP($A157,SERVIÇOS!$A:$F,2,0),IFERROR(VLOOKUP($A157,$C:$J,2,0),"")),IFERROR(VLOOKUP($B157,INSUMOS!$A:$D,2,0),IFERROR(VLOOKUP($B157,COTAÇÕES!$A:$J,2,0),"")))</f>
        <v/>
      </c>
      <c r="E157" s="366" t="str">
        <f>IF($B157="",IFERROR(VLOOKUP($A157,SERVIÇOS!$A:$F,3,0),IFERROR(VLOOKUP($A157,$C:$J,3,0),"")),IFERROR(VLOOKUP($B157,INSUMOS!$A:$D,3,0),IFERROR(VLOOKUP($B157,COTAÇÕES!$A:$J,5,0),"")))</f>
        <v/>
      </c>
      <c r="F157" s="335"/>
      <c r="G157" s="336" t="str">
        <f>IF($B157="",IFERROR(VLOOKUP($A157,SERVIÇOS!$A:$F,6,0),IFERROR(VLOOKUP($A157,$C:$J,8,0),"")),IFERROR(VLOOKUP($B157,INSUMOS!$A:$D,4,0),IFERROR(VLOOKUP($B157,COTAÇÕES!$A:$J,9,0),"")))</f>
        <v/>
      </c>
      <c r="H157" s="337">
        <f>TRUNC(IF($B157="",IFERROR(VLOOKUP($A157,SERVIÇOS!$A:$F,4,0),IFERROR(VLOOKUP($A157,$C:$J,6,0),)),IFERROR(VLOOKUP($B157,INSUMOS!$A:$D,4,0),IFERROR(VLOOKUP($B157,COTAÇÕES!$A:$J,9,0),)))*$F157,2)</f>
        <v>0</v>
      </c>
      <c r="I157" s="337">
        <f>TRUNC(IF($B157="",IFERROR(VLOOKUP($A157,SERVIÇOS!$A:$F,5,0),IFERROR(VLOOKUP($A157,$C:$J,7,0),)),0)*$F157,2)</f>
        <v>0</v>
      </c>
      <c r="J157" s="338">
        <f t="shared" si="4"/>
        <v>0</v>
      </c>
      <c r="K157" s="401"/>
    </row>
    <row r="158" spans="1:11">
      <c r="A158" s="331"/>
      <c r="B158" s="332"/>
      <c r="C158" s="333"/>
      <c r="D158" s="334" t="str">
        <f>IF($B158="",IFERROR(VLOOKUP($A158,SERVIÇOS!$A:$F,2,0),IFERROR(VLOOKUP($A158,$C:$J,2,0),"")),IFERROR(VLOOKUP($B158,INSUMOS!$A:$D,2,0),IFERROR(VLOOKUP($B158,COTAÇÕES!$A:$J,2,0),"")))</f>
        <v/>
      </c>
      <c r="E158" s="366" t="str">
        <f>IF($B158="",IFERROR(VLOOKUP($A158,SERVIÇOS!$A:$F,3,0),IFERROR(VLOOKUP($A158,$C:$J,3,0),"")),IFERROR(VLOOKUP($B158,INSUMOS!$A:$D,3,0),IFERROR(VLOOKUP($B158,COTAÇÕES!$A:$J,5,0),"")))</f>
        <v/>
      </c>
      <c r="F158" s="335"/>
      <c r="G158" s="336" t="str">
        <f>IF($B158="",IFERROR(VLOOKUP($A158,SERVIÇOS!$A:$F,6,0),IFERROR(VLOOKUP($A158,$C:$J,8,0),"")),IFERROR(VLOOKUP($B158,INSUMOS!$A:$D,4,0),IFERROR(VLOOKUP($B158,COTAÇÕES!$A:$J,9,0),"")))</f>
        <v/>
      </c>
      <c r="H158" s="337">
        <f>TRUNC(IF($B158="",IFERROR(VLOOKUP($A158,SERVIÇOS!$A:$F,4,0),IFERROR(VLOOKUP($A158,$C:$J,6,0),)),IFERROR(VLOOKUP($B158,INSUMOS!$A:$D,4,0),IFERROR(VLOOKUP($B158,COTAÇÕES!$A:$J,9,0),)))*$F158,2)</f>
        <v>0</v>
      </c>
      <c r="I158" s="337">
        <f>TRUNC(IF($B158="",IFERROR(VLOOKUP($A158,SERVIÇOS!$A:$F,5,0),IFERROR(VLOOKUP($A158,$C:$J,7,0),)),0)*$F158,2)</f>
        <v>0</v>
      </c>
      <c r="J158" s="338">
        <f t="shared" si="4"/>
        <v>0</v>
      </c>
      <c r="K158" s="401"/>
    </row>
    <row r="159" spans="1:11">
      <c r="A159" s="331"/>
      <c r="B159" s="332"/>
      <c r="C159" s="333"/>
      <c r="D159" s="334" t="str">
        <f>IF($B159="",IFERROR(VLOOKUP($A159,SERVIÇOS!$A:$F,2,0),IFERROR(VLOOKUP($A159,$C:$J,2,0),"")),IFERROR(VLOOKUP($B159,INSUMOS!$A:$D,2,0),IFERROR(VLOOKUP($B159,COTAÇÕES!$A:$J,2,0),"")))</f>
        <v/>
      </c>
      <c r="E159" s="366" t="str">
        <f>IF($B159="",IFERROR(VLOOKUP($A159,SERVIÇOS!$A:$F,3,0),IFERROR(VLOOKUP($A159,$C:$J,3,0),"")),IFERROR(VLOOKUP($B159,INSUMOS!$A:$D,3,0),IFERROR(VLOOKUP($B159,COTAÇÕES!$A:$J,5,0),"")))</f>
        <v/>
      </c>
      <c r="F159" s="335"/>
      <c r="G159" s="336" t="str">
        <f>IF($B159="",IFERROR(VLOOKUP($A159,SERVIÇOS!$A:$F,6,0),IFERROR(VLOOKUP($A159,$C:$J,8,0),"")),IFERROR(VLOOKUP($B159,INSUMOS!$A:$D,4,0),IFERROR(VLOOKUP($B159,COTAÇÕES!$A:$J,9,0),"")))</f>
        <v/>
      </c>
      <c r="H159" s="337">
        <f>TRUNC(IF($B159="",IFERROR(VLOOKUP($A159,SERVIÇOS!$A:$F,4,0),IFERROR(VLOOKUP($A159,$C:$J,6,0),)),IFERROR(VLOOKUP($B159,INSUMOS!$A:$D,4,0),IFERROR(VLOOKUP($B159,COTAÇÕES!$A:$J,9,0),)))*$F159,2)</f>
        <v>0</v>
      </c>
      <c r="I159" s="337">
        <f>TRUNC(IF($B159="",IFERROR(VLOOKUP($A159,SERVIÇOS!$A:$F,5,0),IFERROR(VLOOKUP($A159,$C:$J,7,0),)),0)*$F159,2)</f>
        <v>0</v>
      </c>
      <c r="J159" s="338">
        <f t="shared" si="4"/>
        <v>0</v>
      </c>
      <c r="K159" s="401"/>
    </row>
    <row r="160" spans="1:11">
      <c r="A160" s="331"/>
      <c r="B160" s="332"/>
      <c r="C160" s="333"/>
      <c r="D160" s="334" t="str">
        <f>IF($B160="",IFERROR(VLOOKUP($A160,SERVIÇOS!$A:$F,2,0),IFERROR(VLOOKUP($A160,$C:$J,2,0),"")),IFERROR(VLOOKUP($B160,INSUMOS!$A:$D,2,0),IFERROR(VLOOKUP($B160,COTAÇÕES!$A:$J,2,0),"")))</f>
        <v/>
      </c>
      <c r="E160" s="366" t="str">
        <f>IF($B160="",IFERROR(VLOOKUP($A160,SERVIÇOS!$A:$F,3,0),IFERROR(VLOOKUP($A160,$C:$J,3,0),"")),IFERROR(VLOOKUP($B160,INSUMOS!$A:$D,3,0),IFERROR(VLOOKUP($B160,COTAÇÕES!$A:$J,5,0),"")))</f>
        <v/>
      </c>
      <c r="F160" s="335"/>
      <c r="G160" s="336" t="str">
        <f>IF($B160="",IFERROR(VLOOKUP($A160,SERVIÇOS!$A:$F,6,0),IFERROR(VLOOKUP($A160,$C:$J,8,0),"")),IFERROR(VLOOKUP($B160,INSUMOS!$A:$D,4,0),IFERROR(VLOOKUP($B160,COTAÇÕES!$A:$J,9,0),"")))</f>
        <v/>
      </c>
      <c r="H160" s="337">
        <f>TRUNC(IF($B160="",IFERROR(VLOOKUP($A160,SERVIÇOS!$A:$F,4,0),IFERROR(VLOOKUP($A160,$C:$J,6,0),)),IFERROR(VLOOKUP($B160,INSUMOS!$A:$D,4,0),IFERROR(VLOOKUP($B160,COTAÇÕES!$A:$J,9,0),)))*$F160,2)</f>
        <v>0</v>
      </c>
      <c r="I160" s="337">
        <f>TRUNC(IF($B160="",IFERROR(VLOOKUP($A160,SERVIÇOS!$A:$F,5,0),IFERROR(VLOOKUP($A160,$C:$J,7,0),)),0)*$F160,2)</f>
        <v>0</v>
      </c>
      <c r="J160" s="338">
        <f t="shared" si="4"/>
        <v>0</v>
      </c>
      <c r="K160" s="401"/>
    </row>
    <row r="161" spans="1:11">
      <c r="A161" s="331"/>
      <c r="B161" s="332"/>
      <c r="C161" s="333"/>
      <c r="D161" s="334" t="str">
        <f>IF($B161="",IFERROR(VLOOKUP($A161,SERVIÇOS!$A:$F,2,0),IFERROR(VLOOKUP($A161,$C:$J,2,0),"")),IFERROR(VLOOKUP($B161,INSUMOS!$A:$D,2,0),IFERROR(VLOOKUP($B161,COTAÇÕES!$A:$J,2,0),"")))</f>
        <v/>
      </c>
      <c r="E161" s="366" t="str">
        <f>IF($B161="",IFERROR(VLOOKUP($A161,SERVIÇOS!$A:$F,3,0),IFERROR(VLOOKUP($A161,$C:$J,3,0),"")),IFERROR(VLOOKUP($B161,INSUMOS!$A:$D,3,0),IFERROR(VLOOKUP($B161,COTAÇÕES!$A:$J,5,0),"")))</f>
        <v/>
      </c>
      <c r="F161" s="335"/>
      <c r="G161" s="336" t="str">
        <f>IF($B161="",IFERROR(VLOOKUP($A161,SERVIÇOS!$A:$F,6,0),IFERROR(VLOOKUP($A161,$C:$J,8,0),"")),IFERROR(VLOOKUP($B161,INSUMOS!$A:$D,4,0),IFERROR(VLOOKUP($B161,COTAÇÕES!$A:$J,9,0),"")))</f>
        <v/>
      </c>
      <c r="H161" s="337">
        <f>TRUNC(IF($B161="",IFERROR(VLOOKUP($A161,SERVIÇOS!$A:$F,4,0),IFERROR(VLOOKUP($A161,$C:$J,6,0),)),IFERROR(VLOOKUP($B161,INSUMOS!$A:$D,4,0),IFERROR(VLOOKUP($B161,COTAÇÕES!$A:$J,9,0),)))*$F161,2)</f>
        <v>0</v>
      </c>
      <c r="I161" s="337">
        <f>TRUNC(IF($B161="",IFERROR(VLOOKUP($A161,SERVIÇOS!$A:$F,5,0),IFERROR(VLOOKUP($A161,$C:$J,7,0),)),0)*$F161,2)</f>
        <v>0</v>
      </c>
      <c r="J161" s="338">
        <f t="shared" si="4"/>
        <v>0</v>
      </c>
      <c r="K161" s="401"/>
    </row>
    <row r="162" spans="1:11">
      <c r="A162" s="331"/>
      <c r="B162" s="332"/>
      <c r="C162" s="333"/>
      <c r="D162" s="334" t="str">
        <f>IF($B162="",IFERROR(VLOOKUP($A162,SERVIÇOS!$A:$F,2,0),IFERROR(VLOOKUP($A162,$C:$J,2,0),"")),IFERROR(VLOOKUP($B162,INSUMOS!$A:$D,2,0),IFERROR(VLOOKUP($B162,COTAÇÕES!$A:$J,2,0),"")))</f>
        <v/>
      </c>
      <c r="E162" s="366" t="str">
        <f>IF($B162="",IFERROR(VLOOKUP($A162,SERVIÇOS!$A:$F,3,0),IFERROR(VLOOKUP($A162,$C:$J,3,0),"")),IFERROR(VLOOKUP($B162,INSUMOS!$A:$D,3,0),IFERROR(VLOOKUP($B162,COTAÇÕES!$A:$J,5,0),"")))</f>
        <v/>
      </c>
      <c r="F162" s="335"/>
      <c r="G162" s="336" t="str">
        <f>IF($B162="",IFERROR(VLOOKUP($A162,SERVIÇOS!$A:$F,6,0),IFERROR(VLOOKUP($A162,$C:$J,8,0),"")),IFERROR(VLOOKUP($B162,INSUMOS!$A:$D,4,0),IFERROR(VLOOKUP($B162,COTAÇÕES!$A:$J,9,0),"")))</f>
        <v/>
      </c>
      <c r="H162" s="337">
        <f>TRUNC(IF($B162="",IFERROR(VLOOKUP($A162,SERVIÇOS!$A:$F,4,0),IFERROR(VLOOKUP($A162,$C:$J,6,0),)),IFERROR(VLOOKUP($B162,INSUMOS!$A:$D,4,0),IFERROR(VLOOKUP($B162,COTAÇÕES!$A:$J,9,0),)))*$F162,2)</f>
        <v>0</v>
      </c>
      <c r="I162" s="337">
        <f>TRUNC(IF($B162="",IFERROR(VLOOKUP($A162,SERVIÇOS!$A:$F,5,0),IFERROR(VLOOKUP($A162,$C:$J,7,0),)),0)*$F162,2)</f>
        <v>0</v>
      </c>
      <c r="J162" s="338">
        <f t="shared" ref="J162:J199" si="5">H162+I162</f>
        <v>0</v>
      </c>
      <c r="K162" s="401"/>
    </row>
    <row r="163" spans="1:11">
      <c r="A163" s="331"/>
      <c r="B163" s="332"/>
      <c r="C163" s="333"/>
      <c r="D163" s="334" t="str">
        <f>IF($B163="",IFERROR(VLOOKUP($A163,SERVIÇOS!$A:$F,2,0),IFERROR(VLOOKUP($A163,$C:$J,2,0),"")),IFERROR(VLOOKUP($B163,INSUMOS!$A:$D,2,0),IFERROR(VLOOKUP($B163,COTAÇÕES!$A:$J,2,0),"")))</f>
        <v/>
      </c>
      <c r="E163" s="366" t="str">
        <f>IF($B163="",IFERROR(VLOOKUP($A163,SERVIÇOS!$A:$F,3,0),IFERROR(VLOOKUP($A163,$C:$J,3,0),"")),IFERROR(VLOOKUP($B163,INSUMOS!$A:$D,3,0),IFERROR(VLOOKUP($B163,COTAÇÕES!$A:$J,5,0),"")))</f>
        <v/>
      </c>
      <c r="F163" s="335"/>
      <c r="G163" s="336" t="str">
        <f>IF($B163="",IFERROR(VLOOKUP($A163,SERVIÇOS!$A:$F,6,0),IFERROR(VLOOKUP($A163,$C:$J,8,0),"")),IFERROR(VLOOKUP($B163,INSUMOS!$A:$D,4,0),IFERROR(VLOOKUP($B163,COTAÇÕES!$A:$J,9,0),"")))</f>
        <v/>
      </c>
      <c r="H163" s="337">
        <f>TRUNC(IF($B163="",IFERROR(VLOOKUP($A163,SERVIÇOS!$A:$F,4,0),IFERROR(VLOOKUP($A163,$C:$J,6,0),)),IFERROR(VLOOKUP($B163,INSUMOS!$A:$D,4,0),IFERROR(VLOOKUP($B163,COTAÇÕES!$A:$J,9,0),)))*$F163,2)</f>
        <v>0</v>
      </c>
      <c r="I163" s="337">
        <f>TRUNC(IF($B163="",IFERROR(VLOOKUP($A163,SERVIÇOS!$A:$F,5,0),IFERROR(VLOOKUP($A163,$C:$J,7,0),)),0)*$F163,2)</f>
        <v>0</v>
      </c>
      <c r="J163" s="338">
        <f t="shared" si="5"/>
        <v>0</v>
      </c>
      <c r="K163" s="401"/>
    </row>
    <row r="164" spans="1:11">
      <c r="A164" s="331"/>
      <c r="B164" s="332"/>
      <c r="C164" s="333"/>
      <c r="D164" s="334" t="str">
        <f>IF($B164="",IFERROR(VLOOKUP($A164,SERVIÇOS!$A:$F,2,0),IFERROR(VLOOKUP($A164,$C:$J,2,0),"")),IFERROR(VLOOKUP($B164,INSUMOS!$A:$D,2,0),IFERROR(VLOOKUP($B164,COTAÇÕES!$A:$J,2,0),"")))</f>
        <v/>
      </c>
      <c r="E164" s="366" t="str">
        <f>IF($B164="",IFERROR(VLOOKUP($A164,SERVIÇOS!$A:$F,3,0),IFERROR(VLOOKUP($A164,$C:$J,3,0),"")),IFERROR(VLOOKUP($B164,INSUMOS!$A:$D,3,0),IFERROR(VLOOKUP($B164,COTAÇÕES!$A:$J,5,0),"")))</f>
        <v/>
      </c>
      <c r="F164" s="335"/>
      <c r="G164" s="336" t="str">
        <f>IF($B164="",IFERROR(VLOOKUP($A164,SERVIÇOS!$A:$F,6,0),IFERROR(VLOOKUP($A164,$C:$J,8,0),"")),IFERROR(VLOOKUP($B164,INSUMOS!$A:$D,4,0),IFERROR(VLOOKUP($B164,COTAÇÕES!$A:$J,9,0),"")))</f>
        <v/>
      </c>
      <c r="H164" s="337">
        <f>TRUNC(IF($B164="",IFERROR(VLOOKUP($A164,SERVIÇOS!$A:$F,4,0),IFERROR(VLOOKUP($A164,$C:$J,6,0),)),IFERROR(VLOOKUP($B164,INSUMOS!$A:$D,4,0),IFERROR(VLOOKUP($B164,COTAÇÕES!$A:$J,9,0),)))*$F164,2)</f>
        <v>0</v>
      </c>
      <c r="I164" s="337">
        <f>TRUNC(IF($B164="",IFERROR(VLOOKUP($A164,SERVIÇOS!$A:$F,5,0),IFERROR(VLOOKUP($A164,$C:$J,7,0),)),0)*$F164,2)</f>
        <v>0</v>
      </c>
      <c r="J164" s="338">
        <f t="shared" si="5"/>
        <v>0</v>
      </c>
      <c r="K164" s="401"/>
    </row>
    <row r="165" spans="1:11">
      <c r="A165" s="331"/>
      <c r="B165" s="332"/>
      <c r="C165" s="333"/>
      <c r="D165" s="334" t="str">
        <f>IF($B165="",IFERROR(VLOOKUP($A165,SERVIÇOS!$A:$F,2,0),IFERROR(VLOOKUP($A165,$C:$J,2,0),"")),IFERROR(VLOOKUP($B165,INSUMOS!$A:$D,2,0),IFERROR(VLOOKUP($B165,COTAÇÕES!$A:$J,2,0),"")))</f>
        <v/>
      </c>
      <c r="E165" s="366" t="str">
        <f>IF($B165="",IFERROR(VLOOKUP($A165,SERVIÇOS!$A:$F,3,0),IFERROR(VLOOKUP($A165,$C:$J,3,0),"")),IFERROR(VLOOKUP($B165,INSUMOS!$A:$D,3,0),IFERROR(VLOOKUP($B165,COTAÇÕES!$A:$J,5,0),"")))</f>
        <v/>
      </c>
      <c r="F165" s="335"/>
      <c r="G165" s="336" t="str">
        <f>IF($B165="",IFERROR(VLOOKUP($A165,SERVIÇOS!$A:$F,6,0),IFERROR(VLOOKUP($A165,$C:$J,8,0),"")),IFERROR(VLOOKUP($B165,INSUMOS!$A:$D,4,0),IFERROR(VLOOKUP($B165,COTAÇÕES!$A:$J,9,0),"")))</f>
        <v/>
      </c>
      <c r="H165" s="337">
        <f>TRUNC(IF($B165="",IFERROR(VLOOKUP($A165,SERVIÇOS!$A:$F,4,0),IFERROR(VLOOKUP($A165,$C:$J,6,0),)),IFERROR(VLOOKUP($B165,INSUMOS!$A:$D,4,0),IFERROR(VLOOKUP($B165,COTAÇÕES!$A:$J,9,0),)))*$F165,2)</f>
        <v>0</v>
      </c>
      <c r="I165" s="337">
        <f>TRUNC(IF($B165="",IFERROR(VLOOKUP($A165,SERVIÇOS!$A:$F,5,0),IFERROR(VLOOKUP($A165,$C:$J,7,0),)),0)*$F165,2)</f>
        <v>0</v>
      </c>
      <c r="J165" s="338">
        <f t="shared" si="5"/>
        <v>0</v>
      </c>
      <c r="K165" s="401"/>
    </row>
    <row r="166" spans="1:11">
      <c r="A166" s="331"/>
      <c r="B166" s="332"/>
      <c r="C166" s="333"/>
      <c r="D166" s="334" t="str">
        <f>IF($B166="",IFERROR(VLOOKUP($A166,SERVIÇOS!$A:$F,2,0),IFERROR(VLOOKUP($A166,$C:$J,2,0),"")),IFERROR(VLOOKUP($B166,INSUMOS!$A:$D,2,0),IFERROR(VLOOKUP($B166,COTAÇÕES!$A:$J,2,0),"")))</f>
        <v/>
      </c>
      <c r="E166" s="366" t="str">
        <f>IF($B166="",IFERROR(VLOOKUP($A166,SERVIÇOS!$A:$F,3,0),IFERROR(VLOOKUP($A166,$C:$J,3,0),"")),IFERROR(VLOOKUP($B166,INSUMOS!$A:$D,3,0),IFERROR(VLOOKUP($B166,COTAÇÕES!$A:$J,5,0),"")))</f>
        <v/>
      </c>
      <c r="F166" s="335"/>
      <c r="G166" s="336" t="str">
        <f>IF($B166="",IFERROR(VLOOKUP($A166,SERVIÇOS!$A:$F,6,0),IFERROR(VLOOKUP($A166,$C:$J,8,0),"")),IFERROR(VLOOKUP($B166,INSUMOS!$A:$D,4,0),IFERROR(VLOOKUP($B166,COTAÇÕES!$A:$J,9,0),"")))</f>
        <v/>
      </c>
      <c r="H166" s="337">
        <f>TRUNC(IF($B166="",IFERROR(VLOOKUP($A166,SERVIÇOS!$A:$F,4,0),IFERROR(VLOOKUP($A166,$C:$J,6,0),)),IFERROR(VLOOKUP($B166,INSUMOS!$A:$D,4,0),IFERROR(VLOOKUP($B166,COTAÇÕES!$A:$J,9,0),)))*$F166,2)</f>
        <v>0</v>
      </c>
      <c r="I166" s="337">
        <f>TRUNC(IF($B166="",IFERROR(VLOOKUP($A166,SERVIÇOS!$A:$F,5,0),IFERROR(VLOOKUP($A166,$C:$J,7,0),)),0)*$F166,2)</f>
        <v>0</v>
      </c>
      <c r="J166" s="338">
        <f t="shared" si="5"/>
        <v>0</v>
      </c>
      <c r="K166" s="401"/>
    </row>
    <row r="167" spans="1:11">
      <c r="A167" s="331"/>
      <c r="B167" s="332"/>
      <c r="C167" s="333"/>
      <c r="D167" s="334" t="str">
        <f>IF($B167="",IFERROR(VLOOKUP($A167,SERVIÇOS!$A:$F,2,0),IFERROR(VLOOKUP($A167,$C:$J,2,0),"")),IFERROR(VLOOKUP($B167,INSUMOS!$A:$D,2,0),IFERROR(VLOOKUP($B167,COTAÇÕES!$A:$J,2,0),"")))</f>
        <v/>
      </c>
      <c r="E167" s="366" t="str">
        <f>IF($B167="",IFERROR(VLOOKUP($A167,SERVIÇOS!$A:$F,3,0),IFERROR(VLOOKUP($A167,$C:$J,3,0),"")),IFERROR(VLOOKUP($B167,INSUMOS!$A:$D,3,0),IFERROR(VLOOKUP($B167,COTAÇÕES!$A:$J,5,0),"")))</f>
        <v/>
      </c>
      <c r="F167" s="335"/>
      <c r="G167" s="336" t="str">
        <f>IF($B167="",IFERROR(VLOOKUP($A167,SERVIÇOS!$A:$F,6,0),IFERROR(VLOOKUP($A167,$C:$J,8,0),"")),IFERROR(VLOOKUP($B167,INSUMOS!$A:$D,4,0),IFERROR(VLOOKUP($B167,COTAÇÕES!$A:$J,9,0),"")))</f>
        <v/>
      </c>
      <c r="H167" s="337">
        <f>TRUNC(IF($B167="",IFERROR(VLOOKUP($A167,SERVIÇOS!$A:$F,4,0),IFERROR(VLOOKUP($A167,$C:$J,6,0),)),IFERROR(VLOOKUP($B167,INSUMOS!$A:$D,4,0),IFERROR(VLOOKUP($B167,COTAÇÕES!$A:$J,9,0),)))*$F167,2)</f>
        <v>0</v>
      </c>
      <c r="I167" s="337">
        <f>TRUNC(IF($B167="",IFERROR(VLOOKUP($A167,SERVIÇOS!$A:$F,5,0),IFERROR(VLOOKUP($A167,$C:$J,7,0),)),0)*$F167,2)</f>
        <v>0</v>
      </c>
      <c r="J167" s="338">
        <f t="shared" si="5"/>
        <v>0</v>
      </c>
      <c r="K167" s="401"/>
    </row>
    <row r="168" spans="1:11">
      <c r="A168" s="331"/>
      <c r="B168" s="332"/>
      <c r="C168" s="333"/>
      <c r="D168" s="334" t="str">
        <f>IF($B168="",IFERROR(VLOOKUP($A168,SERVIÇOS!$A:$F,2,0),IFERROR(VLOOKUP($A168,$C:$J,2,0),"")),IFERROR(VLOOKUP($B168,INSUMOS!$A:$D,2,0),IFERROR(VLOOKUP($B168,COTAÇÕES!$A:$J,2,0),"")))</f>
        <v/>
      </c>
      <c r="E168" s="366" t="str">
        <f>IF($B168="",IFERROR(VLOOKUP($A168,SERVIÇOS!$A:$F,3,0),IFERROR(VLOOKUP($A168,$C:$J,3,0),"")),IFERROR(VLOOKUP($B168,INSUMOS!$A:$D,3,0),IFERROR(VLOOKUP($B168,COTAÇÕES!$A:$J,5,0),"")))</f>
        <v/>
      </c>
      <c r="F168" s="335"/>
      <c r="G168" s="336" t="str">
        <f>IF($B168="",IFERROR(VLOOKUP($A168,SERVIÇOS!$A:$F,6,0),IFERROR(VLOOKUP($A168,$C:$J,8,0),"")),IFERROR(VLOOKUP($B168,INSUMOS!$A:$D,4,0),IFERROR(VLOOKUP($B168,COTAÇÕES!$A:$J,9,0),"")))</f>
        <v/>
      </c>
      <c r="H168" s="337">
        <f>TRUNC(IF($B168="",IFERROR(VLOOKUP($A168,SERVIÇOS!$A:$F,4,0),IFERROR(VLOOKUP($A168,$C:$J,6,0),)),IFERROR(VLOOKUP($B168,INSUMOS!$A:$D,4,0),IFERROR(VLOOKUP($B168,COTAÇÕES!$A:$J,9,0),)))*$F168,2)</f>
        <v>0</v>
      </c>
      <c r="I168" s="337">
        <f>TRUNC(IF($B168="",IFERROR(VLOOKUP($A168,SERVIÇOS!$A:$F,5,0),IFERROR(VLOOKUP($A168,$C:$J,7,0),)),0)*$F168,2)</f>
        <v>0</v>
      </c>
      <c r="J168" s="338">
        <f t="shared" si="5"/>
        <v>0</v>
      </c>
      <c r="K168" s="401"/>
    </row>
    <row r="169" spans="1:11">
      <c r="A169" s="331"/>
      <c r="B169" s="332"/>
      <c r="C169" s="333"/>
      <c r="D169" s="334" t="str">
        <f>IF($B169="",IFERROR(VLOOKUP($A169,SERVIÇOS!$A:$F,2,0),IFERROR(VLOOKUP($A169,$C:$J,2,0),"")),IFERROR(VLOOKUP($B169,INSUMOS!$A:$D,2,0),IFERROR(VLOOKUP($B169,COTAÇÕES!$A:$J,2,0),"")))</f>
        <v/>
      </c>
      <c r="E169" s="366" t="str">
        <f>IF($B169="",IFERROR(VLOOKUP($A169,SERVIÇOS!$A:$F,3,0),IFERROR(VLOOKUP($A169,$C:$J,3,0),"")),IFERROR(VLOOKUP($B169,INSUMOS!$A:$D,3,0),IFERROR(VLOOKUP($B169,COTAÇÕES!$A:$J,5,0),"")))</f>
        <v/>
      </c>
      <c r="F169" s="335"/>
      <c r="G169" s="336" t="str">
        <f>IF($B169="",IFERROR(VLOOKUP($A169,SERVIÇOS!$A:$F,6,0),IFERROR(VLOOKUP($A169,$C:$J,8,0),"")),IFERROR(VLOOKUP($B169,INSUMOS!$A:$D,4,0),IFERROR(VLOOKUP($B169,COTAÇÕES!$A:$J,9,0),"")))</f>
        <v/>
      </c>
      <c r="H169" s="337">
        <f>TRUNC(IF($B169="",IFERROR(VLOOKUP($A169,SERVIÇOS!$A:$F,4,0),IFERROR(VLOOKUP($A169,$C:$J,6,0),)),IFERROR(VLOOKUP($B169,INSUMOS!$A:$D,4,0),IFERROR(VLOOKUP($B169,COTAÇÕES!$A:$J,9,0),)))*$F169,2)</f>
        <v>0</v>
      </c>
      <c r="I169" s="337">
        <f>TRUNC(IF($B169="",IFERROR(VLOOKUP($A169,SERVIÇOS!$A:$F,5,0),IFERROR(VLOOKUP($A169,$C:$J,7,0),)),0)*$F169,2)</f>
        <v>0</v>
      </c>
      <c r="J169" s="338">
        <f t="shared" si="5"/>
        <v>0</v>
      </c>
      <c r="K169" s="401"/>
    </row>
    <row r="170" spans="1:11">
      <c r="A170" s="331"/>
      <c r="B170" s="332"/>
      <c r="C170" s="333"/>
      <c r="D170" s="334" t="str">
        <f>IF($B170="",IFERROR(VLOOKUP($A170,SERVIÇOS!$A:$F,2,0),IFERROR(VLOOKUP($A170,$C:$J,2,0),"")),IFERROR(VLOOKUP($B170,INSUMOS!$A:$D,2,0),IFERROR(VLOOKUP($B170,COTAÇÕES!$A:$J,2,0),"")))</f>
        <v/>
      </c>
      <c r="E170" s="366" t="str">
        <f>IF($B170="",IFERROR(VLOOKUP($A170,SERVIÇOS!$A:$F,3,0),IFERROR(VLOOKUP($A170,$C:$J,3,0),"")),IFERROR(VLOOKUP($B170,INSUMOS!$A:$D,3,0),IFERROR(VLOOKUP($B170,COTAÇÕES!$A:$J,5,0),"")))</f>
        <v/>
      </c>
      <c r="F170" s="335"/>
      <c r="G170" s="336" t="str">
        <f>IF($B170="",IFERROR(VLOOKUP($A170,SERVIÇOS!$A:$F,6,0),IFERROR(VLOOKUP($A170,$C:$J,8,0),"")),IFERROR(VLOOKUP($B170,INSUMOS!$A:$D,4,0),IFERROR(VLOOKUP($B170,COTAÇÕES!$A:$J,9,0),"")))</f>
        <v/>
      </c>
      <c r="H170" s="337">
        <f>TRUNC(IF($B170="",IFERROR(VLOOKUP($A170,SERVIÇOS!$A:$F,4,0),IFERROR(VLOOKUP($A170,$C:$J,6,0),)),IFERROR(VLOOKUP($B170,INSUMOS!$A:$D,4,0),IFERROR(VLOOKUP($B170,COTAÇÕES!$A:$J,9,0),)))*$F170,2)</f>
        <v>0</v>
      </c>
      <c r="I170" s="337">
        <f>TRUNC(IF($B170="",IFERROR(VLOOKUP($A170,SERVIÇOS!$A:$F,5,0),IFERROR(VLOOKUP($A170,$C:$J,7,0),)),0)*$F170,2)</f>
        <v>0</v>
      </c>
      <c r="J170" s="338">
        <f t="shared" si="5"/>
        <v>0</v>
      </c>
      <c r="K170" s="401"/>
    </row>
    <row r="171" spans="1:11">
      <c r="A171" s="331"/>
      <c r="B171" s="332"/>
      <c r="C171" s="333"/>
      <c r="D171" s="334" t="str">
        <f>IF($B171="",IFERROR(VLOOKUP($A171,SERVIÇOS!$A:$F,2,0),IFERROR(VLOOKUP($A171,$C:$J,2,0),"")),IFERROR(VLOOKUP($B171,INSUMOS!$A:$D,2,0),IFERROR(VLOOKUP($B171,COTAÇÕES!$A:$J,2,0),"")))</f>
        <v/>
      </c>
      <c r="E171" s="366" t="str">
        <f>IF($B171="",IFERROR(VLOOKUP($A171,SERVIÇOS!$A:$F,3,0),IFERROR(VLOOKUP($A171,$C:$J,3,0),"")),IFERROR(VLOOKUP($B171,INSUMOS!$A:$D,3,0),IFERROR(VLOOKUP($B171,COTAÇÕES!$A:$J,5,0),"")))</f>
        <v/>
      </c>
      <c r="F171" s="335"/>
      <c r="G171" s="336" t="str">
        <f>IF($B171="",IFERROR(VLOOKUP($A171,SERVIÇOS!$A:$F,6,0),IFERROR(VLOOKUP($A171,$C:$J,8,0),"")),IFERROR(VLOOKUP($B171,INSUMOS!$A:$D,4,0),IFERROR(VLOOKUP($B171,COTAÇÕES!$A:$J,9,0),"")))</f>
        <v/>
      </c>
      <c r="H171" s="337">
        <f>TRUNC(IF($B171="",IFERROR(VLOOKUP($A171,SERVIÇOS!$A:$F,4,0),IFERROR(VLOOKUP($A171,$C:$J,6,0),)),IFERROR(VLOOKUP($B171,INSUMOS!$A:$D,4,0),IFERROR(VLOOKUP($B171,COTAÇÕES!$A:$J,9,0),)))*$F171,2)</f>
        <v>0</v>
      </c>
      <c r="I171" s="337">
        <f>TRUNC(IF($B171="",IFERROR(VLOOKUP($A171,SERVIÇOS!$A:$F,5,0),IFERROR(VLOOKUP($A171,$C:$J,7,0),)),0)*$F171,2)</f>
        <v>0</v>
      </c>
      <c r="J171" s="338">
        <f t="shared" si="5"/>
        <v>0</v>
      </c>
      <c r="K171" s="401"/>
    </row>
    <row r="172" spans="1:11">
      <c r="A172" s="331"/>
      <c r="B172" s="332"/>
      <c r="C172" s="333"/>
      <c r="D172" s="334" t="str">
        <f>IF($B172="",IFERROR(VLOOKUP($A172,SERVIÇOS!$A:$F,2,0),IFERROR(VLOOKUP($A172,$C:$J,2,0),"")),IFERROR(VLOOKUP($B172,INSUMOS!$A:$D,2,0),IFERROR(VLOOKUP($B172,COTAÇÕES!$A:$J,2,0),"")))</f>
        <v/>
      </c>
      <c r="E172" s="366" t="str">
        <f>IF($B172="",IFERROR(VLOOKUP($A172,SERVIÇOS!$A:$F,3,0),IFERROR(VLOOKUP($A172,$C:$J,3,0),"")),IFERROR(VLOOKUP($B172,INSUMOS!$A:$D,3,0),IFERROR(VLOOKUP($B172,COTAÇÕES!$A:$J,5,0),"")))</f>
        <v/>
      </c>
      <c r="F172" s="335"/>
      <c r="G172" s="336" t="str">
        <f>IF($B172="",IFERROR(VLOOKUP($A172,SERVIÇOS!$A:$F,6,0),IFERROR(VLOOKUP($A172,$C:$J,8,0),"")),IFERROR(VLOOKUP($B172,INSUMOS!$A:$D,4,0),IFERROR(VLOOKUP($B172,COTAÇÕES!$A:$J,9,0),"")))</f>
        <v/>
      </c>
      <c r="H172" s="337">
        <f>TRUNC(IF($B172="",IFERROR(VLOOKUP($A172,SERVIÇOS!$A:$F,4,0),IFERROR(VLOOKUP($A172,$C:$J,6,0),)),IFERROR(VLOOKUP($B172,INSUMOS!$A:$D,4,0),IFERROR(VLOOKUP($B172,COTAÇÕES!$A:$J,9,0),)))*$F172,2)</f>
        <v>0</v>
      </c>
      <c r="I172" s="337">
        <f>TRUNC(IF($B172="",IFERROR(VLOOKUP($A172,SERVIÇOS!$A:$F,5,0),IFERROR(VLOOKUP($A172,$C:$J,7,0),)),0)*$F172,2)</f>
        <v>0</v>
      </c>
      <c r="J172" s="338">
        <f t="shared" si="5"/>
        <v>0</v>
      </c>
      <c r="K172" s="401"/>
    </row>
    <row r="173" spans="1:11">
      <c r="A173" s="331"/>
      <c r="B173" s="332"/>
      <c r="C173" s="333"/>
      <c r="D173" s="334" t="str">
        <f>IF($B173="",IFERROR(VLOOKUP($A173,SERVIÇOS!$A:$F,2,0),IFERROR(VLOOKUP($A173,$C:$J,2,0),"")),IFERROR(VLOOKUP($B173,INSUMOS!$A:$D,2,0),IFERROR(VLOOKUP($B173,COTAÇÕES!$A:$J,2,0),"")))</f>
        <v/>
      </c>
      <c r="E173" s="366" t="str">
        <f>IF($B173="",IFERROR(VLOOKUP($A173,SERVIÇOS!$A:$F,3,0),IFERROR(VLOOKUP($A173,$C:$J,3,0),"")),IFERROR(VLOOKUP($B173,INSUMOS!$A:$D,3,0),IFERROR(VLOOKUP($B173,COTAÇÕES!$A:$J,5,0),"")))</f>
        <v/>
      </c>
      <c r="F173" s="335"/>
      <c r="G173" s="336" t="str">
        <f>IF($B173="",IFERROR(VLOOKUP($A173,SERVIÇOS!$A:$F,6,0),IFERROR(VLOOKUP($A173,$C:$J,8,0),"")),IFERROR(VLOOKUP($B173,INSUMOS!$A:$D,4,0),IFERROR(VLOOKUP($B173,COTAÇÕES!$A:$J,9,0),"")))</f>
        <v/>
      </c>
      <c r="H173" s="337">
        <f>TRUNC(IF($B173="",IFERROR(VLOOKUP($A173,SERVIÇOS!$A:$F,4,0),IFERROR(VLOOKUP($A173,$C:$J,6,0),)),IFERROR(VLOOKUP($B173,INSUMOS!$A:$D,4,0),IFERROR(VLOOKUP($B173,COTAÇÕES!$A:$J,9,0),)))*$F173,2)</f>
        <v>0</v>
      </c>
      <c r="I173" s="337">
        <f>TRUNC(IF($B173="",IFERROR(VLOOKUP($A173,SERVIÇOS!$A:$F,5,0),IFERROR(VLOOKUP($A173,$C:$J,7,0),)),0)*$F173,2)</f>
        <v>0</v>
      </c>
      <c r="J173" s="338">
        <f t="shared" si="5"/>
        <v>0</v>
      </c>
      <c r="K173" s="401"/>
    </row>
    <row r="174" spans="1:11">
      <c r="A174" s="331"/>
      <c r="B174" s="332"/>
      <c r="C174" s="333"/>
      <c r="D174" s="334" t="str">
        <f>IF($B174="",IFERROR(VLOOKUP($A174,SERVIÇOS!$A:$F,2,0),IFERROR(VLOOKUP($A174,$C:$J,2,0),"")),IFERROR(VLOOKUP($B174,INSUMOS!$A:$D,2,0),IFERROR(VLOOKUP($B174,COTAÇÕES!$A:$J,2,0),"")))</f>
        <v/>
      </c>
      <c r="E174" s="366" t="str">
        <f>IF($B174="",IFERROR(VLOOKUP($A174,SERVIÇOS!$A:$F,3,0),IFERROR(VLOOKUP($A174,$C:$J,3,0),"")),IFERROR(VLOOKUP($B174,INSUMOS!$A:$D,3,0),IFERROR(VLOOKUP($B174,COTAÇÕES!$A:$J,5,0),"")))</f>
        <v/>
      </c>
      <c r="F174" s="335"/>
      <c r="G174" s="336" t="str">
        <f>IF($B174="",IFERROR(VLOOKUP($A174,SERVIÇOS!$A:$F,6,0),IFERROR(VLOOKUP($A174,$C:$J,8,0),"")),IFERROR(VLOOKUP($B174,INSUMOS!$A:$D,4,0),IFERROR(VLOOKUP($B174,COTAÇÕES!$A:$J,9,0),"")))</f>
        <v/>
      </c>
      <c r="H174" s="337">
        <f>TRUNC(IF($B174="",IFERROR(VLOOKUP($A174,SERVIÇOS!$A:$F,4,0),IFERROR(VLOOKUP($A174,$C:$J,6,0),)),IFERROR(VLOOKUP($B174,INSUMOS!$A:$D,4,0),IFERROR(VLOOKUP($B174,COTAÇÕES!$A:$J,9,0),)))*$F174,2)</f>
        <v>0</v>
      </c>
      <c r="I174" s="337">
        <f>TRUNC(IF($B174="",IFERROR(VLOOKUP($A174,SERVIÇOS!$A:$F,5,0),IFERROR(VLOOKUP($A174,$C:$J,7,0),)),0)*$F174,2)</f>
        <v>0</v>
      </c>
      <c r="J174" s="338">
        <f t="shared" si="5"/>
        <v>0</v>
      </c>
      <c r="K174" s="401"/>
    </row>
    <row r="175" spans="1:11">
      <c r="A175" s="331"/>
      <c r="B175" s="332"/>
      <c r="C175" s="333"/>
      <c r="D175" s="334" t="str">
        <f>IF($B175="",IFERROR(VLOOKUP($A175,SERVIÇOS!$A:$F,2,0),IFERROR(VLOOKUP($A175,$C:$J,2,0),"")),IFERROR(VLOOKUP($B175,INSUMOS!$A:$D,2,0),IFERROR(VLOOKUP($B175,COTAÇÕES!$A:$J,2,0),"")))</f>
        <v/>
      </c>
      <c r="E175" s="366" t="str">
        <f>IF($B175="",IFERROR(VLOOKUP($A175,SERVIÇOS!$A:$F,3,0),IFERROR(VLOOKUP($A175,$C:$J,3,0),"")),IFERROR(VLOOKUP($B175,INSUMOS!$A:$D,3,0),IFERROR(VLOOKUP($B175,COTAÇÕES!$A:$J,5,0),"")))</f>
        <v/>
      </c>
      <c r="F175" s="335"/>
      <c r="G175" s="336" t="str">
        <f>IF($B175="",IFERROR(VLOOKUP($A175,SERVIÇOS!$A:$F,6,0),IFERROR(VLOOKUP($A175,$C:$J,8,0),"")),IFERROR(VLOOKUP($B175,INSUMOS!$A:$D,4,0),IFERROR(VLOOKUP($B175,COTAÇÕES!$A:$J,9,0),"")))</f>
        <v/>
      </c>
      <c r="H175" s="337">
        <f>TRUNC(IF($B175="",IFERROR(VLOOKUP($A175,SERVIÇOS!$A:$F,4,0),IFERROR(VLOOKUP($A175,$C:$J,6,0),)),IFERROR(VLOOKUP($B175,INSUMOS!$A:$D,4,0),IFERROR(VLOOKUP($B175,COTAÇÕES!$A:$J,9,0),)))*$F175,2)</f>
        <v>0</v>
      </c>
      <c r="I175" s="337">
        <f>TRUNC(IF($B175="",IFERROR(VLOOKUP($A175,SERVIÇOS!$A:$F,5,0),IFERROR(VLOOKUP($A175,$C:$J,7,0),)),0)*$F175,2)</f>
        <v>0</v>
      </c>
      <c r="J175" s="338">
        <f t="shared" si="5"/>
        <v>0</v>
      </c>
      <c r="K175" s="401"/>
    </row>
    <row r="176" spans="1:11">
      <c r="A176" s="331"/>
      <c r="B176" s="332"/>
      <c r="C176" s="333"/>
      <c r="D176" s="334" t="str">
        <f>IF($B176="",IFERROR(VLOOKUP($A176,SERVIÇOS!$A:$F,2,0),IFERROR(VLOOKUP($A176,$C:$J,2,0),"")),IFERROR(VLOOKUP($B176,INSUMOS!$A:$D,2,0),IFERROR(VLOOKUP($B176,COTAÇÕES!$A:$J,2,0),"")))</f>
        <v/>
      </c>
      <c r="E176" s="366" t="str">
        <f>IF($B176="",IFERROR(VLOOKUP($A176,SERVIÇOS!$A:$F,3,0),IFERROR(VLOOKUP($A176,$C:$J,3,0),"")),IFERROR(VLOOKUP($B176,INSUMOS!$A:$D,3,0),IFERROR(VLOOKUP($B176,COTAÇÕES!$A:$J,5,0),"")))</f>
        <v/>
      </c>
      <c r="F176" s="335"/>
      <c r="G176" s="336" t="str">
        <f>IF($B176="",IFERROR(VLOOKUP($A176,SERVIÇOS!$A:$F,6,0),IFERROR(VLOOKUP($A176,$C:$J,8,0),"")),IFERROR(VLOOKUP($B176,INSUMOS!$A:$D,4,0),IFERROR(VLOOKUP($B176,COTAÇÕES!$A:$J,9,0),"")))</f>
        <v/>
      </c>
      <c r="H176" s="337">
        <f>TRUNC(IF($B176="",IFERROR(VLOOKUP($A176,SERVIÇOS!$A:$F,4,0),IFERROR(VLOOKUP($A176,$C:$J,6,0),)),IFERROR(VLOOKUP($B176,INSUMOS!$A:$D,4,0),IFERROR(VLOOKUP($B176,COTAÇÕES!$A:$J,9,0),)))*$F176,2)</f>
        <v>0</v>
      </c>
      <c r="I176" s="337">
        <f>TRUNC(IF($B176="",IFERROR(VLOOKUP($A176,SERVIÇOS!$A:$F,5,0),IFERROR(VLOOKUP($A176,$C:$J,7,0),)),0)*$F176,2)</f>
        <v>0</v>
      </c>
      <c r="J176" s="338">
        <f t="shared" si="5"/>
        <v>0</v>
      </c>
      <c r="K176" s="401"/>
    </row>
    <row r="177" spans="1:11">
      <c r="A177" s="331"/>
      <c r="B177" s="332"/>
      <c r="C177" s="333"/>
      <c r="D177" s="334" t="str">
        <f>IF($B177="",IFERROR(VLOOKUP($A177,SERVIÇOS!$A:$F,2,0),IFERROR(VLOOKUP($A177,$C:$J,2,0),"")),IFERROR(VLOOKUP($B177,INSUMOS!$A:$D,2,0),IFERROR(VLOOKUP($B177,COTAÇÕES!$A:$J,2,0),"")))</f>
        <v/>
      </c>
      <c r="E177" s="366" t="str">
        <f>IF($B177="",IFERROR(VLOOKUP($A177,SERVIÇOS!$A:$F,3,0),IFERROR(VLOOKUP($A177,$C:$J,3,0),"")),IFERROR(VLOOKUP($B177,INSUMOS!$A:$D,3,0),IFERROR(VLOOKUP($B177,COTAÇÕES!$A:$J,5,0),"")))</f>
        <v/>
      </c>
      <c r="F177" s="335"/>
      <c r="G177" s="336" t="str">
        <f>IF($B177="",IFERROR(VLOOKUP($A177,SERVIÇOS!$A:$F,6,0),IFERROR(VLOOKUP($A177,$C:$J,8,0),"")),IFERROR(VLOOKUP($B177,INSUMOS!$A:$D,4,0),IFERROR(VLOOKUP($B177,COTAÇÕES!$A:$J,9,0),"")))</f>
        <v/>
      </c>
      <c r="H177" s="337">
        <f>TRUNC(IF($B177="",IFERROR(VLOOKUP($A177,SERVIÇOS!$A:$F,4,0),IFERROR(VLOOKUP($A177,$C:$J,6,0),)),IFERROR(VLOOKUP($B177,INSUMOS!$A:$D,4,0),IFERROR(VLOOKUP($B177,COTAÇÕES!$A:$J,9,0),)))*$F177,2)</f>
        <v>0</v>
      </c>
      <c r="I177" s="337">
        <f>TRUNC(IF($B177="",IFERROR(VLOOKUP($A177,SERVIÇOS!$A:$F,5,0),IFERROR(VLOOKUP($A177,$C:$J,7,0),)),0)*$F177,2)</f>
        <v>0</v>
      </c>
      <c r="J177" s="338">
        <f t="shared" si="5"/>
        <v>0</v>
      </c>
      <c r="K177" s="401"/>
    </row>
    <row r="178" spans="1:11">
      <c r="A178" s="331"/>
      <c r="B178" s="332"/>
      <c r="C178" s="333"/>
      <c r="D178" s="334" t="str">
        <f>IF($B178="",IFERROR(VLOOKUP($A178,SERVIÇOS!$A:$F,2,0),IFERROR(VLOOKUP($A178,$C:$J,2,0),"")),IFERROR(VLOOKUP($B178,INSUMOS!$A:$D,2,0),IFERROR(VLOOKUP($B178,COTAÇÕES!$A:$J,2,0),"")))</f>
        <v/>
      </c>
      <c r="E178" s="366" t="str">
        <f>IF($B178="",IFERROR(VLOOKUP($A178,SERVIÇOS!$A:$F,3,0),IFERROR(VLOOKUP($A178,$C:$J,3,0),"")),IFERROR(VLOOKUP($B178,INSUMOS!$A:$D,3,0),IFERROR(VLOOKUP($B178,COTAÇÕES!$A:$J,5,0),"")))</f>
        <v/>
      </c>
      <c r="F178" s="335"/>
      <c r="G178" s="336" t="str">
        <f>IF($B178="",IFERROR(VLOOKUP($A178,SERVIÇOS!$A:$F,6,0),IFERROR(VLOOKUP($A178,$C:$J,8,0),"")),IFERROR(VLOOKUP($B178,INSUMOS!$A:$D,4,0),IFERROR(VLOOKUP($B178,COTAÇÕES!$A:$J,9,0),"")))</f>
        <v/>
      </c>
      <c r="H178" s="337">
        <f>TRUNC(IF($B178="",IFERROR(VLOOKUP($A178,SERVIÇOS!$A:$F,4,0),IFERROR(VLOOKUP($A178,$C:$J,6,0),)),IFERROR(VLOOKUP($B178,INSUMOS!$A:$D,4,0),IFERROR(VLOOKUP($B178,COTAÇÕES!$A:$J,9,0),)))*$F178,2)</f>
        <v>0</v>
      </c>
      <c r="I178" s="337">
        <f>TRUNC(IF($B178="",IFERROR(VLOOKUP($A178,SERVIÇOS!$A:$F,5,0),IFERROR(VLOOKUP($A178,$C:$J,7,0),)),0)*$F178,2)</f>
        <v>0</v>
      </c>
      <c r="J178" s="338">
        <f t="shared" si="5"/>
        <v>0</v>
      </c>
      <c r="K178" s="401"/>
    </row>
    <row r="179" spans="1:11">
      <c r="A179" s="331"/>
      <c r="B179" s="332"/>
      <c r="C179" s="333"/>
      <c r="D179" s="334" t="str">
        <f>IF($B179="",IFERROR(VLOOKUP($A179,SERVIÇOS!$A:$F,2,0),IFERROR(VLOOKUP($A179,$C:$J,2,0),"")),IFERROR(VLOOKUP($B179,INSUMOS!$A:$D,2,0),IFERROR(VLOOKUP($B179,COTAÇÕES!$A:$J,2,0),"")))</f>
        <v/>
      </c>
      <c r="E179" s="366" t="str">
        <f>IF($B179="",IFERROR(VLOOKUP($A179,SERVIÇOS!$A:$F,3,0),IFERROR(VLOOKUP($A179,$C:$J,3,0),"")),IFERROR(VLOOKUP($B179,INSUMOS!$A:$D,3,0),IFERROR(VLOOKUP($B179,COTAÇÕES!$A:$J,5,0),"")))</f>
        <v/>
      </c>
      <c r="F179" s="335"/>
      <c r="G179" s="336" t="str">
        <f>IF($B179="",IFERROR(VLOOKUP($A179,SERVIÇOS!$A:$F,6,0),IFERROR(VLOOKUP($A179,$C:$J,8,0),"")),IFERROR(VLOOKUP($B179,INSUMOS!$A:$D,4,0),IFERROR(VLOOKUP($B179,COTAÇÕES!$A:$J,9,0),"")))</f>
        <v/>
      </c>
      <c r="H179" s="337">
        <f>TRUNC(IF($B179="",IFERROR(VLOOKUP($A179,SERVIÇOS!$A:$F,4,0),IFERROR(VLOOKUP($A179,$C:$J,6,0),)),IFERROR(VLOOKUP($B179,INSUMOS!$A:$D,4,0),IFERROR(VLOOKUP($B179,COTAÇÕES!$A:$J,9,0),)))*$F179,2)</f>
        <v>0</v>
      </c>
      <c r="I179" s="337">
        <f>TRUNC(IF($B179="",IFERROR(VLOOKUP($A179,SERVIÇOS!$A:$F,5,0),IFERROR(VLOOKUP($A179,$C:$J,7,0),)),0)*$F179,2)</f>
        <v>0</v>
      </c>
      <c r="J179" s="338">
        <f t="shared" si="5"/>
        <v>0</v>
      </c>
      <c r="K179" s="401"/>
    </row>
    <row r="180" spans="1:11">
      <c r="A180" s="331"/>
      <c r="B180" s="332"/>
      <c r="C180" s="333"/>
      <c r="D180" s="334" t="str">
        <f>IF($B180="",IFERROR(VLOOKUP($A180,SERVIÇOS!$A:$F,2,0),IFERROR(VLOOKUP($A180,$C:$J,2,0),"")),IFERROR(VLOOKUP($B180,INSUMOS!$A:$D,2,0),IFERROR(VLOOKUP($B180,COTAÇÕES!$A:$J,2,0),"")))</f>
        <v/>
      </c>
      <c r="E180" s="366" t="str">
        <f>IF($B180="",IFERROR(VLOOKUP($A180,SERVIÇOS!$A:$F,3,0),IFERROR(VLOOKUP($A180,$C:$J,3,0),"")),IFERROR(VLOOKUP($B180,INSUMOS!$A:$D,3,0),IFERROR(VLOOKUP($B180,COTAÇÕES!$A:$J,5,0),"")))</f>
        <v/>
      </c>
      <c r="F180" s="335"/>
      <c r="G180" s="336" t="str">
        <f>IF($B180="",IFERROR(VLOOKUP($A180,SERVIÇOS!$A:$F,6,0),IFERROR(VLOOKUP($A180,$C:$J,8,0),"")),IFERROR(VLOOKUP($B180,INSUMOS!$A:$D,4,0),IFERROR(VLOOKUP($B180,COTAÇÕES!$A:$J,9,0),"")))</f>
        <v/>
      </c>
      <c r="H180" s="337">
        <f>TRUNC(IF($B180="",IFERROR(VLOOKUP($A180,SERVIÇOS!$A:$F,4,0),IFERROR(VLOOKUP($A180,$C:$J,6,0),)),IFERROR(VLOOKUP($B180,INSUMOS!$A:$D,4,0),IFERROR(VLOOKUP($B180,COTAÇÕES!$A:$J,9,0),)))*$F180,2)</f>
        <v>0</v>
      </c>
      <c r="I180" s="337">
        <f>TRUNC(IF($B180="",IFERROR(VLOOKUP($A180,SERVIÇOS!$A:$F,5,0),IFERROR(VLOOKUP($A180,$C:$J,7,0),)),0)*$F180,2)</f>
        <v>0</v>
      </c>
      <c r="J180" s="338">
        <f t="shared" si="5"/>
        <v>0</v>
      </c>
      <c r="K180" s="401"/>
    </row>
    <row r="181" spans="1:11">
      <c r="A181" s="331"/>
      <c r="B181" s="332"/>
      <c r="C181" s="333"/>
      <c r="D181" s="334" t="str">
        <f>IF($B181="",IFERROR(VLOOKUP($A181,SERVIÇOS!$A:$F,2,0),IFERROR(VLOOKUP($A181,$C:$J,2,0),"")),IFERROR(VLOOKUP($B181,INSUMOS!$A:$D,2,0),IFERROR(VLOOKUP($B181,COTAÇÕES!$A:$J,2,0),"")))</f>
        <v/>
      </c>
      <c r="E181" s="366" t="str">
        <f>IF($B181="",IFERROR(VLOOKUP($A181,SERVIÇOS!$A:$F,3,0),IFERROR(VLOOKUP($A181,$C:$J,3,0),"")),IFERROR(VLOOKUP($B181,INSUMOS!$A:$D,3,0),IFERROR(VLOOKUP($B181,COTAÇÕES!$A:$J,5,0),"")))</f>
        <v/>
      </c>
      <c r="F181" s="335"/>
      <c r="G181" s="336" t="str">
        <f>IF($B181="",IFERROR(VLOOKUP($A181,SERVIÇOS!$A:$F,6,0),IFERROR(VLOOKUP($A181,$C:$J,8,0),"")),IFERROR(VLOOKUP($B181,INSUMOS!$A:$D,4,0),IFERROR(VLOOKUP($B181,COTAÇÕES!$A:$J,9,0),"")))</f>
        <v/>
      </c>
      <c r="H181" s="337">
        <f>TRUNC(IF($B181="",IFERROR(VLOOKUP($A181,SERVIÇOS!$A:$F,4,0),IFERROR(VLOOKUP($A181,$C:$J,6,0),)),IFERROR(VLOOKUP($B181,INSUMOS!$A:$D,4,0),IFERROR(VLOOKUP($B181,COTAÇÕES!$A:$J,9,0),)))*$F181,2)</f>
        <v>0</v>
      </c>
      <c r="I181" s="337">
        <f>TRUNC(IF($B181="",IFERROR(VLOOKUP($A181,SERVIÇOS!$A:$F,5,0),IFERROR(VLOOKUP($A181,$C:$J,7,0),)),0)*$F181,2)</f>
        <v>0</v>
      </c>
      <c r="J181" s="338">
        <f t="shared" si="5"/>
        <v>0</v>
      </c>
      <c r="K181" s="401"/>
    </row>
    <row r="182" spans="1:11">
      <c r="A182" s="331"/>
      <c r="B182" s="332"/>
      <c r="C182" s="333"/>
      <c r="D182" s="334" t="str">
        <f>IF($B182="",IFERROR(VLOOKUP($A182,SERVIÇOS!$A:$F,2,0),IFERROR(VLOOKUP($A182,$C:$J,2,0),"")),IFERROR(VLOOKUP($B182,INSUMOS!$A:$D,2,0),IFERROR(VLOOKUP($B182,COTAÇÕES!$A:$J,2,0),"")))</f>
        <v/>
      </c>
      <c r="E182" s="366" t="str">
        <f>IF($B182="",IFERROR(VLOOKUP($A182,SERVIÇOS!$A:$F,3,0),IFERROR(VLOOKUP($A182,$C:$J,3,0),"")),IFERROR(VLOOKUP($B182,INSUMOS!$A:$D,3,0),IFERROR(VLOOKUP($B182,COTAÇÕES!$A:$J,5,0),"")))</f>
        <v/>
      </c>
      <c r="F182" s="335"/>
      <c r="G182" s="336" t="str">
        <f>IF($B182="",IFERROR(VLOOKUP($A182,SERVIÇOS!$A:$F,6,0),IFERROR(VLOOKUP($A182,$C:$J,8,0),"")),IFERROR(VLOOKUP($B182,INSUMOS!$A:$D,4,0),IFERROR(VLOOKUP($B182,COTAÇÕES!$A:$J,9,0),"")))</f>
        <v/>
      </c>
      <c r="H182" s="337">
        <f>TRUNC(IF($B182="",IFERROR(VLOOKUP($A182,SERVIÇOS!$A:$F,4,0),IFERROR(VLOOKUP($A182,$C:$J,6,0),)),IFERROR(VLOOKUP($B182,INSUMOS!$A:$D,4,0),IFERROR(VLOOKUP($B182,COTAÇÕES!$A:$J,9,0),)))*$F182,2)</f>
        <v>0</v>
      </c>
      <c r="I182" s="337">
        <f>TRUNC(IF($B182="",IFERROR(VLOOKUP($A182,SERVIÇOS!$A:$F,5,0),IFERROR(VLOOKUP($A182,$C:$J,7,0),)),0)*$F182,2)</f>
        <v>0</v>
      </c>
      <c r="J182" s="338">
        <f t="shared" si="5"/>
        <v>0</v>
      </c>
      <c r="K182" s="401"/>
    </row>
    <row r="183" spans="1:11">
      <c r="A183" s="331"/>
      <c r="B183" s="332"/>
      <c r="C183" s="333"/>
      <c r="D183" s="334" t="str">
        <f>IF($B183="",IFERROR(VLOOKUP($A183,SERVIÇOS!$A:$F,2,0),IFERROR(VLOOKUP($A183,$C:$J,2,0),"")),IFERROR(VLOOKUP($B183,INSUMOS!$A:$D,2,0),IFERROR(VLOOKUP($B183,COTAÇÕES!$A:$J,2,0),"")))</f>
        <v/>
      </c>
      <c r="E183" s="366" t="str">
        <f>IF($B183="",IFERROR(VLOOKUP($A183,SERVIÇOS!$A:$F,3,0),IFERROR(VLOOKUP($A183,$C:$J,3,0),"")),IFERROR(VLOOKUP($B183,INSUMOS!$A:$D,3,0),IFERROR(VLOOKUP($B183,COTAÇÕES!$A:$J,5,0),"")))</f>
        <v/>
      </c>
      <c r="F183" s="335"/>
      <c r="G183" s="336" t="str">
        <f>IF($B183="",IFERROR(VLOOKUP($A183,SERVIÇOS!$A:$F,6,0),IFERROR(VLOOKUP($A183,$C:$J,8,0),"")),IFERROR(VLOOKUP($B183,INSUMOS!$A:$D,4,0),IFERROR(VLOOKUP($B183,COTAÇÕES!$A:$J,9,0),"")))</f>
        <v/>
      </c>
      <c r="H183" s="337">
        <f>TRUNC(IF($B183="",IFERROR(VLOOKUP($A183,SERVIÇOS!$A:$F,4,0),IFERROR(VLOOKUP($A183,$C:$J,6,0),)),IFERROR(VLOOKUP($B183,INSUMOS!$A:$D,4,0),IFERROR(VLOOKUP($B183,COTAÇÕES!$A:$J,9,0),)))*$F183,2)</f>
        <v>0</v>
      </c>
      <c r="I183" s="337">
        <f>TRUNC(IF($B183="",IFERROR(VLOOKUP($A183,SERVIÇOS!$A:$F,5,0),IFERROR(VLOOKUP($A183,$C:$J,7,0),)),0)*$F183,2)</f>
        <v>0</v>
      </c>
      <c r="J183" s="338">
        <f t="shared" si="5"/>
        <v>0</v>
      </c>
      <c r="K183" s="401"/>
    </row>
    <row r="184" spans="1:11">
      <c r="A184" s="331"/>
      <c r="B184" s="332"/>
      <c r="C184" s="333"/>
      <c r="D184" s="334" t="str">
        <f>IF($B184="",IFERROR(VLOOKUP($A184,SERVIÇOS!$A:$F,2,0),IFERROR(VLOOKUP($A184,$C:$J,2,0),"")),IFERROR(VLOOKUP($B184,INSUMOS!$A:$D,2,0),IFERROR(VLOOKUP($B184,COTAÇÕES!$A:$J,2,0),"")))</f>
        <v/>
      </c>
      <c r="E184" s="366" t="str">
        <f>IF($B184="",IFERROR(VLOOKUP($A184,SERVIÇOS!$A:$F,3,0),IFERROR(VLOOKUP($A184,$C:$J,3,0),"")),IFERROR(VLOOKUP($B184,INSUMOS!$A:$D,3,0),IFERROR(VLOOKUP($B184,COTAÇÕES!$A:$J,5,0),"")))</f>
        <v/>
      </c>
      <c r="F184" s="335"/>
      <c r="G184" s="336" t="str">
        <f>IF($B184="",IFERROR(VLOOKUP($A184,SERVIÇOS!$A:$F,6,0),IFERROR(VLOOKUP($A184,$C:$J,8,0),"")),IFERROR(VLOOKUP($B184,INSUMOS!$A:$D,4,0),IFERROR(VLOOKUP($B184,COTAÇÕES!$A:$J,9,0),"")))</f>
        <v/>
      </c>
      <c r="H184" s="337">
        <f>TRUNC(IF($B184="",IFERROR(VLOOKUP($A184,SERVIÇOS!$A:$F,4,0),IFERROR(VLOOKUP($A184,$C:$J,6,0),)),IFERROR(VLOOKUP($B184,INSUMOS!$A:$D,4,0),IFERROR(VLOOKUP($B184,COTAÇÕES!$A:$J,9,0),)))*$F184,2)</f>
        <v>0</v>
      </c>
      <c r="I184" s="337">
        <f>TRUNC(IF($B184="",IFERROR(VLOOKUP($A184,SERVIÇOS!$A:$F,5,0),IFERROR(VLOOKUP($A184,$C:$J,7,0),)),0)*$F184,2)</f>
        <v>0</v>
      </c>
      <c r="J184" s="338">
        <f t="shared" si="5"/>
        <v>0</v>
      </c>
      <c r="K184" s="401"/>
    </row>
    <row r="185" spans="1:11">
      <c r="A185" s="331"/>
      <c r="B185" s="332"/>
      <c r="C185" s="333"/>
      <c r="D185" s="334" t="str">
        <f>IF($B185="",IFERROR(VLOOKUP($A185,SERVIÇOS!$A:$F,2,0),IFERROR(VLOOKUP($A185,$C:$J,2,0),"")),IFERROR(VLOOKUP($B185,INSUMOS!$A:$D,2,0),IFERROR(VLOOKUP($B185,COTAÇÕES!$A:$J,2,0),"")))</f>
        <v/>
      </c>
      <c r="E185" s="366" t="str">
        <f>IF($B185="",IFERROR(VLOOKUP($A185,SERVIÇOS!$A:$F,3,0),IFERROR(VLOOKUP($A185,$C:$J,3,0),"")),IFERROR(VLOOKUP($B185,INSUMOS!$A:$D,3,0),IFERROR(VLOOKUP($B185,COTAÇÕES!$A:$J,5,0),"")))</f>
        <v/>
      </c>
      <c r="F185" s="335"/>
      <c r="G185" s="336" t="str">
        <f>IF($B185="",IFERROR(VLOOKUP($A185,SERVIÇOS!$A:$F,6,0),IFERROR(VLOOKUP($A185,$C:$J,8,0),"")),IFERROR(VLOOKUP($B185,INSUMOS!$A:$D,4,0),IFERROR(VLOOKUP($B185,COTAÇÕES!$A:$J,9,0),"")))</f>
        <v/>
      </c>
      <c r="H185" s="337">
        <f>TRUNC(IF($B185="",IFERROR(VLOOKUP($A185,SERVIÇOS!$A:$F,4,0),IFERROR(VLOOKUP($A185,$C:$J,6,0),)),IFERROR(VLOOKUP($B185,INSUMOS!$A:$D,4,0),IFERROR(VLOOKUP($B185,COTAÇÕES!$A:$J,9,0),)))*$F185,2)</f>
        <v>0</v>
      </c>
      <c r="I185" s="337">
        <f>TRUNC(IF($B185="",IFERROR(VLOOKUP($A185,SERVIÇOS!$A:$F,5,0),IFERROR(VLOOKUP($A185,$C:$J,7,0),)),0)*$F185,2)</f>
        <v>0</v>
      </c>
      <c r="J185" s="338">
        <f t="shared" si="5"/>
        <v>0</v>
      </c>
      <c r="K185" s="401"/>
    </row>
    <row r="186" spans="1:11">
      <c r="A186" s="331"/>
      <c r="B186" s="332"/>
      <c r="C186" s="333"/>
      <c r="D186" s="334" t="str">
        <f>IF($B186="",IFERROR(VLOOKUP($A186,SERVIÇOS!$A:$F,2,0),IFERROR(VLOOKUP($A186,$C:$J,2,0),"")),IFERROR(VLOOKUP($B186,INSUMOS!$A:$D,2,0),IFERROR(VLOOKUP($B186,COTAÇÕES!$A:$J,2,0),"")))</f>
        <v/>
      </c>
      <c r="E186" s="366" t="str">
        <f>IF($B186="",IFERROR(VLOOKUP($A186,SERVIÇOS!$A:$F,3,0),IFERROR(VLOOKUP($A186,$C:$J,3,0),"")),IFERROR(VLOOKUP($B186,INSUMOS!$A:$D,3,0),IFERROR(VLOOKUP($B186,COTAÇÕES!$A:$J,5,0),"")))</f>
        <v/>
      </c>
      <c r="F186" s="335"/>
      <c r="G186" s="336" t="str">
        <f>IF($B186="",IFERROR(VLOOKUP($A186,SERVIÇOS!$A:$F,6,0),IFERROR(VLOOKUP($A186,$C:$J,8,0),"")),IFERROR(VLOOKUP($B186,INSUMOS!$A:$D,4,0),IFERROR(VLOOKUP($B186,COTAÇÕES!$A:$J,9,0),"")))</f>
        <v/>
      </c>
      <c r="H186" s="337">
        <f>TRUNC(IF($B186="",IFERROR(VLOOKUP($A186,SERVIÇOS!$A:$F,4,0),IFERROR(VLOOKUP($A186,$C:$J,6,0),)),IFERROR(VLOOKUP($B186,INSUMOS!$A:$D,4,0),IFERROR(VLOOKUP($B186,COTAÇÕES!$A:$J,9,0),)))*$F186,2)</f>
        <v>0</v>
      </c>
      <c r="I186" s="337">
        <f>TRUNC(IF($B186="",IFERROR(VLOOKUP($A186,SERVIÇOS!$A:$F,5,0),IFERROR(VLOOKUP($A186,$C:$J,7,0),)),0)*$F186,2)</f>
        <v>0</v>
      </c>
      <c r="J186" s="338">
        <f t="shared" si="5"/>
        <v>0</v>
      </c>
      <c r="K186" s="401"/>
    </row>
    <row r="187" spans="1:11">
      <c r="A187" s="331"/>
      <c r="B187" s="332"/>
      <c r="C187" s="333"/>
      <c r="D187" s="334" t="str">
        <f>IF($B187="",IFERROR(VLOOKUP($A187,SERVIÇOS!$A:$F,2,0),IFERROR(VLOOKUP($A187,$C:$J,2,0),"")),IFERROR(VLOOKUP($B187,INSUMOS!$A:$D,2,0),IFERROR(VLOOKUP($B187,COTAÇÕES!$A:$J,2,0),"")))</f>
        <v/>
      </c>
      <c r="E187" s="366" t="str">
        <f>IF($B187="",IFERROR(VLOOKUP($A187,SERVIÇOS!$A:$F,3,0),IFERROR(VLOOKUP($A187,$C:$J,3,0),"")),IFERROR(VLOOKUP($B187,INSUMOS!$A:$D,3,0),IFERROR(VLOOKUP($B187,COTAÇÕES!$A:$J,5,0),"")))</f>
        <v/>
      </c>
      <c r="F187" s="335"/>
      <c r="G187" s="336" t="str">
        <f>IF($B187="",IFERROR(VLOOKUP($A187,SERVIÇOS!$A:$F,6,0),IFERROR(VLOOKUP($A187,$C:$J,8,0),"")),IFERROR(VLOOKUP($B187,INSUMOS!$A:$D,4,0),IFERROR(VLOOKUP($B187,COTAÇÕES!$A:$J,9,0),"")))</f>
        <v/>
      </c>
      <c r="H187" s="337">
        <f>TRUNC(IF($B187="",IFERROR(VLOOKUP($A187,SERVIÇOS!$A:$F,4,0),IFERROR(VLOOKUP($A187,$C:$J,6,0),)),IFERROR(VLOOKUP($B187,INSUMOS!$A:$D,4,0),IFERROR(VLOOKUP($B187,COTAÇÕES!$A:$J,9,0),)))*$F187,2)</f>
        <v>0</v>
      </c>
      <c r="I187" s="337">
        <f>TRUNC(IF($B187="",IFERROR(VLOOKUP($A187,SERVIÇOS!$A:$F,5,0),IFERROR(VLOOKUP($A187,$C:$J,7,0),)),0)*$F187,2)</f>
        <v>0</v>
      </c>
      <c r="J187" s="338">
        <f t="shared" si="5"/>
        <v>0</v>
      </c>
      <c r="K187" s="401"/>
    </row>
    <row r="188" spans="1:11">
      <c r="A188" s="331"/>
      <c r="B188" s="332"/>
      <c r="C188" s="333"/>
      <c r="D188" s="334" t="str">
        <f>IF($B188="",IFERROR(VLOOKUP($A188,SERVIÇOS!$A:$F,2,0),IFERROR(VLOOKUP($A188,$C:$J,2,0),"")),IFERROR(VLOOKUP($B188,INSUMOS!$A:$D,2,0),IFERROR(VLOOKUP($B188,COTAÇÕES!$A:$J,2,0),"")))</f>
        <v/>
      </c>
      <c r="E188" s="366" t="str">
        <f>IF($B188="",IFERROR(VLOOKUP($A188,SERVIÇOS!$A:$F,3,0),IFERROR(VLOOKUP($A188,$C:$J,3,0),"")),IFERROR(VLOOKUP($B188,INSUMOS!$A:$D,3,0),IFERROR(VLOOKUP($B188,COTAÇÕES!$A:$J,5,0),"")))</f>
        <v/>
      </c>
      <c r="F188" s="335"/>
      <c r="G188" s="336" t="str">
        <f>IF($B188="",IFERROR(VLOOKUP($A188,SERVIÇOS!$A:$F,6,0),IFERROR(VLOOKUP($A188,$C:$J,8,0),"")),IFERROR(VLOOKUP($B188,INSUMOS!$A:$D,4,0),IFERROR(VLOOKUP($B188,COTAÇÕES!$A:$J,9,0),"")))</f>
        <v/>
      </c>
      <c r="H188" s="337">
        <f>TRUNC(IF($B188="",IFERROR(VLOOKUP($A188,SERVIÇOS!$A:$F,4,0),IFERROR(VLOOKUP($A188,$C:$J,6,0),)),IFERROR(VLOOKUP($B188,INSUMOS!$A:$D,4,0),IFERROR(VLOOKUP($B188,COTAÇÕES!$A:$J,9,0),)))*$F188,2)</f>
        <v>0</v>
      </c>
      <c r="I188" s="337">
        <f>TRUNC(IF($B188="",IFERROR(VLOOKUP($A188,SERVIÇOS!$A:$F,5,0),IFERROR(VLOOKUP($A188,$C:$J,7,0),)),0)*$F188,2)</f>
        <v>0</v>
      </c>
      <c r="J188" s="338">
        <f t="shared" si="5"/>
        <v>0</v>
      </c>
      <c r="K188" s="401"/>
    </row>
    <row r="189" spans="1:11">
      <c r="A189" s="331"/>
      <c r="B189" s="332"/>
      <c r="C189" s="333"/>
      <c r="D189" s="334" t="str">
        <f>IF($B189="",IFERROR(VLOOKUP($A189,SERVIÇOS!$A:$F,2,0),IFERROR(VLOOKUP($A189,$C:$J,2,0),"")),IFERROR(VLOOKUP($B189,INSUMOS!$A:$D,2,0),IFERROR(VLOOKUP($B189,COTAÇÕES!$A:$J,2,0),"")))</f>
        <v/>
      </c>
      <c r="E189" s="366" t="str">
        <f>IF($B189="",IFERROR(VLOOKUP($A189,SERVIÇOS!$A:$F,3,0),IFERROR(VLOOKUP($A189,$C:$J,3,0),"")),IFERROR(VLOOKUP($B189,INSUMOS!$A:$D,3,0),IFERROR(VLOOKUP($B189,COTAÇÕES!$A:$J,5,0),"")))</f>
        <v/>
      </c>
      <c r="F189" s="335"/>
      <c r="G189" s="336" t="str">
        <f>IF($B189="",IFERROR(VLOOKUP($A189,SERVIÇOS!$A:$F,6,0),IFERROR(VLOOKUP($A189,$C:$J,8,0),"")),IFERROR(VLOOKUP($B189,INSUMOS!$A:$D,4,0),IFERROR(VLOOKUP($B189,COTAÇÕES!$A:$J,9,0),"")))</f>
        <v/>
      </c>
      <c r="H189" s="337">
        <f>TRUNC(IF($B189="",IFERROR(VLOOKUP($A189,SERVIÇOS!$A:$F,4,0),IFERROR(VLOOKUP($A189,$C:$J,6,0),)),IFERROR(VLOOKUP($B189,INSUMOS!$A:$D,4,0),IFERROR(VLOOKUP($B189,COTAÇÕES!$A:$J,9,0),)))*$F189,2)</f>
        <v>0</v>
      </c>
      <c r="I189" s="337">
        <f>TRUNC(IF($B189="",IFERROR(VLOOKUP($A189,SERVIÇOS!$A:$F,5,0),IFERROR(VLOOKUP($A189,$C:$J,7,0),)),0)*$F189,2)</f>
        <v>0</v>
      </c>
      <c r="J189" s="338">
        <f t="shared" si="5"/>
        <v>0</v>
      </c>
      <c r="K189" s="401"/>
    </row>
    <row r="190" spans="1:11">
      <c r="A190" s="331"/>
      <c r="B190" s="332"/>
      <c r="C190" s="333"/>
      <c r="D190" s="334" t="str">
        <f>IF($B190="",IFERROR(VLOOKUP($A190,SERVIÇOS!$A:$F,2,0),IFERROR(VLOOKUP($A190,$C:$J,2,0),"")),IFERROR(VLOOKUP($B190,INSUMOS!$A:$D,2,0),IFERROR(VLOOKUP($B190,COTAÇÕES!$A:$J,2,0),"")))</f>
        <v/>
      </c>
      <c r="E190" s="366" t="str">
        <f>IF($B190="",IFERROR(VLOOKUP($A190,SERVIÇOS!$A:$F,3,0),IFERROR(VLOOKUP($A190,$C:$J,3,0),"")),IFERROR(VLOOKUP($B190,INSUMOS!$A:$D,3,0),IFERROR(VLOOKUP($B190,COTAÇÕES!$A:$J,5,0),"")))</f>
        <v/>
      </c>
      <c r="F190" s="335"/>
      <c r="G190" s="336" t="str">
        <f>IF($B190="",IFERROR(VLOOKUP($A190,SERVIÇOS!$A:$F,6,0),IFERROR(VLOOKUP($A190,$C:$J,8,0),"")),IFERROR(VLOOKUP($B190,INSUMOS!$A:$D,4,0),IFERROR(VLOOKUP($B190,COTAÇÕES!$A:$J,9,0),"")))</f>
        <v/>
      </c>
      <c r="H190" s="337">
        <f>TRUNC(IF($B190="",IFERROR(VLOOKUP($A190,SERVIÇOS!$A:$F,4,0),IFERROR(VLOOKUP($A190,$C:$J,6,0),)),IFERROR(VLOOKUP($B190,INSUMOS!$A:$D,4,0),IFERROR(VLOOKUP($B190,COTAÇÕES!$A:$J,9,0),)))*$F190,2)</f>
        <v>0</v>
      </c>
      <c r="I190" s="337">
        <f>TRUNC(IF($B190="",IFERROR(VLOOKUP($A190,SERVIÇOS!$A:$F,5,0),IFERROR(VLOOKUP($A190,$C:$J,7,0),)),0)*$F190,2)</f>
        <v>0</v>
      </c>
      <c r="J190" s="338">
        <f t="shared" si="5"/>
        <v>0</v>
      </c>
      <c r="K190" s="401"/>
    </row>
    <row r="191" spans="1:11">
      <c r="A191" s="331"/>
      <c r="B191" s="332"/>
      <c r="C191" s="333"/>
      <c r="D191" s="334" t="str">
        <f>IF($B191="",IFERROR(VLOOKUP($A191,SERVIÇOS!$A:$F,2,0),IFERROR(VLOOKUP($A191,$C:$J,2,0),"")),IFERROR(VLOOKUP($B191,INSUMOS!$A:$D,2,0),IFERROR(VLOOKUP($B191,COTAÇÕES!$A:$J,2,0),"")))</f>
        <v/>
      </c>
      <c r="E191" s="366" t="str">
        <f>IF($B191="",IFERROR(VLOOKUP($A191,SERVIÇOS!$A:$F,3,0),IFERROR(VLOOKUP($A191,$C:$J,3,0),"")),IFERROR(VLOOKUP($B191,INSUMOS!$A:$D,3,0),IFERROR(VLOOKUP($B191,COTAÇÕES!$A:$J,5,0),"")))</f>
        <v/>
      </c>
      <c r="F191" s="335"/>
      <c r="G191" s="336" t="str">
        <f>IF($B191="",IFERROR(VLOOKUP($A191,SERVIÇOS!$A:$F,6,0),IFERROR(VLOOKUP($A191,$C:$J,8,0),"")),IFERROR(VLOOKUP($B191,INSUMOS!$A:$D,4,0),IFERROR(VLOOKUP($B191,COTAÇÕES!$A:$J,9,0),"")))</f>
        <v/>
      </c>
      <c r="H191" s="337">
        <f>TRUNC(IF($B191="",IFERROR(VLOOKUP($A191,SERVIÇOS!$A:$F,4,0),IFERROR(VLOOKUP($A191,$C:$J,6,0),)),IFERROR(VLOOKUP($B191,INSUMOS!$A:$D,4,0),IFERROR(VLOOKUP($B191,COTAÇÕES!$A:$J,9,0),)))*$F191,2)</f>
        <v>0</v>
      </c>
      <c r="I191" s="337">
        <f>TRUNC(IF($B191="",IFERROR(VLOOKUP($A191,SERVIÇOS!$A:$F,5,0),IFERROR(VLOOKUP($A191,$C:$J,7,0),)),0)*$F191,2)</f>
        <v>0</v>
      </c>
      <c r="J191" s="338">
        <f t="shared" si="5"/>
        <v>0</v>
      </c>
      <c r="K191" s="401"/>
    </row>
    <row r="192" spans="1:11">
      <c r="A192" s="331"/>
      <c r="B192" s="332"/>
      <c r="C192" s="333"/>
      <c r="D192" s="334" t="str">
        <f>IF($B192="",IFERROR(VLOOKUP($A192,SERVIÇOS!$A:$F,2,0),IFERROR(VLOOKUP($A192,$C:$J,2,0),"")),IFERROR(VLOOKUP($B192,INSUMOS!$A:$D,2,0),IFERROR(VLOOKUP($B192,COTAÇÕES!$A:$J,2,0),"")))</f>
        <v/>
      </c>
      <c r="E192" s="366" t="str">
        <f>IF($B192="",IFERROR(VLOOKUP($A192,SERVIÇOS!$A:$F,3,0),IFERROR(VLOOKUP($A192,$C:$J,3,0),"")),IFERROR(VLOOKUP($B192,INSUMOS!$A:$D,3,0),IFERROR(VLOOKUP($B192,COTAÇÕES!$A:$J,5,0),"")))</f>
        <v/>
      </c>
      <c r="F192" s="335"/>
      <c r="G192" s="336" t="str">
        <f>IF($B192="",IFERROR(VLOOKUP($A192,SERVIÇOS!$A:$F,6,0),IFERROR(VLOOKUP($A192,$C:$J,8,0),"")),IFERROR(VLOOKUP($B192,INSUMOS!$A:$D,4,0),IFERROR(VLOOKUP($B192,COTAÇÕES!$A:$J,9,0),"")))</f>
        <v/>
      </c>
      <c r="H192" s="337">
        <f>TRUNC(IF($B192="",IFERROR(VLOOKUP($A192,SERVIÇOS!$A:$F,4,0),IFERROR(VLOOKUP($A192,$C:$J,6,0),)),IFERROR(VLOOKUP($B192,INSUMOS!$A:$D,4,0),IFERROR(VLOOKUP($B192,COTAÇÕES!$A:$J,9,0),)))*$F192,2)</f>
        <v>0</v>
      </c>
      <c r="I192" s="337">
        <f>TRUNC(IF($B192="",IFERROR(VLOOKUP($A192,SERVIÇOS!$A:$F,5,0),IFERROR(VLOOKUP($A192,$C:$J,7,0),)),0)*$F192,2)</f>
        <v>0</v>
      </c>
      <c r="J192" s="338">
        <f t="shared" si="5"/>
        <v>0</v>
      </c>
      <c r="K192" s="401"/>
    </row>
    <row r="193" spans="1:11">
      <c r="A193" s="331"/>
      <c r="B193" s="332"/>
      <c r="C193" s="333"/>
      <c r="D193" s="334" t="str">
        <f>IF($B193="",IFERROR(VLOOKUP($A193,SERVIÇOS!$A:$F,2,0),IFERROR(VLOOKUP($A193,$C:$J,2,0),"")),IFERROR(VLOOKUP($B193,INSUMOS!$A:$D,2,0),IFERROR(VLOOKUP($B193,COTAÇÕES!$A:$J,2,0),"")))</f>
        <v/>
      </c>
      <c r="E193" s="366" t="str">
        <f>IF($B193="",IFERROR(VLOOKUP($A193,SERVIÇOS!$A:$F,3,0),IFERROR(VLOOKUP($A193,$C:$J,3,0),"")),IFERROR(VLOOKUP($B193,INSUMOS!$A:$D,3,0),IFERROR(VLOOKUP($B193,COTAÇÕES!$A:$J,5,0),"")))</f>
        <v/>
      </c>
      <c r="F193" s="335"/>
      <c r="G193" s="336" t="str">
        <f>IF($B193="",IFERROR(VLOOKUP($A193,SERVIÇOS!$A:$F,6,0),IFERROR(VLOOKUP($A193,$C:$J,8,0),"")),IFERROR(VLOOKUP($B193,INSUMOS!$A:$D,4,0),IFERROR(VLOOKUP($B193,COTAÇÕES!$A:$J,9,0),"")))</f>
        <v/>
      </c>
      <c r="H193" s="337">
        <f>TRUNC(IF($B193="",IFERROR(VLOOKUP($A193,SERVIÇOS!$A:$F,4,0),IFERROR(VLOOKUP($A193,$C:$J,6,0),)),IFERROR(VLOOKUP($B193,INSUMOS!$A:$D,4,0),IFERROR(VLOOKUP($B193,COTAÇÕES!$A:$J,9,0),)))*$F193,2)</f>
        <v>0</v>
      </c>
      <c r="I193" s="337">
        <f>TRUNC(IF($B193="",IFERROR(VLOOKUP($A193,SERVIÇOS!$A:$F,5,0),IFERROR(VLOOKUP($A193,$C:$J,7,0),)),0)*$F193,2)</f>
        <v>0</v>
      </c>
      <c r="J193" s="338">
        <f t="shared" si="5"/>
        <v>0</v>
      </c>
      <c r="K193" s="401"/>
    </row>
    <row r="194" spans="1:11">
      <c r="A194" s="331"/>
      <c r="B194" s="332"/>
      <c r="C194" s="333"/>
      <c r="D194" s="334" t="str">
        <f>IF($B194="",IFERROR(VLOOKUP($A194,SERVIÇOS!$A:$F,2,0),IFERROR(VLOOKUP($A194,$C:$J,2,0),"")),IFERROR(VLOOKUP($B194,INSUMOS!$A:$D,2,0),IFERROR(VLOOKUP($B194,COTAÇÕES!$A:$J,2,0),"")))</f>
        <v/>
      </c>
      <c r="E194" s="366" t="str">
        <f>IF($B194="",IFERROR(VLOOKUP($A194,SERVIÇOS!$A:$F,3,0),IFERROR(VLOOKUP($A194,$C:$J,3,0),"")),IFERROR(VLOOKUP($B194,INSUMOS!$A:$D,3,0),IFERROR(VLOOKUP($B194,COTAÇÕES!$A:$J,5,0),"")))</f>
        <v/>
      </c>
      <c r="F194" s="335"/>
      <c r="G194" s="336" t="str">
        <f>IF($B194="",IFERROR(VLOOKUP($A194,SERVIÇOS!$A:$F,6,0),IFERROR(VLOOKUP($A194,$C:$J,8,0),"")),IFERROR(VLOOKUP($B194,INSUMOS!$A:$D,4,0),IFERROR(VLOOKUP($B194,COTAÇÕES!$A:$J,9,0),"")))</f>
        <v/>
      </c>
      <c r="H194" s="337">
        <f>TRUNC(IF($B194="",IFERROR(VLOOKUP($A194,SERVIÇOS!$A:$F,4,0),IFERROR(VLOOKUP($A194,$C:$J,6,0),)),IFERROR(VLOOKUP($B194,INSUMOS!$A:$D,4,0),IFERROR(VLOOKUP($B194,COTAÇÕES!$A:$J,9,0),)))*$F194,2)</f>
        <v>0</v>
      </c>
      <c r="I194" s="337">
        <f>TRUNC(IF($B194="",IFERROR(VLOOKUP($A194,SERVIÇOS!$A:$F,5,0),IFERROR(VLOOKUP($A194,$C:$J,7,0),)),0)*$F194,2)</f>
        <v>0</v>
      </c>
      <c r="J194" s="338">
        <f t="shared" si="5"/>
        <v>0</v>
      </c>
      <c r="K194" s="401"/>
    </row>
    <row r="195" spans="1:11">
      <c r="A195" s="331"/>
      <c r="B195" s="332"/>
      <c r="C195" s="333"/>
      <c r="D195" s="334" t="str">
        <f>IF($B195="",IFERROR(VLOOKUP($A195,SERVIÇOS!$A:$F,2,0),IFERROR(VLOOKUP($A195,$C:$J,2,0),"")),IFERROR(VLOOKUP($B195,INSUMOS!$A:$D,2,0),IFERROR(VLOOKUP($B195,COTAÇÕES!$A:$J,2,0),"")))</f>
        <v/>
      </c>
      <c r="E195" s="366" t="str">
        <f>IF($B195="",IFERROR(VLOOKUP($A195,SERVIÇOS!$A:$F,3,0),IFERROR(VLOOKUP($A195,$C:$J,3,0),"")),IFERROR(VLOOKUP($B195,INSUMOS!$A:$D,3,0),IFERROR(VLOOKUP($B195,COTAÇÕES!$A:$J,5,0),"")))</f>
        <v/>
      </c>
      <c r="F195" s="335"/>
      <c r="G195" s="336" t="str">
        <f>IF($B195="",IFERROR(VLOOKUP($A195,SERVIÇOS!$A:$F,6,0),IFERROR(VLOOKUP($A195,$C:$J,8,0),"")),IFERROR(VLOOKUP($B195,INSUMOS!$A:$D,4,0),IFERROR(VLOOKUP($B195,COTAÇÕES!$A:$J,9,0),"")))</f>
        <v/>
      </c>
      <c r="H195" s="337">
        <f>TRUNC(IF($B195="",IFERROR(VLOOKUP($A195,SERVIÇOS!$A:$F,4,0),IFERROR(VLOOKUP($A195,$C:$J,6,0),)),IFERROR(VLOOKUP($B195,INSUMOS!$A:$D,4,0),IFERROR(VLOOKUP($B195,COTAÇÕES!$A:$J,9,0),)))*$F195,2)</f>
        <v>0</v>
      </c>
      <c r="I195" s="337">
        <f>TRUNC(IF($B195="",IFERROR(VLOOKUP($A195,SERVIÇOS!$A:$F,5,0),IFERROR(VLOOKUP($A195,$C:$J,7,0),)),0)*$F195,2)</f>
        <v>0</v>
      </c>
      <c r="J195" s="338">
        <f t="shared" si="5"/>
        <v>0</v>
      </c>
      <c r="K195" s="401"/>
    </row>
    <row r="196" spans="1:11">
      <c r="A196" s="331"/>
      <c r="B196" s="332"/>
      <c r="C196" s="333"/>
      <c r="D196" s="334" t="str">
        <f>IF($B196="",IFERROR(VLOOKUP($A196,SERVIÇOS!$A:$F,2,0),IFERROR(VLOOKUP($A196,$C:$J,2,0),"")),IFERROR(VLOOKUP($B196,INSUMOS!$A:$D,2,0),IFERROR(VLOOKUP($B196,COTAÇÕES!$A:$J,2,0),"")))</f>
        <v/>
      </c>
      <c r="E196" s="366" t="str">
        <f>IF($B196="",IFERROR(VLOOKUP($A196,SERVIÇOS!$A:$F,3,0),IFERROR(VLOOKUP($A196,$C:$J,3,0),"")),IFERROR(VLOOKUP($B196,INSUMOS!$A:$D,3,0),IFERROR(VLOOKUP($B196,COTAÇÕES!$A:$J,5,0),"")))</f>
        <v/>
      </c>
      <c r="F196" s="335"/>
      <c r="G196" s="336" t="str">
        <f>IF($B196="",IFERROR(VLOOKUP($A196,SERVIÇOS!$A:$F,6,0),IFERROR(VLOOKUP($A196,$C:$J,8,0),"")),IFERROR(VLOOKUP($B196,INSUMOS!$A:$D,4,0),IFERROR(VLOOKUP($B196,COTAÇÕES!$A:$J,9,0),"")))</f>
        <v/>
      </c>
      <c r="H196" s="337">
        <f>TRUNC(IF($B196="",IFERROR(VLOOKUP($A196,SERVIÇOS!$A:$F,4,0),IFERROR(VLOOKUP($A196,$C:$J,6,0),)),IFERROR(VLOOKUP($B196,INSUMOS!$A:$D,4,0),IFERROR(VLOOKUP($B196,COTAÇÕES!$A:$J,9,0),)))*$F196,2)</f>
        <v>0</v>
      </c>
      <c r="I196" s="337">
        <f>TRUNC(IF($B196="",IFERROR(VLOOKUP($A196,SERVIÇOS!$A:$F,5,0),IFERROR(VLOOKUP($A196,$C:$J,7,0),)),0)*$F196,2)</f>
        <v>0</v>
      </c>
      <c r="J196" s="338">
        <f t="shared" si="5"/>
        <v>0</v>
      </c>
      <c r="K196" s="401"/>
    </row>
    <row r="197" spans="1:11">
      <c r="A197" s="331"/>
      <c r="B197" s="332"/>
      <c r="C197" s="333"/>
      <c r="D197" s="334" t="str">
        <f>IF($B197="",IFERROR(VLOOKUP($A197,SERVIÇOS!$A:$F,2,0),IFERROR(VLOOKUP($A197,$C:$J,2,0),"")),IFERROR(VLOOKUP($B197,INSUMOS!$A:$D,2,0),IFERROR(VLOOKUP($B197,COTAÇÕES!$A:$J,2,0),"")))</f>
        <v/>
      </c>
      <c r="E197" s="366" t="str">
        <f>IF($B197="",IFERROR(VLOOKUP($A197,SERVIÇOS!$A:$F,3,0),IFERROR(VLOOKUP($A197,$C:$J,3,0),"")),IFERROR(VLOOKUP($B197,INSUMOS!$A:$D,3,0),IFERROR(VLOOKUP($B197,COTAÇÕES!$A:$J,5,0),"")))</f>
        <v/>
      </c>
      <c r="F197" s="335"/>
      <c r="G197" s="336" t="str">
        <f>IF($B197="",IFERROR(VLOOKUP($A197,SERVIÇOS!$A:$F,6,0),IFERROR(VLOOKUP($A197,$C:$J,8,0),"")),IFERROR(VLOOKUP($B197,INSUMOS!$A:$D,4,0),IFERROR(VLOOKUP($B197,COTAÇÕES!$A:$J,9,0),"")))</f>
        <v/>
      </c>
      <c r="H197" s="337">
        <f>TRUNC(IF($B197="",IFERROR(VLOOKUP($A197,SERVIÇOS!$A:$F,4,0),IFERROR(VLOOKUP($A197,$C:$J,6,0),)),IFERROR(VLOOKUP($B197,INSUMOS!$A:$D,4,0),IFERROR(VLOOKUP($B197,COTAÇÕES!$A:$J,9,0),)))*$F197,2)</f>
        <v>0</v>
      </c>
      <c r="I197" s="337">
        <f>TRUNC(IF($B197="",IFERROR(VLOOKUP($A197,SERVIÇOS!$A:$F,5,0),IFERROR(VLOOKUP($A197,$C:$J,7,0),)),0)*$F197,2)</f>
        <v>0</v>
      </c>
      <c r="J197" s="338">
        <f t="shared" si="5"/>
        <v>0</v>
      </c>
      <c r="K197" s="401"/>
    </row>
    <row r="198" spans="1:11">
      <c r="A198" s="331"/>
      <c r="B198" s="332"/>
      <c r="C198" s="333"/>
      <c r="D198" s="334" t="str">
        <f>IF($B198="",IFERROR(VLOOKUP($A198,SERVIÇOS!$A:$F,2,0),IFERROR(VLOOKUP($A198,$C:$J,2,0),"")),IFERROR(VLOOKUP($B198,INSUMOS!$A:$D,2,0),IFERROR(VLOOKUP($B198,COTAÇÕES!$A:$J,2,0),"")))</f>
        <v/>
      </c>
      <c r="E198" s="366" t="str">
        <f>IF($B198="",IFERROR(VLOOKUP($A198,SERVIÇOS!$A:$F,3,0),IFERROR(VLOOKUP($A198,$C:$J,3,0),"")),IFERROR(VLOOKUP($B198,INSUMOS!$A:$D,3,0),IFERROR(VLOOKUP($B198,COTAÇÕES!$A:$J,5,0),"")))</f>
        <v/>
      </c>
      <c r="F198" s="335"/>
      <c r="G198" s="336" t="str">
        <f>IF($B198="",IFERROR(VLOOKUP($A198,SERVIÇOS!$A:$F,6,0),IFERROR(VLOOKUP($A198,$C:$J,8,0),"")),IFERROR(VLOOKUP($B198,INSUMOS!$A:$D,4,0),IFERROR(VLOOKUP($B198,COTAÇÕES!$A:$J,9,0),"")))</f>
        <v/>
      </c>
      <c r="H198" s="337">
        <f>TRUNC(IF($B198="",IFERROR(VLOOKUP($A198,SERVIÇOS!$A:$F,4,0),IFERROR(VLOOKUP($A198,$C:$J,6,0),)),IFERROR(VLOOKUP($B198,INSUMOS!$A:$D,4,0),IFERROR(VLOOKUP($B198,COTAÇÕES!$A:$J,9,0),)))*$F198,2)</f>
        <v>0</v>
      </c>
      <c r="I198" s="337">
        <f>TRUNC(IF($B198="",IFERROR(VLOOKUP($A198,SERVIÇOS!$A:$F,5,0),IFERROR(VLOOKUP($A198,$C:$J,7,0),)),0)*$F198,2)</f>
        <v>0</v>
      </c>
      <c r="J198" s="338">
        <f t="shared" si="5"/>
        <v>0</v>
      </c>
      <c r="K198" s="401"/>
    </row>
    <row r="199" spans="1:11">
      <c r="A199" s="331"/>
      <c r="B199" s="332"/>
      <c r="C199" s="333"/>
      <c r="D199" s="334" t="str">
        <f>IF($B199="",IFERROR(VLOOKUP($A199,SERVIÇOS!$A:$F,2,0),IFERROR(VLOOKUP($A199,$C:$J,2,0),"")),IFERROR(VLOOKUP($B199,INSUMOS!$A:$D,2,0),IFERROR(VLOOKUP($B199,COTAÇÕES!$A:$J,2,0),"")))</f>
        <v/>
      </c>
      <c r="E199" s="366" t="str">
        <f>IF($B199="",IFERROR(VLOOKUP($A199,SERVIÇOS!$A:$F,3,0),IFERROR(VLOOKUP($A199,$C:$J,3,0),"")),IFERROR(VLOOKUP($B199,INSUMOS!$A:$D,3,0),IFERROR(VLOOKUP($B199,COTAÇÕES!$A:$J,5,0),"")))</f>
        <v/>
      </c>
      <c r="F199" s="335"/>
      <c r="G199" s="336" t="str">
        <f>IF($B199="",IFERROR(VLOOKUP($A199,SERVIÇOS!$A:$F,6,0),IFERROR(VLOOKUP($A199,$C:$J,8,0),"")),IFERROR(VLOOKUP($B199,INSUMOS!$A:$D,4,0),IFERROR(VLOOKUP($B199,COTAÇÕES!$A:$J,9,0),"")))</f>
        <v/>
      </c>
      <c r="H199" s="337">
        <f>TRUNC(IF($B199="",IFERROR(VLOOKUP($A199,SERVIÇOS!$A:$F,4,0),IFERROR(VLOOKUP($A199,$C:$J,6,0),)),IFERROR(VLOOKUP($B199,INSUMOS!$A:$D,4,0),IFERROR(VLOOKUP($B199,COTAÇÕES!$A:$J,9,0),)))*$F199,2)</f>
        <v>0</v>
      </c>
      <c r="I199" s="337">
        <f>TRUNC(IF($B199="",IFERROR(VLOOKUP($A199,SERVIÇOS!$A:$F,5,0),IFERROR(VLOOKUP($A199,$C:$J,7,0),)),0)*$F199,2)</f>
        <v>0</v>
      </c>
      <c r="J199" s="338">
        <f t="shared" si="5"/>
        <v>0</v>
      </c>
      <c r="K199" s="401"/>
    </row>
    <row r="200" spans="1:11">
      <c r="A200" s="330"/>
    </row>
    <row r="201" spans="1:11">
      <c r="A201" s="330"/>
    </row>
    <row r="202" spans="1:11">
      <c r="A202" s="330"/>
    </row>
    <row r="203" spans="1:11">
      <c r="A203" s="330"/>
    </row>
    <row r="204" spans="1:11">
      <c r="A204" s="330"/>
    </row>
    <row r="205" spans="1:11">
      <c r="A205" s="330"/>
    </row>
    <row r="206" spans="1:11">
      <c r="A206" s="330"/>
    </row>
    <row r="207" spans="1:11">
      <c r="A207" s="330"/>
    </row>
    <row r="208" spans="1:11">
      <c r="A208" s="330"/>
    </row>
    <row r="209" spans="1:1">
      <c r="A209" s="330"/>
    </row>
    <row r="210" spans="1:1">
      <c r="A210" s="330"/>
    </row>
    <row r="211" spans="1:1">
      <c r="A211" s="330"/>
    </row>
    <row r="212" spans="1:1">
      <c r="A212" s="330"/>
    </row>
    <row r="213" spans="1:1">
      <c r="A213" s="330"/>
    </row>
    <row r="214" spans="1:1">
      <c r="A214" s="330"/>
    </row>
    <row r="215" spans="1:1">
      <c r="A215" s="330"/>
    </row>
    <row r="216" spans="1:1">
      <c r="A216" s="330"/>
    </row>
    <row r="217" spans="1:1">
      <c r="A217" s="330"/>
    </row>
    <row r="218" spans="1:1">
      <c r="A218" s="330"/>
    </row>
    <row r="219" spans="1:1">
      <c r="A219" s="330"/>
    </row>
    <row r="220" spans="1:1">
      <c r="A220" s="330"/>
    </row>
    <row r="221" spans="1:1">
      <c r="A221" s="330"/>
    </row>
    <row r="222" spans="1:1">
      <c r="A222" s="330"/>
    </row>
    <row r="223" spans="1:1">
      <c r="A223" s="330"/>
    </row>
    <row r="224" spans="1:1">
      <c r="A224" s="330"/>
    </row>
    <row r="225" spans="1:1">
      <c r="A225" s="330"/>
    </row>
    <row r="226" spans="1:1">
      <c r="A226" s="330"/>
    </row>
    <row r="227" spans="1:1">
      <c r="A227" s="330"/>
    </row>
    <row r="228" spans="1:1">
      <c r="A228" s="330"/>
    </row>
    <row r="229" spans="1:1">
      <c r="A229" s="330"/>
    </row>
    <row r="230" spans="1:1">
      <c r="A230" s="330"/>
    </row>
    <row r="231" spans="1:1">
      <c r="A231" s="330"/>
    </row>
    <row r="232" spans="1:1">
      <c r="A232" s="330"/>
    </row>
    <row r="233" spans="1:1">
      <c r="A233" s="330"/>
    </row>
    <row r="234" spans="1:1">
      <c r="A234" s="330"/>
    </row>
    <row r="235" spans="1:1">
      <c r="A235" s="330"/>
    </row>
    <row r="236" spans="1:1">
      <c r="A236" s="330"/>
    </row>
    <row r="237" spans="1:1">
      <c r="A237" s="330"/>
    </row>
    <row r="238" spans="1:1">
      <c r="A238" s="330"/>
    </row>
    <row r="239" spans="1:1">
      <c r="A239" s="330"/>
    </row>
    <row r="240" spans="1:1">
      <c r="A240" s="330"/>
    </row>
    <row r="241" spans="1:1">
      <c r="A241" s="330"/>
    </row>
    <row r="242" spans="1:1">
      <c r="A242" s="330"/>
    </row>
    <row r="243" spans="1:1">
      <c r="A243" s="330"/>
    </row>
    <row r="244" spans="1:1">
      <c r="A244" s="330"/>
    </row>
    <row r="245" spans="1:1">
      <c r="A245" s="330"/>
    </row>
    <row r="246" spans="1:1">
      <c r="A246" s="330"/>
    </row>
    <row r="247" spans="1:1">
      <c r="A247" s="330"/>
    </row>
    <row r="248" spans="1:1">
      <c r="A248" s="330"/>
    </row>
    <row r="249" spans="1:1">
      <c r="A249" s="330"/>
    </row>
    <row r="250" spans="1:1">
      <c r="A250" s="330"/>
    </row>
    <row r="251" spans="1:1">
      <c r="A251" s="330"/>
    </row>
    <row r="252" spans="1:1">
      <c r="A252" s="330"/>
    </row>
    <row r="253" spans="1:1">
      <c r="A253" s="330"/>
    </row>
    <row r="254" spans="1:1">
      <c r="A254" s="330"/>
    </row>
    <row r="255" spans="1:1">
      <c r="A255" s="330"/>
    </row>
    <row r="256" spans="1:1">
      <c r="A256" s="330"/>
    </row>
    <row r="257" spans="1:1">
      <c r="A257" s="330"/>
    </row>
    <row r="258" spans="1:1">
      <c r="A258" s="330"/>
    </row>
    <row r="259" spans="1:1">
      <c r="A259" s="330"/>
    </row>
    <row r="260" spans="1:1">
      <c r="A260" s="330"/>
    </row>
    <row r="261" spans="1:1">
      <c r="A261" s="330"/>
    </row>
    <row r="262" spans="1:1">
      <c r="A262" s="330"/>
    </row>
    <row r="263" spans="1:1">
      <c r="A263" s="330"/>
    </row>
    <row r="264" spans="1:1">
      <c r="A264" s="330"/>
    </row>
    <row r="265" spans="1:1">
      <c r="A265" s="330"/>
    </row>
    <row r="266" spans="1:1">
      <c r="A266" s="330"/>
    </row>
    <row r="267" spans="1:1">
      <c r="A267" s="330"/>
    </row>
    <row r="268" spans="1:1">
      <c r="A268" s="330"/>
    </row>
    <row r="269" spans="1:1">
      <c r="A269" s="330"/>
    </row>
    <row r="270" spans="1:1">
      <c r="A270" s="330"/>
    </row>
    <row r="271" spans="1:1">
      <c r="A271" s="330"/>
    </row>
    <row r="272" spans="1:1">
      <c r="A272" s="330"/>
    </row>
    <row r="273" spans="1:1">
      <c r="A273" s="330"/>
    </row>
    <row r="274" spans="1:1">
      <c r="A274" s="330"/>
    </row>
    <row r="275" spans="1:1">
      <c r="A275" s="330"/>
    </row>
    <row r="276" spans="1:1">
      <c r="A276" s="330"/>
    </row>
    <row r="277" spans="1:1">
      <c r="A277" s="330"/>
    </row>
    <row r="278" spans="1:1">
      <c r="A278" s="330"/>
    </row>
    <row r="279" spans="1:1">
      <c r="A279" s="330"/>
    </row>
    <row r="280" spans="1:1">
      <c r="A280" s="330"/>
    </row>
    <row r="281" spans="1:1">
      <c r="A281" s="330"/>
    </row>
    <row r="282" spans="1:1">
      <c r="A282" s="330"/>
    </row>
    <row r="283" spans="1:1">
      <c r="A283" s="330"/>
    </row>
    <row r="284" spans="1:1">
      <c r="A284" s="330"/>
    </row>
    <row r="285" spans="1:1">
      <c r="A285" s="330"/>
    </row>
    <row r="286" spans="1:1">
      <c r="A286" s="330"/>
    </row>
    <row r="287" spans="1:1">
      <c r="A287" s="330"/>
    </row>
    <row r="288" spans="1:1">
      <c r="A288" s="330"/>
    </row>
    <row r="289" spans="1:1">
      <c r="A289" s="330"/>
    </row>
    <row r="290" spans="1:1">
      <c r="A290" s="330"/>
    </row>
    <row r="291" spans="1:1">
      <c r="A291" s="330"/>
    </row>
    <row r="292" spans="1:1">
      <c r="A292" s="330"/>
    </row>
    <row r="293" spans="1:1">
      <c r="A293" s="330"/>
    </row>
    <row r="294" spans="1:1">
      <c r="A294" s="330"/>
    </row>
    <row r="295" spans="1:1">
      <c r="A295" s="330"/>
    </row>
    <row r="296" spans="1:1">
      <c r="A296" s="330"/>
    </row>
    <row r="297" spans="1:1">
      <c r="A297" s="330"/>
    </row>
    <row r="298" spans="1:1">
      <c r="A298" s="330"/>
    </row>
    <row r="299" spans="1:1">
      <c r="A299" s="330"/>
    </row>
    <row r="300" spans="1:1">
      <c r="A300" s="330"/>
    </row>
    <row r="301" spans="1:1">
      <c r="A301" s="330"/>
    </row>
    <row r="302" spans="1:1">
      <c r="A302" s="330"/>
    </row>
    <row r="303" spans="1:1">
      <c r="A303" s="330"/>
    </row>
    <row r="304" spans="1:1">
      <c r="A304" s="330"/>
    </row>
    <row r="305" spans="1:1">
      <c r="A305" s="330"/>
    </row>
    <row r="306" spans="1:1">
      <c r="A306" s="330"/>
    </row>
    <row r="307" spans="1:1">
      <c r="A307" s="330"/>
    </row>
    <row r="308" spans="1:1">
      <c r="A308" s="330"/>
    </row>
    <row r="309" spans="1:1">
      <c r="A309" s="330"/>
    </row>
    <row r="310" spans="1:1">
      <c r="A310" s="330"/>
    </row>
    <row r="311" spans="1:1">
      <c r="A311" s="330"/>
    </row>
    <row r="312" spans="1:1">
      <c r="A312" s="330"/>
    </row>
    <row r="313" spans="1:1">
      <c r="A313" s="330"/>
    </row>
    <row r="314" spans="1:1">
      <c r="A314" s="330"/>
    </row>
    <row r="315" spans="1:1">
      <c r="A315" s="330"/>
    </row>
    <row r="316" spans="1:1">
      <c r="A316" s="330"/>
    </row>
    <row r="317" spans="1:1">
      <c r="A317" s="330"/>
    </row>
    <row r="318" spans="1:1">
      <c r="A318" s="330"/>
    </row>
    <row r="319" spans="1:1">
      <c r="A319" s="330"/>
    </row>
    <row r="320" spans="1:1">
      <c r="A320" s="330"/>
    </row>
    <row r="321" spans="1:1">
      <c r="A321" s="330"/>
    </row>
    <row r="322" spans="1:1">
      <c r="A322" s="330"/>
    </row>
    <row r="323" spans="1:1">
      <c r="A323" s="330"/>
    </row>
    <row r="324" spans="1:1">
      <c r="A324" s="330"/>
    </row>
    <row r="325" spans="1:1">
      <c r="A325" s="330"/>
    </row>
    <row r="326" spans="1:1">
      <c r="A326" s="330"/>
    </row>
    <row r="327" spans="1:1">
      <c r="A327" s="330"/>
    </row>
    <row r="328" spans="1:1">
      <c r="A328" s="330"/>
    </row>
    <row r="329" spans="1:1">
      <c r="A329" s="330"/>
    </row>
    <row r="330" spans="1:1">
      <c r="A330" s="330"/>
    </row>
    <row r="331" spans="1:1">
      <c r="A331" s="330"/>
    </row>
    <row r="332" spans="1:1">
      <c r="A332" s="330"/>
    </row>
    <row r="333" spans="1:1">
      <c r="A333" s="330"/>
    </row>
    <row r="334" spans="1:1">
      <c r="A334" s="330"/>
    </row>
    <row r="335" spans="1:1">
      <c r="A335" s="330"/>
    </row>
    <row r="336" spans="1:1">
      <c r="A336" s="330"/>
    </row>
    <row r="337" spans="1:1">
      <c r="A337" s="330"/>
    </row>
    <row r="338" spans="1:1">
      <c r="A338" s="330"/>
    </row>
    <row r="339" spans="1:1">
      <c r="A339" s="330"/>
    </row>
    <row r="340" spans="1:1">
      <c r="A340" s="330"/>
    </row>
    <row r="341" spans="1:1">
      <c r="A341" s="330"/>
    </row>
    <row r="342" spans="1:1">
      <c r="A342" s="330"/>
    </row>
    <row r="343" spans="1:1">
      <c r="A343" s="330"/>
    </row>
    <row r="344" spans="1:1">
      <c r="A344" s="330"/>
    </row>
    <row r="345" spans="1:1">
      <c r="A345" s="330"/>
    </row>
    <row r="346" spans="1:1">
      <c r="A346" s="330"/>
    </row>
    <row r="347" spans="1:1">
      <c r="A347" s="330"/>
    </row>
    <row r="348" spans="1:1">
      <c r="A348" s="330"/>
    </row>
    <row r="349" spans="1:1">
      <c r="A349" s="330"/>
    </row>
    <row r="350" spans="1:1">
      <c r="A350" s="330"/>
    </row>
    <row r="351" spans="1:1">
      <c r="A351" s="330"/>
    </row>
    <row r="352" spans="1:1">
      <c r="A352" s="330"/>
    </row>
    <row r="353" spans="1:1">
      <c r="A353" s="330"/>
    </row>
    <row r="354" spans="1:1">
      <c r="A354" s="330"/>
    </row>
    <row r="355" spans="1:1">
      <c r="A355" s="330"/>
    </row>
    <row r="356" spans="1:1">
      <c r="A356" s="330"/>
    </row>
    <row r="357" spans="1:1">
      <c r="A357" s="330"/>
    </row>
    <row r="358" spans="1:1">
      <c r="A358" s="330"/>
    </row>
    <row r="359" spans="1:1">
      <c r="A359" s="330"/>
    </row>
    <row r="360" spans="1:1">
      <c r="A360" s="330"/>
    </row>
    <row r="361" spans="1:1">
      <c r="A361" s="330"/>
    </row>
    <row r="362" spans="1:1">
      <c r="A362" s="330"/>
    </row>
    <row r="363" spans="1:1">
      <c r="A363" s="330"/>
    </row>
    <row r="364" spans="1:1">
      <c r="A364" s="330"/>
    </row>
    <row r="365" spans="1:1">
      <c r="A365" s="330"/>
    </row>
    <row r="366" spans="1:1">
      <c r="A366" s="330"/>
    </row>
    <row r="367" spans="1:1">
      <c r="A367" s="330"/>
    </row>
    <row r="368" spans="1:1">
      <c r="A368" s="330"/>
    </row>
    <row r="369" spans="1:1">
      <c r="A369" s="330"/>
    </row>
    <row r="370" spans="1:1">
      <c r="A370" s="330"/>
    </row>
    <row r="371" spans="1:1">
      <c r="A371" s="330"/>
    </row>
    <row r="372" spans="1:1">
      <c r="A372" s="330"/>
    </row>
    <row r="373" spans="1:1">
      <c r="A373" s="330"/>
    </row>
    <row r="374" spans="1:1">
      <c r="A374" s="330"/>
    </row>
    <row r="375" spans="1:1">
      <c r="A375" s="330"/>
    </row>
    <row r="376" spans="1:1">
      <c r="A376" s="330"/>
    </row>
    <row r="377" spans="1:1">
      <c r="A377" s="330"/>
    </row>
    <row r="378" spans="1:1">
      <c r="A378" s="330"/>
    </row>
    <row r="379" spans="1:1">
      <c r="A379" s="330"/>
    </row>
    <row r="380" spans="1:1">
      <c r="A380" s="330"/>
    </row>
    <row r="381" spans="1:1">
      <c r="A381" s="330"/>
    </row>
    <row r="382" spans="1:1">
      <c r="A382" s="330"/>
    </row>
    <row r="383" spans="1:1">
      <c r="A383" s="330"/>
    </row>
    <row r="384" spans="1:1">
      <c r="A384" s="330"/>
    </row>
    <row r="385" spans="1:1">
      <c r="A385" s="330"/>
    </row>
    <row r="386" spans="1:1">
      <c r="A386" s="330"/>
    </row>
    <row r="387" spans="1:1">
      <c r="A387" s="330"/>
    </row>
    <row r="388" spans="1:1">
      <c r="A388" s="330"/>
    </row>
    <row r="389" spans="1:1">
      <c r="A389" s="330"/>
    </row>
    <row r="390" spans="1:1">
      <c r="A390" s="330"/>
    </row>
    <row r="391" spans="1:1">
      <c r="A391" s="330"/>
    </row>
    <row r="392" spans="1:1">
      <c r="A392" s="330"/>
    </row>
    <row r="393" spans="1:1">
      <c r="A393" s="330"/>
    </row>
    <row r="394" spans="1:1">
      <c r="A394" s="330"/>
    </row>
    <row r="395" spans="1:1">
      <c r="A395" s="330"/>
    </row>
    <row r="396" spans="1:1">
      <c r="A396" s="330"/>
    </row>
    <row r="397" spans="1:1">
      <c r="A397" s="330"/>
    </row>
    <row r="398" spans="1:1">
      <c r="A398" s="330"/>
    </row>
    <row r="399" spans="1:1">
      <c r="A399" s="330"/>
    </row>
    <row r="400" spans="1:1">
      <c r="A400" s="330"/>
    </row>
    <row r="401" spans="1:1">
      <c r="A401" s="330"/>
    </row>
    <row r="402" spans="1:1">
      <c r="A402" s="330"/>
    </row>
    <row r="403" spans="1:1">
      <c r="A403" s="330"/>
    </row>
    <row r="404" spans="1:1">
      <c r="A404" s="330"/>
    </row>
    <row r="405" spans="1:1">
      <c r="A405" s="330"/>
    </row>
    <row r="406" spans="1:1">
      <c r="A406" s="330"/>
    </row>
    <row r="407" spans="1:1">
      <c r="A407" s="330"/>
    </row>
    <row r="408" spans="1:1">
      <c r="A408" s="330"/>
    </row>
    <row r="409" spans="1:1">
      <c r="A409" s="330"/>
    </row>
    <row r="410" spans="1:1">
      <c r="A410" s="330"/>
    </row>
    <row r="411" spans="1:1">
      <c r="A411" s="330"/>
    </row>
    <row r="412" spans="1:1">
      <c r="A412" s="330"/>
    </row>
    <row r="413" spans="1:1">
      <c r="A413" s="330"/>
    </row>
    <row r="414" spans="1:1">
      <c r="A414" s="330"/>
    </row>
    <row r="415" spans="1:1">
      <c r="A415" s="330"/>
    </row>
    <row r="416" spans="1:1">
      <c r="A416" s="330"/>
    </row>
    <row r="417" spans="1:1">
      <c r="A417" s="330"/>
    </row>
    <row r="418" spans="1:1">
      <c r="A418" s="330"/>
    </row>
    <row r="419" spans="1:1">
      <c r="A419" s="330"/>
    </row>
    <row r="420" spans="1:1">
      <c r="A420" s="330"/>
    </row>
    <row r="421" spans="1:1">
      <c r="A421" s="330"/>
    </row>
    <row r="422" spans="1:1">
      <c r="A422" s="330"/>
    </row>
    <row r="423" spans="1:1">
      <c r="A423" s="330"/>
    </row>
    <row r="424" spans="1:1">
      <c r="A424" s="330"/>
    </row>
    <row r="425" spans="1:1">
      <c r="A425" s="330"/>
    </row>
    <row r="426" spans="1:1">
      <c r="A426" s="330"/>
    </row>
    <row r="427" spans="1:1">
      <c r="A427" s="330"/>
    </row>
    <row r="428" spans="1:1">
      <c r="A428" s="330"/>
    </row>
    <row r="429" spans="1:1">
      <c r="A429" s="330"/>
    </row>
    <row r="430" spans="1:1">
      <c r="A430" s="330"/>
    </row>
    <row r="431" spans="1:1">
      <c r="A431" s="330"/>
    </row>
    <row r="432" spans="1:1">
      <c r="A432" s="330"/>
    </row>
    <row r="433" spans="1:1">
      <c r="A433" s="330"/>
    </row>
    <row r="434" spans="1:1">
      <c r="A434" s="330"/>
    </row>
    <row r="435" spans="1:1">
      <c r="A435" s="330"/>
    </row>
    <row r="436" spans="1:1">
      <c r="A436" s="330"/>
    </row>
    <row r="437" spans="1:1">
      <c r="A437" s="330"/>
    </row>
    <row r="438" spans="1:1">
      <c r="A438" s="330"/>
    </row>
    <row r="439" spans="1:1">
      <c r="A439" s="330"/>
    </row>
    <row r="440" spans="1:1">
      <c r="A440" s="330"/>
    </row>
    <row r="441" spans="1:1">
      <c r="A441" s="330"/>
    </row>
    <row r="442" spans="1:1">
      <c r="A442" s="330"/>
    </row>
    <row r="443" spans="1:1">
      <c r="A443" s="330"/>
    </row>
    <row r="444" spans="1:1">
      <c r="A444" s="330"/>
    </row>
    <row r="445" spans="1:1">
      <c r="A445" s="330"/>
    </row>
    <row r="446" spans="1:1">
      <c r="A446" s="330"/>
    </row>
    <row r="447" spans="1:1">
      <c r="A447" s="330"/>
    </row>
    <row r="448" spans="1:1">
      <c r="A448" s="330"/>
    </row>
    <row r="449" spans="1:1">
      <c r="A449" s="330"/>
    </row>
    <row r="450" spans="1:1">
      <c r="A450" s="330"/>
    </row>
    <row r="451" spans="1:1">
      <c r="A451" s="330"/>
    </row>
    <row r="452" spans="1:1">
      <c r="A452" s="330"/>
    </row>
    <row r="453" spans="1:1">
      <c r="A453" s="330"/>
    </row>
    <row r="454" spans="1:1">
      <c r="A454" s="330"/>
    </row>
    <row r="455" spans="1:1">
      <c r="A455" s="330"/>
    </row>
    <row r="456" spans="1:1">
      <c r="A456" s="330"/>
    </row>
    <row r="457" spans="1:1">
      <c r="A457" s="330"/>
    </row>
    <row r="458" spans="1:1">
      <c r="A458" s="330"/>
    </row>
    <row r="459" spans="1:1">
      <c r="A459" s="330"/>
    </row>
    <row r="460" spans="1:1">
      <c r="A460" s="330"/>
    </row>
    <row r="461" spans="1:1">
      <c r="A461" s="330"/>
    </row>
    <row r="462" spans="1:1">
      <c r="A462" s="330"/>
    </row>
    <row r="463" spans="1:1">
      <c r="A463" s="330"/>
    </row>
    <row r="464" spans="1:1">
      <c r="A464" s="330"/>
    </row>
    <row r="465" spans="1:1">
      <c r="A465" s="330"/>
    </row>
    <row r="466" spans="1:1">
      <c r="A466" s="330"/>
    </row>
    <row r="467" spans="1:1">
      <c r="A467" s="330"/>
    </row>
    <row r="468" spans="1:1">
      <c r="A468" s="330"/>
    </row>
    <row r="469" spans="1:1">
      <c r="A469" s="330"/>
    </row>
    <row r="470" spans="1:1">
      <c r="A470" s="330"/>
    </row>
    <row r="471" spans="1:1">
      <c r="A471" s="330"/>
    </row>
    <row r="472" spans="1:1">
      <c r="A472" s="330"/>
    </row>
    <row r="473" spans="1:1">
      <c r="A473" s="330"/>
    </row>
    <row r="474" spans="1:1">
      <c r="A474" s="330"/>
    </row>
    <row r="475" spans="1:1">
      <c r="A475" s="330"/>
    </row>
    <row r="476" spans="1:1">
      <c r="A476" s="330"/>
    </row>
    <row r="477" spans="1:1">
      <c r="A477" s="330"/>
    </row>
    <row r="478" spans="1:1">
      <c r="A478" s="330"/>
    </row>
    <row r="479" spans="1:1">
      <c r="A479" s="330"/>
    </row>
    <row r="480" spans="1:1">
      <c r="A480" s="330"/>
    </row>
    <row r="481" spans="1:1">
      <c r="A481" s="330"/>
    </row>
    <row r="482" spans="1:1">
      <c r="A482" s="330"/>
    </row>
    <row r="483" spans="1:1">
      <c r="A483" s="330"/>
    </row>
    <row r="484" spans="1:1">
      <c r="A484" s="330"/>
    </row>
    <row r="485" spans="1:1">
      <c r="A485" s="330"/>
    </row>
    <row r="486" spans="1:1">
      <c r="A486" s="330"/>
    </row>
    <row r="487" spans="1:1">
      <c r="A487" s="330"/>
    </row>
    <row r="488" spans="1:1">
      <c r="A488" s="330"/>
    </row>
    <row r="489" spans="1:1">
      <c r="A489" s="330"/>
    </row>
    <row r="490" spans="1:1">
      <c r="A490" s="330"/>
    </row>
    <row r="491" spans="1:1">
      <c r="A491" s="330"/>
    </row>
    <row r="492" spans="1:1">
      <c r="A492" s="330"/>
    </row>
    <row r="493" spans="1:1">
      <c r="A493" s="330"/>
    </row>
    <row r="494" spans="1:1">
      <c r="A494" s="330"/>
    </row>
    <row r="495" spans="1:1">
      <c r="A495" s="330"/>
    </row>
    <row r="496" spans="1:1">
      <c r="A496" s="330"/>
    </row>
    <row r="497" spans="1:1">
      <c r="A497" s="330"/>
    </row>
    <row r="498" spans="1:1">
      <c r="A498" s="330"/>
    </row>
    <row r="499" spans="1:1">
      <c r="A499" s="330"/>
    </row>
    <row r="500" spans="1:1">
      <c r="A500" s="330"/>
    </row>
    <row r="501" spans="1:1">
      <c r="A501" s="330"/>
    </row>
    <row r="502" spans="1:1">
      <c r="A502" s="330"/>
    </row>
    <row r="503" spans="1:1">
      <c r="A503" s="330"/>
    </row>
    <row r="504" spans="1:1">
      <c r="A504" s="330"/>
    </row>
    <row r="505" spans="1:1">
      <c r="A505" s="330"/>
    </row>
    <row r="506" spans="1:1">
      <c r="A506" s="330"/>
    </row>
    <row r="507" spans="1:1">
      <c r="A507" s="330"/>
    </row>
    <row r="508" spans="1:1">
      <c r="A508" s="330"/>
    </row>
    <row r="509" spans="1:1">
      <c r="A509" s="330"/>
    </row>
    <row r="510" spans="1:1">
      <c r="A510" s="330"/>
    </row>
    <row r="511" spans="1:1">
      <c r="A511" s="330"/>
    </row>
    <row r="512" spans="1:1">
      <c r="A512" s="330"/>
    </row>
    <row r="513" spans="1:1">
      <c r="A513" s="330"/>
    </row>
    <row r="514" spans="1:1">
      <c r="A514" s="330"/>
    </row>
    <row r="515" spans="1:1">
      <c r="A515" s="330"/>
    </row>
    <row r="516" spans="1:1">
      <c r="A516" s="330"/>
    </row>
    <row r="517" spans="1:1">
      <c r="A517" s="330"/>
    </row>
    <row r="518" spans="1:1">
      <c r="A518" s="330"/>
    </row>
    <row r="519" spans="1:1">
      <c r="A519" s="330"/>
    </row>
    <row r="520" spans="1:1">
      <c r="A520" s="330"/>
    </row>
    <row r="521" spans="1:1">
      <c r="A521" s="330"/>
    </row>
    <row r="522" spans="1:1">
      <c r="A522" s="330"/>
    </row>
    <row r="523" spans="1:1">
      <c r="A523" s="330"/>
    </row>
    <row r="524" spans="1:1">
      <c r="A524" s="330"/>
    </row>
    <row r="525" spans="1:1">
      <c r="A525" s="330"/>
    </row>
    <row r="526" spans="1:1">
      <c r="A526" s="330"/>
    </row>
    <row r="527" spans="1:1">
      <c r="A527" s="330"/>
    </row>
    <row r="528" spans="1:1">
      <c r="A528" s="330"/>
    </row>
    <row r="529" spans="1:1">
      <c r="A529" s="330"/>
    </row>
    <row r="530" spans="1:1">
      <c r="A530" s="330"/>
    </row>
    <row r="531" spans="1:1">
      <c r="A531" s="330"/>
    </row>
    <row r="532" spans="1:1">
      <c r="A532" s="330"/>
    </row>
    <row r="533" spans="1:1">
      <c r="A533" s="330"/>
    </row>
    <row r="534" spans="1:1">
      <c r="A534" s="330"/>
    </row>
    <row r="535" spans="1:1">
      <c r="A535" s="330"/>
    </row>
    <row r="536" spans="1:1">
      <c r="A536" s="330"/>
    </row>
    <row r="537" spans="1:1">
      <c r="A537" s="330"/>
    </row>
    <row r="538" spans="1:1">
      <c r="A538" s="330"/>
    </row>
    <row r="539" spans="1:1">
      <c r="A539" s="330"/>
    </row>
    <row r="540" spans="1:1">
      <c r="A540" s="330"/>
    </row>
    <row r="541" spans="1:1">
      <c r="A541" s="330"/>
    </row>
    <row r="542" spans="1:1">
      <c r="A542" s="330"/>
    </row>
    <row r="543" spans="1:1">
      <c r="A543" s="330"/>
    </row>
    <row r="544" spans="1:1">
      <c r="A544" s="330"/>
    </row>
    <row r="545" spans="1:1">
      <c r="A545" s="330"/>
    </row>
    <row r="546" spans="1:1">
      <c r="A546" s="330"/>
    </row>
    <row r="547" spans="1:1">
      <c r="A547" s="330"/>
    </row>
    <row r="548" spans="1:1">
      <c r="A548" s="330"/>
    </row>
    <row r="549" spans="1:1">
      <c r="A549" s="330"/>
    </row>
    <row r="550" spans="1:1">
      <c r="A550" s="330"/>
    </row>
    <row r="551" spans="1:1">
      <c r="A551" s="330"/>
    </row>
    <row r="552" spans="1:1">
      <c r="A552" s="330"/>
    </row>
    <row r="553" spans="1:1">
      <c r="A553" s="330"/>
    </row>
    <row r="554" spans="1:1">
      <c r="A554" s="330"/>
    </row>
    <row r="555" spans="1:1">
      <c r="A555" s="330"/>
    </row>
    <row r="556" spans="1:1">
      <c r="A556" s="330"/>
    </row>
    <row r="557" spans="1:1">
      <c r="A557" s="330"/>
    </row>
    <row r="558" spans="1:1">
      <c r="A558" s="330"/>
    </row>
    <row r="559" spans="1:1">
      <c r="A559" s="330"/>
    </row>
    <row r="560" spans="1:1">
      <c r="A560" s="330"/>
    </row>
    <row r="561" spans="1:1">
      <c r="A561" s="330"/>
    </row>
    <row r="562" spans="1:1">
      <c r="A562" s="330"/>
    </row>
    <row r="563" spans="1:1">
      <c r="A563" s="330"/>
    </row>
    <row r="564" spans="1:1">
      <c r="A564" s="330"/>
    </row>
    <row r="565" spans="1:1">
      <c r="A565" s="330"/>
    </row>
    <row r="566" spans="1:1">
      <c r="A566" s="330"/>
    </row>
    <row r="567" spans="1:1">
      <c r="A567" s="330"/>
    </row>
    <row r="568" spans="1:1">
      <c r="A568" s="330"/>
    </row>
    <row r="569" spans="1:1">
      <c r="A569" s="330"/>
    </row>
    <row r="570" spans="1:1">
      <c r="A570" s="330"/>
    </row>
    <row r="571" spans="1:1">
      <c r="A571" s="330"/>
    </row>
    <row r="572" spans="1:1">
      <c r="A572" s="330"/>
    </row>
    <row r="573" spans="1:1">
      <c r="A573" s="330"/>
    </row>
    <row r="574" spans="1:1">
      <c r="A574" s="330"/>
    </row>
    <row r="575" spans="1:1">
      <c r="A575" s="330"/>
    </row>
    <row r="576" spans="1:1">
      <c r="A576" s="330"/>
    </row>
    <row r="577" spans="1:1">
      <c r="A577" s="330"/>
    </row>
    <row r="578" spans="1:1">
      <c r="A578" s="330"/>
    </row>
    <row r="579" spans="1:1">
      <c r="A579" s="330"/>
    </row>
    <row r="580" spans="1:1">
      <c r="A580" s="330"/>
    </row>
    <row r="581" spans="1:1">
      <c r="A581" s="330"/>
    </row>
    <row r="582" spans="1:1">
      <c r="A582" s="330"/>
    </row>
    <row r="583" spans="1:1">
      <c r="A583" s="330"/>
    </row>
    <row r="584" spans="1:1">
      <c r="A584" s="330"/>
    </row>
    <row r="585" spans="1:1">
      <c r="A585" s="330"/>
    </row>
    <row r="586" spans="1:1">
      <c r="A586" s="330"/>
    </row>
    <row r="587" spans="1:1">
      <c r="A587" s="330"/>
    </row>
    <row r="588" spans="1:1">
      <c r="A588" s="330"/>
    </row>
    <row r="589" spans="1:1">
      <c r="A589" s="330"/>
    </row>
    <row r="590" spans="1:1">
      <c r="A590" s="330"/>
    </row>
    <row r="591" spans="1:1">
      <c r="A591" s="330"/>
    </row>
    <row r="592" spans="1:1">
      <c r="A592" s="330"/>
    </row>
    <row r="593" spans="1:1">
      <c r="A593" s="330"/>
    </row>
    <row r="594" spans="1:1">
      <c r="A594" s="330"/>
    </row>
    <row r="595" spans="1:1">
      <c r="A595" s="330"/>
    </row>
    <row r="596" spans="1:1">
      <c r="A596" s="330"/>
    </row>
    <row r="597" spans="1:1">
      <c r="A597" s="330"/>
    </row>
    <row r="598" spans="1:1">
      <c r="A598" s="330"/>
    </row>
    <row r="599" spans="1:1">
      <c r="A599" s="330"/>
    </row>
    <row r="600" spans="1:1">
      <c r="A600" s="330"/>
    </row>
    <row r="601" spans="1:1">
      <c r="A601" s="330"/>
    </row>
    <row r="602" spans="1:1">
      <c r="A602" s="330"/>
    </row>
    <row r="603" spans="1:1">
      <c r="A603" s="330"/>
    </row>
    <row r="604" spans="1:1">
      <c r="A604" s="330"/>
    </row>
    <row r="605" spans="1:1">
      <c r="A605" s="330"/>
    </row>
    <row r="606" spans="1:1">
      <c r="A606" s="330"/>
    </row>
    <row r="607" spans="1:1">
      <c r="A607" s="330"/>
    </row>
    <row r="608" spans="1:1">
      <c r="A608" s="330"/>
    </row>
    <row r="609" spans="1:1">
      <c r="A609" s="330"/>
    </row>
    <row r="610" spans="1:1">
      <c r="A610" s="330"/>
    </row>
    <row r="611" spans="1:1">
      <c r="A611" s="330"/>
    </row>
    <row r="612" spans="1:1">
      <c r="A612" s="330"/>
    </row>
    <row r="613" spans="1:1">
      <c r="A613" s="330"/>
    </row>
    <row r="614" spans="1:1">
      <c r="A614" s="330"/>
    </row>
    <row r="615" spans="1:1">
      <c r="A615" s="330"/>
    </row>
    <row r="616" spans="1:1">
      <c r="A616" s="330"/>
    </row>
    <row r="617" spans="1:1">
      <c r="A617" s="330"/>
    </row>
    <row r="618" spans="1:1">
      <c r="A618" s="330"/>
    </row>
    <row r="619" spans="1:1">
      <c r="A619" s="330"/>
    </row>
    <row r="620" spans="1:1">
      <c r="A620" s="330"/>
    </row>
    <row r="621" spans="1:1">
      <c r="A621" s="330"/>
    </row>
    <row r="622" spans="1:1">
      <c r="A622" s="330"/>
    </row>
    <row r="623" spans="1:1">
      <c r="A623" s="330"/>
    </row>
    <row r="624" spans="1:1">
      <c r="A624" s="330"/>
    </row>
    <row r="625" spans="1:1">
      <c r="A625" s="330"/>
    </row>
    <row r="626" spans="1:1">
      <c r="A626" s="330"/>
    </row>
    <row r="627" spans="1:1">
      <c r="A627" s="330"/>
    </row>
    <row r="628" spans="1:1">
      <c r="A628" s="330"/>
    </row>
    <row r="629" spans="1:1">
      <c r="A629" s="330"/>
    </row>
    <row r="630" spans="1:1">
      <c r="A630" s="330"/>
    </row>
    <row r="631" spans="1:1">
      <c r="A631" s="330"/>
    </row>
    <row r="632" spans="1:1">
      <c r="A632" s="330"/>
    </row>
    <row r="633" spans="1:1">
      <c r="A633" s="330"/>
    </row>
    <row r="634" spans="1:1">
      <c r="A634" s="330"/>
    </row>
    <row r="635" spans="1:1">
      <c r="A635" s="330"/>
    </row>
    <row r="636" spans="1:1">
      <c r="A636" s="330"/>
    </row>
    <row r="637" spans="1:1">
      <c r="A637" s="330"/>
    </row>
    <row r="638" spans="1:1">
      <c r="A638" s="330"/>
    </row>
    <row r="639" spans="1:1">
      <c r="A639" s="330"/>
    </row>
    <row r="640" spans="1:1">
      <c r="A640" s="330"/>
    </row>
    <row r="641" spans="1:1">
      <c r="A641" s="330"/>
    </row>
    <row r="642" spans="1:1">
      <c r="A642" s="330"/>
    </row>
    <row r="643" spans="1:1">
      <c r="A643" s="330"/>
    </row>
    <row r="644" spans="1:1">
      <c r="A644" s="330"/>
    </row>
    <row r="645" spans="1:1">
      <c r="A645" s="330"/>
    </row>
    <row r="646" spans="1:1">
      <c r="A646" s="330"/>
    </row>
    <row r="647" spans="1:1">
      <c r="A647" s="330"/>
    </row>
    <row r="648" spans="1:1">
      <c r="A648" s="330"/>
    </row>
    <row r="649" spans="1:1">
      <c r="A649" s="330"/>
    </row>
    <row r="650" spans="1:1">
      <c r="A650" s="330"/>
    </row>
    <row r="651" spans="1:1">
      <c r="A651" s="330"/>
    </row>
    <row r="652" spans="1:1">
      <c r="A652" s="330"/>
    </row>
    <row r="653" spans="1:1">
      <c r="A653" s="330"/>
    </row>
    <row r="654" spans="1:1">
      <c r="A654" s="330"/>
    </row>
    <row r="655" spans="1:1">
      <c r="A655" s="330"/>
    </row>
    <row r="656" spans="1:1">
      <c r="A656" s="330"/>
    </row>
    <row r="657" spans="1:1">
      <c r="A657" s="330"/>
    </row>
    <row r="658" spans="1:1">
      <c r="A658" s="330"/>
    </row>
    <row r="659" spans="1:1">
      <c r="A659" s="330"/>
    </row>
    <row r="660" spans="1:1">
      <c r="A660" s="330"/>
    </row>
    <row r="661" spans="1:1">
      <c r="A661" s="330"/>
    </row>
    <row r="662" spans="1:1">
      <c r="A662" s="330"/>
    </row>
    <row r="663" spans="1:1">
      <c r="A663" s="330"/>
    </row>
    <row r="664" spans="1:1">
      <c r="A664" s="330"/>
    </row>
    <row r="665" spans="1:1">
      <c r="A665" s="330"/>
    </row>
    <row r="666" spans="1:1">
      <c r="A666" s="330"/>
    </row>
    <row r="667" spans="1:1">
      <c r="A667" s="330"/>
    </row>
    <row r="668" spans="1:1">
      <c r="A668" s="330"/>
    </row>
    <row r="669" spans="1:1">
      <c r="A669" s="330"/>
    </row>
    <row r="670" spans="1:1">
      <c r="A670" s="330"/>
    </row>
    <row r="671" spans="1:1">
      <c r="A671" s="330"/>
    </row>
    <row r="672" spans="1:1">
      <c r="A672" s="330"/>
    </row>
    <row r="673" spans="1:1">
      <c r="A673" s="330"/>
    </row>
    <row r="674" spans="1:1">
      <c r="A674" s="330"/>
    </row>
    <row r="675" spans="1:1">
      <c r="A675" s="330"/>
    </row>
    <row r="676" spans="1:1">
      <c r="A676" s="330"/>
    </row>
    <row r="677" spans="1:1">
      <c r="A677" s="330"/>
    </row>
    <row r="678" spans="1:1">
      <c r="A678" s="330"/>
    </row>
    <row r="679" spans="1:1">
      <c r="A679" s="330"/>
    </row>
    <row r="680" spans="1:1">
      <c r="A680" s="330"/>
    </row>
    <row r="681" spans="1:1">
      <c r="A681" s="330"/>
    </row>
    <row r="682" spans="1:1">
      <c r="A682" s="330"/>
    </row>
    <row r="683" spans="1:1">
      <c r="A683" s="330"/>
    </row>
    <row r="684" spans="1:1">
      <c r="A684" s="330"/>
    </row>
    <row r="685" spans="1:1">
      <c r="A685" s="330"/>
    </row>
    <row r="686" spans="1:1">
      <c r="A686" s="330"/>
    </row>
    <row r="687" spans="1:1">
      <c r="A687" s="330"/>
    </row>
    <row r="688" spans="1:1">
      <c r="A688" s="330"/>
    </row>
    <row r="689" spans="1:1">
      <c r="A689" s="330"/>
    </row>
    <row r="690" spans="1:1">
      <c r="A690" s="330"/>
    </row>
    <row r="691" spans="1:1">
      <c r="A691" s="330"/>
    </row>
    <row r="692" spans="1:1">
      <c r="A692" s="330"/>
    </row>
    <row r="693" spans="1:1">
      <c r="A693" s="330"/>
    </row>
    <row r="694" spans="1:1">
      <c r="A694" s="330"/>
    </row>
    <row r="695" spans="1:1">
      <c r="A695" s="330"/>
    </row>
    <row r="696" spans="1:1">
      <c r="A696" s="330"/>
    </row>
    <row r="697" spans="1:1">
      <c r="A697" s="330"/>
    </row>
    <row r="698" spans="1:1">
      <c r="A698" s="330"/>
    </row>
    <row r="699" spans="1:1">
      <c r="A699" s="330"/>
    </row>
    <row r="700" spans="1:1">
      <c r="A700" s="330"/>
    </row>
    <row r="701" spans="1:1">
      <c r="A701" s="330"/>
    </row>
    <row r="702" spans="1:1">
      <c r="A702" s="330"/>
    </row>
    <row r="703" spans="1:1">
      <c r="A703" s="330"/>
    </row>
    <row r="704" spans="1:1">
      <c r="A704" s="330"/>
    </row>
    <row r="705" spans="1:1">
      <c r="A705" s="330"/>
    </row>
    <row r="706" spans="1:1">
      <c r="A706" s="330"/>
    </row>
    <row r="707" spans="1:1">
      <c r="A707" s="330"/>
    </row>
    <row r="708" spans="1:1">
      <c r="A708" s="330"/>
    </row>
    <row r="709" spans="1:1">
      <c r="A709" s="330"/>
    </row>
    <row r="710" spans="1:1">
      <c r="A710" s="330"/>
    </row>
    <row r="711" spans="1:1">
      <c r="A711" s="330"/>
    </row>
    <row r="712" spans="1:1">
      <c r="A712" s="330"/>
    </row>
    <row r="713" spans="1:1">
      <c r="A713" s="330"/>
    </row>
    <row r="714" spans="1:1">
      <c r="A714" s="330"/>
    </row>
    <row r="715" spans="1:1">
      <c r="A715" s="330"/>
    </row>
    <row r="716" spans="1:1">
      <c r="A716" s="330"/>
    </row>
    <row r="717" spans="1:1">
      <c r="A717" s="330"/>
    </row>
    <row r="718" spans="1:1">
      <c r="A718" s="330"/>
    </row>
    <row r="719" spans="1:1">
      <c r="A719" s="330"/>
    </row>
    <row r="720" spans="1:1">
      <c r="A720" s="330"/>
    </row>
    <row r="721" spans="1:1">
      <c r="A721" s="330"/>
    </row>
    <row r="722" spans="1:1">
      <c r="A722" s="330"/>
    </row>
    <row r="723" spans="1:1">
      <c r="A723" s="330"/>
    </row>
    <row r="724" spans="1:1">
      <c r="A724" s="330"/>
    </row>
    <row r="725" spans="1:1">
      <c r="A725" s="330"/>
    </row>
    <row r="726" spans="1:1">
      <c r="A726" s="330"/>
    </row>
    <row r="727" spans="1:1">
      <c r="A727" s="330"/>
    </row>
    <row r="728" spans="1:1">
      <c r="A728" s="330"/>
    </row>
    <row r="729" spans="1:1">
      <c r="A729" s="330"/>
    </row>
    <row r="730" spans="1:1">
      <c r="A730" s="330"/>
    </row>
    <row r="731" spans="1:1">
      <c r="A731" s="330"/>
    </row>
    <row r="732" spans="1:1">
      <c r="A732" s="330"/>
    </row>
    <row r="733" spans="1:1">
      <c r="A733" s="330"/>
    </row>
    <row r="734" spans="1:1">
      <c r="A734" s="330"/>
    </row>
    <row r="735" spans="1:1">
      <c r="A735" s="330"/>
    </row>
    <row r="736" spans="1:1">
      <c r="A736" s="330"/>
    </row>
    <row r="737" spans="1:1">
      <c r="A737" s="330"/>
    </row>
    <row r="738" spans="1:1">
      <c r="A738" s="330"/>
    </row>
    <row r="739" spans="1:1">
      <c r="A739" s="330"/>
    </row>
    <row r="740" spans="1:1">
      <c r="A740" s="330"/>
    </row>
    <row r="741" spans="1:1">
      <c r="A741" s="330"/>
    </row>
    <row r="742" spans="1:1">
      <c r="A742" s="330"/>
    </row>
    <row r="743" spans="1:1">
      <c r="A743" s="330"/>
    </row>
    <row r="744" spans="1:1">
      <c r="A744" s="330"/>
    </row>
    <row r="745" spans="1:1">
      <c r="A745" s="330"/>
    </row>
    <row r="746" spans="1:1">
      <c r="A746" s="330"/>
    </row>
    <row r="747" spans="1:1">
      <c r="A747" s="330"/>
    </row>
    <row r="748" spans="1:1">
      <c r="A748" s="330"/>
    </row>
    <row r="749" spans="1:1">
      <c r="A749" s="330"/>
    </row>
    <row r="750" spans="1:1">
      <c r="A750" s="330"/>
    </row>
    <row r="751" spans="1:1">
      <c r="A751" s="330"/>
    </row>
    <row r="752" spans="1:1">
      <c r="A752" s="330"/>
    </row>
    <row r="753" spans="1:1">
      <c r="A753" s="330"/>
    </row>
    <row r="754" spans="1:1">
      <c r="A754" s="330"/>
    </row>
    <row r="755" spans="1:1">
      <c r="A755" s="330"/>
    </row>
    <row r="756" spans="1:1">
      <c r="A756" s="330"/>
    </row>
    <row r="757" spans="1:1">
      <c r="A757" s="330"/>
    </row>
    <row r="758" spans="1:1">
      <c r="A758" s="330"/>
    </row>
    <row r="759" spans="1:1">
      <c r="A759" s="330"/>
    </row>
    <row r="760" spans="1:1">
      <c r="A760" s="330"/>
    </row>
    <row r="761" spans="1:1">
      <c r="A761" s="330"/>
    </row>
    <row r="762" spans="1:1">
      <c r="A762" s="330"/>
    </row>
    <row r="763" spans="1:1">
      <c r="A763" s="330"/>
    </row>
    <row r="764" spans="1:1">
      <c r="A764" s="330"/>
    </row>
    <row r="765" spans="1:1">
      <c r="A765" s="330"/>
    </row>
    <row r="766" spans="1:1">
      <c r="A766" s="330"/>
    </row>
    <row r="767" spans="1:1">
      <c r="A767" s="330"/>
    </row>
    <row r="768" spans="1:1">
      <c r="A768" s="330"/>
    </row>
    <row r="769" spans="1:1">
      <c r="A769" s="330"/>
    </row>
    <row r="770" spans="1:1">
      <c r="A770" s="330"/>
    </row>
    <row r="771" spans="1:1">
      <c r="A771" s="330"/>
    </row>
    <row r="772" spans="1:1">
      <c r="A772" s="330"/>
    </row>
    <row r="773" spans="1:1">
      <c r="A773" s="330"/>
    </row>
    <row r="774" spans="1:1">
      <c r="A774" s="330"/>
    </row>
    <row r="775" spans="1:1">
      <c r="A775" s="330"/>
    </row>
    <row r="776" spans="1:1">
      <c r="A776" s="330"/>
    </row>
    <row r="777" spans="1:1">
      <c r="A777" s="330"/>
    </row>
    <row r="778" spans="1:1">
      <c r="A778" s="330"/>
    </row>
    <row r="779" spans="1:1">
      <c r="A779" s="330"/>
    </row>
    <row r="780" spans="1:1">
      <c r="A780" s="330"/>
    </row>
    <row r="781" spans="1:1">
      <c r="A781" s="330"/>
    </row>
    <row r="782" spans="1:1">
      <c r="A782" s="330"/>
    </row>
    <row r="783" spans="1:1">
      <c r="A783" s="330"/>
    </row>
    <row r="784" spans="1:1">
      <c r="A784" s="330"/>
    </row>
    <row r="785" spans="1:1">
      <c r="A785" s="330"/>
    </row>
    <row r="786" spans="1:1">
      <c r="A786" s="330"/>
    </row>
    <row r="787" spans="1:1">
      <c r="A787" s="330"/>
    </row>
    <row r="788" spans="1:1">
      <c r="A788" s="330"/>
    </row>
    <row r="789" spans="1:1">
      <c r="A789" s="330"/>
    </row>
    <row r="790" spans="1:1">
      <c r="A790" s="330"/>
    </row>
    <row r="791" spans="1:1">
      <c r="A791" s="330"/>
    </row>
    <row r="792" spans="1:1">
      <c r="A792" s="330"/>
    </row>
    <row r="793" spans="1:1">
      <c r="A793" s="330"/>
    </row>
    <row r="794" spans="1:1">
      <c r="A794" s="330"/>
    </row>
    <row r="795" spans="1:1">
      <c r="A795" s="330"/>
    </row>
    <row r="796" spans="1:1">
      <c r="A796" s="330"/>
    </row>
    <row r="797" spans="1:1">
      <c r="A797" s="330"/>
    </row>
    <row r="798" spans="1:1">
      <c r="A798" s="330"/>
    </row>
    <row r="799" spans="1:1">
      <c r="A799" s="330"/>
    </row>
    <row r="800" spans="1:1">
      <c r="A800" s="330"/>
    </row>
    <row r="801" spans="1:1">
      <c r="A801" s="330"/>
    </row>
    <row r="802" spans="1:1">
      <c r="A802" s="330"/>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 priority="3" operator="equal">
      <formula>"INSERIR CÓDIGO!"</formula>
    </cfRule>
  </conditionalFormatting>
  <conditionalFormatting sqref="D12">
    <cfRule type="cellIs" dxfId="1" priority="2" operator="equal">
      <formula>"INSERIR CÓDIGO!"</formula>
    </cfRule>
  </conditionalFormatting>
  <conditionalFormatting sqref="D1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9"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pageSetUpPr fitToPage="1"/>
  </sheetPr>
  <dimension ref="A1:I90"/>
  <sheetViews>
    <sheetView view="pageBreakPreview" zoomScaleNormal="85" zoomScaleSheetLayoutView="100" workbookViewId="0">
      <selection activeCell="F90" sqref="F90"/>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554"/>
      <c r="B1" s="861"/>
      <c r="C1" s="861"/>
      <c r="D1" s="861"/>
      <c r="E1" s="861"/>
      <c r="F1" s="861"/>
      <c r="G1" s="861"/>
      <c r="H1" s="555"/>
      <c r="I1" s="556"/>
    </row>
    <row r="2" spans="1:9">
      <c r="A2" s="557"/>
      <c r="B2" s="862"/>
      <c r="C2" s="862"/>
      <c r="D2" s="862"/>
      <c r="E2" s="862"/>
      <c r="F2" s="862"/>
      <c r="G2" s="862"/>
      <c r="H2" s="558"/>
      <c r="I2" s="559"/>
    </row>
    <row r="3" spans="1:9">
      <c r="A3" s="557"/>
      <c r="B3" s="862"/>
      <c r="C3" s="862"/>
      <c r="D3" s="862"/>
      <c r="E3" s="862"/>
      <c r="F3" s="862"/>
      <c r="G3" s="862"/>
      <c r="H3" s="558"/>
      <c r="I3" s="559"/>
    </row>
    <row r="4" spans="1:9">
      <c r="A4" s="557"/>
      <c r="B4" s="558"/>
      <c r="C4" s="558"/>
      <c r="D4" s="558"/>
      <c r="E4" s="558"/>
      <c r="F4" s="558"/>
      <c r="G4" s="558"/>
      <c r="H4" s="558"/>
      <c r="I4" s="559"/>
    </row>
    <row r="5" spans="1:9" ht="15.75" thickBot="1">
      <c r="A5" s="557"/>
      <c r="B5" s="558"/>
      <c r="C5" s="558"/>
      <c r="D5" s="558"/>
      <c r="E5" s="558"/>
      <c r="F5" s="558"/>
      <c r="G5" s="558"/>
      <c r="H5" s="558"/>
      <c r="I5" s="559"/>
    </row>
    <row r="6" spans="1:9" ht="18" thickBot="1">
      <c r="A6" s="863" t="s">
        <v>14101</v>
      </c>
      <c r="B6" s="864"/>
      <c r="C6" s="864"/>
      <c r="D6" s="864"/>
      <c r="E6" s="864"/>
      <c r="F6" s="864"/>
      <c r="G6" s="864"/>
      <c r="H6" s="864"/>
      <c r="I6" s="865"/>
    </row>
    <row r="7" spans="1:9" ht="15.75" customHeight="1" thickBot="1"/>
    <row r="8" spans="1:9" ht="15.75" customHeight="1" thickBot="1">
      <c r="F8" s="50" t="s">
        <v>170</v>
      </c>
      <c r="G8" s="51" t="s">
        <v>171</v>
      </c>
      <c r="H8" s="51" t="s">
        <v>172</v>
      </c>
      <c r="I8" s="855" t="s">
        <v>173</v>
      </c>
    </row>
    <row r="9" spans="1:9" ht="15.75" customHeight="1">
      <c r="D9" s="372" t="s">
        <v>713</v>
      </c>
      <c r="E9" s="373"/>
      <c r="F9" s="374">
        <v>45238</v>
      </c>
      <c r="G9" s="377">
        <v>45238</v>
      </c>
      <c r="H9" s="380">
        <v>45238</v>
      </c>
      <c r="I9" s="856"/>
    </row>
    <row r="10" spans="1:9" ht="15.75" customHeight="1">
      <c r="D10" s="340" t="s">
        <v>174</v>
      </c>
      <c r="E10" s="344"/>
      <c r="F10" s="375" t="s">
        <v>14316</v>
      </c>
      <c r="G10" s="378" t="s">
        <v>14324</v>
      </c>
      <c r="H10" s="381" t="s">
        <v>14329</v>
      </c>
      <c r="I10" s="856"/>
    </row>
    <row r="11" spans="1:9" ht="15.75" customHeight="1">
      <c r="C11" s="48"/>
      <c r="D11" s="340" t="s">
        <v>175</v>
      </c>
      <c r="E11" s="344"/>
      <c r="F11" s="637" t="s">
        <v>14327</v>
      </c>
      <c r="G11" s="636" t="s">
        <v>14326</v>
      </c>
      <c r="H11" s="638" t="s">
        <v>14330</v>
      </c>
      <c r="I11" s="856"/>
    </row>
    <row r="12" spans="1:9" ht="15.75" customHeight="1" thickBot="1">
      <c r="C12" s="48"/>
      <c r="D12" s="341" t="s">
        <v>96</v>
      </c>
      <c r="E12" s="345"/>
      <c r="F12" s="376" t="s">
        <v>14328</v>
      </c>
      <c r="G12" s="378" t="s">
        <v>14325</v>
      </c>
      <c r="H12" s="382" t="s">
        <v>14331</v>
      </c>
      <c r="I12" s="857"/>
    </row>
    <row r="13" spans="1:9" ht="15.75" thickBot="1">
      <c r="A13" s="52" t="s">
        <v>141</v>
      </c>
      <c r="B13" s="858" t="s">
        <v>97</v>
      </c>
      <c r="C13" s="859"/>
      <c r="D13" s="860"/>
      <c r="E13" s="342" t="s">
        <v>1</v>
      </c>
      <c r="F13" s="54" t="s">
        <v>95</v>
      </c>
      <c r="G13" s="54" t="s">
        <v>95</v>
      </c>
      <c r="H13" s="54" t="s">
        <v>95</v>
      </c>
      <c r="I13" s="56"/>
    </row>
    <row r="14" spans="1:9" s="49" customFormat="1" ht="15.75" customHeight="1" thickBot="1">
      <c r="A14" s="339" t="s">
        <v>714</v>
      </c>
      <c r="B14" s="853" t="s">
        <v>14315</v>
      </c>
      <c r="C14" s="854"/>
      <c r="D14" s="854"/>
      <c r="E14" s="343" t="s">
        <v>5421</v>
      </c>
      <c r="F14" s="53">
        <v>12.93</v>
      </c>
      <c r="G14" s="53">
        <v>23</v>
      </c>
      <c r="H14" s="53">
        <v>22.4</v>
      </c>
      <c r="I14" s="55">
        <f>IF(F14&lt;&gt;"",AVERAGE(F14:H14)," ")</f>
        <v>19.443333333333332</v>
      </c>
    </row>
    <row r="15" spans="1:9" ht="6.75" customHeight="1" thickBot="1"/>
    <row r="16" spans="1:9" ht="15.75" customHeight="1" thickBot="1">
      <c r="F16" s="50" t="s">
        <v>170</v>
      </c>
      <c r="G16" s="51" t="s">
        <v>171</v>
      </c>
      <c r="H16" s="51" t="s">
        <v>172</v>
      </c>
      <c r="I16" s="855" t="s">
        <v>173</v>
      </c>
    </row>
    <row r="17" spans="1:9" ht="15.75" customHeight="1">
      <c r="D17" s="372" t="s">
        <v>713</v>
      </c>
      <c r="E17" s="373"/>
      <c r="F17" s="374">
        <v>45238</v>
      </c>
      <c r="G17" s="377">
        <v>45238</v>
      </c>
      <c r="H17" s="380">
        <v>45238</v>
      </c>
      <c r="I17" s="856"/>
    </row>
    <row r="18" spans="1:9" ht="15.75" customHeight="1">
      <c r="D18" s="340" t="s">
        <v>174</v>
      </c>
      <c r="E18" s="344"/>
      <c r="F18" s="375" t="s">
        <v>14316</v>
      </c>
      <c r="G18" s="378" t="s">
        <v>14324</v>
      </c>
      <c r="H18" s="381" t="s">
        <v>14329</v>
      </c>
      <c r="I18" s="856"/>
    </row>
    <row r="19" spans="1:9" ht="15.75" customHeight="1">
      <c r="C19" s="48"/>
      <c r="D19" s="340" t="s">
        <v>175</v>
      </c>
      <c r="E19" s="344"/>
      <c r="F19" s="637" t="s">
        <v>14327</v>
      </c>
      <c r="G19" s="636" t="s">
        <v>14326</v>
      </c>
      <c r="H19" s="638" t="s">
        <v>14330</v>
      </c>
      <c r="I19" s="856"/>
    </row>
    <row r="20" spans="1:9" ht="15.75" customHeight="1" thickBot="1">
      <c r="C20" s="48"/>
      <c r="D20" s="341" t="s">
        <v>96</v>
      </c>
      <c r="E20" s="345"/>
      <c r="F20" s="376" t="s">
        <v>14328</v>
      </c>
      <c r="G20" s="378" t="s">
        <v>14325</v>
      </c>
      <c r="H20" s="382" t="s">
        <v>14331</v>
      </c>
      <c r="I20" s="857"/>
    </row>
    <row r="21" spans="1:9" ht="15.75" thickBot="1">
      <c r="A21" s="52" t="s">
        <v>141</v>
      </c>
      <c r="B21" s="858" t="s">
        <v>97</v>
      </c>
      <c r="C21" s="859"/>
      <c r="D21" s="860"/>
      <c r="E21" s="342" t="s">
        <v>1</v>
      </c>
      <c r="F21" s="54" t="s">
        <v>95</v>
      </c>
      <c r="G21" s="54" t="s">
        <v>95</v>
      </c>
      <c r="H21" s="54" t="s">
        <v>95</v>
      </c>
      <c r="I21" s="56"/>
    </row>
    <row r="22" spans="1:9" s="49" customFormat="1" ht="15.75" customHeight="1" thickBot="1">
      <c r="A22" s="339" t="s">
        <v>715</v>
      </c>
      <c r="B22" s="853" t="s">
        <v>14317</v>
      </c>
      <c r="C22" s="854"/>
      <c r="D22" s="854"/>
      <c r="E22" s="343" t="s">
        <v>98</v>
      </c>
      <c r="F22" s="53">
        <v>17.54</v>
      </c>
      <c r="G22" s="53">
        <v>22.04</v>
      </c>
      <c r="H22" s="53">
        <v>53.35</v>
      </c>
      <c r="I22" s="55">
        <f>IF(F22&lt;&gt;"",AVERAGE(F22:H22)," ")</f>
        <v>30.97666666666667</v>
      </c>
    </row>
    <row r="23" spans="1:9" ht="6.75" customHeight="1" thickBot="1"/>
    <row r="24" spans="1:9" ht="15.75" customHeight="1" thickBot="1">
      <c r="F24" s="50" t="s">
        <v>170</v>
      </c>
      <c r="G24" s="51" t="s">
        <v>171</v>
      </c>
      <c r="H24" s="51" t="s">
        <v>172</v>
      </c>
      <c r="I24" s="855" t="s">
        <v>173</v>
      </c>
    </row>
    <row r="25" spans="1:9" ht="15.75" customHeight="1">
      <c r="D25" s="372" t="s">
        <v>713</v>
      </c>
      <c r="E25" s="373"/>
      <c r="F25" s="374">
        <v>45238</v>
      </c>
      <c r="G25" s="377">
        <v>45238</v>
      </c>
      <c r="H25" s="380">
        <v>45238</v>
      </c>
      <c r="I25" s="856"/>
    </row>
    <row r="26" spans="1:9" ht="15.75" customHeight="1">
      <c r="D26" s="340" t="s">
        <v>174</v>
      </c>
      <c r="E26" s="344"/>
      <c r="F26" s="375" t="s">
        <v>14316</v>
      </c>
      <c r="G26" s="378" t="s">
        <v>14324</v>
      </c>
      <c r="H26" s="381" t="s">
        <v>14329</v>
      </c>
      <c r="I26" s="856"/>
    </row>
    <row r="27" spans="1:9" ht="15.75" customHeight="1">
      <c r="C27" s="48"/>
      <c r="D27" s="340" t="s">
        <v>175</v>
      </c>
      <c r="E27" s="344"/>
      <c r="F27" s="637" t="s">
        <v>14327</v>
      </c>
      <c r="G27" s="636" t="s">
        <v>14326</v>
      </c>
      <c r="H27" s="638" t="s">
        <v>14330</v>
      </c>
      <c r="I27" s="856"/>
    </row>
    <row r="28" spans="1:9" ht="15.75" customHeight="1" thickBot="1">
      <c r="C28" s="48"/>
      <c r="D28" s="341" t="s">
        <v>96</v>
      </c>
      <c r="E28" s="345"/>
      <c r="F28" s="376" t="s">
        <v>14328</v>
      </c>
      <c r="G28" s="378" t="s">
        <v>14325</v>
      </c>
      <c r="H28" s="382" t="s">
        <v>14331</v>
      </c>
      <c r="I28" s="857"/>
    </row>
    <row r="29" spans="1:9" ht="15.75" thickBot="1">
      <c r="A29" s="52" t="s">
        <v>141</v>
      </c>
      <c r="B29" s="858" t="s">
        <v>97</v>
      </c>
      <c r="C29" s="859"/>
      <c r="D29" s="860"/>
      <c r="E29" s="342" t="s">
        <v>1</v>
      </c>
      <c r="F29" s="54" t="s">
        <v>95</v>
      </c>
      <c r="G29" s="54" t="s">
        <v>95</v>
      </c>
      <c r="H29" s="54" t="s">
        <v>95</v>
      </c>
      <c r="I29" s="56"/>
    </row>
    <row r="30" spans="1:9" s="49" customFormat="1" ht="15.75" customHeight="1" thickBot="1">
      <c r="A30" s="339" t="s">
        <v>14318</v>
      </c>
      <c r="B30" s="853" t="s">
        <v>14319</v>
      </c>
      <c r="C30" s="854"/>
      <c r="D30" s="854"/>
      <c r="E30" s="343" t="s">
        <v>1</v>
      </c>
      <c r="F30" s="53">
        <v>15.12</v>
      </c>
      <c r="G30" s="53">
        <v>8.56</v>
      </c>
      <c r="H30" s="53">
        <v>22.4</v>
      </c>
      <c r="I30" s="55">
        <f>IF(F30&lt;&gt;"",AVERAGE(F30:H30)," ")</f>
        <v>15.36</v>
      </c>
    </row>
    <row r="31" spans="1:9" ht="6.75" customHeight="1" thickBot="1"/>
    <row r="32" spans="1:9" ht="15.75" customHeight="1" thickBot="1">
      <c r="F32" s="50" t="s">
        <v>170</v>
      </c>
      <c r="G32" s="51" t="s">
        <v>171</v>
      </c>
      <c r="H32" s="51" t="s">
        <v>172</v>
      </c>
      <c r="I32" s="855" t="s">
        <v>173</v>
      </c>
    </row>
    <row r="33" spans="1:9" ht="15.75" customHeight="1">
      <c r="D33" s="372" t="s">
        <v>713</v>
      </c>
      <c r="E33" s="373"/>
      <c r="F33" s="374">
        <v>45238</v>
      </c>
      <c r="G33" s="377">
        <v>45238</v>
      </c>
      <c r="H33" s="380">
        <v>45238</v>
      </c>
      <c r="I33" s="856"/>
    </row>
    <row r="34" spans="1:9" ht="15.75" customHeight="1">
      <c r="D34" s="340" t="s">
        <v>174</v>
      </c>
      <c r="E34" s="344"/>
      <c r="F34" s="375" t="s">
        <v>14316</v>
      </c>
      <c r="G34" s="378" t="s">
        <v>14324</v>
      </c>
      <c r="H34" s="381" t="s">
        <v>14329</v>
      </c>
      <c r="I34" s="856"/>
    </row>
    <row r="35" spans="1:9" ht="15.75" customHeight="1">
      <c r="C35" s="48"/>
      <c r="D35" s="340" t="s">
        <v>175</v>
      </c>
      <c r="E35" s="344"/>
      <c r="F35" s="637" t="s">
        <v>14327</v>
      </c>
      <c r="G35" s="636" t="s">
        <v>14326</v>
      </c>
      <c r="H35" s="638" t="s">
        <v>14330</v>
      </c>
      <c r="I35" s="856"/>
    </row>
    <row r="36" spans="1:9" ht="15.75" customHeight="1" thickBot="1">
      <c r="C36" s="48"/>
      <c r="D36" s="341" t="s">
        <v>96</v>
      </c>
      <c r="E36" s="345"/>
      <c r="F36" s="376" t="s">
        <v>14328</v>
      </c>
      <c r="G36" s="378" t="s">
        <v>14325</v>
      </c>
      <c r="H36" s="382" t="s">
        <v>14331</v>
      </c>
      <c r="I36" s="857"/>
    </row>
    <row r="37" spans="1:9" ht="15.75" thickBot="1">
      <c r="A37" s="52" t="s">
        <v>141</v>
      </c>
      <c r="B37" s="858" t="s">
        <v>97</v>
      </c>
      <c r="C37" s="859"/>
      <c r="D37" s="860"/>
      <c r="E37" s="342" t="s">
        <v>1</v>
      </c>
      <c r="F37" s="54" t="s">
        <v>95</v>
      </c>
      <c r="G37" s="54" t="s">
        <v>95</v>
      </c>
      <c r="H37" s="54" t="s">
        <v>95</v>
      </c>
      <c r="I37" s="56"/>
    </row>
    <row r="38" spans="1:9" s="49" customFormat="1" ht="15.75" customHeight="1" thickBot="1">
      <c r="A38" s="339" t="s">
        <v>14321</v>
      </c>
      <c r="B38" s="853" t="s">
        <v>14320</v>
      </c>
      <c r="C38" s="854"/>
      <c r="D38" s="854"/>
      <c r="E38" s="343" t="s">
        <v>5421</v>
      </c>
      <c r="F38" s="53">
        <v>4.46</v>
      </c>
      <c r="G38" s="53">
        <v>2.02</v>
      </c>
      <c r="H38" s="53">
        <v>2.86</v>
      </c>
      <c r="I38" s="55">
        <f>IF(F38&lt;&gt;"",AVERAGE(F38:H38)," ")</f>
        <v>3.1133333333333333</v>
      </c>
    </row>
    <row r="39" spans="1:9" ht="6.75" customHeight="1" thickBot="1"/>
    <row r="40" spans="1:9" ht="15.75" customHeight="1" thickBot="1">
      <c r="F40" s="50" t="s">
        <v>170</v>
      </c>
      <c r="G40" s="51" t="s">
        <v>171</v>
      </c>
      <c r="H40" s="51" t="s">
        <v>172</v>
      </c>
      <c r="I40" s="855" t="s">
        <v>173</v>
      </c>
    </row>
    <row r="41" spans="1:9" ht="15.75" customHeight="1">
      <c r="D41" s="372" t="s">
        <v>713</v>
      </c>
      <c r="E41" s="373"/>
      <c r="F41" s="374">
        <v>45238</v>
      </c>
      <c r="G41" s="377">
        <v>45238</v>
      </c>
      <c r="H41" s="380">
        <v>45238</v>
      </c>
      <c r="I41" s="856"/>
    </row>
    <row r="42" spans="1:9" ht="15.75" customHeight="1">
      <c r="D42" s="340" t="s">
        <v>174</v>
      </c>
      <c r="E42" s="344"/>
      <c r="F42" s="375" t="s">
        <v>14316</v>
      </c>
      <c r="G42" s="378" t="s">
        <v>14324</v>
      </c>
      <c r="H42" s="381" t="s">
        <v>14329</v>
      </c>
      <c r="I42" s="856"/>
    </row>
    <row r="43" spans="1:9" ht="15.75" customHeight="1">
      <c r="C43" s="48"/>
      <c r="D43" s="340" t="s">
        <v>175</v>
      </c>
      <c r="E43" s="344"/>
      <c r="F43" s="637" t="s">
        <v>14327</v>
      </c>
      <c r="G43" s="636" t="s">
        <v>14326</v>
      </c>
      <c r="H43" s="638" t="s">
        <v>14330</v>
      </c>
      <c r="I43" s="856"/>
    </row>
    <row r="44" spans="1:9" ht="15.75" customHeight="1" thickBot="1">
      <c r="C44" s="48"/>
      <c r="D44" s="341" t="s">
        <v>96</v>
      </c>
      <c r="E44" s="345"/>
      <c r="F44" s="376" t="s">
        <v>14328</v>
      </c>
      <c r="G44" s="378" t="s">
        <v>14325</v>
      </c>
      <c r="H44" s="382" t="s">
        <v>14331</v>
      </c>
      <c r="I44" s="857"/>
    </row>
    <row r="45" spans="1:9" ht="15.75" thickBot="1">
      <c r="A45" s="52" t="s">
        <v>141</v>
      </c>
      <c r="B45" s="858" t="s">
        <v>97</v>
      </c>
      <c r="C45" s="859"/>
      <c r="D45" s="860"/>
      <c r="E45" s="342" t="s">
        <v>1</v>
      </c>
      <c r="F45" s="54" t="s">
        <v>95</v>
      </c>
      <c r="G45" s="54" t="s">
        <v>95</v>
      </c>
      <c r="H45" s="54" t="s">
        <v>95</v>
      </c>
      <c r="I45" s="56"/>
    </row>
    <row r="46" spans="1:9" s="49" customFormat="1" ht="15.75" customHeight="1" thickBot="1">
      <c r="A46" s="339" t="s">
        <v>14322</v>
      </c>
      <c r="B46" s="853" t="s">
        <v>14323</v>
      </c>
      <c r="C46" s="854"/>
      <c r="D46" s="854"/>
      <c r="E46" s="343" t="s">
        <v>5421</v>
      </c>
      <c r="F46" s="53">
        <v>3.54</v>
      </c>
      <c r="G46" s="53">
        <v>2.58</v>
      </c>
      <c r="H46" s="53">
        <v>3.48</v>
      </c>
      <c r="I46" s="55">
        <f>IF(F46&lt;&gt;"",AVERAGE(F46:H46)," ")</f>
        <v>3.1999999999999997</v>
      </c>
    </row>
    <row r="47" spans="1:9" ht="6.75" customHeight="1" thickBot="1"/>
    <row r="48" spans="1:9" ht="15.75" customHeight="1" thickBot="1">
      <c r="F48" s="50" t="s">
        <v>170</v>
      </c>
      <c r="G48" s="51" t="s">
        <v>171</v>
      </c>
      <c r="H48" s="51" t="s">
        <v>172</v>
      </c>
      <c r="I48" s="855" t="s">
        <v>173</v>
      </c>
    </row>
    <row r="49" spans="1:9" ht="15.75" customHeight="1">
      <c r="D49" s="372" t="s">
        <v>713</v>
      </c>
      <c r="E49" s="373"/>
      <c r="F49" s="374"/>
      <c r="G49" s="377"/>
      <c r="H49" s="380"/>
      <c r="I49" s="856"/>
    </row>
    <row r="50" spans="1:9" ht="15.75" customHeight="1">
      <c r="D50" s="340" t="s">
        <v>174</v>
      </c>
      <c r="E50" s="344"/>
      <c r="F50" s="375"/>
      <c r="G50" s="378"/>
      <c r="H50" s="381"/>
      <c r="I50" s="856"/>
    </row>
    <row r="51" spans="1:9" ht="15.75" customHeight="1">
      <c r="C51" s="48"/>
      <c r="D51" s="340" t="s">
        <v>175</v>
      </c>
      <c r="E51" s="344"/>
      <c r="F51" s="375"/>
      <c r="G51" s="378"/>
      <c r="H51" s="381"/>
      <c r="I51" s="856"/>
    </row>
    <row r="52" spans="1:9" ht="15.75" customHeight="1" thickBot="1">
      <c r="C52" s="48"/>
      <c r="D52" s="341" t="s">
        <v>96</v>
      </c>
      <c r="E52" s="345"/>
      <c r="F52" s="376"/>
      <c r="G52" s="379"/>
      <c r="H52" s="382"/>
      <c r="I52" s="857"/>
    </row>
    <row r="53" spans="1:9" ht="15.75" thickBot="1">
      <c r="A53" s="52" t="s">
        <v>141</v>
      </c>
      <c r="B53" s="858" t="s">
        <v>97</v>
      </c>
      <c r="C53" s="859"/>
      <c r="D53" s="860"/>
      <c r="E53" s="342" t="s">
        <v>1</v>
      </c>
      <c r="F53" s="54" t="s">
        <v>95</v>
      </c>
      <c r="G53" s="54" t="s">
        <v>95</v>
      </c>
      <c r="H53" s="54" t="s">
        <v>95</v>
      </c>
      <c r="I53" s="56"/>
    </row>
    <row r="54" spans="1:9" s="49" customFormat="1" ht="15.75" customHeight="1" thickBot="1">
      <c r="A54" s="339" t="s">
        <v>716</v>
      </c>
      <c r="B54" s="853"/>
      <c r="C54" s="854"/>
      <c r="D54" s="854"/>
      <c r="E54" s="343"/>
      <c r="F54" s="53"/>
      <c r="G54" s="53"/>
      <c r="H54" s="53"/>
      <c r="I54" s="55" t="str">
        <f>IF(F54&lt;&gt;"",AVERAGE(F54:H54)," ")</f>
        <v xml:space="preserve"> </v>
      </c>
    </row>
    <row r="55" spans="1:9" ht="6.75" customHeight="1" thickBot="1"/>
    <row r="56" spans="1:9" ht="15.75" customHeight="1" thickBot="1">
      <c r="F56" s="50" t="s">
        <v>170</v>
      </c>
      <c r="G56" s="51" t="s">
        <v>171</v>
      </c>
      <c r="H56" s="51" t="s">
        <v>172</v>
      </c>
      <c r="I56" s="855" t="s">
        <v>173</v>
      </c>
    </row>
    <row r="57" spans="1:9" ht="15.75" customHeight="1">
      <c r="D57" s="372" t="s">
        <v>713</v>
      </c>
      <c r="E57" s="373"/>
      <c r="F57" s="374"/>
      <c r="G57" s="377"/>
      <c r="H57" s="380"/>
      <c r="I57" s="856"/>
    </row>
    <row r="58" spans="1:9" ht="15.75" customHeight="1">
      <c r="D58" s="340" t="s">
        <v>174</v>
      </c>
      <c r="E58" s="344"/>
      <c r="F58" s="375"/>
      <c r="G58" s="378"/>
      <c r="H58" s="381"/>
      <c r="I58" s="856"/>
    </row>
    <row r="59" spans="1:9" ht="15.75" customHeight="1">
      <c r="C59" s="48"/>
      <c r="D59" s="340" t="s">
        <v>175</v>
      </c>
      <c r="E59" s="344"/>
      <c r="F59" s="375"/>
      <c r="G59" s="378"/>
      <c r="H59" s="381"/>
      <c r="I59" s="856"/>
    </row>
    <row r="60" spans="1:9" ht="15.75" customHeight="1" thickBot="1">
      <c r="C60" s="48"/>
      <c r="D60" s="341" t="s">
        <v>96</v>
      </c>
      <c r="E60" s="345"/>
      <c r="F60" s="376"/>
      <c r="G60" s="379"/>
      <c r="H60" s="382"/>
      <c r="I60" s="857"/>
    </row>
    <row r="61" spans="1:9" ht="15.75" thickBot="1">
      <c r="A61" s="52" t="s">
        <v>141</v>
      </c>
      <c r="B61" s="858" t="s">
        <v>97</v>
      </c>
      <c r="C61" s="859"/>
      <c r="D61" s="860"/>
      <c r="E61" s="342" t="s">
        <v>1</v>
      </c>
      <c r="F61" s="54" t="s">
        <v>95</v>
      </c>
      <c r="G61" s="54" t="s">
        <v>95</v>
      </c>
      <c r="H61" s="54" t="s">
        <v>95</v>
      </c>
      <c r="I61" s="56"/>
    </row>
    <row r="62" spans="1:9" s="49" customFormat="1" ht="15.75" customHeight="1" thickBot="1">
      <c r="A62" s="339" t="s">
        <v>716</v>
      </c>
      <c r="B62" s="853"/>
      <c r="C62" s="854"/>
      <c r="D62" s="854"/>
      <c r="E62" s="343"/>
      <c r="F62" s="53"/>
      <c r="G62" s="53"/>
      <c r="H62" s="53"/>
      <c r="I62" s="55" t="str">
        <f>IF(F62&lt;&gt;"",AVERAGE(F62:H62)," ")</f>
        <v xml:space="preserve"> </v>
      </c>
    </row>
    <row r="63" spans="1:9" ht="6.75" customHeight="1" thickBot="1"/>
    <row r="64" spans="1:9" ht="15.75" customHeight="1" thickBot="1">
      <c r="F64" s="50" t="s">
        <v>170</v>
      </c>
      <c r="G64" s="51" t="s">
        <v>171</v>
      </c>
      <c r="H64" s="51" t="s">
        <v>172</v>
      </c>
      <c r="I64" s="855" t="s">
        <v>173</v>
      </c>
    </row>
    <row r="65" spans="1:9" ht="15.75" customHeight="1">
      <c r="D65" s="372" t="s">
        <v>713</v>
      </c>
      <c r="E65" s="373"/>
      <c r="F65" s="374"/>
      <c r="G65" s="377"/>
      <c r="H65" s="380"/>
      <c r="I65" s="856"/>
    </row>
    <row r="66" spans="1:9" ht="15.75" customHeight="1">
      <c r="D66" s="340" t="s">
        <v>174</v>
      </c>
      <c r="E66" s="344"/>
      <c r="F66" s="375"/>
      <c r="G66" s="378"/>
      <c r="H66" s="381"/>
      <c r="I66" s="856"/>
    </row>
    <row r="67" spans="1:9" ht="15.75" customHeight="1">
      <c r="C67" s="48"/>
      <c r="D67" s="340" t="s">
        <v>175</v>
      </c>
      <c r="E67" s="344"/>
      <c r="F67" s="375"/>
      <c r="G67" s="378"/>
      <c r="H67" s="381"/>
      <c r="I67" s="856"/>
    </row>
    <row r="68" spans="1:9" ht="15.75" customHeight="1" thickBot="1">
      <c r="C68" s="48"/>
      <c r="D68" s="341" t="s">
        <v>96</v>
      </c>
      <c r="E68" s="345"/>
      <c r="F68" s="376"/>
      <c r="G68" s="379"/>
      <c r="H68" s="382"/>
      <c r="I68" s="857"/>
    </row>
    <row r="69" spans="1:9" ht="15.75" thickBot="1">
      <c r="A69" s="52" t="s">
        <v>141</v>
      </c>
      <c r="B69" s="858" t="s">
        <v>97</v>
      </c>
      <c r="C69" s="859"/>
      <c r="D69" s="860"/>
      <c r="E69" s="342" t="s">
        <v>1</v>
      </c>
      <c r="F69" s="54" t="s">
        <v>95</v>
      </c>
      <c r="G69" s="54" t="s">
        <v>95</v>
      </c>
      <c r="H69" s="54" t="s">
        <v>95</v>
      </c>
      <c r="I69" s="56"/>
    </row>
    <row r="70" spans="1:9" s="49" customFormat="1" ht="15.75" customHeight="1" thickBot="1">
      <c r="A70" s="339" t="s">
        <v>716</v>
      </c>
      <c r="B70" s="853"/>
      <c r="C70" s="854"/>
      <c r="D70" s="854"/>
      <c r="E70" s="343"/>
      <c r="F70" s="53"/>
      <c r="G70" s="53"/>
      <c r="H70" s="53"/>
      <c r="I70" s="55" t="str">
        <f>IF(F70&lt;&gt;"",AVERAGE(F70:H70)," ")</f>
        <v xml:space="preserve"> </v>
      </c>
    </row>
    <row r="71" spans="1:9" ht="6.75" customHeight="1" thickBot="1"/>
    <row r="72" spans="1:9" ht="15.75" customHeight="1" thickBot="1">
      <c r="F72" s="50" t="s">
        <v>170</v>
      </c>
      <c r="G72" s="51" t="s">
        <v>171</v>
      </c>
      <c r="H72" s="51" t="s">
        <v>172</v>
      </c>
      <c r="I72" s="855" t="s">
        <v>173</v>
      </c>
    </row>
    <row r="73" spans="1:9" ht="15.75" customHeight="1">
      <c r="D73" s="372" t="s">
        <v>713</v>
      </c>
      <c r="E73" s="373"/>
      <c r="F73" s="374"/>
      <c r="G73" s="377"/>
      <c r="H73" s="380"/>
      <c r="I73" s="856"/>
    </row>
    <row r="74" spans="1:9" ht="15.75" customHeight="1">
      <c r="D74" s="340" t="s">
        <v>174</v>
      </c>
      <c r="E74" s="344"/>
      <c r="F74" s="375"/>
      <c r="G74" s="378"/>
      <c r="H74" s="381"/>
      <c r="I74" s="856"/>
    </row>
    <row r="75" spans="1:9" ht="15.75" customHeight="1">
      <c r="C75" s="48"/>
      <c r="D75" s="340" t="s">
        <v>175</v>
      </c>
      <c r="E75" s="344"/>
      <c r="F75" s="375"/>
      <c r="G75" s="378"/>
      <c r="H75" s="381"/>
      <c r="I75" s="856"/>
    </row>
    <row r="76" spans="1:9" ht="15.75" customHeight="1" thickBot="1">
      <c r="C76" s="48"/>
      <c r="D76" s="341" t="s">
        <v>96</v>
      </c>
      <c r="E76" s="345"/>
      <c r="F76" s="376"/>
      <c r="G76" s="379"/>
      <c r="H76" s="382"/>
      <c r="I76" s="857"/>
    </row>
    <row r="77" spans="1:9" ht="15.75" thickBot="1">
      <c r="A77" s="52" t="s">
        <v>141</v>
      </c>
      <c r="B77" s="858" t="s">
        <v>97</v>
      </c>
      <c r="C77" s="859"/>
      <c r="D77" s="860"/>
      <c r="E77" s="342" t="s">
        <v>1</v>
      </c>
      <c r="F77" s="54" t="s">
        <v>95</v>
      </c>
      <c r="G77" s="54" t="s">
        <v>95</v>
      </c>
      <c r="H77" s="54" t="s">
        <v>95</v>
      </c>
      <c r="I77" s="56"/>
    </row>
    <row r="78" spans="1:9" s="49" customFormat="1" ht="15.75" customHeight="1" thickBot="1">
      <c r="A78" s="339" t="s">
        <v>716</v>
      </c>
      <c r="B78" s="853"/>
      <c r="C78" s="854"/>
      <c r="D78" s="854"/>
      <c r="E78" s="343"/>
      <c r="F78" s="53"/>
      <c r="G78" s="53"/>
      <c r="H78" s="53"/>
      <c r="I78" s="55" t="str">
        <f>IF(F78&lt;&gt;"",AVERAGE(F78:H78)," ")</f>
        <v xml:space="preserve"> </v>
      </c>
    </row>
    <row r="79" spans="1:9" ht="6.75" customHeight="1" thickBot="1"/>
    <row r="80" spans="1:9" ht="15.75" customHeight="1" thickBot="1">
      <c r="F80" s="50" t="s">
        <v>170</v>
      </c>
      <c r="G80" s="51" t="s">
        <v>171</v>
      </c>
      <c r="H80" s="51" t="s">
        <v>172</v>
      </c>
      <c r="I80" s="855" t="s">
        <v>173</v>
      </c>
    </row>
    <row r="81" spans="1:9" ht="15.75" customHeight="1">
      <c r="D81" s="372" t="s">
        <v>713</v>
      </c>
      <c r="E81" s="373"/>
      <c r="F81" s="374"/>
      <c r="G81" s="377"/>
      <c r="H81" s="380"/>
      <c r="I81" s="856"/>
    </row>
    <row r="82" spans="1:9" ht="15.75" customHeight="1">
      <c r="D82" s="340" t="s">
        <v>174</v>
      </c>
      <c r="E82" s="344"/>
      <c r="F82" s="375"/>
      <c r="G82" s="378"/>
      <c r="H82" s="381"/>
      <c r="I82" s="856"/>
    </row>
    <row r="83" spans="1:9" ht="15.75" customHeight="1">
      <c r="C83" s="48"/>
      <c r="D83" s="340" t="s">
        <v>175</v>
      </c>
      <c r="E83" s="344"/>
      <c r="F83" s="375"/>
      <c r="G83" s="378"/>
      <c r="H83" s="381"/>
      <c r="I83" s="856"/>
    </row>
    <row r="84" spans="1:9" ht="15.75" customHeight="1" thickBot="1">
      <c r="C84" s="48"/>
      <c r="D84" s="341" t="s">
        <v>96</v>
      </c>
      <c r="E84" s="345"/>
      <c r="F84" s="376"/>
      <c r="G84" s="379"/>
      <c r="H84" s="382"/>
      <c r="I84" s="857"/>
    </row>
    <row r="85" spans="1:9" ht="15.75" thickBot="1">
      <c r="A85" s="52" t="s">
        <v>141</v>
      </c>
      <c r="B85" s="858" t="s">
        <v>97</v>
      </c>
      <c r="C85" s="859"/>
      <c r="D85" s="860"/>
      <c r="E85" s="342" t="s">
        <v>1</v>
      </c>
      <c r="F85" s="54" t="s">
        <v>95</v>
      </c>
      <c r="G85" s="54" t="s">
        <v>95</v>
      </c>
      <c r="H85" s="54" t="s">
        <v>95</v>
      </c>
      <c r="I85" s="56"/>
    </row>
    <row r="86" spans="1:9" s="49" customFormat="1" ht="15.75" customHeight="1" thickBot="1">
      <c r="A86" s="339" t="s">
        <v>716</v>
      </c>
      <c r="B86" s="853"/>
      <c r="C86" s="854"/>
      <c r="D86" s="854"/>
      <c r="E86" s="343"/>
      <c r="F86" s="53"/>
      <c r="G86" s="53"/>
      <c r="H86" s="53"/>
      <c r="I86" s="55" t="str">
        <f>IF(F86&lt;&gt;"",AVERAGE(F86:H86)," ")</f>
        <v xml:space="preserve"> </v>
      </c>
    </row>
    <row r="90" spans="1:9">
      <c r="F90" s="641" t="s">
        <v>11803</v>
      </c>
    </row>
  </sheetData>
  <mergeCells count="34">
    <mergeCell ref="I40:I44"/>
    <mergeCell ref="B45:D45"/>
    <mergeCell ref="B78:D78"/>
    <mergeCell ref="B3:G3"/>
    <mergeCell ref="B37:D37"/>
    <mergeCell ref="B38:D38"/>
    <mergeCell ref="B14:D14"/>
    <mergeCell ref="B13:D13"/>
    <mergeCell ref="A6:I6"/>
    <mergeCell ref="B21:D21"/>
    <mergeCell ref="I16:I20"/>
    <mergeCell ref="B22:D22"/>
    <mergeCell ref="B29:D29"/>
    <mergeCell ref="I24:I28"/>
    <mergeCell ref="I8:I12"/>
    <mergeCell ref="I32:I36"/>
    <mergeCell ref="B46:D46"/>
    <mergeCell ref="B77:D77"/>
    <mergeCell ref="B69:D69"/>
    <mergeCell ref="B70:D70"/>
    <mergeCell ref="B1:G1"/>
    <mergeCell ref="B2:G2"/>
    <mergeCell ref="B30:D30"/>
    <mergeCell ref="B86:D86"/>
    <mergeCell ref="I48:I52"/>
    <mergeCell ref="B53:D53"/>
    <mergeCell ref="B54:D54"/>
    <mergeCell ref="I56:I60"/>
    <mergeCell ref="B61:D61"/>
    <mergeCell ref="B62:D62"/>
    <mergeCell ref="I64:I68"/>
    <mergeCell ref="I72:I76"/>
    <mergeCell ref="I80:I84"/>
    <mergeCell ref="B85:D85"/>
  </mergeCells>
  <hyperlinks>
    <hyperlink ref="G11" r:id="rId1"/>
    <hyperlink ref="F11" r:id="rId2"/>
    <hyperlink ref="G19" r:id="rId3"/>
    <hyperlink ref="F19" r:id="rId4"/>
    <hyperlink ref="G27" r:id="rId5"/>
    <hyperlink ref="F27" r:id="rId6"/>
    <hyperlink ref="G35" r:id="rId7"/>
    <hyperlink ref="F35" r:id="rId8"/>
    <hyperlink ref="H11" r:id="rId9"/>
    <hyperlink ref="H19" r:id="rId10"/>
    <hyperlink ref="H27" r:id="rId11"/>
    <hyperlink ref="H35" r:id="rId12"/>
    <hyperlink ref="G43" r:id="rId13"/>
    <hyperlink ref="F43" r:id="rId14"/>
    <hyperlink ref="H43" r:id="rId15"/>
  </hyperlinks>
  <printOptions horizontalCentered="1" verticalCentered="1"/>
  <pageMargins left="1.1811023622047245" right="0.78740157480314965" top="0.39370078740157483" bottom="0.39370078740157483" header="0.39370078740157483" footer="0"/>
  <pageSetup paperSize="9" scale="54" fitToHeight="0" orientation="portrait" r:id="rId16"/>
  <headerFooter alignWithMargins="0">
    <oddHeader>&amp;RPágina &amp;P de &amp;N</oddHeader>
  </headerFooter>
  <drawing r:id="rId17"/>
  <legacy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Layout" topLeftCell="A19" zoomScaleNormal="100" zoomScaleSheetLayoutView="100" workbookViewId="0">
      <selection activeCell="B14" sqref="B14:D14"/>
    </sheetView>
  </sheetViews>
  <sheetFormatPr defaultRowHeight="15"/>
  <cols>
    <col min="1" max="8" width="11.7109375" customWidth="1"/>
    <col min="9" max="9" width="13.28515625" customWidth="1"/>
  </cols>
  <sheetData>
    <row r="1" spans="1:10" s="528" customFormat="1" ht="61.5" customHeight="1">
      <c r="A1" s="868"/>
      <c r="B1" s="869"/>
      <c r="C1" s="869"/>
      <c r="D1" s="869"/>
      <c r="E1" s="869"/>
      <c r="F1" s="869"/>
      <c r="G1" s="869"/>
      <c r="H1" s="870"/>
      <c r="I1" s="560"/>
      <c r="J1" s="526"/>
    </row>
    <row r="2" spans="1:10" s="528" customFormat="1" ht="15" customHeight="1">
      <c r="A2" s="871"/>
      <c r="B2" s="872"/>
      <c r="C2" s="872"/>
      <c r="D2" s="872"/>
      <c r="E2" s="872"/>
      <c r="F2" s="872"/>
      <c r="G2" s="872"/>
      <c r="H2" s="873"/>
      <c r="I2" s="560"/>
      <c r="J2" s="526"/>
    </row>
    <row r="3" spans="1:10" s="528" customFormat="1" ht="15" customHeight="1">
      <c r="A3" s="100"/>
      <c r="B3" s="561" t="s">
        <v>135</v>
      </c>
      <c r="C3" s="880" t="str">
        <f>IF(DADOS!D12&lt;&gt;"",DADOS!D12," ")</f>
        <v>CONSTRUÇÃO DE UNIDADE BÁSICA DE SAÚDE TIPO 1</v>
      </c>
      <c r="D3" s="880"/>
      <c r="E3" s="880"/>
      <c r="F3" s="880"/>
      <c r="G3" s="880"/>
      <c r="H3" s="102"/>
      <c r="I3" s="560"/>
      <c r="J3" s="526"/>
    </row>
    <row r="4" spans="1:10" s="528" customFormat="1" ht="15" customHeight="1">
      <c r="A4" s="103"/>
      <c r="B4" s="278" t="s">
        <v>151</v>
      </c>
      <c r="C4" s="880" t="str">
        <f>IF(DADOS!$D$16&lt;&gt;"",DADOS!$D$16," ")</f>
        <v>CÉU AZUL</v>
      </c>
      <c r="D4" s="880"/>
      <c r="E4" s="880"/>
      <c r="F4" s="880"/>
      <c r="G4" s="880"/>
      <c r="H4" s="104"/>
      <c r="I4" s="560"/>
      <c r="J4" s="526"/>
    </row>
    <row r="5" spans="1:10" s="528" customFormat="1" ht="15" customHeight="1">
      <c r="A5" s="103"/>
      <c r="B5" s="561" t="s">
        <v>69</v>
      </c>
      <c r="C5" s="880" t="str">
        <f>IF(DADOS!D32&lt;&gt;"",DADOS!D32," ")</f>
        <v>MUNICÍPIO DE CÉU AZUL</v>
      </c>
      <c r="D5" s="880"/>
      <c r="E5" s="880"/>
      <c r="F5" s="880"/>
      <c r="G5" s="880"/>
      <c r="H5" s="104"/>
      <c r="I5" s="560"/>
      <c r="J5" s="526"/>
    </row>
    <row r="6" spans="1:10" s="528" customFormat="1" ht="15" customHeight="1" thickBot="1">
      <c r="A6" s="105"/>
      <c r="B6" s="526"/>
      <c r="C6" s="106"/>
      <c r="D6" s="562"/>
      <c r="E6" s="562"/>
      <c r="F6" s="562"/>
      <c r="G6" s="563"/>
      <c r="H6" s="564"/>
      <c r="I6" s="560"/>
      <c r="J6" s="526"/>
    </row>
    <row r="7" spans="1:10" ht="15" customHeight="1" thickBot="1">
      <c r="A7" s="874"/>
      <c r="B7" s="875"/>
      <c r="C7" s="875"/>
      <c r="D7" s="875"/>
      <c r="E7" s="875"/>
      <c r="F7" s="875"/>
      <c r="G7" s="875"/>
      <c r="H7" s="876"/>
    </row>
    <row r="8" spans="1:10" ht="15" customHeight="1">
      <c r="A8" s="263"/>
      <c r="B8" s="264"/>
      <c r="C8" s="264"/>
      <c r="D8" s="264"/>
      <c r="E8" s="264"/>
      <c r="F8" s="264"/>
      <c r="G8" s="264"/>
      <c r="H8" s="265"/>
    </row>
    <row r="9" spans="1:10" ht="15" customHeight="1">
      <c r="A9" s="266"/>
      <c r="B9" s="267"/>
      <c r="C9" s="267"/>
      <c r="D9" s="267"/>
      <c r="E9" s="267"/>
      <c r="F9" s="267"/>
      <c r="G9" s="267"/>
      <c r="H9" s="268"/>
    </row>
    <row r="10" spans="1:10" s="57" customFormat="1" ht="15" customHeight="1">
      <c r="A10" s="266"/>
      <c r="B10" s="267"/>
      <c r="C10" s="267"/>
      <c r="D10" s="267"/>
      <c r="E10" s="267"/>
      <c r="F10" s="267"/>
      <c r="G10" s="267"/>
      <c r="H10" s="268"/>
    </row>
    <row r="11" spans="1:10" ht="15" customHeight="1">
      <c r="A11" s="266"/>
      <c r="B11" s="267"/>
      <c r="C11" s="879" t="s">
        <v>269</v>
      </c>
      <c r="D11" s="879"/>
      <c r="E11" s="879"/>
      <c r="F11" s="879"/>
      <c r="G11" s="267"/>
      <c r="H11" s="268"/>
    </row>
    <row r="12" spans="1:10" ht="15" customHeight="1">
      <c r="A12" s="266"/>
      <c r="B12" s="267"/>
      <c r="C12" s="267"/>
      <c r="D12" s="267"/>
      <c r="E12" s="267"/>
      <c r="F12" s="267"/>
      <c r="G12" s="267"/>
      <c r="H12" s="268"/>
    </row>
    <row r="13" spans="1:10" ht="90" customHeight="1">
      <c r="A13" s="266"/>
      <c r="B13" s="878" t="s">
        <v>14098</v>
      </c>
      <c r="C13" s="878"/>
      <c r="D13" s="878"/>
      <c r="E13" s="878"/>
      <c r="F13" s="878"/>
      <c r="G13" s="878"/>
      <c r="H13" s="268"/>
    </row>
    <row r="14" spans="1:10" ht="15" customHeight="1">
      <c r="A14" s="266"/>
      <c r="B14" s="866" t="s">
        <v>272</v>
      </c>
      <c r="C14" s="866"/>
      <c r="D14" s="866"/>
      <c r="E14" s="877">
        <f>IF(DADOS!$D$30&lt;&gt;"",DADOS!$D$30," ")</f>
        <v>1720231053316</v>
      </c>
      <c r="F14" s="877"/>
      <c r="G14" s="877"/>
      <c r="H14" s="268"/>
    </row>
    <row r="15" spans="1:10" ht="15" customHeight="1">
      <c r="A15" s="266"/>
      <c r="B15" s="866" t="s">
        <v>273</v>
      </c>
      <c r="C15" s="866"/>
      <c r="D15" s="866"/>
      <c r="E15" s="867" t="str">
        <f>IF(DADOS!$D$28&lt;&gt;"",DADOS!$D$28," ")</f>
        <v>163755/D</v>
      </c>
      <c r="F15" s="867"/>
      <c r="G15" s="867"/>
      <c r="H15" s="268"/>
    </row>
    <row r="16" spans="1:10" ht="15" customHeight="1">
      <c r="A16" s="266"/>
      <c r="B16" s="267"/>
      <c r="C16" s="267"/>
      <c r="D16" s="267"/>
      <c r="E16" s="267"/>
      <c r="F16" s="267"/>
      <c r="G16" s="267"/>
      <c r="H16" s="268"/>
    </row>
    <row r="17" spans="1:11" ht="15" customHeight="1">
      <c r="A17" s="266"/>
      <c r="B17" s="267"/>
      <c r="C17" s="267"/>
      <c r="D17" s="267"/>
      <c r="E17" s="267"/>
      <c r="F17" s="267"/>
      <c r="G17" s="267"/>
      <c r="H17" s="268"/>
    </row>
    <row r="18" spans="1:11" ht="15" customHeight="1">
      <c r="A18" s="266"/>
      <c r="B18" s="267"/>
      <c r="C18" s="267"/>
      <c r="D18" s="267"/>
      <c r="E18" s="267"/>
      <c r="F18" s="267"/>
      <c r="G18" s="267"/>
      <c r="H18" s="268"/>
    </row>
    <row r="19" spans="1:11" ht="15" customHeight="1">
      <c r="A19" s="266"/>
      <c r="B19" s="267"/>
      <c r="C19" s="267"/>
      <c r="D19" s="267"/>
      <c r="E19" s="267"/>
      <c r="F19" s="267"/>
      <c r="G19" s="267"/>
      <c r="H19" s="268"/>
    </row>
    <row r="20" spans="1:11" ht="15" customHeight="1">
      <c r="A20" s="266"/>
      <c r="B20" s="267"/>
      <c r="C20" s="267"/>
      <c r="D20" s="267"/>
      <c r="E20" s="267" t="s">
        <v>270</v>
      </c>
      <c r="F20" s="267"/>
      <c r="G20" s="267"/>
      <c r="H20" s="268"/>
    </row>
    <row r="21" spans="1:11" ht="15" customHeight="1">
      <c r="A21" s="266"/>
      <c r="B21" s="267"/>
      <c r="C21" s="267"/>
      <c r="D21" s="267"/>
      <c r="E21" s="881" t="str">
        <f>IF(DADOS!$D$24&lt;&gt;"",DADOS!$D$24," ")</f>
        <v>GIAN CARLOS BORTOLINI VALLI</v>
      </c>
      <c r="F21" s="881"/>
      <c r="G21" s="881"/>
      <c r="H21" s="268"/>
    </row>
    <row r="22" spans="1:11" ht="15" customHeight="1">
      <c r="A22" s="266"/>
      <c r="B22" s="267"/>
      <c r="C22" s="267"/>
      <c r="D22" s="267"/>
      <c r="E22" s="279"/>
      <c r="F22" s="279"/>
      <c r="G22" s="279"/>
      <c r="H22" s="268"/>
    </row>
    <row r="23" spans="1:11" ht="15" customHeight="1">
      <c r="A23" s="266"/>
      <c r="B23" s="267"/>
      <c r="C23" s="267"/>
      <c r="D23" s="267"/>
      <c r="E23" s="267"/>
      <c r="F23" s="267"/>
      <c r="G23" s="269"/>
      <c r="H23" s="268"/>
    </row>
    <row r="24" spans="1:11" ht="15" customHeight="1">
      <c r="A24" s="266"/>
      <c r="B24" s="267"/>
      <c r="C24" s="267"/>
      <c r="D24" s="267"/>
      <c r="E24" s="267"/>
      <c r="F24" s="267"/>
      <c r="G24" s="269"/>
      <c r="H24" s="268"/>
    </row>
    <row r="25" spans="1:11" ht="15" customHeight="1">
      <c r="A25" s="266"/>
      <c r="B25" s="267"/>
      <c r="C25" s="267"/>
      <c r="D25" s="267"/>
      <c r="E25" s="267"/>
      <c r="F25" s="267"/>
      <c r="G25" s="269"/>
      <c r="H25" s="268"/>
    </row>
    <row r="26" spans="1:11" ht="15" customHeight="1">
      <c r="A26" s="266"/>
      <c r="B26" s="267"/>
      <c r="C26" s="267"/>
      <c r="D26" s="267"/>
      <c r="E26" s="267"/>
      <c r="F26" s="267"/>
      <c r="G26" s="267"/>
      <c r="H26" s="268"/>
    </row>
    <row r="27" spans="1:11" ht="15" customHeight="1">
      <c r="A27" s="266"/>
      <c r="B27" s="879" t="s">
        <v>0</v>
      </c>
      <c r="C27" s="879"/>
      <c r="D27" s="879"/>
      <c r="E27" s="879"/>
      <c r="F27" s="879"/>
      <c r="G27" s="879"/>
      <c r="H27" s="268"/>
      <c r="J27" s="59"/>
      <c r="K27" s="59"/>
    </row>
    <row r="28" spans="1:11" s="78" customFormat="1" ht="15" customHeight="1">
      <c r="A28" s="266"/>
      <c r="B28" s="267"/>
      <c r="C28" s="267"/>
      <c r="D28" s="267"/>
      <c r="E28" s="267"/>
      <c r="F28" s="267"/>
      <c r="G28" s="267"/>
      <c r="H28" s="268"/>
      <c r="J28" s="262"/>
      <c r="K28" s="262"/>
    </row>
    <row r="29" spans="1:11" ht="60" customHeight="1">
      <c r="A29" s="266"/>
      <c r="B29" s="878" t="s">
        <v>14099</v>
      </c>
      <c r="C29" s="878"/>
      <c r="D29" s="878"/>
      <c r="E29" s="878"/>
      <c r="F29" s="878"/>
      <c r="G29" s="878"/>
      <c r="H29" s="268"/>
    </row>
    <row r="30" spans="1:11" ht="15" customHeight="1">
      <c r="A30" s="266"/>
      <c r="B30" s="866" t="s">
        <v>272</v>
      </c>
      <c r="C30" s="866"/>
      <c r="D30" s="866"/>
      <c r="E30" s="877">
        <f>IF(DADOS!$D$30&lt;&gt;"",DADOS!$D$30," ")</f>
        <v>1720231053316</v>
      </c>
      <c r="F30" s="877"/>
      <c r="G30" s="877"/>
      <c r="H30" s="268"/>
    </row>
    <row r="31" spans="1:11" ht="15" customHeight="1">
      <c r="A31" s="266"/>
      <c r="B31" s="866" t="s">
        <v>273</v>
      </c>
      <c r="C31" s="866"/>
      <c r="D31" s="866"/>
      <c r="E31" s="867" t="str">
        <f>IF(DADOS!$D$28&lt;&gt;"",DADOS!$D$28," ")</f>
        <v>163755/D</v>
      </c>
      <c r="F31" s="867"/>
      <c r="G31" s="867"/>
      <c r="H31" s="268"/>
      <c r="J31" s="59"/>
      <c r="K31" s="59"/>
    </row>
    <row r="32" spans="1:11" ht="15" customHeight="1">
      <c r="A32" s="266"/>
      <c r="B32" s="267"/>
      <c r="C32" s="267"/>
      <c r="D32" s="267"/>
      <c r="E32" s="267"/>
      <c r="F32" s="267"/>
      <c r="G32" s="267"/>
      <c r="H32" s="268"/>
    </row>
    <row r="33" spans="1:11" ht="15" customHeight="1">
      <c r="A33" s="266"/>
      <c r="B33" s="267"/>
      <c r="C33" s="267"/>
      <c r="D33" s="267"/>
      <c r="E33" s="267"/>
      <c r="F33" s="267"/>
      <c r="G33" s="267"/>
      <c r="H33" s="268"/>
    </row>
    <row r="34" spans="1:11" ht="15" customHeight="1">
      <c r="A34" s="266"/>
      <c r="B34" s="267"/>
      <c r="C34" s="267"/>
      <c r="D34" s="267"/>
      <c r="E34" s="267"/>
      <c r="F34" s="267"/>
      <c r="G34" s="267"/>
      <c r="H34" s="268"/>
    </row>
    <row r="35" spans="1:11" ht="15" customHeight="1">
      <c r="A35" s="266"/>
      <c r="B35" s="267"/>
      <c r="C35" s="267"/>
      <c r="D35" s="267"/>
      <c r="E35" s="267"/>
      <c r="F35" s="267"/>
      <c r="G35" s="267"/>
      <c r="H35" s="268"/>
    </row>
    <row r="36" spans="1:11" ht="15" customHeight="1">
      <c r="A36" s="266"/>
      <c r="B36" s="267"/>
      <c r="C36" s="267"/>
      <c r="D36" s="267"/>
      <c r="E36" s="267" t="s">
        <v>270</v>
      </c>
      <c r="F36" s="267"/>
      <c r="G36" s="267"/>
      <c r="H36" s="268"/>
    </row>
    <row r="37" spans="1:11" ht="15" customHeight="1">
      <c r="A37" s="266"/>
      <c r="B37" s="267"/>
      <c r="C37" s="267"/>
      <c r="D37" s="267"/>
      <c r="E37" s="881" t="str">
        <f>IF(DADOS!$D$24&lt;&gt;"",DADOS!$D$24," ")</f>
        <v>GIAN CARLOS BORTOLINI VALLI</v>
      </c>
      <c r="F37" s="881"/>
      <c r="G37" s="881"/>
      <c r="H37" s="268"/>
    </row>
    <row r="38" spans="1:11" ht="15" customHeight="1">
      <c r="A38" s="266"/>
      <c r="B38" s="267"/>
      <c r="C38" s="267"/>
      <c r="D38" s="267"/>
      <c r="E38" s="267"/>
      <c r="F38" s="267"/>
      <c r="G38" s="267"/>
      <c r="H38" s="268"/>
    </row>
    <row r="39" spans="1:11" ht="15" customHeight="1">
      <c r="A39" s="266"/>
      <c r="B39" s="267"/>
      <c r="C39" s="267"/>
      <c r="D39" s="267"/>
      <c r="E39" s="267"/>
      <c r="F39" s="267"/>
      <c r="G39" s="267"/>
      <c r="H39" s="268"/>
    </row>
    <row r="40" spans="1:11" ht="15" customHeight="1">
      <c r="A40" s="266"/>
      <c r="B40" s="267"/>
      <c r="C40" s="267"/>
      <c r="D40" s="267"/>
      <c r="E40" s="267"/>
      <c r="F40" s="267"/>
      <c r="G40" s="267"/>
      <c r="H40" s="268"/>
    </row>
    <row r="41" spans="1:11" ht="15" customHeight="1">
      <c r="A41" s="266"/>
      <c r="B41" s="267"/>
      <c r="C41" s="267"/>
      <c r="D41" s="267"/>
      <c r="E41" s="267"/>
      <c r="F41" s="267"/>
      <c r="G41" s="267"/>
      <c r="H41" s="268"/>
    </row>
    <row r="42" spans="1:11" ht="15" customHeight="1" thickBot="1">
      <c r="A42" s="270"/>
      <c r="B42" s="271"/>
      <c r="C42" s="271"/>
      <c r="D42" s="271"/>
      <c r="E42" s="271"/>
      <c r="F42" s="271"/>
      <c r="G42" s="271"/>
      <c r="H42" s="272"/>
    </row>
    <row r="43" spans="1:11" s="78" customFormat="1" ht="15" customHeight="1">
      <c r="A43" s="21"/>
      <c r="B43" s="21"/>
      <c r="C43" s="21"/>
      <c r="D43" s="21"/>
      <c r="E43" s="21"/>
      <c r="F43" s="21"/>
      <c r="G43" s="21"/>
      <c r="H43" s="21"/>
    </row>
    <row r="44" spans="1:11" ht="8.1" customHeight="1">
      <c r="A44" s="21"/>
      <c r="B44" s="21"/>
      <c r="C44" s="21"/>
      <c r="D44" s="21"/>
      <c r="E44" s="21"/>
      <c r="F44" s="21"/>
      <c r="G44" s="21"/>
      <c r="H44" s="21"/>
    </row>
    <row r="45" spans="1:11">
      <c r="A45" s="21"/>
      <c r="B45" s="21"/>
      <c r="C45" s="21"/>
      <c r="D45" s="21"/>
      <c r="E45" s="21"/>
      <c r="F45" s="21"/>
      <c r="G45" s="21"/>
      <c r="H45" s="21"/>
      <c r="J45" s="59"/>
      <c r="K45" s="59"/>
    </row>
    <row r="46" spans="1:11">
      <c r="A46" s="21"/>
      <c r="B46" s="21"/>
      <c r="C46" s="21"/>
      <c r="D46" s="21"/>
      <c r="E46" s="21"/>
      <c r="F46" s="21"/>
      <c r="G46" s="21"/>
      <c r="H46" s="21"/>
    </row>
    <row r="47" spans="1:11">
      <c r="A47" s="21"/>
      <c r="B47" s="21"/>
      <c r="C47" s="21"/>
      <c r="D47" s="21"/>
      <c r="E47" s="21"/>
      <c r="F47" s="21"/>
      <c r="G47" s="21"/>
      <c r="H47" s="21"/>
    </row>
    <row r="48" spans="1:11">
      <c r="A48" s="21"/>
      <c r="B48" s="21"/>
      <c r="C48" s="21"/>
      <c r="D48" s="21"/>
      <c r="E48" s="21"/>
      <c r="F48" s="21"/>
      <c r="G48" s="21"/>
      <c r="H48" s="21"/>
    </row>
    <row r="49" spans="1:11">
      <c r="A49" s="21"/>
      <c r="B49" s="21"/>
      <c r="C49" s="21"/>
      <c r="D49" s="21"/>
      <c r="E49" s="21"/>
      <c r="F49" s="21"/>
      <c r="G49" s="21"/>
      <c r="H49" s="21"/>
    </row>
    <row r="50" spans="1:11">
      <c r="A50" s="21"/>
      <c r="B50" s="21"/>
      <c r="C50" s="21"/>
      <c r="D50" s="21"/>
      <c r="E50" s="21"/>
      <c r="F50" s="21"/>
      <c r="G50" s="21"/>
      <c r="H50" s="21"/>
    </row>
    <row r="51" spans="1:11" s="78" customFormat="1">
      <c r="A51" s="21"/>
      <c r="B51" s="21"/>
      <c r="C51" s="21"/>
      <c r="D51" s="21"/>
      <c r="E51" s="21"/>
      <c r="F51" s="21"/>
      <c r="G51" s="21"/>
      <c r="H51" s="21"/>
    </row>
    <row r="52" spans="1:11" ht="8.1" customHeight="1">
      <c r="A52" s="21"/>
      <c r="B52" s="21"/>
      <c r="C52" s="21"/>
      <c r="D52" s="21"/>
      <c r="E52" s="21"/>
      <c r="F52" s="21"/>
      <c r="G52" s="21"/>
      <c r="H52" s="21"/>
    </row>
    <row r="54" spans="1:11">
      <c r="J54" s="59"/>
      <c r="K54" s="59"/>
    </row>
    <row r="57" spans="1:11" s="78" customFormat="1">
      <c r="A57"/>
      <c r="B57"/>
      <c r="C57"/>
      <c r="D57"/>
      <c r="E57"/>
      <c r="F57"/>
      <c r="G57"/>
      <c r="H57"/>
    </row>
    <row r="58" spans="1:11" ht="8.1" customHeight="1"/>
  </sheetData>
  <sheetProtection algorithmName="SHA-512" hashValue="ee/9QR1mFV/wDPdAisP3z3jF27b+Tf0fk98ovbXQaqWt2jazmfu8vLLwdqHlrA0fUko32GD7nkTgnjgqTKSMEA==" saltValue="NSWqc14d3C7n6J+MIiVBSA=="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L25"/>
  <sheetViews>
    <sheetView view="pageLayout" zoomScaleNormal="100" zoomScaleSheetLayoutView="100" workbookViewId="0">
      <selection activeCell="D12" sqref="D12"/>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12" s="535" customFormat="1" ht="15" customHeight="1">
      <c r="A1" s="511"/>
      <c r="B1" s="516"/>
      <c r="C1" s="882" t="s">
        <v>717</v>
      </c>
      <c r="D1" s="882"/>
      <c r="E1" s="882"/>
      <c r="F1" s="882"/>
      <c r="G1" s="882"/>
      <c r="H1" s="513"/>
      <c r="I1" s="513"/>
      <c r="J1" s="513"/>
      <c r="K1" s="513"/>
      <c r="L1" s="472"/>
    </row>
    <row r="2" spans="1:12" s="535" customFormat="1" ht="12.75" customHeight="1">
      <c r="A2" s="516"/>
      <c r="B2" s="516"/>
      <c r="C2" s="888" t="s">
        <v>14095</v>
      </c>
      <c r="D2" s="888"/>
      <c r="E2" s="888"/>
      <c r="F2" s="888"/>
      <c r="G2" s="888"/>
      <c r="K2" s="565"/>
      <c r="L2" s="538"/>
    </row>
    <row r="3" spans="1:12" s="535" customFormat="1" ht="15" customHeight="1">
      <c r="A3" s="516"/>
      <c r="B3" s="516"/>
      <c r="C3" s="888" t="s">
        <v>14096</v>
      </c>
      <c r="D3" s="888"/>
      <c r="E3" s="888"/>
      <c r="F3" s="888"/>
      <c r="G3" s="888"/>
      <c r="K3" s="565"/>
      <c r="L3" s="538"/>
    </row>
    <row r="4" spans="1:12" s="535" customFormat="1" ht="12.75" customHeight="1">
      <c r="A4" s="516"/>
      <c r="B4" s="516"/>
      <c r="C4" s="561" t="s">
        <v>135</v>
      </c>
      <c r="D4" s="566" t="str">
        <f>IF(DADOS!D12&lt;&gt;"",DADOS!D12," ")</f>
        <v>CONSTRUÇÃO DE UNIDADE BÁSICA DE SAÚDE TIPO 1</v>
      </c>
      <c r="E4" s="567" t="s">
        <v>3</v>
      </c>
      <c r="F4" s="884" t="str">
        <f>IF(DADOS!D24&lt;&gt;"",DADOS!D24," ")</f>
        <v>GIAN CARLOS BORTOLINI VALLI</v>
      </c>
      <c r="G4" s="884"/>
      <c r="H4" s="884"/>
      <c r="K4" s="568"/>
      <c r="L4" s="539"/>
    </row>
    <row r="5" spans="1:12" s="535" customFormat="1" ht="12.75" customHeight="1">
      <c r="A5" s="516"/>
      <c r="B5" s="516"/>
      <c r="C5" s="278" t="s">
        <v>151</v>
      </c>
      <c r="D5" s="566" t="str">
        <f>IF(DADOS!$D$16&lt;&gt;"",DADOS!$D$16," ")</f>
        <v>CÉU AZUL</v>
      </c>
      <c r="E5" s="567" t="s">
        <v>131</v>
      </c>
      <c r="F5" s="883">
        <f>IF(DADOS!D30&lt;&gt;"",DADOS!D30," ")</f>
        <v>1720231053316</v>
      </c>
      <c r="G5" s="883"/>
      <c r="H5" s="883"/>
      <c r="I5" s="790"/>
      <c r="J5" s="790"/>
      <c r="K5" s="568"/>
      <c r="L5" s="539"/>
    </row>
    <row r="6" spans="1:12" s="535" customFormat="1" ht="12" customHeight="1">
      <c r="A6" s="516"/>
      <c r="B6" s="516"/>
      <c r="C6" s="278" t="s">
        <v>133</v>
      </c>
      <c r="D6" s="569" t="str">
        <f>IF('FOLHA FECHAMENTO'!K12&lt;&gt;"",'FOLHA FECHAMENTO'!K12," ")</f>
        <v>19.732.582-8</v>
      </c>
      <c r="E6" s="278" t="s">
        <v>140</v>
      </c>
      <c r="F6" s="884" t="str">
        <f>IF(DADOS!D28&lt;&gt;"",DADOS!D28," ")</f>
        <v>163755/D</v>
      </c>
      <c r="G6" s="884"/>
      <c r="H6" s="884"/>
      <c r="I6" s="790"/>
      <c r="J6" s="790"/>
      <c r="K6" s="570"/>
      <c r="L6" s="544"/>
    </row>
    <row r="7" spans="1:12" s="535" customFormat="1" ht="12.75">
      <c r="A7" s="516"/>
      <c r="B7" s="516"/>
      <c r="C7" s="278" t="s">
        <v>81</v>
      </c>
      <c r="D7" s="889" t="str">
        <f>IF(DADOS!M12&lt;&gt;"",DADOS!M12," ")</f>
        <v>SESA</v>
      </c>
      <c r="E7" s="889"/>
      <c r="F7" s="571"/>
      <c r="G7" s="571"/>
      <c r="H7" s="278"/>
      <c r="I7" s="790"/>
      <c r="J7" s="790"/>
      <c r="K7" s="572"/>
      <c r="L7" s="547"/>
    </row>
    <row r="8" spans="1:12" ht="25.5">
      <c r="A8" s="242" t="s">
        <v>4</v>
      </c>
      <c r="B8" s="243" t="s">
        <v>5</v>
      </c>
      <c r="C8" s="243" t="s">
        <v>6</v>
      </c>
      <c r="D8" s="242" t="s">
        <v>7</v>
      </c>
      <c r="E8" s="242" t="s">
        <v>8</v>
      </c>
      <c r="F8" s="243" t="s">
        <v>9</v>
      </c>
      <c r="G8" s="890" t="s">
        <v>10</v>
      </c>
      <c r="H8" s="890"/>
      <c r="I8" s="891" t="s">
        <v>291</v>
      </c>
      <c r="J8" s="892"/>
      <c r="K8" s="244"/>
    </row>
    <row r="9" spans="1:12">
      <c r="A9" s="885" t="s">
        <v>290</v>
      </c>
      <c r="B9" s="886"/>
      <c r="C9" s="886"/>
      <c r="D9" s="886"/>
      <c r="E9" s="886"/>
      <c r="F9" s="887"/>
      <c r="G9" s="245" t="s">
        <v>194</v>
      </c>
      <c r="H9" s="245" t="s">
        <v>195</v>
      </c>
      <c r="I9" s="245" t="s">
        <v>194</v>
      </c>
      <c r="J9" s="245" t="s">
        <v>195</v>
      </c>
    </row>
    <row r="10" spans="1:12">
      <c r="A10" s="246"/>
      <c r="B10" s="247"/>
      <c r="C10" s="248"/>
      <c r="D10" s="246"/>
      <c r="E10" s="249"/>
      <c r="F10" s="249"/>
      <c r="G10" s="246"/>
      <c r="H10" s="246"/>
      <c r="I10" s="246"/>
      <c r="J10" s="246"/>
      <c r="K10" s="21"/>
    </row>
    <row r="11" spans="1:12">
      <c r="A11" s="246"/>
      <c r="B11" s="247"/>
      <c r="C11" s="248"/>
      <c r="D11" s="246"/>
      <c r="E11" s="249"/>
      <c r="F11" s="249"/>
      <c r="G11" s="246"/>
      <c r="H11" s="246"/>
      <c r="I11" s="246"/>
      <c r="J11" s="246"/>
      <c r="K11" s="21"/>
    </row>
    <row r="12" spans="1:12">
      <c r="A12" s="246"/>
      <c r="B12" s="247"/>
      <c r="C12" s="248"/>
      <c r="D12" s="246"/>
      <c r="E12" s="249"/>
      <c r="F12" s="249"/>
      <c r="G12" s="246"/>
      <c r="H12" s="246"/>
      <c r="I12" s="246"/>
      <c r="J12" s="246"/>
      <c r="K12" s="21"/>
    </row>
    <row r="13" spans="1:12">
      <c r="A13" s="246"/>
      <c r="B13" s="247"/>
      <c r="C13" s="248"/>
      <c r="D13" s="246"/>
      <c r="E13" s="249"/>
      <c r="F13" s="249"/>
      <c r="G13" s="246"/>
      <c r="H13" s="246"/>
      <c r="I13" s="246"/>
      <c r="J13" s="246"/>
      <c r="K13" s="21"/>
    </row>
    <row r="14" spans="1:12">
      <c r="A14" s="246"/>
      <c r="B14" s="247"/>
      <c r="C14" s="248"/>
      <c r="D14" s="246"/>
      <c r="E14" s="249"/>
      <c r="F14" s="249"/>
      <c r="G14" s="246"/>
      <c r="H14" s="246"/>
      <c r="I14" s="246"/>
      <c r="J14" s="246"/>
      <c r="K14" s="21"/>
    </row>
    <row r="15" spans="1:12">
      <c r="A15" s="246"/>
      <c r="B15" s="247"/>
      <c r="C15" s="248"/>
      <c r="D15" s="246"/>
      <c r="E15" s="249"/>
      <c r="F15" s="249"/>
      <c r="G15" s="246"/>
      <c r="H15" s="246"/>
      <c r="I15" s="246"/>
      <c r="J15" s="246"/>
      <c r="K15" s="21"/>
    </row>
    <row r="16" spans="1:12">
      <c r="A16" s="246"/>
      <c r="B16" s="247"/>
      <c r="C16" s="248"/>
      <c r="D16" s="246"/>
      <c r="E16" s="249"/>
      <c r="F16" s="249"/>
      <c r="G16" s="246"/>
      <c r="H16" s="246"/>
      <c r="I16" s="246"/>
      <c r="J16" s="246"/>
    </row>
    <row r="17" spans="1:10">
      <c r="A17" s="885" t="s">
        <v>296</v>
      </c>
      <c r="B17" s="886"/>
      <c r="C17" s="886"/>
      <c r="D17" s="886"/>
      <c r="E17" s="886"/>
      <c r="F17" s="887"/>
      <c r="G17" s="245" t="s">
        <v>194</v>
      </c>
      <c r="H17" s="245" t="s">
        <v>195</v>
      </c>
      <c r="I17" s="245" t="s">
        <v>194</v>
      </c>
      <c r="J17" s="245" t="s">
        <v>195</v>
      </c>
    </row>
    <row r="18" spans="1:10">
      <c r="A18" s="246"/>
      <c r="B18" s="247"/>
      <c r="C18" s="248"/>
      <c r="D18" s="246"/>
      <c r="E18" s="249"/>
      <c r="F18" s="249"/>
      <c r="G18" s="246"/>
      <c r="H18" s="246"/>
      <c r="I18" s="246"/>
      <c r="J18" s="246"/>
    </row>
    <row r="19" spans="1:10">
      <c r="A19" s="246"/>
      <c r="B19" s="247"/>
      <c r="C19" s="248"/>
      <c r="D19" s="246"/>
      <c r="E19" s="249"/>
      <c r="F19" s="249"/>
      <c r="G19" s="246"/>
      <c r="H19" s="246"/>
      <c r="I19" s="246"/>
      <c r="J19" s="246"/>
    </row>
    <row r="20" spans="1:10">
      <c r="A20" s="246"/>
      <c r="B20" s="247"/>
      <c r="C20" s="248"/>
      <c r="D20" s="246"/>
      <c r="E20" s="249"/>
      <c r="F20" s="249"/>
      <c r="G20" s="246"/>
      <c r="H20" s="246"/>
      <c r="I20" s="246"/>
      <c r="J20" s="246"/>
    </row>
    <row r="21" spans="1:10">
      <c r="A21" s="246"/>
      <c r="B21" s="247"/>
      <c r="C21" s="248"/>
      <c r="D21" s="246"/>
      <c r="E21" s="249"/>
      <c r="F21" s="249"/>
      <c r="G21" s="246"/>
      <c r="H21" s="246"/>
      <c r="I21" s="246"/>
      <c r="J21" s="246"/>
    </row>
    <row r="22" spans="1:10">
      <c r="A22" s="246"/>
      <c r="B22" s="247"/>
      <c r="C22" s="248"/>
      <c r="D22" s="246"/>
      <c r="E22" s="249"/>
      <c r="F22" s="249"/>
      <c r="G22" s="246"/>
      <c r="H22" s="246"/>
      <c r="I22" s="246"/>
      <c r="J22" s="246"/>
    </row>
    <row r="23" spans="1:10">
      <c r="A23" s="246"/>
      <c r="B23" s="247"/>
      <c r="C23" s="248"/>
      <c r="D23" s="246"/>
      <c r="E23" s="249"/>
      <c r="F23" s="249"/>
      <c r="G23" s="246"/>
      <c r="H23" s="246"/>
      <c r="I23" s="246"/>
      <c r="J23" s="246"/>
    </row>
    <row r="24" spans="1:10">
      <c r="A24" s="246"/>
      <c r="B24" s="247"/>
      <c r="C24" s="248"/>
      <c r="D24" s="246"/>
      <c r="E24" s="249"/>
      <c r="F24" s="249"/>
      <c r="G24" s="246"/>
      <c r="H24" s="246"/>
      <c r="I24" s="246"/>
      <c r="J24" s="246"/>
    </row>
    <row r="25" spans="1:10">
      <c r="A25" s="246"/>
      <c r="B25" s="247"/>
      <c r="C25" s="248"/>
      <c r="D25" s="246"/>
      <c r="E25" s="249"/>
      <c r="F25" s="249"/>
      <c r="G25" s="246"/>
      <c r="H25" s="246"/>
      <c r="I25" s="246"/>
      <c r="J25" s="246"/>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0"/>
  <sheetViews>
    <sheetView view="pageLayout" zoomScaleNormal="100" zoomScaleSheetLayoutView="100" workbookViewId="0">
      <selection activeCell="I54" sqref="I54"/>
    </sheetView>
  </sheetViews>
  <sheetFormatPr defaultRowHeight="15"/>
  <cols>
    <col min="6" max="6" width="18" customWidth="1"/>
    <col min="8" max="8" width="12" customWidth="1"/>
  </cols>
  <sheetData>
    <row r="1" spans="1:10" s="528" customFormat="1" ht="61.5" customHeight="1">
      <c r="A1" s="868"/>
      <c r="B1" s="869"/>
      <c r="C1" s="869"/>
      <c r="D1" s="869"/>
      <c r="E1" s="869"/>
      <c r="F1" s="869"/>
      <c r="G1" s="869"/>
      <c r="H1" s="870"/>
      <c r="I1" s="560"/>
      <c r="J1" s="526"/>
    </row>
    <row r="2" spans="1:10" s="15" customFormat="1" ht="15" customHeight="1">
      <c r="A2" s="871" t="s">
        <v>26</v>
      </c>
      <c r="B2" s="872"/>
      <c r="C2" s="872"/>
      <c r="D2" s="872"/>
      <c r="E2" s="872"/>
      <c r="F2" s="872"/>
      <c r="G2" s="872"/>
      <c r="H2" s="873"/>
      <c r="I2" s="19"/>
      <c r="J2" s="14"/>
    </row>
    <row r="3" spans="1:10" s="15" customFormat="1" ht="15" customHeight="1">
      <c r="A3" s="100"/>
      <c r="B3" s="101"/>
      <c r="C3" s="101"/>
      <c r="D3" s="101"/>
      <c r="E3" s="101"/>
      <c r="F3" s="101"/>
      <c r="G3" s="101"/>
      <c r="H3" s="102"/>
      <c r="I3" s="19"/>
      <c r="J3" s="14"/>
    </row>
    <row r="4" spans="1:10" s="15" customFormat="1" ht="15" customHeight="1" thickBot="1">
      <c r="A4" s="391" t="s">
        <v>14108</v>
      </c>
      <c r="B4" s="383"/>
      <c r="C4" s="383"/>
      <c r="D4" s="383"/>
      <c r="E4" s="101"/>
      <c r="F4" s="101"/>
      <c r="G4" s="101"/>
      <c r="H4" s="104" t="s">
        <v>14103</v>
      </c>
      <c r="I4" s="19"/>
      <c r="J4" s="14"/>
    </row>
    <row r="5" spans="1:10" ht="15.75" thickBot="1">
      <c r="A5" s="874" t="s">
        <v>14100</v>
      </c>
      <c r="B5" s="875"/>
      <c r="C5" s="875"/>
      <c r="D5" s="875"/>
      <c r="E5" s="875"/>
      <c r="F5" s="875"/>
      <c r="G5" s="875"/>
      <c r="H5" s="876"/>
    </row>
    <row r="6" spans="1:10" ht="8.1" customHeight="1" thickBot="1">
      <c r="A6" s="107"/>
      <c r="B6" s="21"/>
      <c r="C6" s="21"/>
      <c r="D6" s="21"/>
      <c r="E6" s="21"/>
      <c r="F6" s="21"/>
      <c r="G6" s="21"/>
      <c r="H6" s="108"/>
    </row>
    <row r="7" spans="1:10" s="57" customFormat="1" ht="24.75" customHeight="1" thickBot="1">
      <c r="A7" s="84" t="s">
        <v>27</v>
      </c>
      <c r="B7" s="893" t="s">
        <v>84</v>
      </c>
      <c r="C7" s="894"/>
      <c r="D7" s="894"/>
      <c r="E7" s="894"/>
      <c r="F7" s="895"/>
      <c r="G7" s="85" t="s">
        <v>28</v>
      </c>
      <c r="H7" s="85" t="s">
        <v>29</v>
      </c>
    </row>
    <row r="8" spans="1:10" ht="8.1" customHeight="1" thickBot="1">
      <c r="A8" s="107"/>
      <c r="B8" s="21"/>
      <c r="C8" s="21"/>
      <c r="D8" s="21"/>
      <c r="E8" s="21"/>
      <c r="F8" s="21"/>
      <c r="G8" s="21"/>
      <c r="H8" s="108"/>
    </row>
    <row r="9" spans="1:10" ht="15.75" thickBot="1">
      <c r="A9" s="897" t="s">
        <v>23</v>
      </c>
      <c r="B9" s="898"/>
      <c r="C9" s="898"/>
      <c r="D9" s="898"/>
      <c r="E9" s="898"/>
      <c r="F9" s="898"/>
      <c r="G9" s="898"/>
      <c r="H9" s="899"/>
    </row>
    <row r="10" spans="1:10" ht="15.75" thickBot="1">
      <c r="A10" s="86" t="s">
        <v>30</v>
      </c>
      <c r="B10" s="900" t="s">
        <v>39</v>
      </c>
      <c r="C10" s="901"/>
      <c r="D10" s="901"/>
      <c r="E10" s="901"/>
      <c r="F10" s="902"/>
      <c r="G10" s="87">
        <v>20</v>
      </c>
      <c r="H10" s="87">
        <v>20</v>
      </c>
    </row>
    <row r="11" spans="1:10" ht="15.75" thickBot="1">
      <c r="A11" s="86" t="s">
        <v>31</v>
      </c>
      <c r="B11" s="896" t="s">
        <v>40</v>
      </c>
      <c r="C11" s="896"/>
      <c r="D11" s="896"/>
      <c r="E11" s="896"/>
      <c r="F11" s="896"/>
      <c r="G11" s="87">
        <v>1.5</v>
      </c>
      <c r="H11" s="87">
        <v>1.5</v>
      </c>
    </row>
    <row r="12" spans="1:10" ht="15.75" thickBot="1">
      <c r="A12" s="86" t="s">
        <v>32</v>
      </c>
      <c r="B12" s="896" t="s">
        <v>41</v>
      </c>
      <c r="C12" s="896"/>
      <c r="D12" s="896"/>
      <c r="E12" s="896"/>
      <c r="F12" s="896"/>
      <c r="G12" s="87">
        <v>1</v>
      </c>
      <c r="H12" s="87">
        <v>1</v>
      </c>
    </row>
    <row r="13" spans="1:10" ht="15.75" thickBot="1">
      <c r="A13" s="86" t="s">
        <v>33</v>
      </c>
      <c r="B13" s="896" t="s">
        <v>42</v>
      </c>
      <c r="C13" s="896"/>
      <c r="D13" s="896"/>
      <c r="E13" s="896"/>
      <c r="F13" s="896"/>
      <c r="G13" s="87">
        <v>0.2</v>
      </c>
      <c r="H13" s="87">
        <v>0.2</v>
      </c>
    </row>
    <row r="14" spans="1:10" ht="15.75" thickBot="1">
      <c r="A14" s="86" t="s">
        <v>34</v>
      </c>
      <c r="B14" s="896" t="s">
        <v>43</v>
      </c>
      <c r="C14" s="896"/>
      <c r="D14" s="896"/>
      <c r="E14" s="896"/>
      <c r="F14" s="896"/>
      <c r="G14" s="87">
        <v>0.6</v>
      </c>
      <c r="H14" s="87">
        <v>0.6</v>
      </c>
    </row>
    <row r="15" spans="1:10" ht="15.75" thickBot="1">
      <c r="A15" s="86" t="s">
        <v>35</v>
      </c>
      <c r="B15" s="896" t="s">
        <v>44</v>
      </c>
      <c r="C15" s="896"/>
      <c r="D15" s="896"/>
      <c r="E15" s="896"/>
      <c r="F15" s="896"/>
      <c r="G15" s="87">
        <v>2.5</v>
      </c>
      <c r="H15" s="87">
        <v>2.5</v>
      </c>
    </row>
    <row r="16" spans="1:10" ht="15.75" thickBot="1">
      <c r="A16" s="86" t="s">
        <v>36</v>
      </c>
      <c r="B16" s="896" t="s">
        <v>45</v>
      </c>
      <c r="C16" s="896"/>
      <c r="D16" s="896"/>
      <c r="E16" s="896"/>
      <c r="F16" s="896"/>
      <c r="G16" s="87">
        <v>3</v>
      </c>
      <c r="H16" s="87">
        <v>3</v>
      </c>
    </row>
    <row r="17" spans="1:11" ht="15.75" thickBot="1">
      <c r="A17" s="86" t="s">
        <v>37</v>
      </c>
      <c r="B17" s="896" t="s">
        <v>46</v>
      </c>
      <c r="C17" s="896"/>
      <c r="D17" s="896"/>
      <c r="E17" s="896"/>
      <c r="F17" s="896"/>
      <c r="G17" s="87">
        <v>8</v>
      </c>
      <c r="H17" s="87">
        <v>8</v>
      </c>
    </row>
    <row r="18" spans="1:11" ht="15.75" thickBot="1">
      <c r="A18" s="86" t="s">
        <v>38</v>
      </c>
      <c r="B18" s="900" t="s">
        <v>47</v>
      </c>
      <c r="C18" s="901"/>
      <c r="D18" s="901"/>
      <c r="E18" s="901"/>
      <c r="F18" s="902"/>
      <c r="G18" s="87">
        <v>1</v>
      </c>
      <c r="H18" s="87">
        <v>1</v>
      </c>
      <c r="J18" s="59"/>
      <c r="K18" s="59"/>
    </row>
    <row r="19" spans="1:11" s="78" customFormat="1" ht="15.75" thickBot="1">
      <c r="A19" s="260" t="s">
        <v>48</v>
      </c>
      <c r="B19" s="903" t="s">
        <v>49</v>
      </c>
      <c r="C19" s="904"/>
      <c r="D19" s="904"/>
      <c r="E19" s="904"/>
      <c r="F19" s="905"/>
      <c r="G19" s="261">
        <v>37.799999999999997</v>
      </c>
      <c r="H19" s="261">
        <v>37.799999999999997</v>
      </c>
      <c r="J19" s="262"/>
      <c r="K19" s="262"/>
    </row>
    <row r="20" spans="1:11" ht="8.1" customHeight="1" thickBot="1">
      <c r="A20" s="109"/>
      <c r="B20" s="110"/>
      <c r="C20" s="110"/>
      <c r="D20" s="110"/>
      <c r="E20" s="110"/>
      <c r="F20" s="110"/>
      <c r="G20" s="110"/>
      <c r="H20" s="111"/>
    </row>
    <row r="21" spans="1:11" ht="15.75" thickBot="1">
      <c r="A21" s="897" t="s">
        <v>24</v>
      </c>
      <c r="B21" s="898"/>
      <c r="C21" s="898"/>
      <c r="D21" s="898"/>
      <c r="E21" s="898"/>
      <c r="F21" s="898"/>
      <c r="G21" s="898"/>
      <c r="H21" s="899"/>
    </row>
    <row r="22" spans="1:11" ht="15.75" thickBot="1">
      <c r="A22" s="86" t="s">
        <v>50</v>
      </c>
      <c r="B22" s="900" t="s">
        <v>61</v>
      </c>
      <c r="C22" s="901"/>
      <c r="D22" s="901"/>
      <c r="E22" s="901"/>
      <c r="F22" s="902"/>
      <c r="G22" s="87">
        <v>17.940000000000001</v>
      </c>
      <c r="H22" s="87" t="s">
        <v>93</v>
      </c>
      <c r="J22" s="59"/>
      <c r="K22" s="59"/>
    </row>
    <row r="23" spans="1:11" ht="15.75" thickBot="1">
      <c r="A23" s="86" t="s">
        <v>51</v>
      </c>
      <c r="B23" s="896" t="s">
        <v>62</v>
      </c>
      <c r="C23" s="896"/>
      <c r="D23" s="896"/>
      <c r="E23" s="896"/>
      <c r="F23" s="896"/>
      <c r="G23" s="87">
        <v>3.97</v>
      </c>
      <c r="H23" s="87" t="s">
        <v>93</v>
      </c>
    </row>
    <row r="24" spans="1:11" ht="15.75" thickBot="1">
      <c r="A24" s="86" t="s">
        <v>52</v>
      </c>
      <c r="B24" s="896" t="s">
        <v>102</v>
      </c>
      <c r="C24" s="896"/>
      <c r="D24" s="896"/>
      <c r="E24" s="896"/>
      <c r="F24" s="896"/>
      <c r="G24" s="87">
        <v>0.88</v>
      </c>
      <c r="H24" s="87">
        <v>0.66</v>
      </c>
    </row>
    <row r="25" spans="1:11" ht="15.75" thickBot="1">
      <c r="A25" s="86" t="s">
        <v>53</v>
      </c>
      <c r="B25" s="896" t="s">
        <v>103</v>
      </c>
      <c r="C25" s="896"/>
      <c r="D25" s="896"/>
      <c r="E25" s="896"/>
      <c r="F25" s="896"/>
      <c r="G25" s="87">
        <v>11.1</v>
      </c>
      <c r="H25" s="87">
        <v>8.33</v>
      </c>
    </row>
    <row r="26" spans="1:11" ht="15.75" thickBot="1">
      <c r="A26" s="86" t="s">
        <v>54</v>
      </c>
      <c r="B26" s="896" t="s">
        <v>104</v>
      </c>
      <c r="C26" s="896"/>
      <c r="D26" s="896"/>
      <c r="E26" s="896"/>
      <c r="F26" s="896"/>
      <c r="G26" s="87">
        <v>7.0000000000000007E-2</v>
      </c>
      <c r="H26" s="87">
        <v>0.05</v>
      </c>
    </row>
    <row r="27" spans="1:11" ht="15.75" thickBot="1">
      <c r="A27" s="86" t="s">
        <v>55</v>
      </c>
      <c r="B27" s="896" t="s">
        <v>105</v>
      </c>
      <c r="C27" s="896"/>
      <c r="D27" s="896"/>
      <c r="E27" s="896"/>
      <c r="F27" s="896"/>
      <c r="G27" s="87">
        <v>0.74</v>
      </c>
      <c r="H27" s="87">
        <v>0.56000000000000005</v>
      </c>
    </row>
    <row r="28" spans="1:11" ht="15.75" thickBot="1">
      <c r="A28" s="86" t="s">
        <v>56</v>
      </c>
      <c r="B28" s="896" t="s">
        <v>106</v>
      </c>
      <c r="C28" s="896"/>
      <c r="D28" s="896"/>
      <c r="E28" s="896"/>
      <c r="F28" s="896"/>
      <c r="G28" s="87">
        <v>1.85</v>
      </c>
      <c r="H28" s="87" t="s">
        <v>93</v>
      </c>
    </row>
    <row r="29" spans="1:11" ht="15.75" thickBot="1">
      <c r="A29" s="86" t="s">
        <v>57</v>
      </c>
      <c r="B29" s="896" t="s">
        <v>107</v>
      </c>
      <c r="C29" s="896"/>
      <c r="D29" s="896"/>
      <c r="E29" s="896"/>
      <c r="F29" s="896"/>
      <c r="G29" s="87">
        <v>0.11</v>
      </c>
      <c r="H29" s="87">
        <v>0.08</v>
      </c>
    </row>
    <row r="30" spans="1:11" ht="15.75" thickBot="1">
      <c r="A30" s="86" t="s">
        <v>58</v>
      </c>
      <c r="B30" s="900" t="s">
        <v>108</v>
      </c>
      <c r="C30" s="901"/>
      <c r="D30" s="901"/>
      <c r="E30" s="901"/>
      <c r="F30" s="902"/>
      <c r="G30" s="87">
        <v>12.75</v>
      </c>
      <c r="H30" s="87">
        <v>9.57</v>
      </c>
    </row>
    <row r="31" spans="1:11" ht="15.75" thickBot="1">
      <c r="A31" s="86" t="s">
        <v>59</v>
      </c>
      <c r="B31" s="900" t="s">
        <v>109</v>
      </c>
      <c r="C31" s="901"/>
      <c r="D31" s="901"/>
      <c r="E31" s="901"/>
      <c r="F31" s="902"/>
      <c r="G31" s="87">
        <v>0.04</v>
      </c>
      <c r="H31" s="87">
        <v>0.03</v>
      </c>
    </row>
    <row r="32" spans="1:11" s="78" customFormat="1" ht="15.75" thickBot="1">
      <c r="A32" s="260" t="s">
        <v>60</v>
      </c>
      <c r="B32" s="903" t="s">
        <v>129</v>
      </c>
      <c r="C32" s="904"/>
      <c r="D32" s="904"/>
      <c r="E32" s="904"/>
      <c r="F32" s="905"/>
      <c r="G32" s="261">
        <v>49.45</v>
      </c>
      <c r="H32" s="261">
        <v>19.28</v>
      </c>
    </row>
    <row r="33" spans="1:11" ht="8.1" customHeight="1" thickBot="1">
      <c r="A33" s="109"/>
      <c r="B33" s="110"/>
      <c r="C33" s="110"/>
      <c r="D33" s="110"/>
      <c r="E33" s="110"/>
      <c r="F33" s="110"/>
      <c r="G33" s="110"/>
      <c r="H33" s="111"/>
    </row>
    <row r="34" spans="1:11" ht="15.75" thickBot="1">
      <c r="A34" s="897" t="s">
        <v>25</v>
      </c>
      <c r="B34" s="898"/>
      <c r="C34" s="898"/>
      <c r="D34" s="898"/>
      <c r="E34" s="898"/>
      <c r="F34" s="898"/>
      <c r="G34" s="898"/>
      <c r="H34" s="899"/>
      <c r="J34" s="59"/>
      <c r="K34" s="59"/>
    </row>
    <row r="35" spans="1:11" ht="15.75" thickBot="1">
      <c r="A35" s="86" t="s">
        <v>110</v>
      </c>
      <c r="B35" s="900" t="s">
        <v>116</v>
      </c>
      <c r="C35" s="901"/>
      <c r="D35" s="901"/>
      <c r="E35" s="901"/>
      <c r="F35" s="902"/>
      <c r="G35" s="87">
        <v>5.49</v>
      </c>
      <c r="H35" s="87">
        <v>4.12</v>
      </c>
    </row>
    <row r="36" spans="1:11" ht="15.75" thickBot="1">
      <c r="A36" s="86" t="s">
        <v>111</v>
      </c>
      <c r="B36" s="896" t="s">
        <v>117</v>
      </c>
      <c r="C36" s="896"/>
      <c r="D36" s="896"/>
      <c r="E36" s="896"/>
      <c r="F36" s="896"/>
      <c r="G36" s="87">
        <v>0.13</v>
      </c>
      <c r="H36" s="87">
        <v>0.1</v>
      </c>
    </row>
    <row r="37" spans="1:11" ht="15.75" thickBot="1">
      <c r="A37" s="86" t="s">
        <v>112</v>
      </c>
      <c r="B37" s="896" t="s">
        <v>118</v>
      </c>
      <c r="C37" s="896"/>
      <c r="D37" s="896"/>
      <c r="E37" s="896"/>
      <c r="F37" s="896"/>
      <c r="G37" s="87">
        <v>1.71</v>
      </c>
      <c r="H37" s="87">
        <v>1.28</v>
      </c>
    </row>
    <row r="38" spans="1:11" ht="15.75" thickBot="1">
      <c r="A38" s="86" t="s">
        <v>113</v>
      </c>
      <c r="B38" s="896" t="s">
        <v>119</v>
      </c>
      <c r="C38" s="896"/>
      <c r="D38" s="896"/>
      <c r="E38" s="896"/>
      <c r="F38" s="896"/>
      <c r="G38" s="87">
        <v>2.78</v>
      </c>
      <c r="H38" s="87">
        <v>2.09</v>
      </c>
    </row>
    <row r="39" spans="1:11" ht="15.75" thickBot="1">
      <c r="A39" s="86" t="s">
        <v>114</v>
      </c>
      <c r="B39" s="900" t="s">
        <v>120</v>
      </c>
      <c r="C39" s="901"/>
      <c r="D39" s="901"/>
      <c r="E39" s="901"/>
      <c r="F39" s="902"/>
      <c r="G39" s="87">
        <v>0.46</v>
      </c>
      <c r="H39" s="87">
        <v>0.35</v>
      </c>
    </row>
    <row r="40" spans="1:11" s="78" customFormat="1" ht="15.75" thickBot="1">
      <c r="A40" s="260" t="s">
        <v>115</v>
      </c>
      <c r="B40" s="903" t="s">
        <v>130</v>
      </c>
      <c r="C40" s="904"/>
      <c r="D40" s="904"/>
      <c r="E40" s="904"/>
      <c r="F40" s="905"/>
      <c r="G40" s="261">
        <v>10.57</v>
      </c>
      <c r="H40" s="261">
        <v>7.94</v>
      </c>
    </row>
    <row r="41" spans="1:11" ht="8.1" customHeight="1" thickBot="1">
      <c r="A41" s="109"/>
      <c r="B41" s="110"/>
      <c r="C41" s="110"/>
      <c r="D41" s="110"/>
      <c r="E41" s="110"/>
      <c r="F41" s="110"/>
      <c r="G41" s="110"/>
      <c r="H41" s="111"/>
    </row>
    <row r="42" spans="1:11" ht="15.75" thickBot="1">
      <c r="A42" s="897" t="s">
        <v>121</v>
      </c>
      <c r="B42" s="898"/>
      <c r="C42" s="898"/>
      <c r="D42" s="898"/>
      <c r="E42" s="898"/>
      <c r="F42" s="898"/>
      <c r="G42" s="898"/>
      <c r="H42" s="899"/>
    </row>
    <row r="43" spans="1:11" ht="15.75" thickBot="1">
      <c r="A43" s="86" t="s">
        <v>122</v>
      </c>
      <c r="B43" s="906" t="s">
        <v>124</v>
      </c>
      <c r="C43" s="896"/>
      <c r="D43" s="896"/>
      <c r="E43" s="896"/>
      <c r="F43" s="907"/>
      <c r="G43" s="87">
        <v>18.690000000000001</v>
      </c>
      <c r="H43" s="87">
        <v>7.29</v>
      </c>
      <c r="J43" s="59"/>
      <c r="K43" s="59"/>
    </row>
    <row r="44" spans="1:11">
      <c r="A44" s="914" t="s">
        <v>123</v>
      </c>
      <c r="B44" s="906" t="s">
        <v>125</v>
      </c>
      <c r="C44" s="896"/>
      <c r="D44" s="896"/>
      <c r="E44" s="896"/>
      <c r="F44" s="907"/>
      <c r="G44" s="916">
        <v>0.49</v>
      </c>
      <c r="H44" s="916">
        <v>0.37</v>
      </c>
    </row>
    <row r="45" spans="1:11" ht="15.75" thickBot="1">
      <c r="A45" s="915"/>
      <c r="B45" s="918" t="s">
        <v>126</v>
      </c>
      <c r="C45" s="919"/>
      <c r="D45" s="919"/>
      <c r="E45" s="919"/>
      <c r="F45" s="920"/>
      <c r="G45" s="917"/>
      <c r="H45" s="917"/>
    </row>
    <row r="46" spans="1:11" s="78" customFormat="1" ht="15.75" thickBot="1">
      <c r="A46" s="260" t="s">
        <v>127</v>
      </c>
      <c r="B46" s="903" t="s">
        <v>128</v>
      </c>
      <c r="C46" s="904"/>
      <c r="D46" s="904"/>
      <c r="E46" s="904"/>
      <c r="F46" s="905"/>
      <c r="G46" s="261">
        <v>19.18</v>
      </c>
      <c r="H46" s="261">
        <v>7.66</v>
      </c>
    </row>
    <row r="47" spans="1:11" ht="8.1" customHeight="1" thickBot="1">
      <c r="A47" s="109"/>
      <c r="B47" s="110"/>
      <c r="C47" s="110"/>
      <c r="D47" s="110"/>
      <c r="E47" s="110"/>
      <c r="F47" s="110"/>
      <c r="G47" s="110"/>
      <c r="H47" s="111"/>
    </row>
    <row r="48" spans="1:11" ht="16.5" thickBot="1">
      <c r="A48" s="908" t="s">
        <v>63</v>
      </c>
      <c r="B48" s="909"/>
      <c r="C48" s="909"/>
      <c r="D48" s="909"/>
      <c r="E48" s="909"/>
      <c r="F48" s="910"/>
      <c r="G48" s="58">
        <v>117</v>
      </c>
      <c r="H48" s="58">
        <v>72.680000000000007</v>
      </c>
    </row>
    <row r="49" spans="1:8">
      <c r="A49" s="112"/>
      <c r="H49" s="113"/>
    </row>
    <row r="50" spans="1:8" ht="15.75" thickBot="1">
      <c r="A50" s="911" t="s">
        <v>94</v>
      </c>
      <c r="B50" s="912"/>
      <c r="C50" s="912"/>
      <c r="D50" s="912"/>
      <c r="E50" s="912"/>
      <c r="F50" s="912"/>
      <c r="G50" s="912"/>
      <c r="H50" s="913"/>
    </row>
  </sheetData>
  <sheetProtection algorithmName="SHA-512" hashValue="HKvTl12AEM7d0VR6qNBfZ5vfxYN2w5lZeme3HBc+ZBLDqSDRlkdPCfH4jU/BVYrcJf7hPXtlbyYPa/Gcz3QTxg==" saltValue="QeXAzNEfzp27s0R+60nR1g==" spinCount="100000" sheet="1" objects="1" scenarios="1"/>
  <mergeCells count="44">
    <mergeCell ref="A48:F48"/>
    <mergeCell ref="A50:H50"/>
    <mergeCell ref="A44:A45"/>
    <mergeCell ref="B44:F44"/>
    <mergeCell ref="G44:G45"/>
    <mergeCell ref="H44:H45"/>
    <mergeCell ref="B45:F45"/>
    <mergeCell ref="B46:F46"/>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1:H1"/>
    <mergeCell ref="A2:H2"/>
    <mergeCell ref="A5:H5"/>
    <mergeCell ref="B7:F7"/>
    <mergeCell ref="B24:F24"/>
  </mergeCells>
  <printOptions horizontalCentered="1" verticalCentered="1"/>
  <pageMargins left="1.1811023622047245" right="0.39370078740157483" top="0.78740157480314965" bottom="0.78740157480314965" header="0" footer="0"/>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Admin</cp:lastModifiedBy>
  <cp:revision>52</cp:revision>
  <cp:lastPrinted>2023-12-15T11:48:24Z</cp:lastPrinted>
  <dcterms:created xsi:type="dcterms:W3CDTF">2012-02-24T19:16:29Z</dcterms:created>
  <dcterms:modified xsi:type="dcterms:W3CDTF">2024-03-13T18:50:35Z</dcterms:modified>
</cp:coreProperties>
</file>